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Data\UKCPR Data\"/>
    </mc:Choice>
  </mc:AlternateContent>
  <bookViews>
    <workbookView xWindow="0" yWindow="0" windowWidth="16200" windowHeight="25485" tabRatio="787" activeTab="1"/>
  </bookViews>
  <sheets>
    <sheet name="README" sheetId="3" r:id="rId1"/>
    <sheet name="Data" sheetId="1" r:id="rId2"/>
    <sheet name="2018 Updates and Sources" sheetId="25" r:id="rId3"/>
    <sheet name="2017 Updates and Sources" sheetId="23" r:id="rId4"/>
    <sheet name="2016 Updates and Sources" sheetId="19" state="hidden" r:id="rId5"/>
    <sheet name="November 2016 Note" sheetId="20" state="hidden" r:id="rId6"/>
    <sheet name="2015 Updates and Sources" sheetId="2" state="hidden" r:id="rId7"/>
    <sheet name="June 2016 Note EITC, SSI, house" sheetId="18" state="hidden" r:id="rId8"/>
    <sheet name="Jan 2016 Note on State EITC" sheetId="17" state="hidden" r:id="rId9"/>
    <sheet name="Note on TANF Benefit Levels" sheetId="7" state="hidden" r:id="rId10"/>
    <sheet name="Fall 2014 Update" sheetId="8" state="hidden" r:id="rId11"/>
    <sheet name="Spring 2013 Updates" sheetId="9" state="hidden" r:id="rId12"/>
    <sheet name="Fall 2011 Updates" sheetId="10" state="hidden" r:id="rId13"/>
    <sheet name="Fall 2010 Updates" sheetId="11" state="hidden" r:id="rId14"/>
    <sheet name="Fall 2009 Updates" sheetId="12" state="hidden" r:id="rId15"/>
    <sheet name="Fall 2008 Updates" sheetId="13" state="hidden" r:id="rId16"/>
    <sheet name="Spring2007 Updates" sheetId="14" state="hidden" r:id="rId17"/>
    <sheet name="Spring2006 Updates" sheetId="15" state="hidden" r:id="rId18"/>
    <sheet name="Sources" sheetId="16" state="hidden" r:id="rId19"/>
    <sheet name="April 2017 Notes" sheetId="22" state="hidden" r:id="rId20"/>
    <sheet name="January 2018 Notes" sheetId="24" r:id="rId21"/>
  </sheets>
  <externalReferences>
    <externalReference r:id="rId22"/>
  </externalReferences>
  <definedNames>
    <definedName name="_xlnm._FilterDatabase" localSheetId="1" hidden="1">Data!$A$1:$BU$1837</definedName>
    <definedName name="content" localSheetId="12">'Fall 2011 Updates'!$F$52</definedName>
    <definedName name="content" localSheetId="10">'Fall 2014 Update'!#REF!</definedName>
    <definedName name="content" localSheetId="11">'Spring 2013 Updates'!#REF!</definedName>
  </definedNames>
  <calcPr calcId="162913"/>
</workbook>
</file>

<file path=xl/calcChain.xml><?xml version="1.0" encoding="utf-8"?>
<calcChain xmlns="http://schemas.openxmlformats.org/spreadsheetml/2006/main">
  <c r="AQ1888" i="1" l="1"/>
  <c r="AN1888" i="1"/>
  <c r="AQ1887" i="1"/>
  <c r="AN1887" i="1"/>
  <c r="AQ1886" i="1"/>
  <c r="AN1886" i="1"/>
  <c r="AQ1885" i="1"/>
  <c r="AN1885" i="1"/>
  <c r="AQ1884" i="1"/>
  <c r="AN1884" i="1"/>
  <c r="AQ1883" i="1"/>
  <c r="AN1883" i="1"/>
  <c r="AQ1882" i="1"/>
  <c r="AN1882" i="1"/>
  <c r="AQ1881" i="1"/>
  <c r="AN1881" i="1"/>
  <c r="AQ1880" i="1"/>
  <c r="AN1880" i="1"/>
  <c r="AQ1879" i="1"/>
  <c r="AN1879" i="1"/>
  <c r="AQ1878" i="1"/>
  <c r="AN1878" i="1"/>
  <c r="AQ1877" i="1"/>
  <c r="AN1877" i="1"/>
  <c r="AQ1876" i="1"/>
  <c r="AN1876" i="1"/>
  <c r="AQ1875" i="1"/>
  <c r="AN1875" i="1"/>
  <c r="AQ1874" i="1"/>
  <c r="AN1874" i="1"/>
  <c r="AQ1873" i="1"/>
  <c r="AN1873" i="1"/>
  <c r="AQ1872" i="1"/>
  <c r="AN1872" i="1"/>
  <c r="AQ1871" i="1"/>
  <c r="AN1871" i="1"/>
  <c r="AQ1870" i="1"/>
  <c r="AN1870" i="1"/>
  <c r="AQ1869" i="1"/>
  <c r="AN1869" i="1"/>
  <c r="AQ1868" i="1"/>
  <c r="AN1868" i="1"/>
  <c r="AQ1867" i="1"/>
  <c r="AN1867" i="1"/>
  <c r="AQ1866" i="1"/>
  <c r="AN1866" i="1"/>
  <c r="AQ1864" i="1"/>
  <c r="AN1864" i="1"/>
  <c r="AQ1863" i="1"/>
  <c r="AN1863" i="1"/>
  <c r="AQ1862" i="1"/>
  <c r="AN1862" i="1"/>
  <c r="AQ1861" i="1"/>
  <c r="AN1861" i="1"/>
  <c r="AQ1860" i="1"/>
  <c r="AN1860" i="1"/>
  <c r="AQ1859" i="1"/>
  <c r="AN1859" i="1"/>
  <c r="AQ1858" i="1"/>
  <c r="AN1858" i="1"/>
  <c r="AQ1857" i="1"/>
  <c r="AN1857" i="1"/>
  <c r="AQ1856" i="1"/>
  <c r="AN1856" i="1"/>
  <c r="AQ1855" i="1"/>
  <c r="AN1855" i="1"/>
  <c r="AQ1854" i="1"/>
  <c r="AN1854" i="1"/>
  <c r="AQ1853" i="1"/>
  <c r="AN1853" i="1"/>
  <c r="AQ1852" i="1"/>
  <c r="AN1852" i="1"/>
  <c r="AQ1851" i="1"/>
  <c r="AN1851" i="1"/>
  <c r="AQ1850" i="1"/>
  <c r="AN1850" i="1"/>
  <c r="AQ1849" i="1"/>
  <c r="AN1849" i="1"/>
  <c r="AQ1848" i="1"/>
  <c r="AN1848" i="1"/>
  <c r="AQ1847" i="1"/>
  <c r="AN1847" i="1"/>
  <c r="AQ1845" i="1"/>
  <c r="AN1845" i="1"/>
  <c r="AQ1844" i="1"/>
  <c r="AN1844" i="1"/>
  <c r="AQ1843" i="1"/>
  <c r="AN1843" i="1"/>
  <c r="AQ1842" i="1"/>
  <c r="AN1842" i="1"/>
  <c r="AQ1841" i="1"/>
  <c r="AN1841" i="1"/>
  <c r="AQ1840" i="1"/>
  <c r="AN1840" i="1"/>
  <c r="AQ1839" i="1"/>
  <c r="AN1839" i="1"/>
  <c r="AQ1838" i="1"/>
  <c r="AN1838" i="1"/>
  <c r="AC1785" i="1"/>
  <c r="AA1798" i="1"/>
  <c r="AA1838" i="1"/>
  <c r="AB1838" i="1"/>
  <c r="AC1838" i="1"/>
  <c r="AA1839" i="1"/>
  <c r="AB1839" i="1"/>
  <c r="AC1839" i="1"/>
  <c r="AA1840" i="1"/>
  <c r="AB1840" i="1"/>
  <c r="AC1840" i="1"/>
  <c r="AA1841" i="1"/>
  <c r="AB1841" i="1"/>
  <c r="AC1841" i="1"/>
  <c r="AA1842" i="1"/>
  <c r="AB1842" i="1"/>
  <c r="AC1842" i="1"/>
  <c r="AA1843" i="1"/>
  <c r="AB1843" i="1"/>
  <c r="AC1843" i="1"/>
  <c r="AA1844" i="1"/>
  <c r="AB1844" i="1"/>
  <c r="AC1844" i="1"/>
  <c r="AA1845" i="1"/>
  <c r="AB1845" i="1"/>
  <c r="AC1845" i="1"/>
  <c r="AA1846" i="1"/>
  <c r="AB1846" i="1"/>
  <c r="AC1846" i="1"/>
  <c r="AA1847" i="1"/>
  <c r="AB1847" i="1"/>
  <c r="AC1847" i="1"/>
  <c r="AA1848" i="1"/>
  <c r="AB1848" i="1"/>
  <c r="AC1848" i="1"/>
  <c r="AA1849" i="1"/>
  <c r="AB1849" i="1"/>
  <c r="AC1849" i="1"/>
  <c r="AA1850" i="1"/>
  <c r="AB1850" i="1"/>
  <c r="AC1850" i="1"/>
  <c r="AA1851" i="1"/>
  <c r="AB1851" i="1"/>
  <c r="AC1851" i="1"/>
  <c r="AA1852" i="1"/>
  <c r="AB1852" i="1"/>
  <c r="AC1852" i="1"/>
  <c r="AA1853" i="1"/>
  <c r="AB1853" i="1"/>
  <c r="AC1853" i="1"/>
  <c r="AA1854" i="1"/>
  <c r="AB1854" i="1"/>
  <c r="AC1854" i="1"/>
  <c r="AA1855" i="1"/>
  <c r="AB1855" i="1"/>
  <c r="AC1855" i="1"/>
  <c r="AA1856" i="1"/>
  <c r="AB1856" i="1"/>
  <c r="AC1856" i="1"/>
  <c r="AA1857" i="1"/>
  <c r="AB1857" i="1"/>
  <c r="AC1857" i="1"/>
  <c r="AA1858" i="1"/>
  <c r="AB1858" i="1"/>
  <c r="AC1858" i="1"/>
  <c r="AA1859" i="1"/>
  <c r="AB1859" i="1"/>
  <c r="AC1859" i="1"/>
  <c r="AA1860" i="1"/>
  <c r="AB1860" i="1"/>
  <c r="AC1860" i="1"/>
  <c r="AA1861" i="1"/>
  <c r="AB1861" i="1"/>
  <c r="AC1861" i="1"/>
  <c r="AA1862" i="1"/>
  <c r="AB1862" i="1"/>
  <c r="AC1862" i="1"/>
  <c r="AA1863" i="1"/>
  <c r="AB1863" i="1"/>
  <c r="AC1863" i="1"/>
  <c r="AA1864" i="1"/>
  <c r="AB1864" i="1"/>
  <c r="AC1864" i="1"/>
  <c r="AA1865" i="1"/>
  <c r="AB1865" i="1"/>
  <c r="AC1865" i="1"/>
  <c r="AA1866" i="1"/>
  <c r="AB1866" i="1"/>
  <c r="AC1866" i="1"/>
  <c r="AA1867" i="1"/>
  <c r="AB1867" i="1"/>
  <c r="AC1867" i="1"/>
  <c r="AA1868" i="1"/>
  <c r="AB1868" i="1"/>
  <c r="AC1868" i="1"/>
  <c r="AA1869" i="1"/>
  <c r="AB1869" i="1"/>
  <c r="AC1869" i="1"/>
  <c r="AA1870" i="1"/>
  <c r="AB1870" i="1"/>
  <c r="AC1870" i="1"/>
  <c r="AA1871" i="1"/>
  <c r="AB1871" i="1"/>
  <c r="AC1871" i="1"/>
  <c r="AA1872" i="1"/>
  <c r="AB1872" i="1"/>
  <c r="AC1872" i="1"/>
  <c r="AA1873" i="1"/>
  <c r="AB1873" i="1"/>
  <c r="AC1873" i="1"/>
  <c r="AA1874" i="1"/>
  <c r="AB1874" i="1"/>
  <c r="AC1874" i="1"/>
  <c r="AA1875" i="1"/>
  <c r="AB1875" i="1"/>
  <c r="AC1875" i="1"/>
  <c r="AA1876" i="1"/>
  <c r="AB1876" i="1"/>
  <c r="AC1876" i="1"/>
  <c r="AA1877" i="1"/>
  <c r="AB1877" i="1"/>
  <c r="AC1877" i="1"/>
  <c r="AA1878" i="1"/>
  <c r="AB1878" i="1"/>
  <c r="AC1878" i="1"/>
  <c r="AA1879" i="1"/>
  <c r="AB1879" i="1"/>
  <c r="AC1879" i="1"/>
  <c r="AA1880" i="1"/>
  <c r="AB1880" i="1"/>
  <c r="AC1880" i="1"/>
  <c r="AA1881" i="1"/>
  <c r="AB1881" i="1"/>
  <c r="AC1881" i="1"/>
  <c r="AA1882" i="1"/>
  <c r="AB1882" i="1"/>
  <c r="AC1882" i="1"/>
  <c r="AA1883" i="1"/>
  <c r="AB1883" i="1"/>
  <c r="AC1883" i="1"/>
  <c r="AA1884" i="1"/>
  <c r="AB1884" i="1"/>
  <c r="AC1884" i="1"/>
  <c r="AA1885" i="1"/>
  <c r="AB1885" i="1"/>
  <c r="AC1885" i="1"/>
  <c r="AA1886" i="1"/>
  <c r="AB1886" i="1"/>
  <c r="AC1886" i="1"/>
  <c r="AA1887" i="1"/>
  <c r="AB1887" i="1"/>
  <c r="AC1887" i="1"/>
  <c r="AA1888" i="1"/>
  <c r="AB1888" i="1"/>
  <c r="AC1888" i="1"/>
  <c r="AA1636" i="1"/>
  <c r="AB1636" i="1"/>
  <c r="AC1636" i="1"/>
  <c r="AA1787" i="1"/>
  <c r="AB1787" i="1"/>
  <c r="AC1787" i="1"/>
  <c r="AA1788" i="1"/>
  <c r="AB1788" i="1"/>
  <c r="AC1788" i="1"/>
  <c r="AA1789" i="1"/>
  <c r="AB1789" i="1"/>
  <c r="AC1789" i="1"/>
  <c r="AA1790" i="1"/>
  <c r="AB1790" i="1"/>
  <c r="AC1790" i="1"/>
  <c r="AA1791" i="1"/>
  <c r="AB1791" i="1"/>
  <c r="AC1791" i="1"/>
  <c r="AA1792" i="1"/>
  <c r="AB1792" i="1"/>
  <c r="AC1792" i="1"/>
  <c r="AA1793" i="1"/>
  <c r="AB1793" i="1"/>
  <c r="AC1793" i="1"/>
  <c r="AA1794" i="1"/>
  <c r="AB1794" i="1"/>
  <c r="AC1794" i="1"/>
  <c r="AA1795" i="1"/>
  <c r="AB1795" i="1"/>
  <c r="AC1795" i="1"/>
  <c r="AA1796" i="1"/>
  <c r="AB1796" i="1"/>
  <c r="AC1796" i="1"/>
  <c r="AA1797" i="1"/>
  <c r="AB1797" i="1"/>
  <c r="AC1797" i="1"/>
  <c r="AB1798" i="1"/>
  <c r="AC1798" i="1"/>
  <c r="AA1799" i="1"/>
  <c r="AB1799" i="1"/>
  <c r="AC1799" i="1"/>
  <c r="AA1800" i="1"/>
  <c r="AB1800" i="1"/>
  <c r="AC1800" i="1"/>
  <c r="AA1801" i="1"/>
  <c r="AB1801" i="1"/>
  <c r="AC1801" i="1"/>
  <c r="AA1802" i="1"/>
  <c r="AB1802" i="1"/>
  <c r="AC1802" i="1"/>
  <c r="AA1803" i="1"/>
  <c r="AB1803" i="1"/>
  <c r="AC1803" i="1"/>
  <c r="AA1804" i="1"/>
  <c r="AB1804" i="1"/>
  <c r="AC1804" i="1"/>
  <c r="AA1805" i="1"/>
  <c r="AB1805" i="1"/>
  <c r="AC1805" i="1"/>
  <c r="AA1806" i="1"/>
  <c r="AB1806" i="1"/>
  <c r="AC1806" i="1"/>
  <c r="AA1807" i="1"/>
  <c r="AB1807" i="1"/>
  <c r="AC1807" i="1"/>
  <c r="AA1808" i="1"/>
  <c r="AB1808" i="1"/>
  <c r="AC1808" i="1"/>
  <c r="AA1809" i="1"/>
  <c r="AB1809" i="1"/>
  <c r="AC1809" i="1"/>
  <c r="AA1810" i="1"/>
  <c r="AB1810" i="1"/>
  <c r="AC1810" i="1"/>
  <c r="AA1811" i="1"/>
  <c r="AB1811" i="1"/>
  <c r="AC1811" i="1"/>
  <c r="AA1812" i="1"/>
  <c r="AB1812" i="1"/>
  <c r="AC1812" i="1"/>
  <c r="AA1813" i="1"/>
  <c r="AB1813" i="1"/>
  <c r="AC1813" i="1"/>
  <c r="AA1814" i="1"/>
  <c r="AB1814" i="1"/>
  <c r="AC1814" i="1"/>
  <c r="AA1815" i="1"/>
  <c r="AB1815" i="1"/>
  <c r="AC1815" i="1"/>
  <c r="AA1816" i="1"/>
  <c r="AB1816" i="1"/>
  <c r="AC1816" i="1"/>
  <c r="AA1817" i="1"/>
  <c r="AB1817" i="1"/>
  <c r="AC1817" i="1"/>
  <c r="AA1818" i="1"/>
  <c r="AB1818" i="1"/>
  <c r="AC1818" i="1"/>
  <c r="AA1819" i="1"/>
  <c r="AB1819" i="1"/>
  <c r="AC1819" i="1"/>
  <c r="AA1820" i="1"/>
  <c r="AB1820" i="1"/>
  <c r="AC1820" i="1"/>
  <c r="AA1821" i="1"/>
  <c r="AB1821" i="1"/>
  <c r="AC1821" i="1"/>
  <c r="AA1822" i="1"/>
  <c r="AB1822" i="1"/>
  <c r="AC1822" i="1"/>
  <c r="AA1823" i="1"/>
  <c r="AB1823" i="1"/>
  <c r="AC1823" i="1"/>
  <c r="AA1824" i="1"/>
  <c r="AB1824" i="1"/>
  <c r="AC1824" i="1"/>
  <c r="AA1825" i="1"/>
  <c r="AB1825" i="1"/>
  <c r="AC1825" i="1"/>
  <c r="AA1826" i="1"/>
  <c r="AB1826" i="1"/>
  <c r="AC1826" i="1"/>
  <c r="AA1827" i="1"/>
  <c r="AB1827" i="1"/>
  <c r="AC1827" i="1"/>
  <c r="AA1828" i="1"/>
  <c r="AB1828" i="1"/>
  <c r="AC1828" i="1"/>
  <c r="AA1829" i="1"/>
  <c r="AB1829" i="1"/>
  <c r="AC1829" i="1"/>
  <c r="AA1830" i="1"/>
  <c r="AB1830" i="1"/>
  <c r="AC1830" i="1"/>
  <c r="AA1831" i="1"/>
  <c r="AB1831" i="1"/>
  <c r="AC1831" i="1"/>
  <c r="AA1832" i="1"/>
  <c r="AB1832" i="1"/>
  <c r="AC1832" i="1"/>
  <c r="AA1833" i="1"/>
  <c r="AB1833" i="1"/>
  <c r="AC1833" i="1"/>
  <c r="AA1834" i="1"/>
  <c r="AB1834" i="1"/>
  <c r="AC1834" i="1"/>
  <c r="AA1835" i="1"/>
  <c r="AB1835" i="1"/>
  <c r="AC1835" i="1"/>
  <c r="AA1836" i="1"/>
  <c r="AB1836" i="1"/>
  <c r="AC1836" i="1"/>
  <c r="AA1837" i="1"/>
  <c r="AB1837" i="1"/>
  <c r="AC1837" i="1"/>
  <c r="AQ1837" i="1"/>
  <c r="AN1837" i="1"/>
  <c r="AQ1836" i="1"/>
  <c r="AN1836" i="1"/>
  <c r="AQ1835" i="1"/>
  <c r="AN1835" i="1"/>
  <c r="AQ1834" i="1"/>
  <c r="AN1834" i="1"/>
  <c r="AQ1833" i="1"/>
  <c r="AN1833" i="1"/>
  <c r="AQ1832" i="1"/>
  <c r="AN1832" i="1"/>
  <c r="AQ1831" i="1"/>
  <c r="AN1831" i="1"/>
  <c r="AQ1830" i="1"/>
  <c r="AN1830" i="1"/>
  <c r="AQ1829" i="1"/>
  <c r="AN1829" i="1"/>
  <c r="AQ1828" i="1"/>
  <c r="AN1828" i="1"/>
  <c r="AQ1827" i="1"/>
  <c r="AN1827" i="1"/>
  <c r="AQ1826" i="1"/>
  <c r="AN1826" i="1"/>
  <c r="AQ1825" i="1"/>
  <c r="AN1825" i="1"/>
  <c r="AQ1824" i="1"/>
  <c r="AN1824" i="1"/>
  <c r="AQ1823" i="1"/>
  <c r="AN1823" i="1"/>
  <c r="AQ1822" i="1"/>
  <c r="AN1822" i="1"/>
  <c r="AQ1821" i="1"/>
  <c r="AN1821" i="1"/>
  <c r="AQ1820" i="1"/>
  <c r="AN1820" i="1"/>
  <c r="AQ1819" i="1"/>
  <c r="AN1819" i="1"/>
  <c r="AQ1818" i="1"/>
  <c r="AN1818" i="1"/>
  <c r="AQ1817" i="1"/>
  <c r="AN1817" i="1"/>
  <c r="AQ1816" i="1"/>
  <c r="AN1816" i="1"/>
  <c r="AQ1815" i="1"/>
  <c r="AN1815" i="1"/>
  <c r="AQ1813" i="1"/>
  <c r="AN1813" i="1"/>
  <c r="AQ1812" i="1"/>
  <c r="AN1812" i="1"/>
  <c r="AQ1811" i="1"/>
  <c r="AN1811" i="1"/>
  <c r="AQ1810" i="1"/>
  <c r="AN1810" i="1"/>
  <c r="AQ1809" i="1"/>
  <c r="AN1809" i="1"/>
  <c r="AQ1808" i="1"/>
  <c r="AN1808" i="1"/>
  <c r="AQ1807" i="1"/>
  <c r="AN1807" i="1"/>
  <c r="AQ1806" i="1"/>
  <c r="AN1806" i="1"/>
  <c r="AQ1805" i="1"/>
  <c r="AN1805" i="1"/>
  <c r="AQ1804" i="1"/>
  <c r="AN1804" i="1"/>
  <c r="AQ1803" i="1"/>
  <c r="AN1803" i="1"/>
  <c r="AQ1802" i="1"/>
  <c r="AN1802" i="1"/>
  <c r="AQ1801" i="1"/>
  <c r="AN1801" i="1"/>
  <c r="AQ1800" i="1"/>
  <c r="AN1800" i="1"/>
  <c r="AQ1799" i="1"/>
  <c r="AN1799" i="1"/>
  <c r="AQ1798" i="1"/>
  <c r="AN1798" i="1"/>
  <c r="AQ1797" i="1"/>
  <c r="AN1797" i="1"/>
  <c r="AQ1796" i="1"/>
  <c r="AN1796" i="1"/>
  <c r="AQ1794" i="1"/>
  <c r="AN1794" i="1"/>
  <c r="AQ1793" i="1"/>
  <c r="AN1793" i="1"/>
  <c r="AQ1792" i="1"/>
  <c r="AN1792" i="1"/>
  <c r="AQ1791" i="1"/>
  <c r="AN1791" i="1"/>
  <c r="AQ1790" i="1"/>
  <c r="AN1790" i="1"/>
  <c r="AQ1789" i="1"/>
  <c r="AN1789" i="1"/>
  <c r="AQ1788" i="1"/>
  <c r="AN1788" i="1"/>
  <c r="AQ1787" i="1"/>
  <c r="AN1787" i="1"/>
  <c r="AA1634" i="1"/>
  <c r="AB1634" i="1"/>
  <c r="AC1634" i="1"/>
  <c r="AA1635" i="1"/>
  <c r="AB1635" i="1"/>
  <c r="AC1635" i="1"/>
  <c r="AN847" i="1"/>
  <c r="AN848" i="1"/>
  <c r="AN849" i="1"/>
  <c r="AN850" i="1"/>
  <c r="AN851" i="1"/>
  <c r="AN852" i="1"/>
  <c r="AN853" i="1"/>
  <c r="AN854" i="1"/>
  <c r="AN855" i="1"/>
  <c r="AN856" i="1"/>
  <c r="AN857" i="1"/>
  <c r="AN858" i="1"/>
  <c r="AN859" i="1"/>
  <c r="AN860" i="1"/>
  <c r="AN861" i="1"/>
  <c r="AN862" i="1"/>
  <c r="AN863" i="1"/>
  <c r="AN864" i="1"/>
  <c r="AN865" i="1"/>
  <c r="AN866" i="1"/>
  <c r="AN867" i="1"/>
  <c r="AN868" i="1"/>
  <c r="AN846" i="1"/>
  <c r="AN828" i="1"/>
  <c r="AN829" i="1"/>
  <c r="AN830" i="1"/>
  <c r="AN831" i="1"/>
  <c r="AN832" i="1"/>
  <c r="AN833" i="1"/>
  <c r="AN834" i="1"/>
  <c r="AN835" i="1"/>
  <c r="AN836" i="1"/>
  <c r="AN837" i="1"/>
  <c r="AN838" i="1"/>
  <c r="AN839" i="1"/>
  <c r="AN840" i="1"/>
  <c r="AN841" i="1"/>
  <c r="AN842" i="1"/>
  <c r="AN843" i="1"/>
  <c r="AN844" i="1"/>
  <c r="AN827" i="1"/>
  <c r="AN820" i="1"/>
  <c r="AN821" i="1"/>
  <c r="AN822" i="1"/>
  <c r="AN823" i="1"/>
  <c r="AN824" i="1"/>
  <c r="AN825" i="1"/>
  <c r="AN819" i="1"/>
  <c r="AN818" i="1"/>
  <c r="AQ1736" i="1"/>
  <c r="AQ1737" i="1"/>
  <c r="AQ1738" i="1"/>
  <c r="AQ1739" i="1"/>
  <c r="AQ1740" i="1"/>
  <c r="AQ1741" i="1"/>
  <c r="AQ1742" i="1"/>
  <c r="AQ1743" i="1"/>
  <c r="AQ1745" i="1"/>
  <c r="AQ1746" i="1"/>
  <c r="AQ1747" i="1"/>
  <c r="AQ1748" i="1"/>
  <c r="AQ1749" i="1"/>
  <c r="AQ1750" i="1"/>
  <c r="AQ1751" i="1"/>
  <c r="AQ1752" i="1"/>
  <c r="AQ1753" i="1"/>
  <c r="AQ1754" i="1"/>
  <c r="AQ1755" i="1"/>
  <c r="AQ1756" i="1"/>
  <c r="AQ1757" i="1"/>
  <c r="AQ1758" i="1"/>
  <c r="AQ1759" i="1"/>
  <c r="AQ1760" i="1"/>
  <c r="AQ1761" i="1"/>
  <c r="AQ1762" i="1"/>
  <c r="AQ1764" i="1"/>
  <c r="AQ1765" i="1"/>
  <c r="AQ1766" i="1"/>
  <c r="AQ1767" i="1"/>
  <c r="AQ1768" i="1"/>
  <c r="AQ1769" i="1"/>
  <c r="AQ1770" i="1"/>
  <c r="AQ1771" i="1"/>
  <c r="AQ1772" i="1"/>
  <c r="AQ1773" i="1"/>
  <c r="AQ1774" i="1"/>
  <c r="AQ1775" i="1"/>
  <c r="AQ1776" i="1"/>
  <c r="AQ1777" i="1"/>
  <c r="AQ1778" i="1"/>
  <c r="AQ1779" i="1"/>
  <c r="AQ1780" i="1"/>
  <c r="AQ1781" i="1"/>
  <c r="AQ1782" i="1"/>
  <c r="AQ1783" i="1"/>
  <c r="AQ1784" i="1"/>
  <c r="AQ1785" i="1"/>
  <c r="AQ1786" i="1"/>
  <c r="AN1736" i="1"/>
  <c r="AN1737" i="1"/>
  <c r="AN1738" i="1"/>
  <c r="AN1739" i="1"/>
  <c r="AN1740" i="1"/>
  <c r="AN1741" i="1"/>
  <c r="AN1742" i="1"/>
  <c r="AN1743" i="1"/>
  <c r="AN1745" i="1"/>
  <c r="AN1746" i="1"/>
  <c r="AN1747" i="1"/>
  <c r="AN1748" i="1"/>
  <c r="AN1749" i="1"/>
  <c r="AN1750" i="1"/>
  <c r="AN1751" i="1"/>
  <c r="AN1752" i="1"/>
  <c r="AN1753" i="1"/>
  <c r="AN1754" i="1"/>
  <c r="AN1755" i="1"/>
  <c r="AN1756" i="1"/>
  <c r="AN1757" i="1"/>
  <c r="AN1758" i="1"/>
  <c r="AN1759" i="1"/>
  <c r="AN1760" i="1"/>
  <c r="AN1761" i="1"/>
  <c r="AN1762" i="1"/>
  <c r="AN1764" i="1"/>
  <c r="AN1765" i="1"/>
  <c r="AN1766" i="1"/>
  <c r="AN1767" i="1"/>
  <c r="AN1768" i="1"/>
  <c r="AN1769" i="1"/>
  <c r="AN1770" i="1"/>
  <c r="AN1771" i="1"/>
  <c r="AN1772" i="1"/>
  <c r="AN1773" i="1"/>
  <c r="AN1774" i="1"/>
  <c r="AN1775" i="1"/>
  <c r="AN1776" i="1"/>
  <c r="AN1777" i="1"/>
  <c r="AN1778" i="1"/>
  <c r="AN1779" i="1"/>
  <c r="AN1780" i="1"/>
  <c r="AN1781" i="1"/>
  <c r="AN1782" i="1"/>
  <c r="AN1783" i="1"/>
  <c r="AN1784" i="1"/>
  <c r="AN1785" i="1"/>
  <c r="AN1786" i="1"/>
  <c r="AA1737" i="1"/>
  <c r="AB1737" i="1"/>
  <c r="AC1737" i="1"/>
  <c r="AA1738" i="1"/>
  <c r="AB1738" i="1"/>
  <c r="AC1738" i="1"/>
  <c r="AA1739" i="1"/>
  <c r="AB1739" i="1"/>
  <c r="AC1739" i="1"/>
  <c r="AA1740" i="1"/>
  <c r="AB1740" i="1"/>
  <c r="AC1740" i="1"/>
  <c r="AA1741" i="1"/>
  <c r="AB1741" i="1"/>
  <c r="AC1741" i="1"/>
  <c r="AA1742" i="1"/>
  <c r="AB1742" i="1"/>
  <c r="AC1742" i="1"/>
  <c r="AA1743" i="1"/>
  <c r="AB1743" i="1"/>
  <c r="AC1743" i="1"/>
  <c r="AA1744" i="1"/>
  <c r="AB1744" i="1"/>
  <c r="AC1744" i="1"/>
  <c r="AA1745" i="1"/>
  <c r="AB1745" i="1"/>
  <c r="AC1745" i="1"/>
  <c r="AA1746" i="1"/>
  <c r="AB1746" i="1"/>
  <c r="AC1746" i="1"/>
  <c r="AA1747" i="1"/>
  <c r="AB1747" i="1"/>
  <c r="AC1747" i="1"/>
  <c r="AA1748" i="1"/>
  <c r="AB1748" i="1"/>
  <c r="AC1748" i="1"/>
  <c r="AA1749" i="1"/>
  <c r="AB1749" i="1"/>
  <c r="AC1749" i="1"/>
  <c r="AA1750" i="1"/>
  <c r="AB1750" i="1"/>
  <c r="AC1750" i="1"/>
  <c r="AA1751" i="1"/>
  <c r="AB1751" i="1"/>
  <c r="AC1751" i="1"/>
  <c r="AA1752" i="1"/>
  <c r="AB1752" i="1"/>
  <c r="AC1752" i="1"/>
  <c r="AA1753" i="1"/>
  <c r="AB1753" i="1"/>
  <c r="AC1753" i="1"/>
  <c r="AA1754" i="1"/>
  <c r="AB1754" i="1"/>
  <c r="AC1754" i="1"/>
  <c r="AA1755" i="1"/>
  <c r="AB1755" i="1"/>
  <c r="AC1755" i="1"/>
  <c r="AA1756" i="1"/>
  <c r="AB1756" i="1"/>
  <c r="AC1756" i="1"/>
  <c r="AA1757" i="1"/>
  <c r="AB1757" i="1"/>
  <c r="AC1757" i="1"/>
  <c r="AA1758" i="1"/>
  <c r="AB1758" i="1"/>
  <c r="AC1758" i="1"/>
  <c r="AA1759" i="1"/>
  <c r="AB1759" i="1"/>
  <c r="AC1759" i="1"/>
  <c r="AA1760" i="1"/>
  <c r="AB1760" i="1"/>
  <c r="AC1760" i="1"/>
  <c r="AA1761" i="1"/>
  <c r="AB1761" i="1"/>
  <c r="AC1761" i="1"/>
  <c r="AA1762" i="1"/>
  <c r="AB1762" i="1"/>
  <c r="AC1762" i="1"/>
  <c r="AA1763" i="1"/>
  <c r="AB1763" i="1"/>
  <c r="AC1763" i="1"/>
  <c r="AA1764" i="1"/>
  <c r="AB1764" i="1"/>
  <c r="AC1764" i="1"/>
  <c r="AA1765" i="1"/>
  <c r="AB1765" i="1"/>
  <c r="AC1765" i="1"/>
  <c r="AA1766" i="1"/>
  <c r="AB1766" i="1"/>
  <c r="AC1766" i="1"/>
  <c r="AA1767" i="1"/>
  <c r="AB1767" i="1"/>
  <c r="AC1767" i="1"/>
  <c r="AA1768" i="1"/>
  <c r="AB1768" i="1"/>
  <c r="AC1768" i="1"/>
  <c r="AA1769" i="1"/>
  <c r="AB1769" i="1"/>
  <c r="AC1769" i="1"/>
  <c r="AA1770" i="1"/>
  <c r="AB1770" i="1"/>
  <c r="AC1770" i="1"/>
  <c r="AA1771" i="1"/>
  <c r="AB1771" i="1"/>
  <c r="AC1771" i="1"/>
  <c r="AA1772" i="1"/>
  <c r="AB1772" i="1"/>
  <c r="AC1772" i="1"/>
  <c r="AA1773" i="1"/>
  <c r="AB1773" i="1"/>
  <c r="AC1773" i="1"/>
  <c r="AA1774" i="1"/>
  <c r="AB1774" i="1"/>
  <c r="AC1774" i="1"/>
  <c r="AA1775" i="1"/>
  <c r="AB1775" i="1"/>
  <c r="AC1775" i="1"/>
  <c r="AA1776" i="1"/>
  <c r="AB1776" i="1"/>
  <c r="AC1776" i="1"/>
  <c r="AA1777" i="1"/>
  <c r="AB1777" i="1"/>
  <c r="AC1777" i="1"/>
  <c r="AA1778" i="1"/>
  <c r="AB1778" i="1"/>
  <c r="AC1778" i="1"/>
  <c r="AA1779" i="1"/>
  <c r="AB1779" i="1"/>
  <c r="AC1779" i="1"/>
  <c r="AA1780" i="1"/>
  <c r="AB1780" i="1"/>
  <c r="AC1780" i="1"/>
  <c r="AA1781" i="1"/>
  <c r="AB1781" i="1"/>
  <c r="AC1781" i="1"/>
  <c r="AA1782" i="1"/>
  <c r="AB1782" i="1"/>
  <c r="AC1782" i="1"/>
  <c r="AA1783" i="1"/>
  <c r="AB1783" i="1"/>
  <c r="AC1783" i="1"/>
  <c r="AA1784" i="1"/>
  <c r="AB1784" i="1"/>
  <c r="AC1784" i="1"/>
  <c r="AA1785" i="1"/>
  <c r="AB1785" i="1"/>
  <c r="AA1786" i="1"/>
  <c r="AB1786" i="1"/>
  <c r="AC1786" i="1"/>
  <c r="AB1736" i="1"/>
  <c r="AC1736" i="1"/>
  <c r="AA1736" i="1"/>
  <c r="AQ1735" i="1"/>
  <c r="AN1735" i="1"/>
  <c r="AC1735" i="1"/>
  <c r="AB1735" i="1"/>
  <c r="AA1735" i="1"/>
  <c r="AQ1734" i="1"/>
  <c r="AN1734" i="1"/>
  <c r="AC1734" i="1"/>
  <c r="AB1734" i="1"/>
  <c r="AA1734" i="1"/>
  <c r="AQ1733" i="1"/>
  <c r="AN1733" i="1"/>
  <c r="AC1733" i="1"/>
  <c r="AB1733" i="1"/>
  <c r="AA1733" i="1"/>
  <c r="AQ1732" i="1"/>
  <c r="AN1732" i="1"/>
  <c r="AC1732" i="1"/>
  <c r="AB1732" i="1"/>
  <c r="AA1732" i="1"/>
  <c r="AQ1731" i="1"/>
  <c r="AN1731" i="1"/>
  <c r="AC1731" i="1"/>
  <c r="AB1731" i="1"/>
  <c r="AA1731" i="1"/>
  <c r="AQ1730" i="1"/>
  <c r="AN1730" i="1"/>
  <c r="AC1730" i="1"/>
  <c r="AB1730" i="1"/>
  <c r="AA1730" i="1"/>
  <c r="AQ1729" i="1"/>
  <c r="AN1729" i="1"/>
  <c r="AC1729" i="1"/>
  <c r="AB1729" i="1"/>
  <c r="AA1729" i="1"/>
  <c r="AQ1728" i="1"/>
  <c r="AN1728" i="1"/>
  <c r="AC1728" i="1"/>
  <c r="AB1728" i="1"/>
  <c r="AA1728" i="1"/>
  <c r="AQ1727" i="1"/>
  <c r="AN1727" i="1"/>
  <c r="AC1727" i="1"/>
  <c r="AB1727" i="1"/>
  <c r="AA1727" i="1"/>
  <c r="AQ1726" i="1"/>
  <c r="AN1726" i="1"/>
  <c r="AC1726" i="1"/>
  <c r="AB1726" i="1"/>
  <c r="AA1726" i="1"/>
  <c r="AQ1725" i="1"/>
  <c r="AN1725" i="1"/>
  <c r="AC1725" i="1"/>
  <c r="AB1725" i="1"/>
  <c r="AA1725" i="1"/>
  <c r="AQ1724" i="1"/>
  <c r="AN1724" i="1"/>
  <c r="AC1724" i="1"/>
  <c r="AB1724" i="1"/>
  <c r="AA1724" i="1"/>
  <c r="AQ1723" i="1"/>
  <c r="AN1723" i="1"/>
  <c r="AC1723" i="1"/>
  <c r="AB1723" i="1"/>
  <c r="AA1723" i="1"/>
  <c r="AQ1722" i="1"/>
  <c r="AN1722" i="1"/>
  <c r="AC1722" i="1"/>
  <c r="AB1722" i="1"/>
  <c r="AA1722" i="1"/>
  <c r="AQ1721" i="1"/>
  <c r="AN1721" i="1"/>
  <c r="AC1721" i="1"/>
  <c r="AB1721" i="1"/>
  <c r="AA1721" i="1"/>
  <c r="AQ1720" i="1"/>
  <c r="AN1720" i="1"/>
  <c r="AC1720" i="1"/>
  <c r="AB1720" i="1"/>
  <c r="AA1720" i="1"/>
  <c r="AQ1719" i="1"/>
  <c r="AN1719" i="1"/>
  <c r="AC1719" i="1"/>
  <c r="AB1719" i="1"/>
  <c r="AA1719" i="1"/>
  <c r="AQ1718" i="1"/>
  <c r="AN1718" i="1"/>
  <c r="AC1718" i="1"/>
  <c r="AB1718" i="1"/>
  <c r="AA1718" i="1"/>
  <c r="AQ1717" i="1"/>
  <c r="AN1717" i="1"/>
  <c r="AC1717" i="1"/>
  <c r="AB1717" i="1"/>
  <c r="AA1717" i="1"/>
  <c r="AQ1716" i="1"/>
  <c r="AN1716" i="1"/>
  <c r="AC1716" i="1"/>
  <c r="AB1716" i="1"/>
  <c r="AA1716" i="1"/>
  <c r="AQ1715" i="1"/>
  <c r="AN1715" i="1"/>
  <c r="AC1715" i="1"/>
  <c r="AB1715" i="1"/>
  <c r="AA1715" i="1"/>
  <c r="AQ1714" i="1"/>
  <c r="AN1714" i="1"/>
  <c r="AC1714" i="1"/>
  <c r="AB1714" i="1"/>
  <c r="AA1714" i="1"/>
  <c r="AQ1713" i="1"/>
  <c r="AN1713" i="1"/>
  <c r="AC1713" i="1"/>
  <c r="AB1713" i="1"/>
  <c r="AA1713" i="1"/>
  <c r="AC1712" i="1"/>
  <c r="AB1712" i="1"/>
  <c r="AA1712" i="1"/>
  <c r="AQ1711" i="1"/>
  <c r="AN1711" i="1"/>
  <c r="AC1711" i="1"/>
  <c r="AB1711" i="1"/>
  <c r="AA1711" i="1"/>
  <c r="AQ1710" i="1"/>
  <c r="AN1710" i="1"/>
  <c r="AC1710" i="1"/>
  <c r="AB1710" i="1"/>
  <c r="AA1710" i="1"/>
  <c r="AQ1709" i="1"/>
  <c r="AN1709" i="1"/>
  <c r="AC1709" i="1"/>
  <c r="AB1709" i="1"/>
  <c r="AA1709" i="1"/>
  <c r="AQ1708" i="1"/>
  <c r="AN1708" i="1"/>
  <c r="AC1708" i="1"/>
  <c r="AB1708" i="1"/>
  <c r="AA1708" i="1"/>
  <c r="AQ1707" i="1"/>
  <c r="AN1707" i="1"/>
  <c r="AC1707" i="1"/>
  <c r="AB1707" i="1"/>
  <c r="AA1707" i="1"/>
  <c r="AQ1706" i="1"/>
  <c r="AN1706" i="1"/>
  <c r="AC1706" i="1"/>
  <c r="AB1706" i="1"/>
  <c r="AA1706" i="1"/>
  <c r="AQ1705" i="1"/>
  <c r="AN1705" i="1"/>
  <c r="AC1705" i="1"/>
  <c r="AB1705" i="1"/>
  <c r="AA1705" i="1"/>
  <c r="AQ1704" i="1"/>
  <c r="AN1704" i="1"/>
  <c r="AC1704" i="1"/>
  <c r="AB1704" i="1"/>
  <c r="AA1704" i="1"/>
  <c r="AQ1703" i="1"/>
  <c r="AN1703" i="1"/>
  <c r="AC1703" i="1"/>
  <c r="AB1703" i="1"/>
  <c r="AA1703" i="1"/>
  <c r="AQ1702" i="1"/>
  <c r="AN1702" i="1"/>
  <c r="AC1702" i="1"/>
  <c r="AB1702" i="1"/>
  <c r="AA1702" i="1"/>
  <c r="AQ1701" i="1"/>
  <c r="AN1701" i="1"/>
  <c r="AC1701" i="1"/>
  <c r="AB1701" i="1"/>
  <c r="AA1701" i="1"/>
  <c r="AQ1700" i="1"/>
  <c r="AN1700" i="1"/>
  <c r="AC1700" i="1"/>
  <c r="AB1700" i="1"/>
  <c r="AA1700" i="1"/>
  <c r="AQ1699" i="1"/>
  <c r="AN1699" i="1"/>
  <c r="AC1699" i="1"/>
  <c r="AB1699" i="1"/>
  <c r="AA1699" i="1"/>
  <c r="AQ1698" i="1"/>
  <c r="AN1698" i="1"/>
  <c r="AC1698" i="1"/>
  <c r="AB1698" i="1"/>
  <c r="AA1698" i="1"/>
  <c r="AQ1697" i="1"/>
  <c r="AN1697" i="1"/>
  <c r="AC1697" i="1"/>
  <c r="AB1697" i="1"/>
  <c r="AA1697" i="1"/>
  <c r="AQ1696" i="1"/>
  <c r="AN1696" i="1"/>
  <c r="AC1696" i="1"/>
  <c r="AB1696" i="1"/>
  <c r="AA1696" i="1"/>
  <c r="AQ1695" i="1"/>
  <c r="AN1695" i="1"/>
  <c r="AC1695" i="1"/>
  <c r="AB1695" i="1"/>
  <c r="AA1695" i="1"/>
  <c r="AQ1694" i="1"/>
  <c r="AN1694" i="1"/>
  <c r="AC1694" i="1"/>
  <c r="AB1694" i="1"/>
  <c r="AA1694" i="1"/>
  <c r="AC1693" i="1"/>
  <c r="AB1693" i="1"/>
  <c r="AA1693" i="1"/>
  <c r="AQ1692" i="1"/>
  <c r="AN1692" i="1"/>
  <c r="AC1692" i="1"/>
  <c r="AB1692" i="1"/>
  <c r="AA1692" i="1"/>
  <c r="AQ1691" i="1"/>
  <c r="AN1691" i="1"/>
  <c r="AC1691" i="1"/>
  <c r="AB1691" i="1"/>
  <c r="AA1691" i="1"/>
  <c r="AQ1690" i="1"/>
  <c r="AN1690" i="1"/>
  <c r="AC1690" i="1"/>
  <c r="AB1690" i="1"/>
  <c r="AA1690" i="1"/>
  <c r="AQ1689" i="1"/>
  <c r="AN1689" i="1"/>
  <c r="AC1689" i="1"/>
  <c r="AB1689" i="1"/>
  <c r="AA1689" i="1"/>
  <c r="AQ1688" i="1"/>
  <c r="AN1688" i="1"/>
  <c r="AC1688" i="1"/>
  <c r="AB1688" i="1"/>
  <c r="AA1688" i="1"/>
  <c r="AQ1687" i="1"/>
  <c r="AN1687" i="1"/>
  <c r="AC1687" i="1"/>
  <c r="AB1687" i="1"/>
  <c r="AA1687" i="1"/>
  <c r="AQ1686" i="1"/>
  <c r="AN1686" i="1"/>
  <c r="AC1686" i="1"/>
  <c r="AB1686" i="1"/>
  <c r="AA1686" i="1"/>
  <c r="AQ1685" i="1"/>
  <c r="AN1685" i="1"/>
  <c r="AC1685" i="1"/>
  <c r="AB1685" i="1"/>
  <c r="AA1685" i="1"/>
  <c r="AC1684" i="1"/>
  <c r="AB1684" i="1"/>
  <c r="AA1684" i="1"/>
  <c r="AC1683" i="1"/>
  <c r="AB1683" i="1"/>
  <c r="AA1683" i="1"/>
  <c r="AC1682" i="1"/>
  <c r="AB1682" i="1"/>
  <c r="AA1682" i="1"/>
  <c r="AC1681" i="1"/>
  <c r="AB1681" i="1"/>
  <c r="AA1681" i="1"/>
  <c r="AC1680" i="1"/>
  <c r="AB1680" i="1"/>
  <c r="AA1680" i="1"/>
  <c r="AC1679" i="1"/>
  <c r="AB1679" i="1"/>
  <c r="AA1679" i="1"/>
  <c r="AC1678" i="1"/>
  <c r="AB1678" i="1"/>
  <c r="AA1678" i="1"/>
  <c r="AC1677" i="1"/>
  <c r="AB1677" i="1"/>
  <c r="AA1677" i="1"/>
  <c r="AC1676" i="1"/>
  <c r="AB1676" i="1"/>
  <c r="AA1676" i="1"/>
  <c r="AC1675" i="1"/>
  <c r="AB1675" i="1"/>
  <c r="AA1675" i="1"/>
  <c r="AC1674" i="1"/>
  <c r="AB1674" i="1"/>
  <c r="AA1674" i="1"/>
  <c r="AC1673" i="1"/>
  <c r="AB1673" i="1"/>
  <c r="AA1673" i="1"/>
  <c r="AC1672" i="1"/>
  <c r="AB1672" i="1"/>
  <c r="AA1672" i="1"/>
  <c r="AC1671" i="1"/>
  <c r="AB1671" i="1"/>
  <c r="AA1671" i="1"/>
  <c r="AC1670" i="1"/>
  <c r="AB1670" i="1"/>
  <c r="AA1670" i="1"/>
  <c r="AC1669" i="1"/>
  <c r="AB1669" i="1"/>
  <c r="AA1669" i="1"/>
  <c r="AC1668" i="1"/>
  <c r="AB1668" i="1"/>
  <c r="AA1668" i="1"/>
  <c r="AC1667" i="1"/>
  <c r="AB1667" i="1"/>
  <c r="AA1667" i="1"/>
  <c r="AC1666" i="1"/>
  <c r="AB1666" i="1"/>
  <c r="AA1666" i="1"/>
  <c r="AC1665" i="1"/>
  <c r="AB1665" i="1"/>
  <c r="AA1665" i="1"/>
  <c r="AC1664" i="1"/>
  <c r="AB1664" i="1"/>
  <c r="AA1664" i="1"/>
  <c r="AC1663" i="1"/>
  <c r="AB1663" i="1"/>
  <c r="AA1663" i="1"/>
  <c r="AC1662" i="1"/>
  <c r="AB1662" i="1"/>
  <c r="AA1662" i="1"/>
  <c r="AC1661" i="1"/>
  <c r="AB1661" i="1"/>
  <c r="AA1661" i="1"/>
  <c r="AC1660" i="1"/>
  <c r="AB1660" i="1"/>
  <c r="AA1660" i="1"/>
  <c r="AC1659" i="1"/>
  <c r="AB1659" i="1"/>
  <c r="AA1659" i="1"/>
  <c r="AC1658" i="1"/>
  <c r="AB1658" i="1"/>
  <c r="AA1658" i="1"/>
  <c r="AC1657" i="1"/>
  <c r="AB1657" i="1"/>
  <c r="AA1657" i="1"/>
  <c r="AC1656" i="1"/>
  <c r="AB1656" i="1"/>
  <c r="AA1656" i="1"/>
  <c r="AC1655" i="1"/>
  <c r="AB1655" i="1"/>
  <c r="AA1655" i="1"/>
  <c r="AC1654" i="1"/>
  <c r="AB1654" i="1"/>
  <c r="AA1654" i="1"/>
  <c r="AC1653" i="1"/>
  <c r="AB1653" i="1"/>
  <c r="AA1653" i="1"/>
  <c r="AC1652" i="1"/>
  <c r="AB1652" i="1"/>
  <c r="AA1652" i="1"/>
  <c r="AC1651" i="1"/>
  <c r="AB1651" i="1"/>
  <c r="AA1651" i="1"/>
  <c r="AC1650" i="1"/>
  <c r="AB1650" i="1"/>
  <c r="AA1650" i="1"/>
  <c r="AC1649" i="1"/>
  <c r="AB1649" i="1"/>
  <c r="AA1649" i="1"/>
  <c r="AC1648" i="1"/>
  <c r="AB1648" i="1"/>
  <c r="AA1648" i="1"/>
  <c r="AC1647" i="1"/>
  <c r="AB1647" i="1"/>
  <c r="AA1647" i="1"/>
  <c r="AC1646" i="1"/>
  <c r="AB1646" i="1"/>
  <c r="AA1646" i="1"/>
  <c r="AC1645" i="1"/>
  <c r="AB1645" i="1"/>
  <c r="AA1645" i="1"/>
  <c r="AC1644" i="1"/>
  <c r="AB1644" i="1"/>
  <c r="AA1644" i="1"/>
  <c r="AC1643" i="1"/>
  <c r="AB1643" i="1"/>
  <c r="AA1643" i="1"/>
  <c r="AC1642" i="1"/>
  <c r="AB1642" i="1"/>
  <c r="AA1642" i="1"/>
  <c r="AC1641" i="1"/>
  <c r="AB1641" i="1"/>
  <c r="AA1641" i="1"/>
  <c r="AC1640" i="1"/>
  <c r="AB1640" i="1"/>
  <c r="AA1640" i="1"/>
  <c r="AC1639" i="1"/>
  <c r="AB1639" i="1"/>
  <c r="AA1639" i="1"/>
  <c r="AC1638" i="1"/>
  <c r="AB1638" i="1"/>
  <c r="AA1638" i="1"/>
  <c r="AC1637" i="1"/>
  <c r="AB1637" i="1"/>
  <c r="AA1637" i="1"/>
  <c r="AQ1633" i="1"/>
  <c r="AN1633" i="1"/>
  <c r="AG1633" i="1"/>
  <c r="AH1633" i="1" s="1"/>
  <c r="AC1633" i="1"/>
  <c r="AB1633" i="1"/>
  <c r="AA1633" i="1"/>
  <c r="AQ1632" i="1"/>
  <c r="AN1632" i="1"/>
  <c r="AG1632" i="1"/>
  <c r="AH1632" i="1" s="1"/>
  <c r="AC1632" i="1"/>
  <c r="AB1632" i="1"/>
  <c r="AA1632" i="1"/>
  <c r="AQ1631" i="1"/>
  <c r="AN1631" i="1"/>
  <c r="AG1631" i="1"/>
  <c r="AH1631" i="1" s="1"/>
  <c r="AC1631" i="1"/>
  <c r="AB1631" i="1"/>
  <c r="AA1631" i="1"/>
  <c r="AQ1630" i="1"/>
  <c r="AN1630" i="1"/>
  <c r="AG1630" i="1"/>
  <c r="AH1630" i="1" s="1"/>
  <c r="AC1630" i="1"/>
  <c r="AB1630" i="1"/>
  <c r="AA1630" i="1"/>
  <c r="AQ1629" i="1"/>
  <c r="AN1629" i="1"/>
  <c r="AG1629" i="1"/>
  <c r="AH1629" i="1" s="1"/>
  <c r="AB1629" i="1"/>
  <c r="AC1629" i="1"/>
  <c r="AA1629" i="1"/>
  <c r="AQ1628" i="1"/>
  <c r="AN1628" i="1"/>
  <c r="AG1628" i="1"/>
  <c r="AH1628" i="1" s="1"/>
  <c r="AB1628" i="1"/>
  <c r="AC1628" i="1"/>
  <c r="AA1628" i="1"/>
  <c r="AQ1627" i="1"/>
  <c r="AN1627" i="1"/>
  <c r="AG1627" i="1"/>
  <c r="AH1627" i="1" s="1"/>
  <c r="AC1627" i="1"/>
  <c r="AB1627" i="1"/>
  <c r="AA1627" i="1"/>
  <c r="AQ1626" i="1"/>
  <c r="AN1626" i="1"/>
  <c r="AG1626" i="1"/>
  <c r="AH1626" i="1" s="1"/>
  <c r="AC1626" i="1"/>
  <c r="AB1626" i="1"/>
  <c r="AA1626" i="1"/>
  <c r="AQ1625" i="1"/>
  <c r="AN1625" i="1"/>
  <c r="AG1625" i="1"/>
  <c r="AH1625" i="1" s="1"/>
  <c r="AC1625" i="1"/>
  <c r="AB1625" i="1"/>
  <c r="AA1625" i="1"/>
  <c r="AQ1624" i="1"/>
  <c r="AN1624" i="1"/>
  <c r="AG1624" i="1"/>
  <c r="AH1624" i="1" s="1"/>
  <c r="AC1624" i="1"/>
  <c r="AB1624" i="1"/>
  <c r="AA1624" i="1"/>
  <c r="AQ1623" i="1"/>
  <c r="AN1623" i="1"/>
  <c r="AG1623" i="1"/>
  <c r="AH1623" i="1" s="1"/>
  <c r="AB1623" i="1"/>
  <c r="AC1623" i="1"/>
  <c r="AA1623" i="1"/>
  <c r="AQ1622" i="1"/>
  <c r="AN1622" i="1"/>
  <c r="AG1622" i="1"/>
  <c r="AH1622" i="1" s="1"/>
  <c r="AC1622" i="1"/>
  <c r="AB1622" i="1"/>
  <c r="AA1622" i="1"/>
  <c r="AQ1621" i="1"/>
  <c r="AN1621" i="1"/>
  <c r="AG1621" i="1"/>
  <c r="AH1621" i="1" s="1"/>
  <c r="AB1621" i="1"/>
  <c r="AC1621" i="1"/>
  <c r="AA1621" i="1"/>
  <c r="AQ1620" i="1"/>
  <c r="AN1620" i="1"/>
  <c r="AG1620" i="1"/>
  <c r="AH1620" i="1" s="1"/>
  <c r="AC1620" i="1"/>
  <c r="AB1620" i="1"/>
  <c r="AA1620" i="1"/>
  <c r="AQ1619" i="1"/>
  <c r="AN1619" i="1"/>
  <c r="AG1619" i="1"/>
  <c r="AH1619" i="1" s="1"/>
  <c r="AC1619" i="1"/>
  <c r="AB1619" i="1"/>
  <c r="AA1619" i="1"/>
  <c r="AQ1618" i="1"/>
  <c r="AN1618" i="1"/>
  <c r="AG1618" i="1"/>
  <c r="AH1618" i="1" s="1"/>
  <c r="AC1618" i="1"/>
  <c r="AB1618" i="1"/>
  <c r="AA1618" i="1"/>
  <c r="AQ1617" i="1"/>
  <c r="AN1617" i="1"/>
  <c r="AG1617" i="1"/>
  <c r="AH1617" i="1" s="1"/>
  <c r="AC1617" i="1"/>
  <c r="AB1617" i="1"/>
  <c r="AA1617" i="1"/>
  <c r="AQ1616" i="1"/>
  <c r="AN1616" i="1"/>
  <c r="AG1616" i="1"/>
  <c r="AH1616" i="1" s="1"/>
  <c r="AC1616" i="1"/>
  <c r="AB1616" i="1"/>
  <c r="AA1616" i="1"/>
  <c r="AQ1615" i="1"/>
  <c r="AN1615" i="1"/>
  <c r="AG1615" i="1"/>
  <c r="AH1615" i="1" s="1"/>
  <c r="AB1615" i="1"/>
  <c r="AC1615" i="1"/>
  <c r="AA1615" i="1"/>
  <c r="AQ1614" i="1"/>
  <c r="AN1614" i="1"/>
  <c r="AG1614" i="1"/>
  <c r="AH1614" i="1" s="1"/>
  <c r="AC1614" i="1"/>
  <c r="AB1614" i="1"/>
  <c r="AA1614" i="1"/>
  <c r="AQ1613" i="1"/>
  <c r="AN1613" i="1"/>
  <c r="AG1613" i="1"/>
  <c r="AH1613" i="1" s="1"/>
  <c r="AC1613" i="1"/>
  <c r="AB1613" i="1"/>
  <c r="AA1613" i="1"/>
  <c r="AQ1612" i="1"/>
  <c r="AN1612" i="1"/>
  <c r="AG1612" i="1"/>
  <c r="AH1612" i="1" s="1"/>
  <c r="AC1612" i="1"/>
  <c r="AB1612" i="1"/>
  <c r="AA1612" i="1"/>
  <c r="AQ1611" i="1"/>
  <c r="AN1611" i="1"/>
  <c r="AG1611" i="1"/>
  <c r="AH1611" i="1" s="1"/>
  <c r="AC1611" i="1"/>
  <c r="AB1611" i="1"/>
  <c r="AA1611" i="1"/>
  <c r="AG1610" i="1"/>
  <c r="AH1610" i="1" s="1"/>
  <c r="AC1610" i="1"/>
  <c r="AB1610" i="1"/>
  <c r="AA1610" i="1"/>
  <c r="AQ1609" i="1"/>
  <c r="AN1609" i="1"/>
  <c r="AG1609" i="1"/>
  <c r="AH1609" i="1" s="1"/>
  <c r="AC1609" i="1"/>
  <c r="AB1609" i="1"/>
  <c r="AA1609" i="1"/>
  <c r="AQ1608" i="1"/>
  <c r="AN1608" i="1"/>
  <c r="AG1608" i="1"/>
  <c r="AH1608" i="1" s="1"/>
  <c r="AC1608" i="1"/>
  <c r="AB1608" i="1"/>
  <c r="AA1608" i="1"/>
  <c r="AQ1607" i="1"/>
  <c r="AN1607" i="1"/>
  <c r="AG1607" i="1"/>
  <c r="AH1607" i="1" s="1"/>
  <c r="AC1607" i="1"/>
  <c r="AB1607" i="1"/>
  <c r="AA1607" i="1"/>
  <c r="AQ1606" i="1"/>
  <c r="AN1606" i="1"/>
  <c r="AG1606" i="1"/>
  <c r="AH1606" i="1" s="1"/>
  <c r="AC1606" i="1"/>
  <c r="AB1606" i="1"/>
  <c r="AA1606" i="1"/>
  <c r="AQ1605" i="1"/>
  <c r="AN1605" i="1"/>
  <c r="AG1605" i="1"/>
  <c r="AH1605" i="1" s="1"/>
  <c r="AC1605" i="1"/>
  <c r="AB1605" i="1"/>
  <c r="AA1605" i="1"/>
  <c r="AQ1604" i="1"/>
  <c r="AN1604" i="1"/>
  <c r="AG1604" i="1"/>
  <c r="AH1604" i="1" s="1"/>
  <c r="AC1604" i="1"/>
  <c r="AB1604" i="1"/>
  <c r="AA1604" i="1"/>
  <c r="AQ1603" i="1"/>
  <c r="AN1603" i="1"/>
  <c r="AG1603" i="1"/>
  <c r="AH1603" i="1" s="1"/>
  <c r="AC1603" i="1"/>
  <c r="AB1603" i="1"/>
  <c r="AA1603" i="1"/>
  <c r="AQ1602" i="1"/>
  <c r="AN1602" i="1"/>
  <c r="AG1602" i="1"/>
  <c r="AH1602" i="1" s="1"/>
  <c r="AC1602" i="1"/>
  <c r="AB1602" i="1"/>
  <c r="AA1602" i="1"/>
  <c r="AQ1601" i="1"/>
  <c r="AN1601" i="1"/>
  <c r="AG1601" i="1"/>
  <c r="AH1601" i="1" s="1"/>
  <c r="AC1601" i="1"/>
  <c r="AB1601" i="1"/>
  <c r="AA1601" i="1"/>
  <c r="AQ1600" i="1"/>
  <c r="AN1600" i="1"/>
  <c r="AG1600" i="1"/>
  <c r="AH1600" i="1" s="1"/>
  <c r="AC1600" i="1"/>
  <c r="AB1600" i="1"/>
  <c r="AA1600" i="1"/>
  <c r="AQ1599" i="1"/>
  <c r="AN1599" i="1"/>
  <c r="AG1599" i="1"/>
  <c r="AH1599" i="1" s="1"/>
  <c r="AC1599" i="1"/>
  <c r="AB1599" i="1"/>
  <c r="AA1599" i="1"/>
  <c r="AQ1598" i="1"/>
  <c r="AN1598" i="1"/>
  <c r="AG1598" i="1"/>
  <c r="AH1598" i="1" s="1"/>
  <c r="AC1598" i="1"/>
  <c r="AB1598" i="1"/>
  <c r="AA1598" i="1"/>
  <c r="AQ1597" i="1"/>
  <c r="AN1597" i="1"/>
  <c r="AG1597" i="1"/>
  <c r="AH1597" i="1" s="1"/>
  <c r="AC1597" i="1"/>
  <c r="AB1597" i="1"/>
  <c r="AA1597" i="1"/>
  <c r="AQ1596" i="1"/>
  <c r="AN1596" i="1"/>
  <c r="AG1596" i="1"/>
  <c r="AH1596" i="1" s="1"/>
  <c r="AC1596" i="1"/>
  <c r="AB1596" i="1"/>
  <c r="AA1596" i="1"/>
  <c r="AQ1595" i="1"/>
  <c r="AN1595" i="1"/>
  <c r="AG1595" i="1"/>
  <c r="AH1595" i="1" s="1"/>
  <c r="AC1595" i="1"/>
  <c r="AB1595" i="1"/>
  <c r="AA1595" i="1"/>
  <c r="AQ1594" i="1"/>
  <c r="AN1594" i="1"/>
  <c r="AG1594" i="1"/>
  <c r="AH1594" i="1" s="1"/>
  <c r="AC1594" i="1"/>
  <c r="AB1594" i="1"/>
  <c r="AA1594" i="1"/>
  <c r="AQ1593" i="1"/>
  <c r="AN1593" i="1"/>
  <c r="AG1593" i="1"/>
  <c r="AH1593" i="1" s="1"/>
  <c r="AC1593" i="1"/>
  <c r="AB1593" i="1"/>
  <c r="AA1593" i="1"/>
  <c r="AQ1592" i="1"/>
  <c r="AN1592" i="1"/>
  <c r="AG1592" i="1"/>
  <c r="AH1592" i="1" s="1"/>
  <c r="AC1592" i="1"/>
  <c r="AB1592" i="1"/>
  <c r="AA1592" i="1"/>
  <c r="AG1591" i="1"/>
  <c r="AH1591" i="1" s="1"/>
  <c r="AC1591" i="1"/>
  <c r="AB1591" i="1"/>
  <c r="AA1591" i="1"/>
  <c r="AQ1590" i="1"/>
  <c r="AN1590" i="1"/>
  <c r="AG1590" i="1"/>
  <c r="AH1590" i="1" s="1"/>
  <c r="AC1590" i="1"/>
  <c r="AB1590" i="1"/>
  <c r="AA1590" i="1"/>
  <c r="AQ1589" i="1"/>
  <c r="AN1589" i="1"/>
  <c r="AG1589" i="1"/>
  <c r="AH1589" i="1" s="1"/>
  <c r="AB1589" i="1"/>
  <c r="AC1589" i="1"/>
  <c r="AA1589" i="1"/>
  <c r="AQ1588" i="1"/>
  <c r="AN1588" i="1"/>
  <c r="AG1588" i="1"/>
  <c r="AH1588" i="1" s="1"/>
  <c r="AC1588" i="1"/>
  <c r="AB1588" i="1"/>
  <c r="AA1588" i="1"/>
  <c r="AQ1587" i="1"/>
  <c r="AN1587" i="1"/>
  <c r="AG1587" i="1"/>
  <c r="AH1587" i="1" s="1"/>
  <c r="AB1587" i="1"/>
  <c r="AC1587" i="1"/>
  <c r="AA1587" i="1"/>
  <c r="AQ1586" i="1"/>
  <c r="AN1586" i="1"/>
  <c r="AG1586" i="1"/>
  <c r="AH1586" i="1" s="1"/>
  <c r="AC1586" i="1"/>
  <c r="AB1586" i="1"/>
  <c r="AA1586" i="1"/>
  <c r="AQ1585" i="1"/>
  <c r="AN1585" i="1"/>
  <c r="AG1585" i="1"/>
  <c r="AH1585" i="1" s="1"/>
  <c r="AC1585" i="1"/>
  <c r="AB1585" i="1"/>
  <c r="AA1585" i="1"/>
  <c r="AQ1584" i="1"/>
  <c r="AN1584" i="1"/>
  <c r="AG1584" i="1"/>
  <c r="AH1584" i="1" s="1"/>
  <c r="AC1584" i="1"/>
  <c r="AB1584" i="1"/>
  <c r="AA1584" i="1"/>
  <c r="AQ1583" i="1"/>
  <c r="AN1583" i="1"/>
  <c r="AG1583" i="1"/>
  <c r="AH1583" i="1" s="1"/>
  <c r="AC1583" i="1"/>
  <c r="AB1583" i="1"/>
  <c r="AA1583" i="1"/>
  <c r="AQ1582" i="1"/>
  <c r="AN1582" i="1"/>
  <c r="AG1582" i="1"/>
  <c r="AH1582" i="1" s="1"/>
  <c r="AC1582" i="1"/>
  <c r="AB1582" i="1"/>
  <c r="AA1582" i="1"/>
  <c r="AQ1581" i="1"/>
  <c r="AN1581" i="1"/>
  <c r="AG1581" i="1"/>
  <c r="AH1581" i="1" s="1"/>
  <c r="AC1581" i="1"/>
  <c r="AB1581" i="1"/>
  <c r="AA1581" i="1"/>
  <c r="AQ1580" i="1"/>
  <c r="AN1580" i="1"/>
  <c r="AG1580" i="1"/>
  <c r="AH1580" i="1" s="1"/>
  <c r="AC1580" i="1"/>
  <c r="AB1580" i="1"/>
  <c r="AA1580" i="1"/>
  <c r="AQ1579" i="1"/>
  <c r="AN1579" i="1"/>
  <c r="AG1579" i="1"/>
  <c r="AH1579" i="1" s="1"/>
  <c r="AC1579" i="1"/>
  <c r="AB1579" i="1"/>
  <c r="AA1579" i="1"/>
  <c r="AQ1578" i="1"/>
  <c r="AN1578" i="1"/>
  <c r="AG1578" i="1"/>
  <c r="AH1578" i="1" s="1"/>
  <c r="AC1578" i="1"/>
  <c r="AB1578" i="1"/>
  <c r="AA1578" i="1"/>
  <c r="AQ1577" i="1"/>
  <c r="AN1577" i="1"/>
  <c r="AG1577" i="1"/>
  <c r="AH1577" i="1" s="1"/>
  <c r="AC1577" i="1"/>
  <c r="AB1577" i="1"/>
  <c r="AA1577" i="1"/>
  <c r="AQ1576" i="1"/>
  <c r="AN1576" i="1"/>
  <c r="AG1576" i="1"/>
  <c r="AH1576" i="1" s="1"/>
  <c r="AC1576" i="1"/>
  <c r="AB1576" i="1"/>
  <c r="AA1576" i="1"/>
  <c r="AQ1575" i="1"/>
  <c r="AN1575" i="1"/>
  <c r="AG1575" i="1"/>
  <c r="AH1575" i="1" s="1"/>
  <c r="AC1575" i="1"/>
  <c r="AB1575" i="1"/>
  <c r="AA1575" i="1"/>
  <c r="AQ1574" i="1"/>
  <c r="AN1574" i="1"/>
  <c r="AG1574" i="1"/>
  <c r="AH1574" i="1" s="1"/>
  <c r="AC1574" i="1"/>
  <c r="AB1574" i="1"/>
  <c r="AA1574" i="1"/>
  <c r="AQ1573" i="1"/>
  <c r="AN1573" i="1"/>
  <c r="AG1573" i="1"/>
  <c r="AH1573" i="1" s="1"/>
  <c r="AC1573" i="1"/>
  <c r="AB1573" i="1"/>
  <c r="AA1573" i="1"/>
  <c r="AQ1572" i="1"/>
  <c r="AN1572" i="1"/>
  <c r="AG1572" i="1"/>
  <c r="AH1572" i="1" s="1"/>
  <c r="AC1572" i="1"/>
  <c r="AB1572" i="1"/>
  <c r="AA1572" i="1"/>
  <c r="AQ1571" i="1"/>
  <c r="AN1571" i="1"/>
  <c r="AG1571" i="1"/>
  <c r="AH1571" i="1" s="1"/>
  <c r="AC1571" i="1"/>
  <c r="AB1571" i="1"/>
  <c r="AA1571" i="1"/>
  <c r="AQ1570" i="1"/>
  <c r="AN1570" i="1"/>
  <c r="AG1570" i="1"/>
  <c r="AH1570" i="1" s="1"/>
  <c r="AC1570" i="1"/>
  <c r="AB1570" i="1"/>
  <c r="AA1570" i="1"/>
  <c r="AQ1569" i="1"/>
  <c r="AN1569" i="1"/>
  <c r="AG1569" i="1"/>
  <c r="AH1569" i="1" s="1"/>
  <c r="AC1569" i="1"/>
  <c r="AB1569" i="1"/>
  <c r="AA1569" i="1"/>
  <c r="AQ1568" i="1"/>
  <c r="AN1568" i="1"/>
  <c r="AG1568" i="1"/>
  <c r="AH1568" i="1" s="1"/>
  <c r="AC1568" i="1"/>
  <c r="AB1568" i="1"/>
  <c r="AA1568" i="1"/>
  <c r="AQ1567" i="1"/>
  <c r="AN1567" i="1"/>
  <c r="AG1567" i="1"/>
  <c r="AH1567" i="1" s="1"/>
  <c r="AC1567" i="1"/>
  <c r="AB1567" i="1"/>
  <c r="AA1567" i="1"/>
  <c r="AQ1566" i="1"/>
  <c r="AN1566" i="1"/>
  <c r="AG1566" i="1"/>
  <c r="AH1566" i="1" s="1"/>
  <c r="AC1566" i="1"/>
  <c r="AB1566" i="1"/>
  <c r="AA1566" i="1"/>
  <c r="AQ1565" i="1"/>
  <c r="AN1565" i="1"/>
  <c r="AG1565" i="1"/>
  <c r="AH1565" i="1" s="1"/>
  <c r="AC1565" i="1"/>
  <c r="AB1565" i="1"/>
  <c r="AA1565" i="1"/>
  <c r="AQ1564" i="1"/>
  <c r="AN1564" i="1"/>
  <c r="AG1564" i="1"/>
  <c r="AH1564" i="1" s="1"/>
  <c r="AC1564" i="1"/>
  <c r="AB1564" i="1"/>
  <c r="AA1564" i="1"/>
  <c r="AQ1563" i="1"/>
  <c r="AN1563" i="1"/>
  <c r="AG1563" i="1"/>
  <c r="AH1563" i="1" s="1"/>
  <c r="AC1563" i="1"/>
  <c r="AB1563" i="1"/>
  <c r="AA1563" i="1"/>
  <c r="AQ1562" i="1"/>
  <c r="AN1562" i="1"/>
  <c r="AG1562" i="1"/>
  <c r="AH1562" i="1" s="1"/>
  <c r="AC1562" i="1"/>
  <c r="AB1562" i="1"/>
  <c r="AA1562" i="1"/>
  <c r="AQ1561" i="1"/>
  <c r="AN1561" i="1"/>
  <c r="AG1561" i="1"/>
  <c r="AH1561" i="1" s="1"/>
  <c r="AC1561" i="1"/>
  <c r="AB1561" i="1"/>
  <c r="AA1561" i="1"/>
  <c r="AQ1560" i="1"/>
  <c r="AN1560" i="1"/>
  <c r="AG1560" i="1"/>
  <c r="AH1560" i="1" s="1"/>
  <c r="AC1560" i="1"/>
  <c r="AB1560" i="1"/>
  <c r="AA1560" i="1"/>
  <c r="AG1559" i="1"/>
  <c r="AH1559" i="1" s="1"/>
  <c r="AC1559" i="1"/>
  <c r="AB1559" i="1"/>
  <c r="AA1559" i="1"/>
  <c r="AQ1558" i="1"/>
  <c r="AN1558" i="1"/>
  <c r="AG1558" i="1"/>
  <c r="AH1558" i="1" s="1"/>
  <c r="AC1558" i="1"/>
  <c r="AB1558" i="1"/>
  <c r="AA1558" i="1"/>
  <c r="AQ1557" i="1"/>
  <c r="AN1557" i="1"/>
  <c r="AG1557" i="1"/>
  <c r="AH1557" i="1" s="1"/>
  <c r="AC1557" i="1"/>
  <c r="AB1557" i="1"/>
  <c r="AA1557" i="1"/>
  <c r="AQ1556" i="1"/>
  <c r="AN1556" i="1"/>
  <c r="AG1556" i="1"/>
  <c r="AH1556" i="1" s="1"/>
  <c r="AC1556" i="1"/>
  <c r="AB1556" i="1"/>
  <c r="AA1556" i="1"/>
  <c r="AQ1555" i="1"/>
  <c r="AN1555" i="1"/>
  <c r="AG1555" i="1"/>
  <c r="AH1555" i="1" s="1"/>
  <c r="AC1555" i="1"/>
  <c r="AB1555" i="1"/>
  <c r="AA1555" i="1"/>
  <c r="AQ1554" i="1"/>
  <c r="AN1554" i="1"/>
  <c r="AG1554" i="1"/>
  <c r="AH1554" i="1" s="1"/>
  <c r="AC1554" i="1"/>
  <c r="AB1554" i="1"/>
  <c r="AA1554" i="1"/>
  <c r="AQ1553" i="1"/>
  <c r="AN1553" i="1"/>
  <c r="AG1553" i="1"/>
  <c r="AH1553" i="1" s="1"/>
  <c r="AC1553" i="1"/>
  <c r="AB1553" i="1"/>
  <c r="AA1553" i="1"/>
  <c r="AQ1552" i="1"/>
  <c r="AN1552" i="1"/>
  <c r="AG1552" i="1"/>
  <c r="AH1552" i="1" s="1"/>
  <c r="AC1552" i="1"/>
  <c r="AB1552" i="1"/>
  <c r="AA1552" i="1"/>
  <c r="AQ1551" i="1"/>
  <c r="AN1551" i="1"/>
  <c r="AG1551" i="1"/>
  <c r="AH1551" i="1" s="1"/>
  <c r="AC1551" i="1"/>
  <c r="AB1551" i="1"/>
  <c r="AA1551" i="1"/>
  <c r="AQ1550" i="1"/>
  <c r="AN1550" i="1"/>
  <c r="AG1550" i="1"/>
  <c r="AH1550" i="1" s="1"/>
  <c r="AC1550" i="1"/>
  <c r="AB1550" i="1"/>
  <c r="AA1550" i="1"/>
  <c r="AQ1549" i="1"/>
  <c r="AN1549" i="1"/>
  <c r="AG1549" i="1"/>
  <c r="AH1549" i="1" s="1"/>
  <c r="AC1549" i="1"/>
  <c r="AB1549" i="1"/>
  <c r="AA1549" i="1"/>
  <c r="AQ1548" i="1"/>
  <c r="AN1548" i="1"/>
  <c r="AG1548" i="1"/>
  <c r="AH1548" i="1" s="1"/>
  <c r="AC1548" i="1"/>
  <c r="AB1548" i="1"/>
  <c r="AA1548" i="1"/>
  <c r="AQ1547" i="1"/>
  <c r="AN1547" i="1"/>
  <c r="AG1547" i="1"/>
  <c r="AH1547" i="1" s="1"/>
  <c r="AC1547" i="1"/>
  <c r="AB1547" i="1"/>
  <c r="AA1547" i="1"/>
  <c r="AQ1546" i="1"/>
  <c r="AN1546" i="1"/>
  <c r="AG1546" i="1"/>
  <c r="AH1546" i="1" s="1"/>
  <c r="AC1546" i="1"/>
  <c r="AB1546" i="1"/>
  <c r="AA1546" i="1"/>
  <c r="AQ1545" i="1"/>
  <c r="AN1545" i="1"/>
  <c r="AG1545" i="1"/>
  <c r="AH1545" i="1" s="1"/>
  <c r="AC1545" i="1"/>
  <c r="AB1545" i="1"/>
  <c r="AA1545" i="1"/>
  <c r="AQ1544" i="1"/>
  <c r="AN1544" i="1"/>
  <c r="AG1544" i="1"/>
  <c r="AH1544" i="1" s="1"/>
  <c r="AC1544" i="1"/>
  <c r="AB1544" i="1"/>
  <c r="AA1544" i="1"/>
  <c r="AQ1543" i="1"/>
  <c r="AN1543" i="1"/>
  <c r="AG1543" i="1"/>
  <c r="AH1543" i="1" s="1"/>
  <c r="AC1543" i="1"/>
  <c r="AB1543" i="1"/>
  <c r="AA1543" i="1"/>
  <c r="AQ1542" i="1"/>
  <c r="AN1542" i="1"/>
  <c r="AG1542" i="1"/>
  <c r="AH1542" i="1" s="1"/>
  <c r="AC1542" i="1"/>
  <c r="AB1542" i="1"/>
  <c r="AA1542" i="1"/>
  <c r="AQ1541" i="1"/>
  <c r="AN1541" i="1"/>
  <c r="AG1541" i="1"/>
  <c r="AH1541" i="1" s="1"/>
  <c r="AC1541" i="1"/>
  <c r="AB1541" i="1"/>
  <c r="AA1541" i="1"/>
  <c r="AG1540" i="1"/>
  <c r="AH1540" i="1" s="1"/>
  <c r="AC1540" i="1"/>
  <c r="AB1540" i="1"/>
  <c r="AA1540" i="1"/>
  <c r="AQ1539" i="1"/>
  <c r="AN1539" i="1"/>
  <c r="AG1539" i="1"/>
  <c r="AH1539" i="1" s="1"/>
  <c r="AC1539" i="1"/>
  <c r="AB1539" i="1"/>
  <c r="AA1539" i="1"/>
  <c r="AQ1538" i="1"/>
  <c r="AN1538" i="1"/>
  <c r="AG1538" i="1"/>
  <c r="AH1538" i="1" s="1"/>
  <c r="AC1538" i="1"/>
  <c r="AB1538" i="1"/>
  <c r="AA1538" i="1"/>
  <c r="AQ1537" i="1"/>
  <c r="AN1537" i="1"/>
  <c r="AG1537" i="1"/>
  <c r="AH1537" i="1" s="1"/>
  <c r="AC1537" i="1"/>
  <c r="AB1537" i="1"/>
  <c r="AA1537" i="1"/>
  <c r="AQ1536" i="1"/>
  <c r="AN1536" i="1"/>
  <c r="AG1536" i="1"/>
  <c r="AH1536" i="1" s="1"/>
  <c r="AC1536" i="1"/>
  <c r="AB1536" i="1"/>
  <c r="AA1536" i="1"/>
  <c r="AQ1535" i="1"/>
  <c r="AN1535" i="1"/>
  <c r="AG1535" i="1"/>
  <c r="AH1535" i="1" s="1"/>
  <c r="AC1535" i="1"/>
  <c r="AB1535" i="1"/>
  <c r="AA1535" i="1"/>
  <c r="AQ1534" i="1"/>
  <c r="AN1534" i="1"/>
  <c r="AG1534" i="1"/>
  <c r="AH1534" i="1" s="1"/>
  <c r="AC1534" i="1"/>
  <c r="AB1534" i="1"/>
  <c r="AA1534" i="1"/>
  <c r="AQ1533" i="1"/>
  <c r="AN1533" i="1"/>
  <c r="AG1533" i="1"/>
  <c r="AH1533" i="1" s="1"/>
  <c r="AC1533" i="1"/>
  <c r="AB1533" i="1"/>
  <c r="AA1533" i="1"/>
  <c r="AQ1532" i="1"/>
  <c r="AN1532" i="1"/>
  <c r="AG1532" i="1"/>
  <c r="AH1532" i="1" s="1"/>
  <c r="AC1532" i="1"/>
  <c r="AB1532" i="1"/>
  <c r="AA1532" i="1"/>
  <c r="AQ1531" i="1"/>
  <c r="AN1531" i="1"/>
  <c r="AG1531" i="1"/>
  <c r="AH1531" i="1" s="1"/>
  <c r="AC1531" i="1"/>
  <c r="AB1531" i="1"/>
  <c r="AA1531" i="1"/>
  <c r="AQ1530" i="1"/>
  <c r="AN1530" i="1"/>
  <c r="AG1530" i="1"/>
  <c r="AH1530" i="1" s="1"/>
  <c r="AC1530" i="1"/>
  <c r="AB1530" i="1"/>
  <c r="AA1530" i="1"/>
  <c r="AQ1529" i="1"/>
  <c r="AN1529" i="1"/>
  <c r="AG1529" i="1"/>
  <c r="AH1529" i="1" s="1"/>
  <c r="AC1529" i="1"/>
  <c r="AB1529" i="1"/>
  <c r="AA1529" i="1"/>
  <c r="AQ1528" i="1"/>
  <c r="AN1528" i="1"/>
  <c r="AG1528" i="1"/>
  <c r="AH1528" i="1" s="1"/>
  <c r="AC1528" i="1"/>
  <c r="AB1528" i="1"/>
  <c r="AA1528" i="1"/>
  <c r="AQ1527" i="1"/>
  <c r="AN1527" i="1"/>
  <c r="AG1527" i="1"/>
  <c r="AH1527" i="1" s="1"/>
  <c r="AC1527" i="1"/>
  <c r="AB1527" i="1"/>
  <c r="AA1527" i="1"/>
  <c r="AQ1526" i="1"/>
  <c r="AN1526" i="1"/>
  <c r="AG1526" i="1"/>
  <c r="AH1526" i="1" s="1"/>
  <c r="AC1526" i="1"/>
  <c r="AB1526" i="1"/>
  <c r="AA1526" i="1"/>
  <c r="AQ1525" i="1"/>
  <c r="AN1525" i="1"/>
  <c r="AG1525" i="1"/>
  <c r="AH1525" i="1" s="1"/>
  <c r="AC1525" i="1"/>
  <c r="AB1525" i="1"/>
  <c r="AA1525" i="1"/>
  <c r="AQ1524" i="1"/>
  <c r="AN1524" i="1"/>
  <c r="AG1524" i="1"/>
  <c r="AH1524" i="1" s="1"/>
  <c r="AC1524" i="1"/>
  <c r="AB1524" i="1"/>
  <c r="AA1524" i="1"/>
  <c r="AQ1523" i="1"/>
  <c r="AN1523" i="1"/>
  <c r="AG1523" i="1"/>
  <c r="AH1523" i="1" s="1"/>
  <c r="AC1523" i="1"/>
  <c r="AB1523" i="1"/>
  <c r="AA1523" i="1"/>
  <c r="AQ1522" i="1"/>
  <c r="AN1522" i="1"/>
  <c r="AG1522" i="1"/>
  <c r="AH1522" i="1" s="1"/>
  <c r="AC1522" i="1"/>
  <c r="AB1522" i="1"/>
  <c r="AA1522" i="1"/>
  <c r="AQ1521" i="1"/>
  <c r="AN1521" i="1"/>
  <c r="AG1521" i="1"/>
  <c r="AH1521" i="1" s="1"/>
  <c r="AC1521" i="1"/>
  <c r="AB1521" i="1"/>
  <c r="AA1521" i="1"/>
  <c r="AQ1520" i="1"/>
  <c r="AN1520" i="1"/>
  <c r="AG1520" i="1"/>
  <c r="AH1520" i="1" s="1"/>
  <c r="AC1520" i="1"/>
  <c r="AB1520" i="1"/>
  <c r="AA1520" i="1"/>
  <c r="AQ1519" i="1"/>
  <c r="AN1519" i="1"/>
  <c r="AG1519" i="1"/>
  <c r="AH1519" i="1" s="1"/>
  <c r="AC1519" i="1"/>
  <c r="AB1519" i="1"/>
  <c r="AA1519" i="1"/>
  <c r="AQ1518" i="1"/>
  <c r="AN1518" i="1"/>
  <c r="AG1518" i="1"/>
  <c r="AH1518" i="1" s="1"/>
  <c r="AC1518" i="1"/>
  <c r="AB1518" i="1"/>
  <c r="AA1518" i="1"/>
  <c r="AQ1517" i="1"/>
  <c r="AN1517" i="1"/>
  <c r="AG1517" i="1"/>
  <c r="AH1517" i="1" s="1"/>
  <c r="AC1517" i="1"/>
  <c r="AB1517" i="1"/>
  <c r="AA1517" i="1"/>
  <c r="AQ1516" i="1"/>
  <c r="AN1516" i="1"/>
  <c r="AG1516" i="1"/>
  <c r="AH1516" i="1" s="1"/>
  <c r="AC1516" i="1"/>
  <c r="AB1516" i="1"/>
  <c r="AA1516" i="1"/>
  <c r="AQ1515" i="1"/>
  <c r="AN1515" i="1"/>
  <c r="AG1515" i="1"/>
  <c r="AH1515" i="1" s="1"/>
  <c r="AC1515" i="1"/>
  <c r="AB1515" i="1"/>
  <c r="AA1515" i="1"/>
  <c r="AQ1514" i="1"/>
  <c r="AN1514" i="1"/>
  <c r="AG1514" i="1"/>
  <c r="AH1514" i="1" s="1"/>
  <c r="AC1514" i="1"/>
  <c r="AB1514" i="1"/>
  <c r="AA1514" i="1"/>
  <c r="AQ1513" i="1"/>
  <c r="AN1513" i="1"/>
  <c r="AG1513" i="1"/>
  <c r="AH1513" i="1" s="1"/>
  <c r="AC1513" i="1"/>
  <c r="AB1513" i="1"/>
  <c r="AA1513" i="1"/>
  <c r="AQ1512" i="1"/>
  <c r="AN1512" i="1"/>
  <c r="AG1512" i="1"/>
  <c r="AH1512" i="1" s="1"/>
  <c r="AC1512" i="1"/>
  <c r="AB1512" i="1"/>
  <c r="AA1512" i="1"/>
  <c r="AQ1511" i="1"/>
  <c r="AN1511" i="1"/>
  <c r="AG1511" i="1"/>
  <c r="AH1511" i="1" s="1"/>
  <c r="AC1511" i="1"/>
  <c r="AB1511" i="1"/>
  <c r="AA1511" i="1"/>
  <c r="AQ1510" i="1"/>
  <c r="AN1510" i="1"/>
  <c r="AG1510" i="1"/>
  <c r="AH1510" i="1" s="1"/>
  <c r="AC1510" i="1"/>
  <c r="AB1510" i="1"/>
  <c r="AA1510" i="1"/>
  <c r="AQ1509" i="1"/>
  <c r="AN1509" i="1"/>
  <c r="AG1509" i="1"/>
  <c r="AH1509" i="1" s="1"/>
  <c r="AC1509" i="1"/>
  <c r="AB1509" i="1"/>
  <c r="AA1509" i="1"/>
  <c r="AG1508" i="1"/>
  <c r="AH1508" i="1" s="1"/>
  <c r="AC1508" i="1"/>
  <c r="AB1508" i="1"/>
  <c r="AA1508" i="1"/>
  <c r="AQ1507" i="1"/>
  <c r="AN1507" i="1"/>
  <c r="AG1507" i="1"/>
  <c r="AH1507" i="1" s="1"/>
  <c r="AC1507" i="1"/>
  <c r="AB1507" i="1"/>
  <c r="AA1507" i="1"/>
  <c r="AQ1506" i="1"/>
  <c r="AN1506" i="1"/>
  <c r="AG1506" i="1"/>
  <c r="AH1506" i="1" s="1"/>
  <c r="AC1506" i="1"/>
  <c r="AB1506" i="1"/>
  <c r="AA1506" i="1"/>
  <c r="AQ1505" i="1"/>
  <c r="AN1505" i="1"/>
  <c r="AG1505" i="1"/>
  <c r="AH1505" i="1" s="1"/>
  <c r="AC1505" i="1"/>
  <c r="AB1505" i="1"/>
  <c r="AA1505" i="1"/>
  <c r="AQ1504" i="1"/>
  <c r="AN1504" i="1"/>
  <c r="AG1504" i="1"/>
  <c r="AH1504" i="1" s="1"/>
  <c r="AC1504" i="1"/>
  <c r="AB1504" i="1"/>
  <c r="AA1504" i="1"/>
  <c r="AQ1503" i="1"/>
  <c r="AN1503" i="1"/>
  <c r="AG1503" i="1"/>
  <c r="AH1503" i="1" s="1"/>
  <c r="AC1503" i="1"/>
  <c r="AB1503" i="1"/>
  <c r="AA1503" i="1"/>
  <c r="AQ1502" i="1"/>
  <c r="AN1502" i="1"/>
  <c r="AG1502" i="1"/>
  <c r="AH1502" i="1" s="1"/>
  <c r="AC1502" i="1"/>
  <c r="AB1502" i="1"/>
  <c r="AA1502" i="1"/>
  <c r="AQ1501" i="1"/>
  <c r="AN1501" i="1"/>
  <c r="AG1501" i="1"/>
  <c r="AH1501" i="1" s="1"/>
  <c r="AC1501" i="1"/>
  <c r="AB1501" i="1"/>
  <c r="AA1501" i="1"/>
  <c r="AQ1500" i="1"/>
  <c r="AN1500" i="1"/>
  <c r="AG1500" i="1"/>
  <c r="AH1500" i="1" s="1"/>
  <c r="AC1500" i="1"/>
  <c r="AB1500" i="1"/>
  <c r="AA1500" i="1"/>
  <c r="AQ1499" i="1"/>
  <c r="AN1499" i="1"/>
  <c r="AG1499" i="1"/>
  <c r="AH1499" i="1" s="1"/>
  <c r="AC1499" i="1"/>
  <c r="AB1499" i="1"/>
  <c r="AA1499" i="1"/>
  <c r="AQ1498" i="1"/>
  <c r="AN1498" i="1"/>
  <c r="AG1498" i="1"/>
  <c r="AH1498" i="1" s="1"/>
  <c r="AC1498" i="1"/>
  <c r="AB1498" i="1"/>
  <c r="AA1498" i="1"/>
  <c r="AQ1497" i="1"/>
  <c r="AN1497" i="1"/>
  <c r="AG1497" i="1"/>
  <c r="AH1497" i="1" s="1"/>
  <c r="AC1497" i="1"/>
  <c r="AB1497" i="1"/>
  <c r="AA1497" i="1"/>
  <c r="AQ1496" i="1"/>
  <c r="AN1496" i="1"/>
  <c r="AG1496" i="1"/>
  <c r="AH1496" i="1" s="1"/>
  <c r="AC1496" i="1"/>
  <c r="AB1496" i="1"/>
  <c r="AA1496" i="1"/>
  <c r="AQ1495" i="1"/>
  <c r="AN1495" i="1"/>
  <c r="AG1495" i="1"/>
  <c r="AH1495" i="1" s="1"/>
  <c r="AC1495" i="1"/>
  <c r="AB1495" i="1"/>
  <c r="AA1495" i="1"/>
  <c r="AQ1494" i="1"/>
  <c r="AN1494" i="1"/>
  <c r="AG1494" i="1"/>
  <c r="AH1494" i="1" s="1"/>
  <c r="AC1494" i="1"/>
  <c r="AB1494" i="1"/>
  <c r="AA1494" i="1"/>
  <c r="AQ1493" i="1"/>
  <c r="AN1493" i="1"/>
  <c r="AG1493" i="1"/>
  <c r="AH1493" i="1" s="1"/>
  <c r="AC1493" i="1"/>
  <c r="AB1493" i="1"/>
  <c r="AA1493" i="1"/>
  <c r="AQ1492" i="1"/>
  <c r="AN1492" i="1"/>
  <c r="AG1492" i="1"/>
  <c r="AH1492" i="1" s="1"/>
  <c r="AC1492" i="1"/>
  <c r="AB1492" i="1"/>
  <c r="AA1492" i="1"/>
  <c r="AQ1491" i="1"/>
  <c r="AN1491" i="1"/>
  <c r="AG1491" i="1"/>
  <c r="AH1491" i="1" s="1"/>
  <c r="AC1491" i="1"/>
  <c r="AB1491" i="1"/>
  <c r="AA1491" i="1"/>
  <c r="AQ1490" i="1"/>
  <c r="AN1490" i="1"/>
  <c r="AG1490" i="1"/>
  <c r="AH1490" i="1" s="1"/>
  <c r="AC1490" i="1"/>
  <c r="AB1490" i="1"/>
  <c r="AA1490" i="1"/>
  <c r="AG1489" i="1"/>
  <c r="AH1489" i="1" s="1"/>
  <c r="AC1489" i="1"/>
  <c r="AB1489" i="1"/>
  <c r="AA1489" i="1"/>
  <c r="AQ1488" i="1"/>
  <c r="AN1488" i="1"/>
  <c r="AG1488" i="1"/>
  <c r="AH1488" i="1" s="1"/>
  <c r="AC1488" i="1"/>
  <c r="AB1488" i="1"/>
  <c r="AA1488" i="1"/>
  <c r="AQ1487" i="1"/>
  <c r="AN1487" i="1"/>
  <c r="AG1487" i="1"/>
  <c r="AH1487" i="1" s="1"/>
  <c r="AC1487" i="1"/>
  <c r="AB1487" i="1"/>
  <c r="AA1487" i="1"/>
  <c r="AQ1486" i="1"/>
  <c r="AN1486" i="1"/>
  <c r="AG1486" i="1"/>
  <c r="AH1486" i="1" s="1"/>
  <c r="AC1486" i="1"/>
  <c r="AB1486" i="1"/>
  <c r="AA1486" i="1"/>
  <c r="AQ1485" i="1"/>
  <c r="AN1485" i="1"/>
  <c r="AG1485" i="1"/>
  <c r="AH1485" i="1" s="1"/>
  <c r="AC1485" i="1"/>
  <c r="AB1485" i="1"/>
  <c r="AA1485" i="1"/>
  <c r="AQ1484" i="1"/>
  <c r="AN1484" i="1"/>
  <c r="AG1484" i="1"/>
  <c r="AH1484" i="1" s="1"/>
  <c r="AC1484" i="1"/>
  <c r="AB1484" i="1"/>
  <c r="AA1484" i="1"/>
  <c r="AQ1483" i="1"/>
  <c r="AN1483" i="1"/>
  <c r="AG1483" i="1"/>
  <c r="AH1483" i="1" s="1"/>
  <c r="AC1483" i="1"/>
  <c r="AB1483" i="1"/>
  <c r="AA1483" i="1"/>
  <c r="AQ1482" i="1"/>
  <c r="AN1482" i="1"/>
  <c r="AG1482" i="1"/>
  <c r="AH1482" i="1" s="1"/>
  <c r="AC1482" i="1"/>
  <c r="AB1482" i="1"/>
  <c r="AA1482" i="1"/>
  <c r="AQ1481" i="1"/>
  <c r="AN1481" i="1"/>
  <c r="AG1481" i="1"/>
  <c r="AH1481" i="1" s="1"/>
  <c r="AC1481" i="1"/>
  <c r="AB1481" i="1"/>
  <c r="AA1481" i="1"/>
  <c r="AQ1480" i="1"/>
  <c r="AN1480" i="1"/>
  <c r="AG1480" i="1"/>
  <c r="AH1480" i="1" s="1"/>
  <c r="AC1480" i="1"/>
  <c r="AB1480" i="1"/>
  <c r="AA1480" i="1"/>
  <c r="AQ1479" i="1"/>
  <c r="AN1479" i="1"/>
  <c r="AG1479" i="1"/>
  <c r="AH1479" i="1" s="1"/>
  <c r="AC1479" i="1"/>
  <c r="AB1479" i="1"/>
  <c r="AA1479" i="1"/>
  <c r="AQ1478" i="1"/>
  <c r="AN1478" i="1"/>
  <c r="AG1478" i="1"/>
  <c r="AH1478" i="1" s="1"/>
  <c r="AC1478" i="1"/>
  <c r="AB1478" i="1"/>
  <c r="AA1478" i="1"/>
  <c r="AQ1477" i="1"/>
  <c r="AN1477" i="1"/>
  <c r="AG1477" i="1"/>
  <c r="AH1477" i="1" s="1"/>
  <c r="AC1477" i="1"/>
  <c r="AB1477" i="1"/>
  <c r="AA1477" i="1"/>
  <c r="AQ1476" i="1"/>
  <c r="AN1476" i="1"/>
  <c r="AG1476" i="1"/>
  <c r="AH1476" i="1" s="1"/>
  <c r="AC1476" i="1"/>
  <c r="AB1476" i="1"/>
  <c r="AA1476" i="1"/>
  <c r="AQ1475" i="1"/>
  <c r="AN1475" i="1"/>
  <c r="AG1475" i="1"/>
  <c r="AH1475" i="1" s="1"/>
  <c r="AC1475" i="1"/>
  <c r="AB1475" i="1"/>
  <c r="AA1475" i="1"/>
  <c r="AQ1474" i="1"/>
  <c r="AN1474" i="1"/>
  <c r="AG1474" i="1"/>
  <c r="AH1474" i="1" s="1"/>
  <c r="AC1474" i="1"/>
  <c r="AB1474" i="1"/>
  <c r="AA1474" i="1"/>
  <c r="AQ1473" i="1"/>
  <c r="AN1473" i="1"/>
  <c r="AG1473" i="1"/>
  <c r="AH1473" i="1" s="1"/>
  <c r="AC1473" i="1"/>
  <c r="AB1473" i="1"/>
  <c r="AA1473" i="1"/>
  <c r="AQ1472" i="1"/>
  <c r="AN1472" i="1"/>
  <c r="AG1472" i="1"/>
  <c r="AH1472" i="1" s="1"/>
  <c r="AC1472" i="1"/>
  <c r="AB1472" i="1"/>
  <c r="AA1472" i="1"/>
  <c r="AQ1471" i="1"/>
  <c r="AN1471" i="1"/>
  <c r="AG1471" i="1"/>
  <c r="AH1471" i="1" s="1"/>
  <c r="AC1471" i="1"/>
  <c r="AB1471" i="1"/>
  <c r="AA1471" i="1"/>
  <c r="AQ1470" i="1"/>
  <c r="AN1470" i="1"/>
  <c r="AG1470" i="1"/>
  <c r="AH1470" i="1" s="1"/>
  <c r="AC1470" i="1"/>
  <c r="AB1470" i="1"/>
  <c r="AA1470" i="1"/>
  <c r="AQ1469" i="1"/>
  <c r="AN1469" i="1"/>
  <c r="AG1469" i="1"/>
  <c r="AH1469" i="1" s="1"/>
  <c r="AC1469" i="1"/>
  <c r="AB1469" i="1"/>
  <c r="AA1469" i="1"/>
  <c r="AQ1468" i="1"/>
  <c r="AN1468" i="1"/>
  <c r="AG1468" i="1"/>
  <c r="AH1468" i="1" s="1"/>
  <c r="AC1468" i="1"/>
  <c r="AB1468" i="1"/>
  <c r="AA1468" i="1"/>
  <c r="AQ1467" i="1"/>
  <c r="AN1467" i="1"/>
  <c r="AG1467" i="1"/>
  <c r="AH1467" i="1" s="1"/>
  <c r="AC1467" i="1"/>
  <c r="AB1467" i="1"/>
  <c r="AA1467" i="1"/>
  <c r="AQ1466" i="1"/>
  <c r="AN1466" i="1"/>
  <c r="AG1466" i="1"/>
  <c r="AH1466" i="1" s="1"/>
  <c r="AC1466" i="1"/>
  <c r="AB1466" i="1"/>
  <c r="AA1466" i="1"/>
  <c r="AQ1465" i="1"/>
  <c r="AN1465" i="1"/>
  <c r="AG1465" i="1"/>
  <c r="AH1465" i="1" s="1"/>
  <c r="AC1465" i="1"/>
  <c r="AB1465" i="1"/>
  <c r="AA1465" i="1"/>
  <c r="AQ1464" i="1"/>
  <c r="AN1464" i="1"/>
  <c r="AG1464" i="1"/>
  <c r="AH1464" i="1" s="1"/>
  <c r="AC1464" i="1"/>
  <c r="AB1464" i="1"/>
  <c r="AA1464" i="1"/>
  <c r="AQ1463" i="1"/>
  <c r="AN1463" i="1"/>
  <c r="AG1463" i="1"/>
  <c r="AH1463" i="1" s="1"/>
  <c r="AC1463" i="1"/>
  <c r="AB1463" i="1"/>
  <c r="AA1463" i="1"/>
  <c r="AQ1462" i="1"/>
  <c r="AN1462" i="1"/>
  <c r="AG1462" i="1"/>
  <c r="AH1462" i="1" s="1"/>
  <c r="AC1462" i="1"/>
  <c r="AB1462" i="1"/>
  <c r="AA1462" i="1"/>
  <c r="AQ1461" i="1"/>
  <c r="AN1461" i="1"/>
  <c r="AG1461" i="1"/>
  <c r="AH1461" i="1" s="1"/>
  <c r="AC1461" i="1"/>
  <c r="AB1461" i="1"/>
  <c r="AA1461" i="1"/>
  <c r="AQ1460" i="1"/>
  <c r="AN1460" i="1"/>
  <c r="AG1460" i="1"/>
  <c r="AH1460" i="1" s="1"/>
  <c r="AC1460" i="1"/>
  <c r="AB1460" i="1"/>
  <c r="AA1460" i="1"/>
  <c r="AQ1459" i="1"/>
  <c r="AN1459" i="1"/>
  <c r="AG1459" i="1"/>
  <c r="AH1459" i="1" s="1"/>
  <c r="AC1459" i="1"/>
  <c r="AB1459" i="1"/>
  <c r="AA1459" i="1"/>
  <c r="AQ1458" i="1"/>
  <c r="AN1458" i="1"/>
  <c r="AG1458" i="1"/>
  <c r="AH1458" i="1" s="1"/>
  <c r="AC1458" i="1"/>
  <c r="AB1458" i="1"/>
  <c r="AA1458" i="1"/>
  <c r="AG1457" i="1"/>
  <c r="AH1457" i="1" s="1"/>
  <c r="AC1457" i="1"/>
  <c r="AB1457" i="1"/>
  <c r="AA1457" i="1"/>
  <c r="AQ1456" i="1"/>
  <c r="AN1456" i="1"/>
  <c r="AG1456" i="1"/>
  <c r="AH1456" i="1" s="1"/>
  <c r="AC1456" i="1"/>
  <c r="AB1456" i="1"/>
  <c r="AA1456" i="1"/>
  <c r="AQ1455" i="1"/>
  <c r="AN1455" i="1"/>
  <c r="AG1455" i="1"/>
  <c r="AH1455" i="1" s="1"/>
  <c r="AC1455" i="1"/>
  <c r="AB1455" i="1"/>
  <c r="AA1455" i="1"/>
  <c r="AQ1454" i="1"/>
  <c r="AN1454" i="1"/>
  <c r="AG1454" i="1"/>
  <c r="AH1454" i="1" s="1"/>
  <c r="AC1454" i="1"/>
  <c r="AB1454" i="1"/>
  <c r="AA1454" i="1"/>
  <c r="AQ1453" i="1"/>
  <c r="AN1453" i="1"/>
  <c r="AG1453" i="1"/>
  <c r="AH1453" i="1" s="1"/>
  <c r="AC1453" i="1"/>
  <c r="AB1453" i="1"/>
  <c r="AA1453" i="1"/>
  <c r="AQ1452" i="1"/>
  <c r="AN1452" i="1"/>
  <c r="AG1452" i="1"/>
  <c r="AH1452" i="1" s="1"/>
  <c r="AC1452" i="1"/>
  <c r="AB1452" i="1"/>
  <c r="AA1452" i="1"/>
  <c r="AQ1451" i="1"/>
  <c r="AN1451" i="1"/>
  <c r="AG1451" i="1"/>
  <c r="AH1451" i="1" s="1"/>
  <c r="AC1451" i="1"/>
  <c r="AB1451" i="1"/>
  <c r="AA1451" i="1"/>
  <c r="AQ1450" i="1"/>
  <c r="AN1450" i="1"/>
  <c r="AG1450" i="1"/>
  <c r="AH1450" i="1" s="1"/>
  <c r="AC1450" i="1"/>
  <c r="AB1450" i="1"/>
  <c r="AA1450" i="1"/>
  <c r="AQ1449" i="1"/>
  <c r="AN1449" i="1"/>
  <c r="AG1449" i="1"/>
  <c r="AH1449" i="1" s="1"/>
  <c r="AC1449" i="1"/>
  <c r="AB1449" i="1"/>
  <c r="AA1449" i="1"/>
  <c r="AQ1448" i="1"/>
  <c r="AN1448" i="1"/>
  <c r="AG1448" i="1"/>
  <c r="AH1448" i="1" s="1"/>
  <c r="AC1448" i="1"/>
  <c r="AB1448" i="1"/>
  <c r="AA1448" i="1"/>
  <c r="AQ1447" i="1"/>
  <c r="AN1447" i="1"/>
  <c r="AG1447" i="1"/>
  <c r="AH1447" i="1" s="1"/>
  <c r="AC1447" i="1"/>
  <c r="AB1447" i="1"/>
  <c r="AA1447" i="1"/>
  <c r="AQ1446" i="1"/>
  <c r="AN1446" i="1"/>
  <c r="AG1446" i="1"/>
  <c r="AH1446" i="1" s="1"/>
  <c r="AC1446" i="1"/>
  <c r="AB1446" i="1"/>
  <c r="AA1446" i="1"/>
  <c r="AQ1445" i="1"/>
  <c r="AN1445" i="1"/>
  <c r="AG1445" i="1"/>
  <c r="AH1445" i="1" s="1"/>
  <c r="AC1445" i="1"/>
  <c r="AB1445" i="1"/>
  <c r="AA1445" i="1"/>
  <c r="AQ1444" i="1"/>
  <c r="AN1444" i="1"/>
  <c r="AG1444" i="1"/>
  <c r="AH1444" i="1" s="1"/>
  <c r="AC1444" i="1"/>
  <c r="AB1444" i="1"/>
  <c r="AA1444" i="1"/>
  <c r="AQ1443" i="1"/>
  <c r="AN1443" i="1"/>
  <c r="AG1443" i="1"/>
  <c r="AH1443" i="1" s="1"/>
  <c r="AC1443" i="1"/>
  <c r="AB1443" i="1"/>
  <c r="AA1443" i="1"/>
  <c r="AQ1442" i="1"/>
  <c r="AN1442" i="1"/>
  <c r="AG1442" i="1"/>
  <c r="AH1442" i="1" s="1"/>
  <c r="AC1442" i="1"/>
  <c r="AB1442" i="1"/>
  <c r="AA1442" i="1"/>
  <c r="AQ1441" i="1"/>
  <c r="AN1441" i="1"/>
  <c r="AG1441" i="1"/>
  <c r="AH1441" i="1" s="1"/>
  <c r="AC1441" i="1"/>
  <c r="AB1441" i="1"/>
  <c r="AA1441" i="1"/>
  <c r="AQ1440" i="1"/>
  <c r="AN1440" i="1"/>
  <c r="AG1440" i="1"/>
  <c r="AH1440" i="1" s="1"/>
  <c r="AC1440" i="1"/>
  <c r="AB1440" i="1"/>
  <c r="AA1440" i="1"/>
  <c r="AQ1439" i="1"/>
  <c r="AG1439" i="1"/>
  <c r="AH1439" i="1" s="1"/>
  <c r="AC1439" i="1"/>
  <c r="AB1439" i="1"/>
  <c r="AA1439" i="1"/>
  <c r="AG1438" i="1"/>
  <c r="AH1438" i="1" s="1"/>
  <c r="AC1438" i="1"/>
  <c r="AB1438" i="1"/>
  <c r="AA1438" i="1"/>
  <c r="AQ1437" i="1"/>
  <c r="AN1437" i="1"/>
  <c r="AG1437" i="1"/>
  <c r="AH1437" i="1" s="1"/>
  <c r="AC1437" i="1"/>
  <c r="AB1437" i="1"/>
  <c r="AA1437" i="1"/>
  <c r="AQ1436" i="1"/>
  <c r="AN1436" i="1"/>
  <c r="AG1436" i="1"/>
  <c r="AH1436" i="1" s="1"/>
  <c r="AC1436" i="1"/>
  <c r="AB1436" i="1"/>
  <c r="AA1436" i="1"/>
  <c r="AQ1435" i="1"/>
  <c r="AN1435" i="1"/>
  <c r="AG1435" i="1"/>
  <c r="AH1435" i="1" s="1"/>
  <c r="AC1435" i="1"/>
  <c r="AB1435" i="1"/>
  <c r="AA1435" i="1"/>
  <c r="AQ1434" i="1"/>
  <c r="AN1434" i="1"/>
  <c r="AG1434" i="1"/>
  <c r="AH1434" i="1" s="1"/>
  <c r="AC1434" i="1"/>
  <c r="AB1434" i="1"/>
  <c r="AA1434" i="1"/>
  <c r="AQ1433" i="1"/>
  <c r="AG1433" i="1"/>
  <c r="AH1433" i="1" s="1"/>
  <c r="AC1433" i="1"/>
  <c r="AB1433" i="1"/>
  <c r="AA1433" i="1"/>
  <c r="AQ1432" i="1"/>
  <c r="AG1432" i="1"/>
  <c r="AH1432" i="1" s="1"/>
  <c r="AC1432" i="1"/>
  <c r="AB1432" i="1"/>
  <c r="AA1432" i="1"/>
  <c r="AQ1431" i="1"/>
  <c r="AN1431" i="1"/>
  <c r="AG1431" i="1"/>
  <c r="AH1431" i="1" s="1"/>
  <c r="AC1431" i="1"/>
  <c r="AB1431" i="1"/>
  <c r="AA1431" i="1"/>
  <c r="AQ1430" i="1"/>
  <c r="AN1430" i="1"/>
  <c r="AH1430" i="1"/>
  <c r="AC1430" i="1"/>
  <c r="AB1430" i="1"/>
  <c r="AA1430" i="1"/>
  <c r="AQ1429" i="1"/>
  <c r="AN1429" i="1"/>
  <c r="AG1429" i="1"/>
  <c r="AH1429" i="1" s="1"/>
  <c r="AC1429" i="1"/>
  <c r="AB1429" i="1"/>
  <c r="AA1429" i="1"/>
  <c r="AQ1428" i="1"/>
  <c r="AN1428" i="1"/>
  <c r="AG1428" i="1"/>
  <c r="AH1428" i="1" s="1"/>
  <c r="AC1428" i="1"/>
  <c r="AB1428" i="1"/>
  <c r="AA1428" i="1"/>
  <c r="AQ1427" i="1"/>
  <c r="AN1427" i="1"/>
  <c r="AG1427" i="1"/>
  <c r="AH1427" i="1" s="1"/>
  <c r="AC1427" i="1"/>
  <c r="AB1427" i="1"/>
  <c r="AA1427" i="1"/>
  <c r="AQ1426" i="1"/>
  <c r="AN1426" i="1"/>
  <c r="AG1426" i="1"/>
  <c r="AH1426" i="1" s="1"/>
  <c r="AC1426" i="1"/>
  <c r="AB1426" i="1"/>
  <c r="AA1426" i="1"/>
  <c r="AQ1425" i="1"/>
  <c r="AN1425" i="1"/>
  <c r="AG1425" i="1"/>
  <c r="AH1425" i="1" s="1"/>
  <c r="AC1425" i="1"/>
  <c r="AB1425" i="1"/>
  <c r="AA1425" i="1"/>
  <c r="AQ1424" i="1"/>
  <c r="AN1424" i="1"/>
  <c r="AG1424" i="1"/>
  <c r="AH1424" i="1" s="1"/>
  <c r="AC1424" i="1"/>
  <c r="AB1424" i="1"/>
  <c r="AA1424" i="1"/>
  <c r="AQ1423" i="1"/>
  <c r="AN1423" i="1"/>
  <c r="AG1423" i="1"/>
  <c r="AH1423" i="1" s="1"/>
  <c r="AC1423" i="1"/>
  <c r="AB1423" i="1"/>
  <c r="AA1423" i="1"/>
  <c r="AQ1422" i="1"/>
  <c r="AN1422" i="1"/>
  <c r="AG1422" i="1"/>
  <c r="AH1422" i="1" s="1"/>
  <c r="AC1422" i="1"/>
  <c r="AB1422" i="1"/>
  <c r="AA1422" i="1"/>
  <c r="AQ1421" i="1"/>
  <c r="AN1421" i="1"/>
  <c r="AG1421" i="1"/>
  <c r="AH1421" i="1" s="1"/>
  <c r="AC1421" i="1"/>
  <c r="AB1421" i="1"/>
  <c r="AA1421" i="1"/>
  <c r="AQ1420" i="1"/>
  <c r="AN1420" i="1"/>
  <c r="AG1420" i="1"/>
  <c r="AH1420" i="1" s="1"/>
  <c r="AC1420" i="1"/>
  <c r="AB1420" i="1"/>
  <c r="AA1420" i="1"/>
  <c r="AQ1419" i="1"/>
  <c r="AN1419" i="1"/>
  <c r="AG1419" i="1"/>
  <c r="AH1419" i="1" s="1"/>
  <c r="AC1419" i="1"/>
  <c r="AB1419" i="1"/>
  <c r="AA1419" i="1"/>
  <c r="AQ1418" i="1"/>
  <c r="AN1418" i="1"/>
  <c r="AG1418" i="1"/>
  <c r="AH1418" i="1" s="1"/>
  <c r="AC1418" i="1"/>
  <c r="AB1418" i="1"/>
  <c r="AA1418" i="1"/>
  <c r="AQ1417" i="1"/>
  <c r="AN1417" i="1"/>
  <c r="AG1417" i="1"/>
  <c r="AH1417" i="1" s="1"/>
  <c r="AC1417" i="1"/>
  <c r="AB1417" i="1"/>
  <c r="AA1417" i="1"/>
  <c r="AQ1416" i="1"/>
  <c r="AN1416" i="1"/>
  <c r="AG1416" i="1"/>
  <c r="AH1416" i="1" s="1"/>
  <c r="AC1416" i="1"/>
  <c r="AB1416" i="1"/>
  <c r="AA1416" i="1"/>
  <c r="AQ1415" i="1"/>
  <c r="AN1415" i="1"/>
  <c r="AG1415" i="1"/>
  <c r="AH1415" i="1" s="1"/>
  <c r="AC1415" i="1"/>
  <c r="AB1415" i="1"/>
  <c r="AA1415" i="1"/>
  <c r="AQ1414" i="1"/>
  <c r="AN1414" i="1"/>
  <c r="AG1414" i="1"/>
  <c r="AH1414" i="1" s="1"/>
  <c r="AC1414" i="1"/>
  <c r="AB1414" i="1"/>
  <c r="AA1414" i="1"/>
  <c r="AQ1413" i="1"/>
  <c r="AN1413" i="1"/>
  <c r="AG1413" i="1"/>
  <c r="AH1413" i="1" s="1"/>
  <c r="AC1413" i="1"/>
  <c r="AB1413" i="1"/>
  <c r="AA1413" i="1"/>
  <c r="AQ1412" i="1"/>
  <c r="AN1412" i="1"/>
  <c r="AG1412" i="1"/>
  <c r="AH1412" i="1" s="1"/>
  <c r="AC1412" i="1"/>
  <c r="AB1412" i="1"/>
  <c r="AA1412" i="1"/>
  <c r="AQ1411" i="1"/>
  <c r="AN1411" i="1"/>
  <c r="AG1411" i="1"/>
  <c r="AH1411" i="1" s="1"/>
  <c r="AC1411" i="1"/>
  <c r="AB1411" i="1"/>
  <c r="AA1411" i="1"/>
  <c r="AQ1410" i="1"/>
  <c r="AN1410" i="1"/>
  <c r="AG1410" i="1"/>
  <c r="AH1410" i="1" s="1"/>
  <c r="AC1410" i="1"/>
  <c r="AB1410" i="1"/>
  <c r="AA1410" i="1"/>
  <c r="AQ1409" i="1"/>
  <c r="AN1409" i="1"/>
  <c r="AG1409" i="1"/>
  <c r="AH1409" i="1" s="1"/>
  <c r="AC1409" i="1"/>
  <c r="AB1409" i="1"/>
  <c r="AA1409" i="1"/>
  <c r="AQ1408" i="1"/>
  <c r="AN1408" i="1"/>
  <c r="AG1408" i="1"/>
  <c r="AH1408" i="1" s="1"/>
  <c r="AC1408" i="1"/>
  <c r="AB1408" i="1"/>
  <c r="AA1408" i="1"/>
  <c r="AQ1407" i="1"/>
  <c r="AN1407" i="1"/>
  <c r="AG1407" i="1"/>
  <c r="AH1407" i="1" s="1"/>
  <c r="AC1407" i="1"/>
  <c r="AB1407" i="1"/>
  <c r="AA1407" i="1"/>
  <c r="AG1406" i="1"/>
  <c r="AH1406" i="1" s="1"/>
  <c r="AC1406" i="1"/>
  <c r="AB1406" i="1"/>
  <c r="AA1406" i="1"/>
  <c r="AQ1405" i="1"/>
  <c r="AN1405" i="1"/>
  <c r="AG1405" i="1"/>
  <c r="AH1405" i="1" s="1"/>
  <c r="AC1405" i="1"/>
  <c r="AB1405" i="1"/>
  <c r="AA1405" i="1"/>
  <c r="AQ1404" i="1"/>
  <c r="AN1404" i="1"/>
  <c r="AG1404" i="1"/>
  <c r="AH1404" i="1" s="1"/>
  <c r="AC1404" i="1"/>
  <c r="AB1404" i="1"/>
  <c r="AA1404" i="1"/>
  <c r="AQ1403" i="1"/>
  <c r="AN1403" i="1"/>
  <c r="AG1403" i="1"/>
  <c r="AH1403" i="1" s="1"/>
  <c r="AC1403" i="1"/>
  <c r="AB1403" i="1"/>
  <c r="AA1403" i="1"/>
  <c r="AQ1402" i="1"/>
  <c r="AN1402" i="1"/>
  <c r="AG1402" i="1"/>
  <c r="AH1402" i="1" s="1"/>
  <c r="AC1402" i="1"/>
  <c r="AB1402" i="1"/>
  <c r="AA1402" i="1"/>
  <c r="AQ1401" i="1"/>
  <c r="AN1401" i="1"/>
  <c r="AG1401" i="1"/>
  <c r="AH1401" i="1" s="1"/>
  <c r="AC1401" i="1"/>
  <c r="AB1401" i="1"/>
  <c r="AA1401" i="1"/>
  <c r="AQ1400" i="1"/>
  <c r="AN1400" i="1"/>
  <c r="AG1400" i="1"/>
  <c r="AH1400" i="1" s="1"/>
  <c r="AC1400" i="1"/>
  <c r="AB1400" i="1"/>
  <c r="AA1400" i="1"/>
  <c r="AQ1399" i="1"/>
  <c r="AN1399" i="1"/>
  <c r="AG1399" i="1"/>
  <c r="AH1399" i="1" s="1"/>
  <c r="AC1399" i="1"/>
  <c r="AB1399" i="1"/>
  <c r="AA1399" i="1"/>
  <c r="AQ1398" i="1"/>
  <c r="AN1398" i="1"/>
  <c r="AG1398" i="1"/>
  <c r="AH1398" i="1" s="1"/>
  <c r="AC1398" i="1"/>
  <c r="AB1398" i="1"/>
  <c r="AA1398" i="1"/>
  <c r="AQ1397" i="1"/>
  <c r="AN1397" i="1"/>
  <c r="AG1397" i="1"/>
  <c r="AH1397" i="1" s="1"/>
  <c r="AC1397" i="1"/>
  <c r="AB1397" i="1"/>
  <c r="AA1397" i="1"/>
  <c r="AQ1396" i="1"/>
  <c r="AN1396" i="1"/>
  <c r="AG1396" i="1"/>
  <c r="AH1396" i="1" s="1"/>
  <c r="AC1396" i="1"/>
  <c r="AB1396" i="1"/>
  <c r="AA1396" i="1"/>
  <c r="AQ1395" i="1"/>
  <c r="AN1395" i="1"/>
  <c r="AG1395" i="1"/>
  <c r="AH1395" i="1" s="1"/>
  <c r="AC1395" i="1"/>
  <c r="AB1395" i="1"/>
  <c r="AA1395" i="1"/>
  <c r="AQ1394" i="1"/>
  <c r="AN1394" i="1"/>
  <c r="AG1394" i="1"/>
  <c r="AH1394" i="1" s="1"/>
  <c r="AC1394" i="1"/>
  <c r="AB1394" i="1"/>
  <c r="AA1394" i="1"/>
  <c r="AQ1393" i="1"/>
  <c r="AN1393" i="1"/>
  <c r="AG1393" i="1"/>
  <c r="AH1393" i="1" s="1"/>
  <c r="AC1393" i="1"/>
  <c r="AB1393" i="1"/>
  <c r="AA1393" i="1"/>
  <c r="AQ1392" i="1"/>
  <c r="AN1392" i="1"/>
  <c r="AG1392" i="1"/>
  <c r="AH1392" i="1" s="1"/>
  <c r="AC1392" i="1"/>
  <c r="AB1392" i="1"/>
  <c r="AA1392" i="1"/>
  <c r="AQ1391" i="1"/>
  <c r="AN1391" i="1"/>
  <c r="AG1391" i="1"/>
  <c r="AH1391" i="1" s="1"/>
  <c r="AC1391" i="1"/>
  <c r="AB1391" i="1"/>
  <c r="AA1391" i="1"/>
  <c r="AQ1390" i="1"/>
  <c r="AN1390" i="1"/>
  <c r="AG1390" i="1"/>
  <c r="AH1390" i="1" s="1"/>
  <c r="AC1390" i="1"/>
  <c r="AB1390" i="1"/>
  <c r="AA1390" i="1"/>
  <c r="AQ1389" i="1"/>
  <c r="AN1389" i="1"/>
  <c r="AG1389" i="1"/>
  <c r="AH1389" i="1" s="1"/>
  <c r="AC1389" i="1"/>
  <c r="AB1389" i="1"/>
  <c r="AA1389" i="1"/>
  <c r="AQ1388" i="1"/>
  <c r="AN1388" i="1"/>
  <c r="AG1388" i="1"/>
  <c r="AH1388" i="1" s="1"/>
  <c r="AC1388" i="1"/>
  <c r="AB1388" i="1"/>
  <c r="AA1388" i="1"/>
  <c r="AG1387" i="1"/>
  <c r="AH1387" i="1" s="1"/>
  <c r="AC1387" i="1"/>
  <c r="AB1387" i="1"/>
  <c r="AA1387" i="1"/>
  <c r="AQ1386" i="1"/>
  <c r="AN1386" i="1"/>
  <c r="AG1386" i="1"/>
  <c r="AH1386" i="1" s="1"/>
  <c r="AC1386" i="1"/>
  <c r="AB1386" i="1"/>
  <c r="AA1386" i="1"/>
  <c r="AQ1385" i="1"/>
  <c r="AN1385" i="1"/>
  <c r="AG1385" i="1"/>
  <c r="AH1385" i="1" s="1"/>
  <c r="AC1385" i="1"/>
  <c r="AB1385" i="1"/>
  <c r="AA1385" i="1"/>
  <c r="AQ1384" i="1"/>
  <c r="AN1384" i="1"/>
  <c r="AG1384" i="1"/>
  <c r="AH1384" i="1" s="1"/>
  <c r="AC1384" i="1"/>
  <c r="AB1384" i="1"/>
  <c r="AA1384" i="1"/>
  <c r="AQ1383" i="1"/>
  <c r="AN1383" i="1"/>
  <c r="AG1383" i="1"/>
  <c r="AH1383" i="1" s="1"/>
  <c r="AC1383" i="1"/>
  <c r="AB1383" i="1"/>
  <c r="AA1383" i="1"/>
  <c r="AQ1382" i="1"/>
  <c r="AN1382" i="1"/>
  <c r="AG1382" i="1"/>
  <c r="AH1382" i="1" s="1"/>
  <c r="AC1382" i="1"/>
  <c r="AB1382" i="1"/>
  <c r="AA1382" i="1"/>
  <c r="AQ1381" i="1"/>
  <c r="AN1381" i="1"/>
  <c r="AG1381" i="1"/>
  <c r="AH1381" i="1" s="1"/>
  <c r="AC1381" i="1"/>
  <c r="AB1381" i="1"/>
  <c r="AA1381" i="1"/>
  <c r="AQ1380" i="1"/>
  <c r="AN1380" i="1"/>
  <c r="AG1380" i="1"/>
  <c r="AH1380" i="1" s="1"/>
  <c r="AC1380" i="1"/>
  <c r="AB1380" i="1"/>
  <c r="AA1380" i="1"/>
  <c r="AQ1379" i="1"/>
  <c r="AN1379" i="1"/>
  <c r="AH1379" i="1"/>
  <c r="AC1379" i="1"/>
  <c r="AB1379" i="1"/>
  <c r="AA1379" i="1"/>
  <c r="AQ1378" i="1"/>
  <c r="AN1378" i="1"/>
  <c r="AG1378" i="1"/>
  <c r="AH1378" i="1" s="1"/>
  <c r="AC1378" i="1"/>
  <c r="AB1378" i="1"/>
  <c r="AA1378" i="1"/>
  <c r="AQ1377" i="1"/>
  <c r="AN1377" i="1"/>
  <c r="AG1377" i="1"/>
  <c r="AH1377" i="1" s="1"/>
  <c r="AC1377" i="1"/>
  <c r="AB1377" i="1"/>
  <c r="AA1377" i="1"/>
  <c r="AQ1376" i="1"/>
  <c r="AN1376" i="1"/>
  <c r="AG1376" i="1"/>
  <c r="AH1376" i="1" s="1"/>
  <c r="AC1376" i="1"/>
  <c r="AB1376" i="1"/>
  <c r="AA1376" i="1"/>
  <c r="AQ1375" i="1"/>
  <c r="AN1375" i="1"/>
  <c r="AG1375" i="1"/>
  <c r="AH1375" i="1" s="1"/>
  <c r="AC1375" i="1"/>
  <c r="AB1375" i="1"/>
  <c r="AA1375" i="1"/>
  <c r="AQ1374" i="1"/>
  <c r="AN1374" i="1"/>
  <c r="AG1374" i="1"/>
  <c r="AH1374" i="1" s="1"/>
  <c r="AC1374" i="1"/>
  <c r="AB1374" i="1"/>
  <c r="AA1374" i="1"/>
  <c r="AQ1373" i="1"/>
  <c r="AN1373" i="1"/>
  <c r="AG1373" i="1"/>
  <c r="AH1373" i="1" s="1"/>
  <c r="AC1373" i="1"/>
  <c r="AB1373" i="1"/>
  <c r="AA1373" i="1"/>
  <c r="AQ1372" i="1"/>
  <c r="AN1372" i="1"/>
  <c r="AG1372" i="1"/>
  <c r="AH1372" i="1" s="1"/>
  <c r="AC1372" i="1"/>
  <c r="AB1372" i="1"/>
  <c r="AA1372" i="1"/>
  <c r="AQ1371" i="1"/>
  <c r="AN1371" i="1"/>
  <c r="AG1371" i="1"/>
  <c r="AH1371" i="1" s="1"/>
  <c r="AC1371" i="1"/>
  <c r="AB1371" i="1"/>
  <c r="AA1371" i="1"/>
  <c r="AQ1370" i="1"/>
  <c r="AN1370" i="1"/>
  <c r="AG1370" i="1"/>
  <c r="AH1370" i="1" s="1"/>
  <c r="AC1370" i="1"/>
  <c r="AB1370" i="1"/>
  <c r="AA1370" i="1"/>
  <c r="AQ1369" i="1"/>
  <c r="AN1369" i="1"/>
  <c r="AG1369" i="1"/>
  <c r="AH1369" i="1" s="1"/>
  <c r="AC1369" i="1"/>
  <c r="AB1369" i="1"/>
  <c r="AA1369" i="1"/>
  <c r="AQ1368" i="1"/>
  <c r="AN1368" i="1"/>
  <c r="AG1368" i="1"/>
  <c r="AH1368" i="1" s="1"/>
  <c r="AC1368" i="1"/>
  <c r="AB1368" i="1"/>
  <c r="AA1368" i="1"/>
  <c r="AQ1367" i="1"/>
  <c r="AN1367" i="1"/>
  <c r="AG1367" i="1"/>
  <c r="AH1367" i="1" s="1"/>
  <c r="AC1367" i="1"/>
  <c r="AB1367" i="1"/>
  <c r="AA1367" i="1"/>
  <c r="AQ1366" i="1"/>
  <c r="AN1366" i="1"/>
  <c r="AG1366" i="1"/>
  <c r="AH1366" i="1" s="1"/>
  <c r="AC1366" i="1"/>
  <c r="AB1366" i="1"/>
  <c r="AA1366" i="1"/>
  <c r="AQ1365" i="1"/>
  <c r="AN1365" i="1"/>
  <c r="AG1365" i="1"/>
  <c r="AH1365" i="1" s="1"/>
  <c r="AC1365" i="1"/>
  <c r="AB1365" i="1"/>
  <c r="AA1365" i="1"/>
  <c r="AQ1364" i="1"/>
  <c r="AN1364" i="1"/>
  <c r="AG1364" i="1"/>
  <c r="AH1364" i="1" s="1"/>
  <c r="AC1364" i="1"/>
  <c r="AB1364" i="1"/>
  <c r="AA1364" i="1"/>
  <c r="AQ1363" i="1"/>
  <c r="AN1363" i="1"/>
  <c r="AG1363" i="1"/>
  <c r="AH1363" i="1" s="1"/>
  <c r="AC1363" i="1"/>
  <c r="AB1363" i="1"/>
  <c r="AA1363" i="1"/>
  <c r="AQ1362" i="1"/>
  <c r="AN1362" i="1"/>
  <c r="AG1362" i="1"/>
  <c r="AH1362" i="1" s="1"/>
  <c r="AC1362" i="1"/>
  <c r="AB1362" i="1"/>
  <c r="AA1362" i="1"/>
  <c r="AQ1361" i="1"/>
  <c r="AN1361" i="1"/>
  <c r="AG1361" i="1"/>
  <c r="AH1361" i="1" s="1"/>
  <c r="AC1361" i="1"/>
  <c r="AB1361" i="1"/>
  <c r="AA1361" i="1"/>
  <c r="AQ1360" i="1"/>
  <c r="AN1360" i="1"/>
  <c r="AG1360" i="1"/>
  <c r="AH1360" i="1" s="1"/>
  <c r="AC1360" i="1"/>
  <c r="AB1360" i="1"/>
  <c r="AA1360" i="1"/>
  <c r="AQ1359" i="1"/>
  <c r="AN1359" i="1"/>
  <c r="AG1359" i="1"/>
  <c r="AH1359" i="1" s="1"/>
  <c r="AC1359" i="1"/>
  <c r="AB1359" i="1"/>
  <c r="AA1359" i="1"/>
  <c r="AQ1358" i="1"/>
  <c r="AN1358" i="1"/>
  <c r="AG1358" i="1"/>
  <c r="AH1358" i="1" s="1"/>
  <c r="AC1358" i="1"/>
  <c r="AB1358" i="1"/>
  <c r="AA1358" i="1"/>
  <c r="AQ1357" i="1"/>
  <c r="AN1357" i="1"/>
  <c r="AG1357" i="1"/>
  <c r="AH1357" i="1" s="1"/>
  <c r="AC1357" i="1"/>
  <c r="AB1357" i="1"/>
  <c r="AA1357" i="1"/>
  <c r="AQ1356" i="1"/>
  <c r="AN1356" i="1"/>
  <c r="AG1356" i="1"/>
  <c r="AH1356" i="1" s="1"/>
  <c r="AC1356" i="1"/>
  <c r="AB1356" i="1"/>
  <c r="AA1356" i="1"/>
  <c r="AG1355" i="1"/>
  <c r="AH1355" i="1" s="1"/>
  <c r="AC1355" i="1"/>
  <c r="AB1355" i="1"/>
  <c r="AA1355" i="1"/>
  <c r="AQ1354" i="1"/>
  <c r="AN1354" i="1"/>
  <c r="AG1354" i="1"/>
  <c r="AH1354" i="1" s="1"/>
  <c r="AC1354" i="1"/>
  <c r="AB1354" i="1"/>
  <c r="AA1354" i="1"/>
  <c r="AQ1353" i="1"/>
  <c r="AN1353" i="1"/>
  <c r="AG1353" i="1"/>
  <c r="AH1353" i="1" s="1"/>
  <c r="AC1353" i="1"/>
  <c r="AB1353" i="1"/>
  <c r="AA1353" i="1"/>
  <c r="AQ1352" i="1"/>
  <c r="AN1352" i="1"/>
  <c r="AG1352" i="1"/>
  <c r="AH1352" i="1" s="1"/>
  <c r="AC1352" i="1"/>
  <c r="AB1352" i="1"/>
  <c r="AA1352" i="1"/>
  <c r="AQ1351" i="1"/>
  <c r="AN1351" i="1"/>
  <c r="AG1351" i="1"/>
  <c r="AH1351" i="1" s="1"/>
  <c r="AC1351" i="1"/>
  <c r="AB1351" i="1"/>
  <c r="AA1351" i="1"/>
  <c r="AQ1350" i="1"/>
  <c r="AN1350" i="1"/>
  <c r="AG1350" i="1"/>
  <c r="AH1350" i="1" s="1"/>
  <c r="AC1350" i="1"/>
  <c r="AB1350" i="1"/>
  <c r="AA1350" i="1"/>
  <c r="AQ1349" i="1"/>
  <c r="AN1349" i="1"/>
  <c r="AG1349" i="1"/>
  <c r="AH1349" i="1" s="1"/>
  <c r="AC1349" i="1"/>
  <c r="AB1349" i="1"/>
  <c r="AA1349" i="1"/>
  <c r="AQ1348" i="1"/>
  <c r="AN1348" i="1"/>
  <c r="AG1348" i="1"/>
  <c r="AH1348" i="1" s="1"/>
  <c r="AC1348" i="1"/>
  <c r="AB1348" i="1"/>
  <c r="AA1348" i="1"/>
  <c r="AQ1347" i="1"/>
  <c r="AN1347" i="1"/>
  <c r="AG1347" i="1"/>
  <c r="AH1347" i="1" s="1"/>
  <c r="AC1347" i="1"/>
  <c r="AB1347" i="1"/>
  <c r="AA1347" i="1"/>
  <c r="AQ1346" i="1"/>
  <c r="AN1346" i="1"/>
  <c r="AG1346" i="1"/>
  <c r="AH1346" i="1" s="1"/>
  <c r="AC1346" i="1"/>
  <c r="AB1346" i="1"/>
  <c r="AA1346" i="1"/>
  <c r="AQ1345" i="1"/>
  <c r="AN1345" i="1"/>
  <c r="AG1345" i="1"/>
  <c r="AH1345" i="1" s="1"/>
  <c r="AC1345" i="1"/>
  <c r="AB1345" i="1"/>
  <c r="AA1345" i="1"/>
  <c r="AQ1344" i="1"/>
  <c r="AN1344" i="1"/>
  <c r="AG1344" i="1"/>
  <c r="AH1344" i="1" s="1"/>
  <c r="AC1344" i="1"/>
  <c r="AB1344" i="1"/>
  <c r="AA1344" i="1"/>
  <c r="AQ1343" i="1"/>
  <c r="AN1343" i="1"/>
  <c r="AG1343" i="1"/>
  <c r="AH1343" i="1" s="1"/>
  <c r="AC1343" i="1"/>
  <c r="AB1343" i="1"/>
  <c r="AA1343" i="1"/>
  <c r="AQ1342" i="1"/>
  <c r="AN1342" i="1"/>
  <c r="AG1342" i="1"/>
  <c r="AH1342" i="1" s="1"/>
  <c r="AC1342" i="1"/>
  <c r="AB1342" i="1"/>
  <c r="AA1342" i="1"/>
  <c r="AQ1341" i="1"/>
  <c r="AN1341" i="1"/>
  <c r="AG1341" i="1"/>
  <c r="AH1341" i="1" s="1"/>
  <c r="AC1341" i="1"/>
  <c r="AB1341" i="1"/>
  <c r="AA1341" i="1"/>
  <c r="AQ1340" i="1"/>
  <c r="AN1340" i="1"/>
  <c r="AG1340" i="1"/>
  <c r="AH1340" i="1" s="1"/>
  <c r="AC1340" i="1"/>
  <c r="AB1340" i="1"/>
  <c r="AA1340" i="1"/>
  <c r="AQ1339" i="1"/>
  <c r="AN1339" i="1"/>
  <c r="AG1339" i="1"/>
  <c r="AH1339" i="1" s="1"/>
  <c r="AC1339" i="1"/>
  <c r="AB1339" i="1"/>
  <c r="AA1339" i="1"/>
  <c r="AQ1338" i="1"/>
  <c r="AN1338" i="1"/>
  <c r="AG1338" i="1"/>
  <c r="AH1338" i="1" s="1"/>
  <c r="AC1338" i="1"/>
  <c r="AB1338" i="1"/>
  <c r="AA1338" i="1"/>
  <c r="AQ1337" i="1"/>
  <c r="AN1337" i="1"/>
  <c r="AG1337" i="1"/>
  <c r="AH1337" i="1" s="1"/>
  <c r="AC1337" i="1"/>
  <c r="AB1337" i="1"/>
  <c r="AA1337" i="1"/>
  <c r="AG1336" i="1"/>
  <c r="AH1336" i="1" s="1"/>
  <c r="AC1336" i="1"/>
  <c r="AB1336" i="1"/>
  <c r="AA1336" i="1"/>
  <c r="AQ1335" i="1"/>
  <c r="AN1335" i="1"/>
  <c r="AG1335" i="1"/>
  <c r="AH1335" i="1" s="1"/>
  <c r="AC1335" i="1"/>
  <c r="AB1335" i="1"/>
  <c r="AA1335" i="1"/>
  <c r="AQ1334" i="1"/>
  <c r="AN1334" i="1"/>
  <c r="AG1334" i="1"/>
  <c r="AH1334" i="1" s="1"/>
  <c r="AC1334" i="1"/>
  <c r="AB1334" i="1"/>
  <c r="AA1334" i="1"/>
  <c r="AQ1333" i="1"/>
  <c r="AN1333" i="1"/>
  <c r="AG1333" i="1"/>
  <c r="AH1333" i="1" s="1"/>
  <c r="AC1333" i="1"/>
  <c r="AB1333" i="1"/>
  <c r="AA1333" i="1"/>
  <c r="AQ1332" i="1"/>
  <c r="AN1332" i="1"/>
  <c r="AG1332" i="1"/>
  <c r="AH1332" i="1" s="1"/>
  <c r="AC1332" i="1"/>
  <c r="AB1332" i="1"/>
  <c r="AA1332" i="1"/>
  <c r="AQ1331" i="1"/>
  <c r="AN1331" i="1"/>
  <c r="AG1331" i="1"/>
  <c r="AH1331" i="1" s="1"/>
  <c r="AC1331" i="1"/>
  <c r="AB1331" i="1"/>
  <c r="AA1331" i="1"/>
  <c r="AQ1330" i="1"/>
  <c r="AN1330" i="1"/>
  <c r="AG1330" i="1"/>
  <c r="AH1330" i="1" s="1"/>
  <c r="AC1330" i="1"/>
  <c r="AB1330" i="1"/>
  <c r="AA1330" i="1"/>
  <c r="AQ1329" i="1"/>
  <c r="AN1329" i="1"/>
  <c r="AG1329" i="1"/>
  <c r="AH1329" i="1" s="1"/>
  <c r="AC1329" i="1"/>
  <c r="AB1329" i="1"/>
  <c r="AA1329" i="1"/>
  <c r="AQ1328" i="1"/>
  <c r="AN1328" i="1"/>
  <c r="AG1328" i="1"/>
  <c r="AH1328" i="1" s="1"/>
  <c r="AC1328" i="1"/>
  <c r="AB1328" i="1"/>
  <c r="AA1328" i="1"/>
  <c r="AQ1327" i="1"/>
  <c r="AN1327" i="1"/>
  <c r="AG1327" i="1"/>
  <c r="AH1327" i="1" s="1"/>
  <c r="AC1327" i="1"/>
  <c r="AB1327" i="1"/>
  <c r="AA1327" i="1"/>
  <c r="AQ1326" i="1"/>
  <c r="AN1326" i="1"/>
  <c r="AG1326" i="1"/>
  <c r="AH1326" i="1" s="1"/>
  <c r="AC1326" i="1"/>
  <c r="AB1326" i="1"/>
  <c r="AA1326" i="1"/>
  <c r="AQ1325" i="1"/>
  <c r="AN1325" i="1"/>
  <c r="AG1325" i="1"/>
  <c r="AH1325" i="1" s="1"/>
  <c r="AC1325" i="1"/>
  <c r="AB1325" i="1"/>
  <c r="AA1325" i="1"/>
  <c r="AQ1324" i="1"/>
  <c r="AN1324" i="1"/>
  <c r="AG1324" i="1"/>
  <c r="AH1324" i="1" s="1"/>
  <c r="AC1324" i="1"/>
  <c r="AB1324" i="1"/>
  <c r="AA1324" i="1"/>
  <c r="AQ1323" i="1"/>
  <c r="AN1323" i="1"/>
  <c r="AG1323" i="1"/>
  <c r="AH1323" i="1" s="1"/>
  <c r="AC1323" i="1"/>
  <c r="AB1323" i="1"/>
  <c r="AA1323" i="1"/>
  <c r="AQ1322" i="1"/>
  <c r="AN1322" i="1"/>
  <c r="AG1322" i="1"/>
  <c r="AH1322" i="1" s="1"/>
  <c r="AC1322" i="1"/>
  <c r="AB1322" i="1"/>
  <c r="AA1322" i="1"/>
  <c r="AQ1321" i="1"/>
  <c r="AN1321" i="1"/>
  <c r="AG1321" i="1"/>
  <c r="AH1321" i="1" s="1"/>
  <c r="AC1321" i="1"/>
  <c r="AB1321" i="1"/>
  <c r="AA1321" i="1"/>
  <c r="AQ1320" i="1"/>
  <c r="AN1320" i="1"/>
  <c r="AG1320" i="1"/>
  <c r="AH1320" i="1" s="1"/>
  <c r="AC1320" i="1"/>
  <c r="AB1320" i="1"/>
  <c r="AA1320" i="1"/>
  <c r="AQ1319" i="1"/>
  <c r="AN1319" i="1"/>
  <c r="AG1319" i="1"/>
  <c r="AH1319" i="1" s="1"/>
  <c r="AC1319" i="1"/>
  <c r="AB1319" i="1"/>
  <c r="AA1319" i="1"/>
  <c r="AQ1318" i="1"/>
  <c r="AN1318" i="1"/>
  <c r="AG1318" i="1"/>
  <c r="AH1318" i="1" s="1"/>
  <c r="AC1318" i="1"/>
  <c r="AB1318" i="1"/>
  <c r="AA1318" i="1"/>
  <c r="AQ1317" i="1"/>
  <c r="AN1317" i="1"/>
  <c r="AG1317" i="1"/>
  <c r="AH1317" i="1" s="1"/>
  <c r="AC1317" i="1"/>
  <c r="AB1317" i="1"/>
  <c r="AA1317" i="1"/>
  <c r="AQ1316" i="1"/>
  <c r="AN1316" i="1"/>
  <c r="AG1316" i="1"/>
  <c r="AH1316" i="1" s="1"/>
  <c r="AC1316" i="1"/>
  <c r="AB1316" i="1"/>
  <c r="AA1316" i="1"/>
  <c r="AQ1315" i="1"/>
  <c r="AN1315" i="1"/>
  <c r="AG1315" i="1"/>
  <c r="AH1315" i="1" s="1"/>
  <c r="AC1315" i="1"/>
  <c r="AB1315" i="1"/>
  <c r="AA1315" i="1"/>
  <c r="AQ1314" i="1"/>
  <c r="AN1314" i="1"/>
  <c r="AG1314" i="1"/>
  <c r="AH1314" i="1" s="1"/>
  <c r="AC1314" i="1"/>
  <c r="AB1314" i="1"/>
  <c r="AA1314" i="1"/>
  <c r="AQ1313" i="1"/>
  <c r="AN1313" i="1"/>
  <c r="AG1313" i="1"/>
  <c r="AH1313" i="1" s="1"/>
  <c r="AC1313" i="1"/>
  <c r="AB1313" i="1"/>
  <c r="AA1313" i="1"/>
  <c r="AQ1312" i="1"/>
  <c r="AN1312" i="1"/>
  <c r="AG1312" i="1"/>
  <c r="AH1312" i="1" s="1"/>
  <c r="AC1312" i="1"/>
  <c r="AB1312" i="1"/>
  <c r="AA1312" i="1"/>
  <c r="AQ1311" i="1"/>
  <c r="AN1311" i="1"/>
  <c r="AG1311" i="1"/>
  <c r="AH1311" i="1" s="1"/>
  <c r="AC1311" i="1"/>
  <c r="AB1311" i="1"/>
  <c r="AA1311" i="1"/>
  <c r="AQ1310" i="1"/>
  <c r="AN1310" i="1"/>
  <c r="AG1310" i="1"/>
  <c r="AH1310" i="1" s="1"/>
  <c r="AC1310" i="1"/>
  <c r="AB1310" i="1"/>
  <c r="AA1310" i="1"/>
  <c r="AQ1309" i="1"/>
  <c r="AN1309" i="1"/>
  <c r="AG1309" i="1"/>
  <c r="AH1309" i="1" s="1"/>
  <c r="AC1309" i="1"/>
  <c r="AB1309" i="1"/>
  <c r="AA1309" i="1"/>
  <c r="AQ1308" i="1"/>
  <c r="AN1308" i="1"/>
  <c r="AG1308" i="1"/>
  <c r="AH1308" i="1" s="1"/>
  <c r="AC1308" i="1"/>
  <c r="AB1308" i="1"/>
  <c r="AA1308" i="1"/>
  <c r="AQ1307" i="1"/>
  <c r="AN1307" i="1"/>
  <c r="AG1307" i="1"/>
  <c r="AH1307" i="1" s="1"/>
  <c r="AC1307" i="1"/>
  <c r="AB1307" i="1"/>
  <c r="AA1307" i="1"/>
  <c r="AQ1306" i="1"/>
  <c r="AN1306" i="1"/>
  <c r="AG1306" i="1"/>
  <c r="AH1306" i="1" s="1"/>
  <c r="AC1306" i="1"/>
  <c r="AB1306" i="1"/>
  <c r="AA1306" i="1"/>
  <c r="AQ1305" i="1"/>
  <c r="AN1305" i="1"/>
  <c r="AG1305" i="1"/>
  <c r="AH1305" i="1" s="1"/>
  <c r="AC1305" i="1"/>
  <c r="AB1305" i="1"/>
  <c r="AA1305" i="1"/>
  <c r="AG1304" i="1"/>
  <c r="AH1304" i="1" s="1"/>
  <c r="AC1304" i="1"/>
  <c r="AB1304" i="1"/>
  <c r="AA1304" i="1"/>
  <c r="AQ1303" i="1"/>
  <c r="AN1303" i="1"/>
  <c r="AG1303" i="1"/>
  <c r="AH1303" i="1" s="1"/>
  <c r="AC1303" i="1"/>
  <c r="AB1303" i="1"/>
  <c r="AA1303" i="1"/>
  <c r="AQ1302" i="1"/>
  <c r="AN1302" i="1"/>
  <c r="AG1302" i="1"/>
  <c r="AH1302" i="1" s="1"/>
  <c r="AC1302" i="1"/>
  <c r="AB1302" i="1"/>
  <c r="AA1302" i="1"/>
  <c r="AQ1301" i="1"/>
  <c r="AN1301" i="1"/>
  <c r="AG1301" i="1"/>
  <c r="AH1301" i="1" s="1"/>
  <c r="AC1301" i="1"/>
  <c r="AB1301" i="1"/>
  <c r="AA1301" i="1"/>
  <c r="AQ1300" i="1"/>
  <c r="AN1300" i="1"/>
  <c r="AG1300" i="1"/>
  <c r="AH1300" i="1" s="1"/>
  <c r="AC1300" i="1"/>
  <c r="AB1300" i="1"/>
  <c r="AA1300" i="1"/>
  <c r="AQ1299" i="1"/>
  <c r="AN1299" i="1"/>
  <c r="AG1299" i="1"/>
  <c r="AH1299" i="1" s="1"/>
  <c r="AC1299" i="1"/>
  <c r="AB1299" i="1"/>
  <c r="AA1299" i="1"/>
  <c r="AQ1298" i="1"/>
  <c r="AN1298" i="1"/>
  <c r="AG1298" i="1"/>
  <c r="AH1298" i="1" s="1"/>
  <c r="AC1298" i="1"/>
  <c r="AB1298" i="1"/>
  <c r="AA1298" i="1"/>
  <c r="AQ1297" i="1"/>
  <c r="AN1297" i="1"/>
  <c r="AG1297" i="1"/>
  <c r="AH1297" i="1" s="1"/>
  <c r="AC1297" i="1"/>
  <c r="AB1297" i="1"/>
  <c r="AA1297" i="1"/>
  <c r="AQ1296" i="1"/>
  <c r="AN1296" i="1"/>
  <c r="AG1296" i="1"/>
  <c r="AH1296" i="1" s="1"/>
  <c r="AC1296" i="1"/>
  <c r="AB1296" i="1"/>
  <c r="AA1296" i="1"/>
  <c r="AQ1295" i="1"/>
  <c r="AN1295" i="1"/>
  <c r="AG1295" i="1"/>
  <c r="AH1295" i="1" s="1"/>
  <c r="AC1295" i="1"/>
  <c r="AB1295" i="1"/>
  <c r="AA1295" i="1"/>
  <c r="AQ1294" i="1"/>
  <c r="AN1294" i="1"/>
  <c r="AG1294" i="1"/>
  <c r="AH1294" i="1" s="1"/>
  <c r="AC1294" i="1"/>
  <c r="AB1294" i="1"/>
  <c r="AA1294" i="1"/>
  <c r="AQ1293" i="1"/>
  <c r="AN1293" i="1"/>
  <c r="AG1293" i="1"/>
  <c r="AH1293" i="1" s="1"/>
  <c r="AC1293" i="1"/>
  <c r="AB1293" i="1"/>
  <c r="AA1293" i="1"/>
  <c r="AQ1292" i="1"/>
  <c r="AN1292" i="1"/>
  <c r="AG1292" i="1"/>
  <c r="AH1292" i="1" s="1"/>
  <c r="AC1292" i="1"/>
  <c r="AB1292" i="1"/>
  <c r="AA1292" i="1"/>
  <c r="AQ1291" i="1"/>
  <c r="AN1291" i="1"/>
  <c r="AG1291" i="1"/>
  <c r="AH1291" i="1" s="1"/>
  <c r="AC1291" i="1"/>
  <c r="AB1291" i="1"/>
  <c r="AA1291" i="1"/>
  <c r="AQ1290" i="1"/>
  <c r="AN1290" i="1"/>
  <c r="AG1290" i="1"/>
  <c r="AH1290" i="1" s="1"/>
  <c r="AC1290" i="1"/>
  <c r="AB1290" i="1"/>
  <c r="AA1290" i="1"/>
  <c r="AQ1289" i="1"/>
  <c r="AN1289" i="1"/>
  <c r="AG1289" i="1"/>
  <c r="AH1289" i="1" s="1"/>
  <c r="AC1289" i="1"/>
  <c r="AB1289" i="1"/>
  <c r="AA1289" i="1"/>
  <c r="AQ1288" i="1"/>
  <c r="AN1288" i="1"/>
  <c r="AG1288" i="1"/>
  <c r="AH1288" i="1" s="1"/>
  <c r="AC1288" i="1"/>
  <c r="AB1288" i="1"/>
  <c r="AA1288" i="1"/>
  <c r="AQ1287" i="1"/>
  <c r="AN1287" i="1"/>
  <c r="AG1287" i="1"/>
  <c r="AH1287" i="1" s="1"/>
  <c r="AC1287" i="1"/>
  <c r="AB1287" i="1"/>
  <c r="AA1287" i="1"/>
  <c r="AQ1286" i="1"/>
  <c r="AN1286" i="1"/>
  <c r="AG1286" i="1"/>
  <c r="AH1286" i="1" s="1"/>
  <c r="AC1286" i="1"/>
  <c r="AB1286" i="1"/>
  <c r="AA1286" i="1"/>
  <c r="AG1285" i="1"/>
  <c r="AH1285" i="1" s="1"/>
  <c r="AC1285" i="1"/>
  <c r="AB1285" i="1"/>
  <c r="AA1285" i="1"/>
  <c r="AQ1284" i="1"/>
  <c r="AN1284" i="1"/>
  <c r="AG1284" i="1"/>
  <c r="AH1284" i="1" s="1"/>
  <c r="AC1284" i="1"/>
  <c r="AB1284" i="1"/>
  <c r="AA1284" i="1"/>
  <c r="AQ1283" i="1"/>
  <c r="AN1283" i="1"/>
  <c r="AG1283" i="1"/>
  <c r="AH1283" i="1" s="1"/>
  <c r="AC1283" i="1"/>
  <c r="AB1283" i="1"/>
  <c r="AA1283" i="1"/>
  <c r="AQ1282" i="1"/>
  <c r="AN1282" i="1"/>
  <c r="AG1282" i="1"/>
  <c r="AH1282" i="1" s="1"/>
  <c r="AC1282" i="1"/>
  <c r="AB1282" i="1"/>
  <c r="AA1282" i="1"/>
  <c r="AQ1281" i="1"/>
  <c r="AN1281" i="1"/>
  <c r="AG1281" i="1"/>
  <c r="AH1281" i="1" s="1"/>
  <c r="AC1281" i="1"/>
  <c r="AB1281" i="1"/>
  <c r="AA1281" i="1"/>
  <c r="AQ1280" i="1"/>
  <c r="AN1280" i="1"/>
  <c r="AG1280" i="1"/>
  <c r="AH1280" i="1" s="1"/>
  <c r="AC1280" i="1"/>
  <c r="AB1280" i="1"/>
  <c r="AA1280" i="1"/>
  <c r="AQ1279" i="1"/>
  <c r="AN1279" i="1"/>
  <c r="AG1279" i="1"/>
  <c r="AH1279" i="1" s="1"/>
  <c r="AC1279" i="1"/>
  <c r="AB1279" i="1"/>
  <c r="AA1279" i="1"/>
  <c r="AQ1278" i="1"/>
  <c r="AN1278" i="1"/>
  <c r="AG1278" i="1"/>
  <c r="AH1278" i="1" s="1"/>
  <c r="AC1278" i="1"/>
  <c r="AB1278" i="1"/>
  <c r="AA1278" i="1"/>
  <c r="AQ1277" i="1"/>
  <c r="AN1277" i="1"/>
  <c r="AG1277" i="1"/>
  <c r="AH1277" i="1" s="1"/>
  <c r="AC1277" i="1"/>
  <c r="AB1277" i="1"/>
  <c r="AA1277" i="1"/>
  <c r="AG1276" i="1"/>
  <c r="AH1276" i="1" s="1"/>
  <c r="AC1276" i="1"/>
  <c r="AB1276" i="1"/>
  <c r="AA1276" i="1"/>
  <c r="AG1275" i="1"/>
  <c r="AH1275" i="1" s="1"/>
  <c r="AC1275" i="1"/>
  <c r="AB1275" i="1"/>
  <c r="AA1275" i="1"/>
  <c r="AG1274" i="1"/>
  <c r="AH1274" i="1" s="1"/>
  <c r="AC1274" i="1"/>
  <c r="AB1274" i="1"/>
  <c r="AA1274" i="1"/>
  <c r="AG1273" i="1"/>
  <c r="AH1273" i="1" s="1"/>
  <c r="AC1273" i="1"/>
  <c r="AB1273" i="1"/>
  <c r="AA1273" i="1"/>
  <c r="AG1272" i="1"/>
  <c r="AH1272" i="1" s="1"/>
  <c r="AC1272" i="1"/>
  <c r="AB1272" i="1"/>
  <c r="AA1272" i="1"/>
  <c r="AG1271" i="1"/>
  <c r="AH1271" i="1" s="1"/>
  <c r="AC1271" i="1"/>
  <c r="AB1271" i="1"/>
  <c r="AA1271" i="1"/>
  <c r="AG1270" i="1"/>
  <c r="AH1270" i="1" s="1"/>
  <c r="AC1270" i="1"/>
  <c r="AB1270" i="1"/>
  <c r="AA1270" i="1"/>
  <c r="AG1269" i="1"/>
  <c r="AH1269" i="1" s="1"/>
  <c r="AC1269" i="1"/>
  <c r="AB1269" i="1"/>
  <c r="AA1269" i="1"/>
  <c r="AG1268" i="1"/>
  <c r="AH1268" i="1" s="1"/>
  <c r="AC1268" i="1"/>
  <c r="AB1268" i="1"/>
  <c r="AA1268" i="1"/>
  <c r="AG1267" i="1"/>
  <c r="AH1267" i="1" s="1"/>
  <c r="AC1267" i="1"/>
  <c r="AB1267" i="1"/>
  <c r="AA1267" i="1"/>
  <c r="AG1266" i="1"/>
  <c r="AH1266" i="1" s="1"/>
  <c r="AC1266" i="1"/>
  <c r="AB1266" i="1"/>
  <c r="AA1266" i="1"/>
  <c r="AG1265" i="1"/>
  <c r="AH1265" i="1" s="1"/>
  <c r="AC1265" i="1"/>
  <c r="AB1265" i="1"/>
  <c r="AA1265" i="1"/>
  <c r="AG1264" i="1"/>
  <c r="AH1264" i="1" s="1"/>
  <c r="AC1264" i="1"/>
  <c r="AB1264" i="1"/>
  <c r="AA1264" i="1"/>
  <c r="AG1263" i="1"/>
  <c r="AH1263" i="1" s="1"/>
  <c r="AC1263" i="1"/>
  <c r="AB1263" i="1"/>
  <c r="AA1263" i="1"/>
  <c r="AG1262" i="1"/>
  <c r="AH1262" i="1" s="1"/>
  <c r="AC1262" i="1"/>
  <c r="AB1262" i="1"/>
  <c r="AA1262" i="1"/>
  <c r="AG1261" i="1"/>
  <c r="AH1261" i="1" s="1"/>
  <c r="AC1261" i="1"/>
  <c r="AB1261" i="1"/>
  <c r="AA1261" i="1"/>
  <c r="AG1260" i="1"/>
  <c r="AH1260" i="1" s="1"/>
  <c r="AC1260" i="1"/>
  <c r="AB1260" i="1"/>
  <c r="AA1260" i="1"/>
  <c r="AG1259" i="1"/>
  <c r="AH1259" i="1" s="1"/>
  <c r="AC1259" i="1"/>
  <c r="AB1259" i="1"/>
  <c r="AA1259" i="1"/>
  <c r="AG1258" i="1"/>
  <c r="AH1258" i="1" s="1"/>
  <c r="AC1258" i="1"/>
  <c r="AB1258" i="1"/>
  <c r="AA1258" i="1"/>
  <c r="AG1257" i="1"/>
  <c r="AH1257" i="1" s="1"/>
  <c r="AC1257" i="1"/>
  <c r="AB1257" i="1"/>
  <c r="AA1257" i="1"/>
  <c r="AG1256" i="1"/>
  <c r="AH1256" i="1" s="1"/>
  <c r="AC1256" i="1"/>
  <c r="AB1256" i="1"/>
  <c r="AA1256" i="1"/>
  <c r="AG1255" i="1"/>
  <c r="AH1255" i="1" s="1"/>
  <c r="AC1255" i="1"/>
  <c r="AB1255" i="1"/>
  <c r="AA1255" i="1"/>
  <c r="AG1254" i="1"/>
  <c r="AH1254" i="1" s="1"/>
  <c r="AC1254" i="1"/>
  <c r="AB1254" i="1"/>
  <c r="AA1254" i="1"/>
  <c r="AG1253" i="1"/>
  <c r="AH1253" i="1" s="1"/>
  <c r="AC1253" i="1"/>
  <c r="AB1253" i="1"/>
  <c r="AA1253" i="1"/>
  <c r="AG1252" i="1"/>
  <c r="AH1252" i="1" s="1"/>
  <c r="AC1252" i="1"/>
  <c r="AB1252" i="1"/>
  <c r="AA1252" i="1"/>
  <c r="AG1251" i="1"/>
  <c r="AH1251" i="1" s="1"/>
  <c r="AC1251" i="1"/>
  <c r="AB1251" i="1"/>
  <c r="AA1251" i="1"/>
  <c r="AG1250" i="1"/>
  <c r="AH1250" i="1" s="1"/>
  <c r="AC1250" i="1"/>
  <c r="AB1250" i="1"/>
  <c r="AA1250" i="1"/>
  <c r="AG1249" i="1"/>
  <c r="AH1249" i="1" s="1"/>
  <c r="AC1249" i="1"/>
  <c r="AB1249" i="1"/>
  <c r="AA1249" i="1"/>
  <c r="AG1248" i="1"/>
  <c r="AH1248" i="1" s="1"/>
  <c r="AC1248" i="1"/>
  <c r="AB1248" i="1"/>
  <c r="AA1248" i="1"/>
  <c r="AG1247" i="1"/>
  <c r="AH1247" i="1" s="1"/>
  <c r="AC1247" i="1"/>
  <c r="AB1247" i="1"/>
  <c r="AA1247" i="1"/>
  <c r="AG1246" i="1"/>
  <c r="AH1246" i="1" s="1"/>
  <c r="AC1246" i="1"/>
  <c r="AB1246" i="1"/>
  <c r="AA1246" i="1"/>
  <c r="AG1245" i="1"/>
  <c r="AH1245" i="1" s="1"/>
  <c r="AC1245" i="1"/>
  <c r="AB1245" i="1"/>
  <c r="AA1245" i="1"/>
  <c r="AG1244" i="1"/>
  <c r="AH1244" i="1" s="1"/>
  <c r="AC1244" i="1"/>
  <c r="AB1244" i="1"/>
  <c r="AA1244" i="1"/>
  <c r="AG1243" i="1"/>
  <c r="AH1243" i="1" s="1"/>
  <c r="AC1243" i="1"/>
  <c r="AB1243" i="1"/>
  <c r="AA1243" i="1"/>
  <c r="AG1242" i="1"/>
  <c r="AH1242" i="1" s="1"/>
  <c r="AC1242" i="1"/>
  <c r="AB1242" i="1"/>
  <c r="AA1242" i="1"/>
  <c r="AG1241" i="1"/>
  <c r="AH1241" i="1" s="1"/>
  <c r="AC1241" i="1"/>
  <c r="AB1241" i="1"/>
  <c r="AA1241" i="1"/>
  <c r="AG1240" i="1"/>
  <c r="AH1240" i="1" s="1"/>
  <c r="AC1240" i="1"/>
  <c r="AB1240" i="1"/>
  <c r="AA1240" i="1"/>
  <c r="AG1239" i="1"/>
  <c r="AH1239" i="1" s="1"/>
  <c r="AC1239" i="1"/>
  <c r="AB1239" i="1"/>
  <c r="AA1239" i="1"/>
  <c r="AG1238" i="1"/>
  <c r="AH1238" i="1" s="1"/>
  <c r="AC1238" i="1"/>
  <c r="AB1238" i="1"/>
  <c r="AA1238" i="1"/>
  <c r="AG1237" i="1"/>
  <c r="AH1237" i="1" s="1"/>
  <c r="AC1237" i="1"/>
  <c r="AB1237" i="1"/>
  <c r="AA1237" i="1"/>
  <c r="AG1236" i="1"/>
  <c r="AH1236" i="1" s="1"/>
  <c r="AC1236" i="1"/>
  <c r="AB1236" i="1"/>
  <c r="AA1236" i="1"/>
  <c r="AG1235" i="1"/>
  <c r="AH1235" i="1" s="1"/>
  <c r="AC1235" i="1"/>
  <c r="AB1235" i="1"/>
  <c r="AA1235" i="1"/>
  <c r="AG1234" i="1"/>
  <c r="AH1234" i="1" s="1"/>
  <c r="AC1234" i="1"/>
  <c r="AB1234" i="1"/>
  <c r="AA1234" i="1"/>
  <c r="AG1233" i="1"/>
  <c r="AH1233" i="1" s="1"/>
  <c r="AC1233" i="1"/>
  <c r="AB1233" i="1"/>
  <c r="AA1233" i="1"/>
  <c r="AG1232" i="1"/>
  <c r="AH1232" i="1" s="1"/>
  <c r="AC1232" i="1"/>
  <c r="AB1232" i="1"/>
  <c r="AA1232" i="1"/>
  <c r="AG1231" i="1"/>
  <c r="AH1231" i="1" s="1"/>
  <c r="AC1231" i="1"/>
  <c r="AB1231" i="1"/>
  <c r="AA1231" i="1"/>
  <c r="AG1230" i="1"/>
  <c r="AH1230" i="1" s="1"/>
  <c r="AC1230" i="1"/>
  <c r="AB1230" i="1"/>
  <c r="AA1230" i="1"/>
  <c r="AG1229" i="1"/>
  <c r="AH1229" i="1" s="1"/>
  <c r="AC1229" i="1"/>
  <c r="AB1229" i="1"/>
  <c r="AA1229" i="1"/>
  <c r="AG1228" i="1"/>
  <c r="AH1228" i="1" s="1"/>
  <c r="AC1228" i="1"/>
  <c r="AB1228" i="1"/>
  <c r="AA1228" i="1"/>
  <c r="AG1227" i="1"/>
  <c r="AH1227" i="1" s="1"/>
  <c r="AC1227" i="1"/>
  <c r="AB1227" i="1"/>
  <c r="AA1227" i="1"/>
  <c r="AG1226" i="1"/>
  <c r="AH1226" i="1" s="1"/>
  <c r="AC1226" i="1"/>
  <c r="AB1226" i="1"/>
  <c r="AA1226" i="1"/>
  <c r="AG1225" i="1"/>
  <c r="AH1225" i="1" s="1"/>
  <c r="AC1225" i="1"/>
  <c r="AB1225" i="1"/>
  <c r="AA1225" i="1"/>
  <c r="AG1224" i="1"/>
  <c r="AH1224" i="1" s="1"/>
  <c r="AC1224" i="1"/>
  <c r="AB1224" i="1"/>
  <c r="AA1224" i="1"/>
  <c r="AG1223" i="1"/>
  <c r="AH1223" i="1" s="1"/>
  <c r="AC1223" i="1"/>
  <c r="AB1223" i="1"/>
  <c r="AA1223" i="1"/>
  <c r="AG1222" i="1"/>
  <c r="AH1222" i="1" s="1"/>
  <c r="AC1222" i="1"/>
  <c r="AB1222" i="1"/>
  <c r="AA1222" i="1"/>
  <c r="AG1221" i="1"/>
  <c r="AH1221" i="1" s="1"/>
  <c r="AC1221" i="1"/>
  <c r="AB1221" i="1"/>
  <c r="AA1221" i="1"/>
  <c r="AG1220" i="1"/>
  <c r="AH1220" i="1" s="1"/>
  <c r="AC1220" i="1"/>
  <c r="AB1220" i="1"/>
  <c r="AA1220" i="1"/>
  <c r="AG1219" i="1"/>
  <c r="AH1219" i="1" s="1"/>
  <c r="AC1219" i="1"/>
  <c r="AB1219" i="1"/>
  <c r="AA1219" i="1"/>
  <c r="AG1218" i="1"/>
  <c r="AH1218" i="1" s="1"/>
  <c r="AC1218" i="1"/>
  <c r="AB1218" i="1"/>
  <c r="AA1218" i="1"/>
  <c r="AG1217" i="1"/>
  <c r="AH1217" i="1" s="1"/>
  <c r="AC1217" i="1"/>
  <c r="AB1217" i="1"/>
  <c r="AA1217" i="1"/>
  <c r="AG1216" i="1"/>
  <c r="AH1216" i="1" s="1"/>
  <c r="AC1216" i="1"/>
  <c r="AB1216" i="1"/>
  <c r="AA1216" i="1"/>
  <c r="AG1215" i="1"/>
  <c r="AH1215" i="1" s="1"/>
  <c r="AC1215" i="1"/>
  <c r="AB1215" i="1"/>
  <c r="AA1215" i="1"/>
  <c r="AG1214" i="1"/>
  <c r="AH1214" i="1" s="1"/>
  <c r="AC1214" i="1"/>
  <c r="AB1214" i="1"/>
  <c r="AA1214" i="1"/>
  <c r="AG1213" i="1"/>
  <c r="AH1213" i="1" s="1"/>
  <c r="AC1213" i="1"/>
  <c r="AB1213" i="1"/>
  <c r="AA1213" i="1"/>
  <c r="AG1212" i="1"/>
  <c r="AH1212" i="1" s="1"/>
  <c r="AC1212" i="1"/>
  <c r="AB1212" i="1"/>
  <c r="AA1212" i="1"/>
  <c r="AG1211" i="1"/>
  <c r="AH1211" i="1" s="1"/>
  <c r="AC1211" i="1"/>
  <c r="AB1211" i="1"/>
  <c r="AA1211" i="1"/>
  <c r="AG1210" i="1"/>
  <c r="AH1210" i="1" s="1"/>
  <c r="AC1210" i="1"/>
  <c r="AB1210" i="1"/>
  <c r="AA1210" i="1"/>
  <c r="AG1209" i="1"/>
  <c r="AH1209" i="1" s="1"/>
  <c r="AC1209" i="1"/>
  <c r="AB1209" i="1"/>
  <c r="AA1209" i="1"/>
  <c r="AG1208" i="1"/>
  <c r="AH1208" i="1" s="1"/>
  <c r="AC1208" i="1"/>
  <c r="AB1208" i="1"/>
  <c r="AA1208" i="1"/>
  <c r="AG1207" i="1"/>
  <c r="AH1207" i="1" s="1"/>
  <c r="AC1207" i="1"/>
  <c r="AB1207" i="1"/>
  <c r="AA1207" i="1"/>
  <c r="AG1206" i="1"/>
  <c r="AH1206" i="1" s="1"/>
  <c r="AC1206" i="1"/>
  <c r="AB1206" i="1"/>
  <c r="AA1206" i="1"/>
  <c r="AG1205" i="1"/>
  <c r="AH1205" i="1" s="1"/>
  <c r="AC1205" i="1"/>
  <c r="AB1205" i="1"/>
  <c r="AA1205" i="1"/>
  <c r="AG1204" i="1"/>
  <c r="AH1204" i="1" s="1"/>
  <c r="AC1204" i="1"/>
  <c r="AB1204" i="1"/>
  <c r="AA1204" i="1"/>
  <c r="AG1203" i="1"/>
  <c r="AH1203" i="1" s="1"/>
  <c r="AC1203" i="1"/>
  <c r="AB1203" i="1"/>
  <c r="AA1203" i="1"/>
  <c r="AG1202" i="1"/>
  <c r="AH1202" i="1" s="1"/>
  <c r="AC1202" i="1"/>
  <c r="AB1202" i="1"/>
  <c r="AA1202" i="1"/>
  <c r="AG1201" i="1"/>
  <c r="AH1201" i="1" s="1"/>
  <c r="AC1201" i="1"/>
  <c r="AB1201" i="1"/>
  <c r="AA1201" i="1"/>
  <c r="AG1200" i="1"/>
  <c r="AH1200" i="1" s="1"/>
  <c r="AC1200" i="1"/>
  <c r="AB1200" i="1"/>
  <c r="AA1200" i="1"/>
  <c r="AG1199" i="1"/>
  <c r="AH1199" i="1" s="1"/>
  <c r="AC1199" i="1"/>
  <c r="AB1199" i="1"/>
  <c r="AA1199" i="1"/>
  <c r="AG1198" i="1"/>
  <c r="AH1198" i="1" s="1"/>
  <c r="AC1198" i="1"/>
  <c r="AB1198" i="1"/>
  <c r="AA1198" i="1"/>
  <c r="AG1197" i="1"/>
  <c r="AH1197" i="1" s="1"/>
  <c r="AC1197" i="1"/>
  <c r="AB1197" i="1"/>
  <c r="AA1197" i="1"/>
  <c r="AG1196" i="1"/>
  <c r="AH1196" i="1" s="1"/>
  <c r="AC1196" i="1"/>
  <c r="AB1196" i="1"/>
  <c r="AA1196" i="1"/>
  <c r="AG1195" i="1"/>
  <c r="AH1195" i="1" s="1"/>
  <c r="AC1195" i="1"/>
  <c r="AB1195" i="1"/>
  <c r="AA1195" i="1"/>
  <c r="AG1194" i="1"/>
  <c r="AH1194" i="1" s="1"/>
  <c r="AC1194" i="1"/>
  <c r="AB1194" i="1"/>
  <c r="AA1194" i="1"/>
  <c r="AG1193" i="1"/>
  <c r="AH1193" i="1" s="1"/>
  <c r="AC1193" i="1"/>
  <c r="AB1193" i="1"/>
  <c r="AA1193" i="1"/>
  <c r="AG1192" i="1"/>
  <c r="AH1192" i="1" s="1"/>
  <c r="AC1192" i="1"/>
  <c r="AB1192" i="1"/>
  <c r="AA1192" i="1"/>
  <c r="AG1191" i="1"/>
  <c r="AH1191" i="1" s="1"/>
  <c r="AC1191" i="1"/>
  <c r="AB1191" i="1"/>
  <c r="AA1191" i="1"/>
  <c r="AG1190" i="1"/>
  <c r="AH1190" i="1" s="1"/>
  <c r="AC1190" i="1"/>
  <c r="AB1190" i="1"/>
  <c r="AA1190" i="1"/>
  <c r="AG1189" i="1"/>
  <c r="AH1189" i="1" s="1"/>
  <c r="AC1189" i="1"/>
  <c r="AB1189" i="1"/>
  <c r="AA1189" i="1"/>
  <c r="AG1188" i="1"/>
  <c r="AH1188" i="1" s="1"/>
  <c r="AC1188" i="1"/>
  <c r="AB1188" i="1"/>
  <c r="AA1188" i="1"/>
  <c r="AG1187" i="1"/>
  <c r="AH1187" i="1" s="1"/>
  <c r="AC1187" i="1"/>
  <c r="AB1187" i="1"/>
  <c r="AA1187" i="1"/>
  <c r="AG1186" i="1"/>
  <c r="AH1186" i="1" s="1"/>
  <c r="AC1186" i="1"/>
  <c r="AB1186" i="1"/>
  <c r="AA1186" i="1"/>
  <c r="AG1185" i="1"/>
  <c r="AH1185" i="1" s="1"/>
  <c r="AC1185" i="1"/>
  <c r="AB1185" i="1"/>
  <c r="AA1185" i="1"/>
  <c r="AG1184" i="1"/>
  <c r="AH1184" i="1" s="1"/>
  <c r="AC1184" i="1"/>
  <c r="AB1184" i="1"/>
  <c r="AA1184" i="1"/>
  <c r="AG1183" i="1"/>
  <c r="AH1183" i="1" s="1"/>
  <c r="AC1183" i="1"/>
  <c r="AB1183" i="1"/>
  <c r="AA1183" i="1"/>
  <c r="AG1182" i="1"/>
  <c r="AH1182" i="1" s="1"/>
  <c r="AC1182" i="1"/>
  <c r="AB1182" i="1"/>
  <c r="AA1182" i="1"/>
  <c r="AG1181" i="1"/>
  <c r="AH1181" i="1" s="1"/>
  <c r="AC1181" i="1"/>
  <c r="AB1181" i="1"/>
  <c r="AA1181" i="1"/>
  <c r="AG1180" i="1"/>
  <c r="AH1180" i="1" s="1"/>
  <c r="AC1180" i="1"/>
  <c r="AB1180" i="1"/>
  <c r="AA1180" i="1"/>
  <c r="AG1179" i="1"/>
  <c r="AH1179" i="1" s="1"/>
  <c r="AC1179" i="1"/>
  <c r="AB1179" i="1"/>
  <c r="AA1179" i="1"/>
  <c r="AG1178" i="1"/>
  <c r="AH1178" i="1" s="1"/>
  <c r="AC1178" i="1"/>
  <c r="AB1178" i="1"/>
  <c r="AA1178" i="1"/>
  <c r="AG1177" i="1"/>
  <c r="AH1177" i="1" s="1"/>
  <c r="AC1177" i="1"/>
  <c r="AB1177" i="1"/>
  <c r="AA1177" i="1"/>
  <c r="AG1176" i="1"/>
  <c r="AH1176" i="1" s="1"/>
  <c r="AC1176" i="1"/>
  <c r="AB1176" i="1"/>
  <c r="AA1176" i="1"/>
  <c r="AG1175" i="1"/>
  <c r="AH1175" i="1" s="1"/>
  <c r="AC1175" i="1"/>
  <c r="AB1175" i="1"/>
  <c r="AA1175" i="1"/>
  <c r="AG1174" i="1"/>
  <c r="AH1174" i="1" s="1"/>
  <c r="AC1174" i="1"/>
  <c r="AB1174" i="1"/>
  <c r="AA1174" i="1"/>
  <c r="AG1173" i="1"/>
  <c r="AH1173" i="1" s="1"/>
  <c r="AC1173" i="1"/>
  <c r="AB1173" i="1"/>
  <c r="AA1173" i="1"/>
  <c r="AG1172" i="1"/>
  <c r="AH1172" i="1" s="1"/>
  <c r="AC1172" i="1"/>
  <c r="AB1172" i="1"/>
  <c r="AA1172" i="1"/>
  <c r="AG1171" i="1"/>
  <c r="AH1171" i="1" s="1"/>
  <c r="AC1171" i="1"/>
  <c r="AB1171" i="1"/>
  <c r="AA1171" i="1"/>
  <c r="AG1170" i="1"/>
  <c r="AH1170" i="1" s="1"/>
  <c r="AC1170" i="1"/>
  <c r="AB1170" i="1"/>
  <c r="AA1170" i="1"/>
  <c r="AG1169" i="1"/>
  <c r="AH1169" i="1" s="1"/>
  <c r="AC1169" i="1"/>
  <c r="AB1169" i="1"/>
  <c r="AA1169" i="1"/>
  <c r="AG1168" i="1"/>
  <c r="AH1168" i="1" s="1"/>
  <c r="AC1168" i="1"/>
  <c r="AB1168" i="1"/>
  <c r="AA1168" i="1"/>
  <c r="AG1167" i="1"/>
  <c r="AH1167" i="1" s="1"/>
  <c r="AC1167" i="1"/>
  <c r="AB1167" i="1"/>
  <c r="AA1167" i="1"/>
  <c r="AG1166" i="1"/>
  <c r="AH1166" i="1" s="1"/>
  <c r="AC1166" i="1"/>
  <c r="AB1166" i="1"/>
  <c r="AA1166" i="1"/>
  <c r="AG1165" i="1"/>
  <c r="AH1165" i="1" s="1"/>
  <c r="AC1165" i="1"/>
  <c r="AB1165" i="1"/>
  <c r="AA1165" i="1"/>
  <c r="AG1164" i="1"/>
  <c r="AH1164" i="1" s="1"/>
  <c r="AC1164" i="1"/>
  <c r="AB1164" i="1"/>
  <c r="AA1164" i="1"/>
  <c r="AG1163" i="1"/>
  <c r="AH1163" i="1" s="1"/>
  <c r="AC1163" i="1"/>
  <c r="AB1163" i="1"/>
  <c r="AA1163" i="1"/>
  <c r="AG1162" i="1"/>
  <c r="AH1162" i="1" s="1"/>
  <c r="AC1162" i="1"/>
  <c r="AB1162" i="1"/>
  <c r="AA1162" i="1"/>
  <c r="AG1161" i="1"/>
  <c r="AH1161" i="1" s="1"/>
  <c r="AC1161" i="1"/>
  <c r="AB1161" i="1"/>
  <c r="AA1161" i="1"/>
  <c r="AG1160" i="1"/>
  <c r="AH1160" i="1" s="1"/>
  <c r="AC1160" i="1"/>
  <c r="AB1160" i="1"/>
  <c r="AA1160" i="1"/>
  <c r="AG1159" i="1"/>
  <c r="AH1159" i="1" s="1"/>
  <c r="AC1159" i="1"/>
  <c r="AB1159" i="1"/>
  <c r="AA1159" i="1"/>
  <c r="AG1158" i="1"/>
  <c r="AH1158" i="1" s="1"/>
  <c r="AC1158" i="1"/>
  <c r="AB1158" i="1"/>
  <c r="AA1158" i="1"/>
  <c r="AG1157" i="1"/>
  <c r="AH1157" i="1" s="1"/>
  <c r="AC1157" i="1"/>
  <c r="AB1157" i="1"/>
  <c r="AA1157" i="1"/>
  <c r="AG1156" i="1"/>
  <c r="AH1156" i="1" s="1"/>
  <c r="AC1156" i="1"/>
  <c r="AB1156" i="1"/>
  <c r="AA1156" i="1"/>
  <c r="AG1155" i="1"/>
  <c r="AH1155" i="1" s="1"/>
  <c r="AC1155" i="1"/>
  <c r="AB1155" i="1"/>
  <c r="AA1155" i="1"/>
  <c r="AG1154" i="1"/>
  <c r="AH1154" i="1" s="1"/>
  <c r="AC1154" i="1"/>
  <c r="AB1154" i="1"/>
  <c r="AA1154" i="1"/>
  <c r="AG1153" i="1"/>
  <c r="AH1153" i="1" s="1"/>
  <c r="AC1153" i="1"/>
  <c r="AB1153" i="1"/>
  <c r="AA1153" i="1"/>
  <c r="AG1152" i="1"/>
  <c r="AH1152" i="1" s="1"/>
  <c r="AC1152" i="1"/>
  <c r="AB1152" i="1"/>
  <c r="AA1152" i="1"/>
  <c r="AG1151" i="1"/>
  <c r="AH1151" i="1" s="1"/>
  <c r="AC1151" i="1"/>
  <c r="AB1151" i="1"/>
  <c r="AA1151" i="1"/>
  <c r="AG1150" i="1"/>
  <c r="AH1150" i="1" s="1"/>
  <c r="AC1150" i="1"/>
  <c r="AB1150" i="1"/>
  <c r="AA1150" i="1"/>
  <c r="AG1149" i="1"/>
  <c r="AH1149" i="1" s="1"/>
  <c r="AC1149" i="1"/>
  <c r="AB1149" i="1"/>
  <c r="AA1149" i="1"/>
  <c r="AG1148" i="1"/>
  <c r="AH1148" i="1" s="1"/>
  <c r="AC1148" i="1"/>
  <c r="AB1148" i="1"/>
  <c r="AA1148" i="1"/>
  <c r="AG1147" i="1"/>
  <c r="AH1147" i="1" s="1"/>
  <c r="AC1147" i="1"/>
  <c r="AB1147" i="1"/>
  <c r="AA1147" i="1"/>
  <c r="AG1146" i="1"/>
  <c r="AH1146" i="1" s="1"/>
  <c r="AC1146" i="1"/>
  <c r="AB1146" i="1"/>
  <c r="AA1146" i="1"/>
  <c r="AG1145" i="1"/>
  <c r="AH1145" i="1" s="1"/>
  <c r="AC1145" i="1"/>
  <c r="AB1145" i="1"/>
  <c r="AA1145" i="1"/>
  <c r="AG1144" i="1"/>
  <c r="AH1144" i="1" s="1"/>
  <c r="AC1144" i="1"/>
  <c r="AB1144" i="1"/>
  <c r="AA1144" i="1"/>
  <c r="AG1143" i="1"/>
  <c r="AH1143" i="1" s="1"/>
  <c r="AC1143" i="1"/>
  <c r="AB1143" i="1"/>
  <c r="AA1143" i="1"/>
  <c r="AG1142" i="1"/>
  <c r="AH1142" i="1" s="1"/>
  <c r="AC1142" i="1"/>
  <c r="AB1142" i="1"/>
  <c r="AA1142" i="1"/>
  <c r="AG1141" i="1"/>
  <c r="AH1141" i="1" s="1"/>
  <c r="AC1141" i="1"/>
  <c r="AB1141" i="1"/>
  <c r="AA1141" i="1"/>
  <c r="AG1140" i="1"/>
  <c r="AH1140" i="1" s="1"/>
  <c r="AC1140" i="1"/>
  <c r="AB1140" i="1"/>
  <c r="AA1140" i="1"/>
  <c r="AG1139" i="1"/>
  <c r="AH1139" i="1" s="1"/>
  <c r="AC1139" i="1"/>
  <c r="AB1139" i="1"/>
  <c r="AA1139" i="1"/>
  <c r="AG1138" i="1"/>
  <c r="AH1138" i="1" s="1"/>
  <c r="AC1138" i="1"/>
  <c r="AB1138" i="1"/>
  <c r="AA1138" i="1"/>
  <c r="AG1137" i="1"/>
  <c r="AH1137" i="1" s="1"/>
  <c r="AC1137" i="1"/>
  <c r="AB1137" i="1"/>
  <c r="AA1137" i="1"/>
  <c r="AG1136" i="1"/>
  <c r="AH1136" i="1" s="1"/>
  <c r="AC1136" i="1"/>
  <c r="AB1136" i="1"/>
  <c r="AA1136" i="1"/>
  <c r="AG1135" i="1"/>
  <c r="AH1135" i="1" s="1"/>
  <c r="AC1135" i="1"/>
  <c r="AB1135" i="1"/>
  <c r="AA1135" i="1"/>
  <c r="AG1134" i="1"/>
  <c r="AH1134" i="1" s="1"/>
  <c r="AC1134" i="1"/>
  <c r="AB1134" i="1"/>
  <c r="AA1134" i="1"/>
  <c r="AG1133" i="1"/>
  <c r="AH1133" i="1" s="1"/>
  <c r="AC1133" i="1"/>
  <c r="AB1133" i="1"/>
  <c r="AA1133" i="1"/>
  <c r="AG1132" i="1"/>
  <c r="AH1132" i="1" s="1"/>
  <c r="AC1132" i="1"/>
  <c r="AB1132" i="1"/>
  <c r="AA1132" i="1"/>
  <c r="AG1131" i="1"/>
  <c r="AH1131" i="1" s="1"/>
  <c r="AC1131" i="1"/>
  <c r="AB1131" i="1"/>
  <c r="AA1131" i="1"/>
  <c r="AG1130" i="1"/>
  <c r="AH1130" i="1" s="1"/>
  <c r="AC1130" i="1"/>
  <c r="AB1130" i="1"/>
  <c r="AA1130" i="1"/>
  <c r="AG1129" i="1"/>
  <c r="AH1129" i="1" s="1"/>
  <c r="AC1129" i="1"/>
  <c r="AB1129" i="1"/>
  <c r="AA1129" i="1"/>
  <c r="AG1128" i="1"/>
  <c r="AH1128" i="1" s="1"/>
  <c r="AC1128" i="1"/>
  <c r="AB1128" i="1"/>
  <c r="AA1128" i="1"/>
  <c r="AG1127" i="1"/>
  <c r="AH1127" i="1" s="1"/>
  <c r="AC1127" i="1"/>
  <c r="AB1127" i="1"/>
  <c r="AA1127" i="1"/>
  <c r="AG1126" i="1"/>
  <c r="AH1126" i="1" s="1"/>
  <c r="AC1126" i="1"/>
  <c r="AB1126" i="1"/>
  <c r="AA1126" i="1"/>
  <c r="AG1125" i="1"/>
  <c r="AH1125" i="1" s="1"/>
  <c r="AC1125" i="1"/>
  <c r="AB1125" i="1"/>
  <c r="AA1125" i="1"/>
  <c r="AG1124" i="1"/>
  <c r="AH1124" i="1" s="1"/>
  <c r="AC1124" i="1"/>
  <c r="AB1124" i="1"/>
  <c r="AA1124" i="1"/>
  <c r="AG1123" i="1"/>
  <c r="AH1123" i="1" s="1"/>
  <c r="AC1123" i="1"/>
  <c r="AB1123" i="1"/>
  <c r="AA1123" i="1"/>
  <c r="AG1122" i="1"/>
  <c r="AH1122" i="1" s="1"/>
  <c r="AC1122" i="1"/>
  <c r="AB1122" i="1"/>
  <c r="AA1122" i="1"/>
  <c r="AG1121" i="1"/>
  <c r="AH1121" i="1" s="1"/>
  <c r="AC1121" i="1"/>
  <c r="AB1121" i="1"/>
  <c r="AA1121" i="1"/>
  <c r="AG1120" i="1"/>
  <c r="AH1120" i="1" s="1"/>
  <c r="AC1120" i="1"/>
  <c r="AB1120" i="1"/>
  <c r="AA1120" i="1"/>
  <c r="AG1119" i="1"/>
  <c r="AH1119" i="1" s="1"/>
  <c r="AC1119" i="1"/>
  <c r="AB1119" i="1"/>
  <c r="AA1119" i="1"/>
  <c r="AG1118" i="1"/>
  <c r="AH1118" i="1" s="1"/>
  <c r="AC1118" i="1"/>
  <c r="AB1118" i="1"/>
  <c r="AA1118" i="1"/>
  <c r="AG1117" i="1"/>
  <c r="AH1117" i="1" s="1"/>
  <c r="AC1117" i="1"/>
  <c r="AB1117" i="1"/>
  <c r="AA1117" i="1"/>
  <c r="AG1116" i="1"/>
  <c r="AH1116" i="1" s="1"/>
  <c r="AC1116" i="1"/>
  <c r="AB1116" i="1"/>
  <c r="AA1116" i="1"/>
  <c r="AG1115" i="1"/>
  <c r="AH1115" i="1" s="1"/>
  <c r="AC1115" i="1"/>
  <c r="AB1115" i="1"/>
  <c r="AA1115" i="1"/>
  <c r="AG1114" i="1"/>
  <c r="AH1114" i="1" s="1"/>
  <c r="AC1114" i="1"/>
  <c r="AB1114" i="1"/>
  <c r="AA1114" i="1"/>
  <c r="AG1113" i="1"/>
  <c r="AH1113" i="1" s="1"/>
  <c r="AC1113" i="1"/>
  <c r="AB1113" i="1"/>
  <c r="AA1113" i="1"/>
  <c r="AG1112" i="1"/>
  <c r="AH1112" i="1" s="1"/>
  <c r="AC1112" i="1"/>
  <c r="AB1112" i="1"/>
  <c r="AA1112" i="1"/>
  <c r="AG1111" i="1"/>
  <c r="AH1111" i="1" s="1"/>
  <c r="AC1111" i="1"/>
  <c r="AB1111" i="1"/>
  <c r="AA1111" i="1"/>
  <c r="AG1110" i="1"/>
  <c r="AH1110" i="1" s="1"/>
  <c r="AC1110" i="1"/>
  <c r="AB1110" i="1"/>
  <c r="AA1110" i="1"/>
  <c r="AG1109" i="1"/>
  <c r="AH1109" i="1" s="1"/>
  <c r="AC1109" i="1"/>
  <c r="AB1109" i="1"/>
  <c r="AA1109" i="1"/>
  <c r="AG1108" i="1"/>
  <c r="AH1108" i="1" s="1"/>
  <c r="AC1108" i="1"/>
  <c r="AB1108" i="1"/>
  <c r="AA1108" i="1"/>
  <c r="AG1107" i="1"/>
  <c r="AH1107" i="1" s="1"/>
  <c r="AC1107" i="1"/>
  <c r="AB1107" i="1"/>
  <c r="AA1107" i="1"/>
  <c r="AG1106" i="1"/>
  <c r="AH1106" i="1" s="1"/>
  <c r="AC1106" i="1"/>
  <c r="AB1106" i="1"/>
  <c r="AA1106" i="1"/>
  <c r="AG1105" i="1"/>
  <c r="AH1105" i="1" s="1"/>
  <c r="AC1105" i="1"/>
  <c r="AB1105" i="1"/>
  <c r="AA1105" i="1"/>
  <c r="AG1104" i="1"/>
  <c r="AH1104" i="1" s="1"/>
  <c r="AC1104" i="1"/>
  <c r="AB1104" i="1"/>
  <c r="AA1104" i="1"/>
  <c r="AG1103" i="1"/>
  <c r="AH1103" i="1" s="1"/>
  <c r="AC1103" i="1"/>
  <c r="AB1103" i="1"/>
  <c r="AA1103" i="1"/>
  <c r="AG1102" i="1"/>
  <c r="AH1102" i="1" s="1"/>
  <c r="AC1102" i="1"/>
  <c r="AB1102" i="1"/>
  <c r="AA1102" i="1"/>
  <c r="AG1101" i="1"/>
  <c r="AH1101" i="1" s="1"/>
  <c r="AC1101" i="1"/>
  <c r="AB1101" i="1"/>
  <c r="AA1101" i="1"/>
  <c r="AG1100" i="1"/>
  <c r="AH1100" i="1" s="1"/>
  <c r="AC1100" i="1"/>
  <c r="AB1100" i="1"/>
  <c r="AA1100" i="1"/>
  <c r="AG1099" i="1"/>
  <c r="AH1099" i="1" s="1"/>
  <c r="AC1099" i="1"/>
  <c r="AB1099" i="1"/>
  <c r="AA1099" i="1"/>
  <c r="AG1098" i="1"/>
  <c r="AH1098" i="1" s="1"/>
  <c r="AC1098" i="1"/>
  <c r="AB1098" i="1"/>
  <c r="AA1098" i="1"/>
  <c r="AG1097" i="1"/>
  <c r="AH1097" i="1" s="1"/>
  <c r="AC1097" i="1"/>
  <c r="AB1097" i="1"/>
  <c r="AA1097" i="1"/>
  <c r="AG1096" i="1"/>
  <c r="AH1096" i="1" s="1"/>
  <c r="AC1096" i="1"/>
  <c r="AB1096" i="1"/>
  <c r="AA1096" i="1"/>
  <c r="AG1095" i="1"/>
  <c r="AH1095" i="1" s="1"/>
  <c r="AC1095" i="1"/>
  <c r="AB1095" i="1"/>
  <c r="AA1095" i="1"/>
  <c r="AG1094" i="1"/>
  <c r="AH1094" i="1" s="1"/>
  <c r="AC1094" i="1"/>
  <c r="AB1094" i="1"/>
  <c r="AA1094" i="1"/>
  <c r="AG1093" i="1"/>
  <c r="AH1093" i="1" s="1"/>
  <c r="AC1093" i="1"/>
  <c r="AB1093" i="1"/>
  <c r="AA1093" i="1"/>
  <c r="AG1092" i="1"/>
  <c r="AH1092" i="1" s="1"/>
  <c r="AC1092" i="1"/>
  <c r="AB1092" i="1"/>
  <c r="AA1092" i="1"/>
  <c r="AG1091" i="1"/>
  <c r="AH1091" i="1" s="1"/>
  <c r="AC1091" i="1"/>
  <c r="AB1091" i="1"/>
  <c r="AA1091" i="1"/>
  <c r="AG1090" i="1"/>
  <c r="AH1090" i="1" s="1"/>
  <c r="AC1090" i="1"/>
  <c r="AB1090" i="1"/>
  <c r="AA1090" i="1"/>
  <c r="AG1089" i="1"/>
  <c r="AH1089" i="1" s="1"/>
  <c r="AC1089" i="1"/>
  <c r="AB1089" i="1"/>
  <c r="AA1089" i="1"/>
  <c r="AG1088" i="1"/>
  <c r="AH1088" i="1" s="1"/>
  <c r="AC1088" i="1"/>
  <c r="AB1088" i="1"/>
  <c r="AA1088" i="1"/>
  <c r="AG1087" i="1"/>
  <c r="AH1087" i="1" s="1"/>
  <c r="AC1087" i="1"/>
  <c r="AB1087" i="1"/>
  <c r="AA1087" i="1"/>
  <c r="AG1086" i="1"/>
  <c r="AH1086" i="1" s="1"/>
  <c r="AC1086" i="1"/>
  <c r="AB1086" i="1"/>
  <c r="AA1086" i="1"/>
  <c r="AG1085" i="1"/>
  <c r="AH1085" i="1" s="1"/>
  <c r="AC1085" i="1"/>
  <c r="AB1085" i="1"/>
  <c r="AA1085" i="1"/>
  <c r="AG1084" i="1"/>
  <c r="AH1084" i="1" s="1"/>
  <c r="AC1084" i="1"/>
  <c r="AB1084" i="1"/>
  <c r="AA1084" i="1"/>
  <c r="AG1083" i="1"/>
  <c r="AH1083" i="1" s="1"/>
  <c r="AC1083" i="1"/>
  <c r="AB1083" i="1"/>
  <c r="AA1083" i="1"/>
  <c r="AG1082" i="1"/>
  <c r="AH1082" i="1" s="1"/>
  <c r="AC1082" i="1"/>
  <c r="AB1082" i="1"/>
  <c r="AA1082" i="1"/>
  <c r="AG1081" i="1"/>
  <c r="AH1081" i="1" s="1"/>
  <c r="AC1081" i="1"/>
  <c r="AB1081" i="1"/>
  <c r="AA1081" i="1"/>
  <c r="AG1080" i="1"/>
  <c r="AH1080" i="1" s="1"/>
  <c r="AC1080" i="1"/>
  <c r="AB1080" i="1"/>
  <c r="AA1080" i="1"/>
  <c r="AG1079" i="1"/>
  <c r="AH1079" i="1" s="1"/>
  <c r="AC1079" i="1"/>
  <c r="AB1079" i="1"/>
  <c r="AA1079" i="1"/>
  <c r="AG1078" i="1"/>
  <c r="AH1078" i="1" s="1"/>
  <c r="AC1078" i="1"/>
  <c r="AB1078" i="1"/>
  <c r="AA1078" i="1"/>
  <c r="AG1077" i="1"/>
  <c r="AH1077" i="1" s="1"/>
  <c r="AC1077" i="1"/>
  <c r="AB1077" i="1"/>
  <c r="AA1077" i="1"/>
  <c r="AG1076" i="1"/>
  <c r="AH1076" i="1" s="1"/>
  <c r="AC1076" i="1"/>
  <c r="AB1076" i="1"/>
  <c r="AA1076" i="1"/>
  <c r="AG1075" i="1"/>
  <c r="AH1075" i="1" s="1"/>
  <c r="AC1075" i="1"/>
  <c r="AB1075" i="1"/>
  <c r="AA1075" i="1"/>
  <c r="AG1074" i="1"/>
  <c r="AH1074" i="1" s="1"/>
  <c r="AC1074" i="1"/>
  <c r="AB1074" i="1"/>
  <c r="AA1074" i="1"/>
  <c r="AG1073" i="1"/>
  <c r="AH1073" i="1" s="1"/>
  <c r="AC1073" i="1"/>
  <c r="AB1073" i="1"/>
  <c r="AA1073" i="1"/>
  <c r="AG1072" i="1"/>
  <c r="AH1072" i="1" s="1"/>
  <c r="AC1072" i="1"/>
  <c r="AB1072" i="1"/>
  <c r="AA1072" i="1"/>
  <c r="AG1071" i="1"/>
  <c r="AH1071" i="1" s="1"/>
  <c r="AC1071" i="1"/>
  <c r="AB1071" i="1"/>
  <c r="AA1071" i="1"/>
  <c r="AG1070" i="1"/>
  <c r="AH1070" i="1" s="1"/>
  <c r="AC1070" i="1"/>
  <c r="AB1070" i="1"/>
  <c r="AA1070" i="1"/>
  <c r="AG1069" i="1"/>
  <c r="AH1069" i="1" s="1"/>
  <c r="AC1069" i="1"/>
  <c r="AB1069" i="1"/>
  <c r="AA1069" i="1"/>
  <c r="AG1068" i="1"/>
  <c r="AH1068" i="1" s="1"/>
  <c r="AC1068" i="1"/>
  <c r="AB1068" i="1"/>
  <c r="AA1068" i="1"/>
  <c r="AG1067" i="1"/>
  <c r="AH1067" i="1" s="1"/>
  <c r="AC1067" i="1"/>
  <c r="AB1067" i="1"/>
  <c r="AA1067" i="1"/>
  <c r="AG1066" i="1"/>
  <c r="AH1066" i="1" s="1"/>
  <c r="AC1066" i="1"/>
  <c r="AB1066" i="1"/>
  <c r="AA1066" i="1"/>
  <c r="AG1065" i="1"/>
  <c r="AH1065" i="1" s="1"/>
  <c r="AC1065" i="1"/>
  <c r="AB1065" i="1"/>
  <c r="AA1065" i="1"/>
  <c r="AG1064" i="1"/>
  <c r="AH1064" i="1" s="1"/>
  <c r="AC1064" i="1"/>
  <c r="AB1064" i="1"/>
  <c r="AA1064" i="1"/>
  <c r="AG1063" i="1"/>
  <c r="AH1063" i="1" s="1"/>
  <c r="AC1063" i="1"/>
  <c r="AB1063" i="1"/>
  <c r="AA1063" i="1"/>
  <c r="AG1062" i="1"/>
  <c r="AH1062" i="1" s="1"/>
  <c r="AC1062" i="1"/>
  <c r="AB1062" i="1"/>
  <c r="AA1062" i="1"/>
  <c r="AG1061" i="1"/>
  <c r="AH1061" i="1" s="1"/>
  <c r="AC1061" i="1"/>
  <c r="AB1061" i="1"/>
  <c r="AA1061" i="1"/>
  <c r="AG1060" i="1"/>
  <c r="AH1060" i="1" s="1"/>
  <c r="AC1060" i="1"/>
  <c r="AB1060" i="1"/>
  <c r="AA1060" i="1"/>
  <c r="AG1059" i="1"/>
  <c r="AH1059" i="1" s="1"/>
  <c r="AC1059" i="1"/>
  <c r="AB1059" i="1"/>
  <c r="AA1059" i="1"/>
  <c r="AG1058" i="1"/>
  <c r="AH1058" i="1" s="1"/>
  <c r="AC1058" i="1"/>
  <c r="AB1058" i="1"/>
  <c r="AA1058" i="1"/>
  <c r="AG1057" i="1"/>
  <c r="AH1057" i="1" s="1"/>
  <c r="AC1057" i="1"/>
  <c r="AB1057" i="1"/>
  <c r="AA1057" i="1"/>
  <c r="AG1056" i="1"/>
  <c r="AH1056" i="1" s="1"/>
  <c r="AC1056" i="1"/>
  <c r="AB1056" i="1"/>
  <c r="AA1056" i="1"/>
  <c r="AG1055" i="1"/>
  <c r="AH1055" i="1" s="1"/>
  <c r="AC1055" i="1"/>
  <c r="AB1055" i="1"/>
  <c r="AA1055" i="1"/>
  <c r="AG1054" i="1"/>
  <c r="AH1054" i="1" s="1"/>
  <c r="AC1054" i="1"/>
  <c r="AB1054" i="1"/>
  <c r="AA1054" i="1"/>
  <c r="AG1053" i="1"/>
  <c r="AH1053" i="1" s="1"/>
  <c r="AC1053" i="1"/>
  <c r="AB1053" i="1"/>
  <c r="AA1053" i="1"/>
  <c r="AG1052" i="1"/>
  <c r="AH1052" i="1" s="1"/>
  <c r="AC1052" i="1"/>
  <c r="AB1052" i="1"/>
  <c r="AA1052" i="1"/>
  <c r="AG1051" i="1"/>
  <c r="AH1051" i="1" s="1"/>
  <c r="AC1051" i="1"/>
  <c r="AB1051" i="1"/>
  <c r="AA1051" i="1"/>
  <c r="AG1050" i="1"/>
  <c r="AH1050" i="1" s="1"/>
  <c r="AC1050" i="1"/>
  <c r="AB1050" i="1"/>
  <c r="AA1050" i="1"/>
  <c r="AG1049" i="1"/>
  <c r="AH1049" i="1" s="1"/>
  <c r="AC1049" i="1"/>
  <c r="AB1049" i="1"/>
  <c r="AA1049" i="1"/>
  <c r="AG1048" i="1"/>
  <c r="AH1048" i="1" s="1"/>
  <c r="AC1048" i="1"/>
  <c r="AB1048" i="1"/>
  <c r="AA1048" i="1"/>
  <c r="AG1047" i="1"/>
  <c r="AH1047" i="1" s="1"/>
  <c r="AC1047" i="1"/>
  <c r="AB1047" i="1"/>
  <c r="AA1047" i="1"/>
  <c r="AG1046" i="1"/>
  <c r="AH1046" i="1" s="1"/>
  <c r="AC1046" i="1"/>
  <c r="AB1046" i="1"/>
  <c r="AA1046" i="1"/>
  <c r="AG1045" i="1"/>
  <c r="AH1045" i="1" s="1"/>
  <c r="AC1045" i="1"/>
  <c r="AB1045" i="1"/>
  <c r="AA1045" i="1"/>
  <c r="AG1044" i="1"/>
  <c r="AH1044" i="1" s="1"/>
  <c r="AC1044" i="1"/>
  <c r="AB1044" i="1"/>
  <c r="AA1044" i="1"/>
  <c r="AG1043" i="1"/>
  <c r="AH1043" i="1" s="1"/>
  <c r="AC1043" i="1"/>
  <c r="AB1043" i="1"/>
  <c r="AA1043" i="1"/>
  <c r="AG1042" i="1"/>
  <c r="AH1042" i="1" s="1"/>
  <c r="AC1042" i="1"/>
  <c r="AB1042" i="1"/>
  <c r="AA1042" i="1"/>
  <c r="AG1041" i="1"/>
  <c r="AH1041" i="1" s="1"/>
  <c r="AC1041" i="1"/>
  <c r="AB1041" i="1"/>
  <c r="AA1041" i="1"/>
  <c r="AG1040" i="1"/>
  <c r="AH1040" i="1" s="1"/>
  <c r="AC1040" i="1"/>
  <c r="AB1040" i="1"/>
  <c r="AA1040" i="1"/>
  <c r="AG1039" i="1"/>
  <c r="AH1039" i="1" s="1"/>
  <c r="AC1039" i="1"/>
  <c r="AB1039" i="1"/>
  <c r="AA1039" i="1"/>
  <c r="AG1038" i="1"/>
  <c r="AH1038" i="1" s="1"/>
  <c r="AC1038" i="1"/>
  <c r="AB1038" i="1"/>
  <c r="AA1038" i="1"/>
  <c r="AG1037" i="1"/>
  <c r="AH1037" i="1" s="1"/>
  <c r="AC1037" i="1"/>
  <c r="AB1037" i="1"/>
  <c r="AA1037" i="1"/>
  <c r="AG1036" i="1"/>
  <c r="AH1036" i="1" s="1"/>
  <c r="AC1036" i="1"/>
  <c r="AB1036" i="1"/>
  <c r="AA1036" i="1"/>
  <c r="AG1035" i="1"/>
  <c r="AH1035" i="1" s="1"/>
  <c r="AC1035" i="1"/>
  <c r="AB1035" i="1"/>
  <c r="AA1035" i="1"/>
  <c r="AG1034" i="1"/>
  <c r="AH1034" i="1" s="1"/>
  <c r="AC1034" i="1"/>
  <c r="AB1034" i="1"/>
  <c r="AA1034" i="1"/>
  <c r="AG1033" i="1"/>
  <c r="AH1033" i="1" s="1"/>
  <c r="AC1033" i="1"/>
  <c r="AB1033" i="1"/>
  <c r="AA1033" i="1"/>
  <c r="AG1032" i="1"/>
  <c r="AH1032" i="1" s="1"/>
  <c r="AC1032" i="1"/>
  <c r="AB1032" i="1"/>
  <c r="AA1032" i="1"/>
  <c r="AG1031" i="1"/>
  <c r="AH1031" i="1" s="1"/>
  <c r="AC1031" i="1"/>
  <c r="AB1031" i="1"/>
  <c r="AA1031" i="1"/>
  <c r="AG1030" i="1"/>
  <c r="AH1030" i="1" s="1"/>
  <c r="AC1030" i="1"/>
  <c r="AB1030" i="1"/>
  <c r="AA1030" i="1"/>
  <c r="AG1029" i="1"/>
  <c r="AH1029" i="1" s="1"/>
  <c r="AC1029" i="1"/>
  <c r="AB1029" i="1"/>
  <c r="AA1029" i="1"/>
  <c r="AG1028" i="1"/>
  <c r="AH1028" i="1" s="1"/>
  <c r="AC1028" i="1"/>
  <c r="AB1028" i="1"/>
  <c r="AA1028" i="1"/>
  <c r="AG1027" i="1"/>
  <c r="AH1027" i="1" s="1"/>
  <c r="AC1027" i="1"/>
  <c r="AB1027" i="1"/>
  <c r="AA1027" i="1"/>
  <c r="AG1026" i="1"/>
  <c r="AH1026" i="1" s="1"/>
  <c r="AC1026" i="1"/>
  <c r="AB1026" i="1"/>
  <c r="AA1026" i="1"/>
  <c r="AG1025" i="1"/>
  <c r="AH1025" i="1" s="1"/>
  <c r="AC1025" i="1"/>
  <c r="AB1025" i="1"/>
  <c r="AA1025" i="1"/>
  <c r="AG1024" i="1"/>
  <c r="AH1024" i="1" s="1"/>
  <c r="AC1024" i="1"/>
  <c r="AB1024" i="1"/>
  <c r="AA1024" i="1"/>
  <c r="AG1023" i="1"/>
  <c r="AH1023" i="1" s="1"/>
  <c r="AC1023" i="1"/>
  <c r="AB1023" i="1"/>
  <c r="AA1023" i="1"/>
  <c r="AG1022" i="1"/>
  <c r="AH1022" i="1" s="1"/>
  <c r="AC1022" i="1"/>
  <c r="AB1022" i="1"/>
  <c r="AA1022" i="1"/>
  <c r="AG1021" i="1"/>
  <c r="AH1021" i="1" s="1"/>
  <c r="AC1021" i="1"/>
  <c r="AB1021" i="1"/>
  <c r="AA1021" i="1"/>
  <c r="AG1020" i="1"/>
  <c r="AH1020" i="1" s="1"/>
  <c r="AC1020" i="1"/>
  <c r="AB1020" i="1"/>
  <c r="AA1020" i="1"/>
  <c r="AG1019" i="1"/>
  <c r="AH1019" i="1" s="1"/>
  <c r="AC1019" i="1"/>
  <c r="AB1019" i="1"/>
  <c r="AA1019" i="1"/>
  <c r="AG1018" i="1"/>
  <c r="AH1018" i="1" s="1"/>
  <c r="AC1018" i="1"/>
  <c r="AB1018" i="1"/>
  <c r="AA1018" i="1"/>
  <c r="AG1017" i="1"/>
  <c r="AH1017" i="1" s="1"/>
  <c r="AC1017" i="1"/>
  <c r="AB1017" i="1"/>
  <c r="AA1017" i="1"/>
  <c r="AG1016" i="1"/>
  <c r="AH1016" i="1" s="1"/>
  <c r="AC1016" i="1"/>
  <c r="AB1016" i="1"/>
  <c r="AA1016" i="1"/>
  <c r="AG1015" i="1"/>
  <c r="AH1015" i="1" s="1"/>
  <c r="AC1015" i="1"/>
  <c r="AB1015" i="1"/>
  <c r="AA1015" i="1"/>
  <c r="AG1014" i="1"/>
  <c r="AH1014" i="1" s="1"/>
  <c r="AC1014" i="1"/>
  <c r="AB1014" i="1"/>
  <c r="AA1014" i="1"/>
  <c r="AG1013" i="1"/>
  <c r="AH1013" i="1" s="1"/>
  <c r="AC1013" i="1"/>
  <c r="AB1013" i="1"/>
  <c r="AA1013" i="1"/>
  <c r="AG1012" i="1"/>
  <c r="AH1012" i="1" s="1"/>
  <c r="AC1012" i="1"/>
  <c r="AB1012" i="1"/>
  <c r="AA1012" i="1"/>
  <c r="AG1011" i="1"/>
  <c r="AH1011" i="1" s="1"/>
  <c r="AC1011" i="1"/>
  <c r="AB1011" i="1"/>
  <c r="AA1011" i="1"/>
  <c r="AG1010" i="1"/>
  <c r="AH1010" i="1" s="1"/>
  <c r="AC1010" i="1"/>
  <c r="AB1010" i="1"/>
  <c r="AA1010" i="1"/>
  <c r="AG1009" i="1"/>
  <c r="AH1009" i="1" s="1"/>
  <c r="AC1009" i="1"/>
  <c r="AB1009" i="1"/>
  <c r="AA1009" i="1"/>
  <c r="AG1008" i="1"/>
  <c r="AH1008" i="1" s="1"/>
  <c r="AC1008" i="1"/>
  <c r="AB1008" i="1"/>
  <c r="AA1008" i="1"/>
  <c r="AG1007" i="1"/>
  <c r="AH1007" i="1" s="1"/>
  <c r="AC1007" i="1"/>
  <c r="AB1007" i="1"/>
  <c r="AA1007" i="1"/>
  <c r="AG1006" i="1"/>
  <c r="AH1006" i="1" s="1"/>
  <c r="AC1006" i="1"/>
  <c r="AB1006" i="1"/>
  <c r="AA1006" i="1"/>
  <c r="AG1005" i="1"/>
  <c r="AH1005" i="1" s="1"/>
  <c r="AC1005" i="1"/>
  <c r="AB1005" i="1"/>
  <c r="AA1005" i="1"/>
  <c r="AG1004" i="1"/>
  <c r="AH1004" i="1" s="1"/>
  <c r="AC1004" i="1"/>
  <c r="AB1004" i="1"/>
  <c r="AA1004" i="1"/>
  <c r="AG1003" i="1"/>
  <c r="AH1003" i="1" s="1"/>
  <c r="AC1003" i="1"/>
  <c r="AB1003" i="1"/>
  <c r="AA1003" i="1"/>
  <c r="AG1002" i="1"/>
  <c r="AH1002" i="1" s="1"/>
  <c r="AC1002" i="1"/>
  <c r="AB1002" i="1"/>
  <c r="AA1002" i="1"/>
  <c r="AG1001" i="1"/>
  <c r="AH1001" i="1" s="1"/>
  <c r="AC1001" i="1"/>
  <c r="AB1001" i="1"/>
  <c r="AA1001" i="1"/>
  <c r="AG1000" i="1"/>
  <c r="AH1000" i="1" s="1"/>
  <c r="AC1000" i="1"/>
  <c r="AB1000" i="1"/>
  <c r="AA1000" i="1"/>
  <c r="AG999" i="1"/>
  <c r="AH999" i="1" s="1"/>
  <c r="AC999" i="1"/>
  <c r="AB999" i="1"/>
  <c r="AA999" i="1"/>
  <c r="AG998" i="1"/>
  <c r="AH998" i="1" s="1"/>
  <c r="AC998" i="1"/>
  <c r="AB998" i="1"/>
  <c r="AA998" i="1"/>
  <c r="AG997" i="1"/>
  <c r="AH997" i="1" s="1"/>
  <c r="AC997" i="1"/>
  <c r="AB997" i="1"/>
  <c r="AA997" i="1"/>
  <c r="AG996" i="1"/>
  <c r="AH996" i="1" s="1"/>
  <c r="AC996" i="1"/>
  <c r="AB996" i="1"/>
  <c r="AA996" i="1"/>
  <c r="AG995" i="1"/>
  <c r="AH995" i="1" s="1"/>
  <c r="AC995" i="1"/>
  <c r="AB995" i="1"/>
  <c r="AA995" i="1"/>
  <c r="AG994" i="1"/>
  <c r="AH994" i="1" s="1"/>
  <c r="AC994" i="1"/>
  <c r="AB994" i="1"/>
  <c r="AA994" i="1"/>
  <c r="AG993" i="1"/>
  <c r="AH993" i="1" s="1"/>
  <c r="AC993" i="1"/>
  <c r="AB993" i="1"/>
  <c r="AA993" i="1"/>
  <c r="AG992" i="1"/>
  <c r="AH992" i="1" s="1"/>
  <c r="AC992" i="1"/>
  <c r="AB992" i="1"/>
  <c r="AA992" i="1"/>
  <c r="AG991" i="1"/>
  <c r="AH991" i="1" s="1"/>
  <c r="AC991" i="1"/>
  <c r="AB991" i="1"/>
  <c r="AA991" i="1"/>
  <c r="AG990" i="1"/>
  <c r="AH990" i="1" s="1"/>
  <c r="AC990" i="1"/>
  <c r="AB990" i="1"/>
  <c r="AA990" i="1"/>
  <c r="AG989" i="1"/>
  <c r="AH989" i="1" s="1"/>
  <c r="AC989" i="1"/>
  <c r="AB989" i="1"/>
  <c r="AA989" i="1"/>
  <c r="AG988" i="1"/>
  <c r="AH988" i="1" s="1"/>
  <c r="AC988" i="1"/>
  <c r="AB988" i="1"/>
  <c r="AA988" i="1"/>
  <c r="AG987" i="1"/>
  <c r="AH987" i="1" s="1"/>
  <c r="AC987" i="1"/>
  <c r="AB987" i="1"/>
  <c r="AA987" i="1"/>
  <c r="AG986" i="1"/>
  <c r="AH986" i="1" s="1"/>
  <c r="AC986" i="1"/>
  <c r="AB986" i="1"/>
  <c r="AA986" i="1"/>
  <c r="AG985" i="1"/>
  <c r="AH985" i="1" s="1"/>
  <c r="AC985" i="1"/>
  <c r="AB985" i="1"/>
  <c r="AA985" i="1"/>
  <c r="AG984" i="1"/>
  <c r="AH984" i="1" s="1"/>
  <c r="AC984" i="1"/>
  <c r="AB984" i="1"/>
  <c r="AA984" i="1"/>
  <c r="AG983" i="1"/>
  <c r="AH983" i="1" s="1"/>
  <c r="AC983" i="1"/>
  <c r="AB983" i="1"/>
  <c r="AA983" i="1"/>
  <c r="AG982" i="1"/>
  <c r="AH982" i="1" s="1"/>
  <c r="AC982" i="1"/>
  <c r="AB982" i="1"/>
  <c r="AA982" i="1"/>
  <c r="AG981" i="1"/>
  <c r="AH981" i="1" s="1"/>
  <c r="AC981" i="1"/>
  <c r="AB981" i="1"/>
  <c r="AA981" i="1"/>
  <c r="AG980" i="1"/>
  <c r="AH980" i="1" s="1"/>
  <c r="AC980" i="1"/>
  <c r="AB980" i="1"/>
  <c r="AA980" i="1"/>
  <c r="AG979" i="1"/>
  <c r="AH979" i="1" s="1"/>
  <c r="AC979" i="1"/>
  <c r="AB979" i="1"/>
  <c r="AA979" i="1"/>
  <c r="AG978" i="1"/>
  <c r="AH978" i="1" s="1"/>
  <c r="AC978" i="1"/>
  <c r="AB978" i="1"/>
  <c r="AA978" i="1"/>
  <c r="AG977" i="1"/>
  <c r="AH977" i="1" s="1"/>
  <c r="AC977" i="1"/>
  <c r="AB977" i="1"/>
  <c r="AA977" i="1"/>
  <c r="AG976" i="1"/>
  <c r="AH976" i="1" s="1"/>
  <c r="AC976" i="1"/>
  <c r="AB976" i="1"/>
  <c r="AA976" i="1"/>
  <c r="AG975" i="1"/>
  <c r="AH975" i="1" s="1"/>
  <c r="AC975" i="1"/>
  <c r="AB975" i="1"/>
  <c r="AA975" i="1"/>
  <c r="AG974" i="1"/>
  <c r="AH974" i="1" s="1"/>
  <c r="AC974" i="1"/>
  <c r="AB974" i="1"/>
  <c r="AA974" i="1"/>
  <c r="AG973" i="1"/>
  <c r="AH973" i="1" s="1"/>
  <c r="AC973" i="1"/>
  <c r="AB973" i="1"/>
  <c r="AA973" i="1"/>
  <c r="AG972" i="1"/>
  <c r="AH972" i="1" s="1"/>
  <c r="AC972" i="1"/>
  <c r="AB972" i="1"/>
  <c r="AA972" i="1"/>
  <c r="AG971" i="1"/>
  <c r="AH971" i="1" s="1"/>
  <c r="AC971" i="1"/>
  <c r="AB971" i="1"/>
  <c r="AA971" i="1"/>
  <c r="AG970" i="1"/>
  <c r="AH970" i="1" s="1"/>
  <c r="AC970" i="1"/>
  <c r="AB970" i="1"/>
  <c r="AA970" i="1"/>
  <c r="AG969" i="1"/>
  <c r="AH969" i="1" s="1"/>
  <c r="AC969" i="1"/>
  <c r="AB969" i="1"/>
  <c r="AA969" i="1"/>
  <c r="AG968" i="1"/>
  <c r="AH968" i="1" s="1"/>
  <c r="AC968" i="1"/>
  <c r="AB968" i="1"/>
  <c r="AA968" i="1"/>
  <c r="AG967" i="1"/>
  <c r="AH967" i="1" s="1"/>
  <c r="AC967" i="1"/>
  <c r="AB967" i="1"/>
  <c r="AA967" i="1"/>
  <c r="AG966" i="1"/>
  <c r="AH966" i="1" s="1"/>
  <c r="AC966" i="1"/>
  <c r="AB966" i="1"/>
  <c r="AA966" i="1"/>
  <c r="AG965" i="1"/>
  <c r="AH965" i="1" s="1"/>
  <c r="AC965" i="1"/>
  <c r="AB965" i="1"/>
  <c r="AA965" i="1"/>
  <c r="AG964" i="1"/>
  <c r="AH964" i="1" s="1"/>
  <c r="AC964" i="1"/>
  <c r="AB964" i="1"/>
  <c r="AA964" i="1"/>
  <c r="AG963" i="1"/>
  <c r="AH963" i="1" s="1"/>
  <c r="AC963" i="1"/>
  <c r="AB963" i="1"/>
  <c r="AA963" i="1"/>
  <c r="AG962" i="1"/>
  <c r="AH962" i="1" s="1"/>
  <c r="AC962" i="1"/>
  <c r="AB962" i="1"/>
  <c r="AA962" i="1"/>
  <c r="AG961" i="1"/>
  <c r="AH961" i="1" s="1"/>
  <c r="AC961" i="1"/>
  <c r="AB961" i="1"/>
  <c r="AA961" i="1"/>
  <c r="AG960" i="1"/>
  <c r="AH960" i="1" s="1"/>
  <c r="AC960" i="1"/>
  <c r="AB960" i="1"/>
  <c r="AA960" i="1"/>
  <c r="AG959" i="1"/>
  <c r="AH959" i="1" s="1"/>
  <c r="AC959" i="1"/>
  <c r="AB959" i="1"/>
  <c r="AA959" i="1"/>
  <c r="AG958" i="1"/>
  <c r="AH958" i="1" s="1"/>
  <c r="AC958" i="1"/>
  <c r="AB958" i="1"/>
  <c r="AA958" i="1"/>
  <c r="AG957" i="1"/>
  <c r="AH957" i="1" s="1"/>
  <c r="AC957" i="1"/>
  <c r="AB957" i="1"/>
  <c r="AA957" i="1"/>
  <c r="AG956" i="1"/>
  <c r="AH956" i="1" s="1"/>
  <c r="AC956" i="1"/>
  <c r="AB956" i="1"/>
  <c r="AA956" i="1"/>
  <c r="AG955" i="1"/>
  <c r="AH955" i="1" s="1"/>
  <c r="AC955" i="1"/>
  <c r="AB955" i="1"/>
  <c r="AA955" i="1"/>
  <c r="AG954" i="1"/>
  <c r="AH954" i="1" s="1"/>
  <c r="AC954" i="1"/>
  <c r="AB954" i="1"/>
  <c r="AA954" i="1"/>
  <c r="AG953" i="1"/>
  <c r="AH953" i="1" s="1"/>
  <c r="AC953" i="1"/>
  <c r="AB953" i="1"/>
  <c r="AA953" i="1"/>
  <c r="AG952" i="1"/>
  <c r="AH952" i="1" s="1"/>
  <c r="AC952" i="1"/>
  <c r="AB952" i="1"/>
  <c r="AA952" i="1"/>
  <c r="AG951" i="1"/>
  <c r="AH951" i="1" s="1"/>
  <c r="AC951" i="1"/>
  <c r="AB951" i="1"/>
  <c r="AA951" i="1"/>
  <c r="AG950" i="1"/>
  <c r="AH950" i="1" s="1"/>
  <c r="AC950" i="1"/>
  <c r="AB950" i="1"/>
  <c r="AA950" i="1"/>
  <c r="AG949" i="1"/>
  <c r="AH949" i="1" s="1"/>
  <c r="AC949" i="1"/>
  <c r="AB949" i="1"/>
  <c r="AA949" i="1"/>
  <c r="AG948" i="1"/>
  <c r="AH948" i="1" s="1"/>
  <c r="AC948" i="1"/>
  <c r="AB948" i="1"/>
  <c r="AA948" i="1"/>
  <c r="AG947" i="1"/>
  <c r="AH947" i="1" s="1"/>
  <c r="AC947" i="1"/>
  <c r="AB947" i="1"/>
  <c r="AA947" i="1"/>
  <c r="AG946" i="1"/>
  <c r="AH946" i="1" s="1"/>
  <c r="AC946" i="1"/>
  <c r="AB946" i="1"/>
  <c r="AA946" i="1"/>
  <c r="AG945" i="1"/>
  <c r="AH945" i="1" s="1"/>
  <c r="AC945" i="1"/>
  <c r="AB945" i="1"/>
  <c r="AA945" i="1"/>
  <c r="AG944" i="1"/>
  <c r="AH944" i="1" s="1"/>
  <c r="AC944" i="1"/>
  <c r="AB944" i="1"/>
  <c r="AA944" i="1"/>
  <c r="AG943" i="1"/>
  <c r="AH943" i="1" s="1"/>
  <c r="AC943" i="1"/>
  <c r="AB943" i="1"/>
  <c r="AA943" i="1"/>
  <c r="AG942" i="1"/>
  <c r="AH942" i="1" s="1"/>
  <c r="AC942" i="1"/>
  <c r="AB942" i="1"/>
  <c r="AA942" i="1"/>
  <c r="AG941" i="1"/>
  <c r="AH941" i="1" s="1"/>
  <c r="AC941" i="1"/>
  <c r="AB941" i="1"/>
  <c r="AA941" i="1"/>
  <c r="AG940" i="1"/>
  <c r="AH940" i="1" s="1"/>
  <c r="AC940" i="1"/>
  <c r="AB940" i="1"/>
  <c r="AA940" i="1"/>
  <c r="AG939" i="1"/>
  <c r="AH939" i="1" s="1"/>
  <c r="AC939" i="1"/>
  <c r="AB939" i="1"/>
  <c r="AA939" i="1"/>
  <c r="AG938" i="1"/>
  <c r="AH938" i="1" s="1"/>
  <c r="AC938" i="1"/>
  <c r="AB938" i="1"/>
  <c r="AA938" i="1"/>
  <c r="AG937" i="1"/>
  <c r="AH937" i="1" s="1"/>
  <c r="AC937" i="1"/>
  <c r="AB937" i="1"/>
  <c r="AA937" i="1"/>
  <c r="AG936" i="1"/>
  <c r="AH936" i="1" s="1"/>
  <c r="AC936" i="1"/>
  <c r="AB936" i="1"/>
  <c r="AA936" i="1"/>
  <c r="AG935" i="1"/>
  <c r="AH935" i="1" s="1"/>
  <c r="AC935" i="1"/>
  <c r="AB935" i="1"/>
  <c r="AA935" i="1"/>
  <c r="AG934" i="1"/>
  <c r="AH934" i="1" s="1"/>
  <c r="AC934" i="1"/>
  <c r="AB934" i="1"/>
  <c r="AA934" i="1"/>
  <c r="AG933" i="1"/>
  <c r="AH933" i="1" s="1"/>
  <c r="AC933" i="1"/>
  <c r="AB933" i="1"/>
  <c r="AA933" i="1"/>
  <c r="AG932" i="1"/>
  <c r="AH932" i="1" s="1"/>
  <c r="AC932" i="1"/>
  <c r="AB932" i="1"/>
  <c r="AA932" i="1"/>
  <c r="AG931" i="1"/>
  <c r="AH931" i="1" s="1"/>
  <c r="AC931" i="1"/>
  <c r="AB931" i="1"/>
  <c r="AA931" i="1"/>
  <c r="AG930" i="1"/>
  <c r="AH930" i="1" s="1"/>
  <c r="AC930" i="1"/>
  <c r="AB930" i="1"/>
  <c r="AA930" i="1"/>
  <c r="AG929" i="1"/>
  <c r="AH929" i="1" s="1"/>
  <c r="AC929" i="1"/>
  <c r="AB929" i="1"/>
  <c r="AA929" i="1"/>
  <c r="AG928" i="1"/>
  <c r="AH928" i="1" s="1"/>
  <c r="AC928" i="1"/>
  <c r="AB928" i="1"/>
  <c r="AA928" i="1"/>
  <c r="AG927" i="1"/>
  <c r="AH927" i="1" s="1"/>
  <c r="AC927" i="1"/>
  <c r="AB927" i="1"/>
  <c r="AA927" i="1"/>
  <c r="AG926" i="1"/>
  <c r="AH926" i="1" s="1"/>
  <c r="AC926" i="1"/>
  <c r="AB926" i="1"/>
  <c r="AA926" i="1"/>
  <c r="AG925" i="1"/>
  <c r="AH925" i="1" s="1"/>
  <c r="AC925" i="1"/>
  <c r="AB925" i="1"/>
  <c r="AA925" i="1"/>
  <c r="AG924" i="1"/>
  <c r="AH924" i="1" s="1"/>
  <c r="AC924" i="1"/>
  <c r="AB924" i="1"/>
  <c r="AA924" i="1"/>
  <c r="AG923" i="1"/>
  <c r="AH923" i="1" s="1"/>
  <c r="AC923" i="1"/>
  <c r="AB923" i="1"/>
  <c r="AA923" i="1"/>
  <c r="AG922" i="1"/>
  <c r="AH922" i="1" s="1"/>
  <c r="AC922" i="1"/>
  <c r="AB922" i="1"/>
  <c r="AA922" i="1"/>
  <c r="AG921" i="1"/>
  <c r="AH921" i="1" s="1"/>
  <c r="AC921" i="1"/>
  <c r="AB921" i="1"/>
  <c r="AA921" i="1"/>
  <c r="AG920" i="1"/>
  <c r="AH920" i="1" s="1"/>
  <c r="AC920" i="1"/>
  <c r="AB920" i="1"/>
  <c r="AA920" i="1"/>
  <c r="AG919" i="1"/>
  <c r="AH919" i="1" s="1"/>
  <c r="AC919" i="1"/>
  <c r="AB919" i="1"/>
  <c r="AA919" i="1"/>
  <c r="AG918" i="1"/>
  <c r="AH918" i="1" s="1"/>
  <c r="AC918" i="1"/>
  <c r="AB918" i="1"/>
  <c r="AA918" i="1"/>
  <c r="AG917" i="1"/>
  <c r="AH917" i="1" s="1"/>
  <c r="AC917" i="1"/>
  <c r="AB917" i="1"/>
  <c r="AA917" i="1"/>
  <c r="AG916" i="1"/>
  <c r="AH916" i="1" s="1"/>
  <c r="AC916" i="1"/>
  <c r="AB916" i="1"/>
  <c r="AA916" i="1"/>
  <c r="AG915" i="1"/>
  <c r="AH915" i="1" s="1"/>
  <c r="AC915" i="1"/>
  <c r="AB915" i="1"/>
  <c r="AA915" i="1"/>
  <c r="AG914" i="1"/>
  <c r="AH914" i="1" s="1"/>
  <c r="AC914" i="1"/>
  <c r="AB914" i="1"/>
  <c r="AA914" i="1"/>
  <c r="AG913" i="1"/>
  <c r="AH913" i="1" s="1"/>
  <c r="AC913" i="1"/>
  <c r="AB913" i="1"/>
  <c r="AA913" i="1"/>
  <c r="AG912" i="1"/>
  <c r="AH912" i="1" s="1"/>
  <c r="AC912" i="1"/>
  <c r="AB912" i="1"/>
  <c r="AA912" i="1"/>
  <c r="AG911" i="1"/>
  <c r="AH911" i="1" s="1"/>
  <c r="AC911" i="1"/>
  <c r="AB911" i="1"/>
  <c r="AA911" i="1"/>
  <c r="AG910" i="1"/>
  <c r="AH910" i="1" s="1"/>
  <c r="AC910" i="1"/>
  <c r="AB910" i="1"/>
  <c r="AA910" i="1"/>
  <c r="AG909" i="1"/>
  <c r="AH909" i="1" s="1"/>
  <c r="AC909" i="1"/>
  <c r="AB909" i="1"/>
  <c r="AA909" i="1"/>
  <c r="AG908" i="1"/>
  <c r="AH908" i="1" s="1"/>
  <c r="AC908" i="1"/>
  <c r="AB908" i="1"/>
  <c r="AA908" i="1"/>
  <c r="AG907" i="1"/>
  <c r="AH907" i="1" s="1"/>
  <c r="AC907" i="1"/>
  <c r="AB907" i="1"/>
  <c r="AA907" i="1"/>
  <c r="AG906" i="1"/>
  <c r="AH906" i="1" s="1"/>
  <c r="AC906" i="1"/>
  <c r="AB906" i="1"/>
  <c r="AA906" i="1"/>
  <c r="AG905" i="1"/>
  <c r="AH905" i="1" s="1"/>
  <c r="AC905" i="1"/>
  <c r="AB905" i="1"/>
  <c r="AA905" i="1"/>
  <c r="AG904" i="1"/>
  <c r="AH904" i="1" s="1"/>
  <c r="AC904" i="1"/>
  <c r="AB904" i="1"/>
  <c r="AA904" i="1"/>
  <c r="AG903" i="1"/>
  <c r="AH903" i="1" s="1"/>
  <c r="AC903" i="1"/>
  <c r="AB903" i="1"/>
  <c r="AA903" i="1"/>
  <c r="AG902" i="1"/>
  <c r="AH902" i="1" s="1"/>
  <c r="AC902" i="1"/>
  <c r="AB902" i="1"/>
  <c r="AA902" i="1"/>
  <c r="AG901" i="1"/>
  <c r="AH901" i="1" s="1"/>
  <c r="AC901" i="1"/>
  <c r="AB901" i="1"/>
  <c r="AA901" i="1"/>
  <c r="AG900" i="1"/>
  <c r="AH900" i="1" s="1"/>
  <c r="AC900" i="1"/>
  <c r="AB900" i="1"/>
  <c r="AA900" i="1"/>
  <c r="AG899" i="1"/>
  <c r="AH899" i="1" s="1"/>
  <c r="AC899" i="1"/>
  <c r="AB899" i="1"/>
  <c r="AA899" i="1"/>
  <c r="AG898" i="1"/>
  <c r="AH898" i="1" s="1"/>
  <c r="AC898" i="1"/>
  <c r="AB898" i="1"/>
  <c r="AA898" i="1"/>
  <c r="AG897" i="1"/>
  <c r="AH897" i="1" s="1"/>
  <c r="AC897" i="1"/>
  <c r="AB897" i="1"/>
  <c r="AA897" i="1"/>
  <c r="AG896" i="1"/>
  <c r="AH896" i="1" s="1"/>
  <c r="AC896" i="1"/>
  <c r="AB896" i="1"/>
  <c r="AA896" i="1"/>
  <c r="AG895" i="1"/>
  <c r="AH895" i="1" s="1"/>
  <c r="AC895" i="1"/>
  <c r="AB895" i="1"/>
  <c r="AA895" i="1"/>
  <c r="AG894" i="1"/>
  <c r="AH894" i="1" s="1"/>
  <c r="AC894" i="1"/>
  <c r="AB894" i="1"/>
  <c r="AA894" i="1"/>
  <c r="AG893" i="1"/>
  <c r="AH893" i="1" s="1"/>
  <c r="AC893" i="1"/>
  <c r="AB893" i="1"/>
  <c r="AA893" i="1"/>
  <c r="AG892" i="1"/>
  <c r="AH892" i="1" s="1"/>
  <c r="AC892" i="1"/>
  <c r="AB892" i="1"/>
  <c r="AA892" i="1"/>
  <c r="AG891" i="1"/>
  <c r="AH891" i="1" s="1"/>
  <c r="AC891" i="1"/>
  <c r="AB891" i="1"/>
  <c r="AA891" i="1"/>
  <c r="AG890" i="1"/>
  <c r="AH890" i="1" s="1"/>
  <c r="AC890" i="1"/>
  <c r="AB890" i="1"/>
  <c r="AA890" i="1"/>
  <c r="AG889" i="1"/>
  <c r="AH889" i="1" s="1"/>
  <c r="AC889" i="1"/>
  <c r="AB889" i="1"/>
  <c r="AA889" i="1"/>
  <c r="AG888" i="1"/>
  <c r="AH888" i="1" s="1"/>
  <c r="AC888" i="1"/>
  <c r="AB888" i="1"/>
  <c r="AA888" i="1"/>
  <c r="AG887" i="1"/>
  <c r="AH887" i="1" s="1"/>
  <c r="AC887" i="1"/>
  <c r="AB887" i="1"/>
  <c r="AA887" i="1"/>
  <c r="AG886" i="1"/>
  <c r="AH886" i="1" s="1"/>
  <c r="AC886" i="1"/>
  <c r="AB886" i="1"/>
  <c r="AA886" i="1"/>
  <c r="AG885" i="1"/>
  <c r="AH885" i="1" s="1"/>
  <c r="AC885" i="1"/>
  <c r="AB885" i="1"/>
  <c r="AA885" i="1"/>
  <c r="AG884" i="1"/>
  <c r="AH884" i="1" s="1"/>
  <c r="AC884" i="1"/>
  <c r="AB884" i="1"/>
  <c r="AA884" i="1"/>
  <c r="AG883" i="1"/>
  <c r="AH883" i="1" s="1"/>
  <c r="AC883" i="1"/>
  <c r="AB883" i="1"/>
  <c r="AA883" i="1"/>
  <c r="AG882" i="1"/>
  <c r="AH882" i="1" s="1"/>
  <c r="AC882" i="1"/>
  <c r="AB882" i="1"/>
  <c r="AA882" i="1"/>
  <c r="AG881" i="1"/>
  <c r="AH881" i="1" s="1"/>
  <c r="AC881" i="1"/>
  <c r="AB881" i="1"/>
  <c r="AA881" i="1"/>
  <c r="AG880" i="1"/>
  <c r="AH880" i="1" s="1"/>
  <c r="AC880" i="1"/>
  <c r="AB880" i="1"/>
  <c r="AA880" i="1"/>
  <c r="AG879" i="1"/>
  <c r="AH879" i="1" s="1"/>
  <c r="AC879" i="1"/>
  <c r="AB879" i="1"/>
  <c r="AA879" i="1"/>
  <c r="AG878" i="1"/>
  <c r="AH878" i="1" s="1"/>
  <c r="AC878" i="1"/>
  <c r="AB878" i="1"/>
  <c r="AA878" i="1"/>
  <c r="AG877" i="1"/>
  <c r="AH877" i="1" s="1"/>
  <c r="AC877" i="1"/>
  <c r="AB877" i="1"/>
  <c r="AA877" i="1"/>
  <c r="AG876" i="1"/>
  <c r="AH876" i="1" s="1"/>
  <c r="AC876" i="1"/>
  <c r="AB876" i="1"/>
  <c r="AA876" i="1"/>
  <c r="AG875" i="1"/>
  <c r="AH875" i="1" s="1"/>
  <c r="AC875" i="1"/>
  <c r="AB875" i="1"/>
  <c r="AA875" i="1"/>
  <c r="AG874" i="1"/>
  <c r="AH874" i="1" s="1"/>
  <c r="AC874" i="1"/>
  <c r="AB874" i="1"/>
  <c r="AA874" i="1"/>
  <c r="AG873" i="1"/>
  <c r="AH873" i="1" s="1"/>
  <c r="AC873" i="1"/>
  <c r="AB873" i="1"/>
  <c r="AA873" i="1"/>
  <c r="AG872" i="1"/>
  <c r="AH872" i="1" s="1"/>
  <c r="AC872" i="1"/>
  <c r="AB872" i="1"/>
  <c r="AA872" i="1"/>
  <c r="AG871" i="1"/>
  <c r="AH871" i="1" s="1"/>
  <c r="AC871" i="1"/>
  <c r="AB871" i="1"/>
  <c r="AA871" i="1"/>
  <c r="AG870" i="1"/>
  <c r="AH870" i="1" s="1"/>
  <c r="AC870" i="1"/>
  <c r="AB870" i="1"/>
  <c r="AA870" i="1"/>
  <c r="AG869" i="1"/>
  <c r="AH869" i="1" s="1"/>
  <c r="AC869" i="1"/>
  <c r="AB869" i="1"/>
  <c r="AA869" i="1"/>
  <c r="AG868" i="1"/>
  <c r="AH868" i="1" s="1"/>
  <c r="AC868" i="1"/>
  <c r="AB868" i="1"/>
  <c r="AA868" i="1"/>
  <c r="AG867" i="1"/>
  <c r="AH867" i="1" s="1"/>
  <c r="AC867" i="1"/>
  <c r="AB867" i="1"/>
  <c r="AA867" i="1"/>
  <c r="AG866" i="1"/>
  <c r="AH866" i="1" s="1"/>
  <c r="AC866" i="1"/>
  <c r="AB866" i="1"/>
  <c r="AA866" i="1"/>
  <c r="AG865" i="1"/>
  <c r="AH865" i="1" s="1"/>
  <c r="AC865" i="1"/>
  <c r="AB865" i="1"/>
  <c r="AA865" i="1"/>
  <c r="AG864" i="1"/>
  <c r="AH864" i="1" s="1"/>
  <c r="AC864" i="1"/>
  <c r="AB864" i="1"/>
  <c r="AA864" i="1"/>
  <c r="AG863" i="1"/>
  <c r="AH863" i="1" s="1"/>
  <c r="AC863" i="1"/>
  <c r="AB863" i="1"/>
  <c r="AA863" i="1"/>
  <c r="AG862" i="1"/>
  <c r="AH862" i="1" s="1"/>
  <c r="AC862" i="1"/>
  <c r="AB862" i="1"/>
  <c r="AA862" i="1"/>
  <c r="AG861" i="1"/>
  <c r="AH861" i="1" s="1"/>
  <c r="AC861" i="1"/>
  <c r="AB861" i="1"/>
  <c r="AA861" i="1"/>
  <c r="AG860" i="1"/>
  <c r="AH860" i="1" s="1"/>
  <c r="AC860" i="1"/>
  <c r="AB860" i="1"/>
  <c r="AA860" i="1"/>
  <c r="AG859" i="1"/>
  <c r="AH859" i="1" s="1"/>
  <c r="AC859" i="1"/>
  <c r="AB859" i="1"/>
  <c r="AA859" i="1"/>
  <c r="AG858" i="1"/>
  <c r="AH858" i="1" s="1"/>
  <c r="AC858" i="1"/>
  <c r="AB858" i="1"/>
  <c r="AA858" i="1"/>
  <c r="AG857" i="1"/>
  <c r="AH857" i="1" s="1"/>
  <c r="AC857" i="1"/>
  <c r="AB857" i="1"/>
  <c r="AA857" i="1"/>
  <c r="AG856" i="1"/>
  <c r="AH856" i="1" s="1"/>
  <c r="AC856" i="1"/>
  <c r="AB856" i="1"/>
  <c r="AA856" i="1"/>
  <c r="AG855" i="1"/>
  <c r="AH855" i="1" s="1"/>
  <c r="AC855" i="1"/>
  <c r="AB855" i="1"/>
  <c r="AA855" i="1"/>
  <c r="AG854" i="1"/>
  <c r="AH854" i="1" s="1"/>
  <c r="AC854" i="1"/>
  <c r="AB854" i="1"/>
  <c r="AA854" i="1"/>
  <c r="AG853" i="1"/>
  <c r="AH853" i="1" s="1"/>
  <c r="AC853" i="1"/>
  <c r="AB853" i="1"/>
  <c r="AA853" i="1"/>
  <c r="AG852" i="1"/>
  <c r="AH852" i="1" s="1"/>
  <c r="AC852" i="1"/>
  <c r="AB852" i="1"/>
  <c r="AA852" i="1"/>
  <c r="AG851" i="1"/>
  <c r="AH851" i="1" s="1"/>
  <c r="AC851" i="1"/>
  <c r="AB851" i="1"/>
  <c r="AA851" i="1"/>
  <c r="AG850" i="1"/>
  <c r="AH850" i="1" s="1"/>
  <c r="AC850" i="1"/>
  <c r="AB850" i="1"/>
  <c r="AA850" i="1"/>
  <c r="AG849" i="1"/>
  <c r="AH849" i="1" s="1"/>
  <c r="AC849" i="1"/>
  <c r="AB849" i="1"/>
  <c r="AA849" i="1"/>
  <c r="AG848" i="1"/>
  <c r="AH848" i="1" s="1"/>
  <c r="AC848" i="1"/>
  <c r="AB848" i="1"/>
  <c r="AA848" i="1"/>
  <c r="AG847" i="1"/>
  <c r="AH847" i="1" s="1"/>
  <c r="AC847" i="1"/>
  <c r="AB847" i="1"/>
  <c r="AA847" i="1"/>
  <c r="AG846" i="1"/>
  <c r="AH846" i="1" s="1"/>
  <c r="AC846" i="1"/>
  <c r="AB846" i="1"/>
  <c r="AA846" i="1"/>
  <c r="AG845" i="1"/>
  <c r="AH845" i="1" s="1"/>
  <c r="AC845" i="1"/>
  <c r="AB845" i="1"/>
  <c r="AA845" i="1"/>
  <c r="AG844" i="1"/>
  <c r="AH844" i="1" s="1"/>
  <c r="AC844" i="1"/>
  <c r="AB844" i="1"/>
  <c r="AA844" i="1"/>
  <c r="AG843" i="1"/>
  <c r="AH843" i="1" s="1"/>
  <c r="AC843" i="1"/>
  <c r="AB843" i="1"/>
  <c r="AA843" i="1"/>
  <c r="AG842" i="1"/>
  <c r="AH842" i="1" s="1"/>
  <c r="AC842" i="1"/>
  <c r="AB842" i="1"/>
  <c r="AA842" i="1"/>
  <c r="AG841" i="1"/>
  <c r="AH841" i="1" s="1"/>
  <c r="AC841" i="1"/>
  <c r="AB841" i="1"/>
  <c r="AA841" i="1"/>
  <c r="AG840" i="1"/>
  <c r="AH840" i="1" s="1"/>
  <c r="AC840" i="1"/>
  <c r="AB840" i="1"/>
  <c r="AA840" i="1"/>
  <c r="AG839" i="1"/>
  <c r="AH839" i="1" s="1"/>
  <c r="AC839" i="1"/>
  <c r="AB839" i="1"/>
  <c r="AA839" i="1"/>
  <c r="AG838" i="1"/>
  <c r="AH838" i="1" s="1"/>
  <c r="AC838" i="1"/>
  <c r="AB838" i="1"/>
  <c r="AA838" i="1"/>
  <c r="AG837" i="1"/>
  <c r="AH837" i="1" s="1"/>
  <c r="AC837" i="1"/>
  <c r="AB837" i="1"/>
  <c r="AA837" i="1"/>
  <c r="AG836" i="1"/>
  <c r="AH836" i="1" s="1"/>
  <c r="AC836" i="1"/>
  <c r="AB836" i="1"/>
  <c r="AA836" i="1"/>
  <c r="AG835" i="1"/>
  <c r="AH835" i="1" s="1"/>
  <c r="AC835" i="1"/>
  <c r="AB835" i="1"/>
  <c r="AA835" i="1"/>
  <c r="AG834" i="1"/>
  <c r="AH834" i="1" s="1"/>
  <c r="AC834" i="1"/>
  <c r="AB834" i="1"/>
  <c r="AA834" i="1"/>
  <c r="AG833" i="1"/>
  <c r="AH833" i="1" s="1"/>
  <c r="AC833" i="1"/>
  <c r="AB833" i="1"/>
  <c r="AA833" i="1"/>
  <c r="AG832" i="1"/>
  <c r="AH832" i="1" s="1"/>
  <c r="AC832" i="1"/>
  <c r="AB832" i="1"/>
  <c r="AA832" i="1"/>
  <c r="AG831" i="1"/>
  <c r="AH831" i="1" s="1"/>
  <c r="AC831" i="1"/>
  <c r="AB831" i="1"/>
  <c r="AA831" i="1"/>
  <c r="AG830" i="1"/>
  <c r="AH830" i="1" s="1"/>
  <c r="AC830" i="1"/>
  <c r="AB830" i="1"/>
  <c r="AA830" i="1"/>
  <c r="AG829" i="1"/>
  <c r="AH829" i="1" s="1"/>
  <c r="AC829" i="1"/>
  <c r="AB829" i="1"/>
  <c r="AA829" i="1"/>
  <c r="AG828" i="1"/>
  <c r="AH828" i="1" s="1"/>
  <c r="AC828" i="1"/>
  <c r="AB828" i="1"/>
  <c r="AA828" i="1"/>
  <c r="AG827" i="1"/>
  <c r="AH827" i="1" s="1"/>
  <c r="AC827" i="1"/>
  <c r="AB827" i="1"/>
  <c r="AA827" i="1"/>
  <c r="AG826" i="1"/>
  <c r="AH826" i="1" s="1"/>
  <c r="AC826" i="1"/>
  <c r="AB826" i="1"/>
  <c r="AA826" i="1"/>
  <c r="AG825" i="1"/>
  <c r="AH825" i="1" s="1"/>
  <c r="AC825" i="1"/>
  <c r="AB825" i="1"/>
  <c r="AA825" i="1"/>
  <c r="AG824" i="1"/>
  <c r="AH824" i="1" s="1"/>
  <c r="AC824" i="1"/>
  <c r="AB824" i="1"/>
  <c r="AA824" i="1"/>
  <c r="AG823" i="1"/>
  <c r="AH823" i="1" s="1"/>
  <c r="AC823" i="1"/>
  <c r="AB823" i="1"/>
  <c r="AA823" i="1"/>
  <c r="AG822" i="1"/>
  <c r="AH822" i="1" s="1"/>
  <c r="AC822" i="1"/>
  <c r="AB822" i="1"/>
  <c r="AA822" i="1"/>
  <c r="AG821" i="1"/>
  <c r="AH821" i="1" s="1"/>
  <c r="AC821" i="1"/>
  <c r="AB821" i="1"/>
  <c r="AA821" i="1"/>
  <c r="AG820" i="1"/>
  <c r="AH820" i="1" s="1"/>
  <c r="AC820" i="1"/>
  <c r="AB820" i="1"/>
  <c r="AA820" i="1"/>
  <c r="AG819" i="1"/>
  <c r="AH819" i="1" s="1"/>
  <c r="AC819" i="1"/>
  <c r="AB819" i="1"/>
  <c r="AA819" i="1"/>
  <c r="AG818" i="1"/>
  <c r="AH818" i="1" s="1"/>
  <c r="AC818" i="1"/>
  <c r="AB818" i="1"/>
  <c r="AA818" i="1"/>
  <c r="AG817" i="1"/>
  <c r="AH817" i="1" s="1"/>
  <c r="AC817" i="1"/>
  <c r="AB817" i="1"/>
  <c r="AA817" i="1"/>
  <c r="AG816" i="1"/>
  <c r="AH816" i="1" s="1"/>
  <c r="AC816" i="1"/>
  <c r="AB816" i="1"/>
  <c r="AA816" i="1"/>
  <c r="AG815" i="1"/>
  <c r="AH815" i="1" s="1"/>
  <c r="AC815" i="1"/>
  <c r="AB815" i="1"/>
  <c r="AA815" i="1"/>
  <c r="AG814" i="1"/>
  <c r="AH814" i="1" s="1"/>
  <c r="AC814" i="1"/>
  <c r="AB814" i="1"/>
  <c r="AA814" i="1"/>
  <c r="AG813" i="1"/>
  <c r="AH813" i="1" s="1"/>
  <c r="AC813" i="1"/>
  <c r="AB813" i="1"/>
  <c r="AA813" i="1"/>
  <c r="AG812" i="1"/>
  <c r="AH812" i="1" s="1"/>
  <c r="AC812" i="1"/>
  <c r="AB812" i="1"/>
  <c r="AA812" i="1"/>
  <c r="AG811" i="1"/>
  <c r="AH811" i="1" s="1"/>
  <c r="AC811" i="1"/>
  <c r="AB811" i="1"/>
  <c r="AA811" i="1"/>
  <c r="AG810" i="1"/>
  <c r="AH810" i="1" s="1"/>
  <c r="AC810" i="1"/>
  <c r="AB810" i="1"/>
  <c r="AA810" i="1"/>
  <c r="AG809" i="1"/>
  <c r="AH809" i="1" s="1"/>
  <c r="AC809" i="1"/>
  <c r="AB809" i="1"/>
  <c r="AA809" i="1"/>
  <c r="AG808" i="1"/>
  <c r="AH808" i="1" s="1"/>
  <c r="AC808" i="1"/>
  <c r="AB808" i="1"/>
  <c r="AA808" i="1"/>
  <c r="AG807" i="1"/>
  <c r="AH807" i="1" s="1"/>
  <c r="AC807" i="1"/>
  <c r="AB807" i="1"/>
  <c r="AA807" i="1"/>
  <c r="AG806" i="1"/>
  <c r="AH806" i="1" s="1"/>
  <c r="AC806" i="1"/>
  <c r="AB806" i="1"/>
  <c r="AA806" i="1"/>
  <c r="AG805" i="1"/>
  <c r="AH805" i="1" s="1"/>
  <c r="AC805" i="1"/>
  <c r="AB805" i="1"/>
  <c r="AA805" i="1"/>
  <c r="AG804" i="1"/>
  <c r="AH804" i="1" s="1"/>
  <c r="AC804" i="1"/>
  <c r="AB804" i="1"/>
  <c r="AA804" i="1"/>
  <c r="AG803" i="1"/>
  <c r="AH803" i="1" s="1"/>
  <c r="AC803" i="1"/>
  <c r="AB803" i="1"/>
  <c r="AA803" i="1"/>
  <c r="AG802" i="1"/>
  <c r="AH802" i="1" s="1"/>
  <c r="AC802" i="1"/>
  <c r="AB802" i="1"/>
  <c r="AA802" i="1"/>
  <c r="AG801" i="1"/>
  <c r="AH801" i="1" s="1"/>
  <c r="AC801" i="1"/>
  <c r="AB801" i="1"/>
  <c r="AA801" i="1"/>
  <c r="AG800" i="1"/>
  <c r="AH800" i="1" s="1"/>
  <c r="AC800" i="1"/>
  <c r="AB800" i="1"/>
  <c r="AA800" i="1"/>
  <c r="AG799" i="1"/>
  <c r="AH799" i="1" s="1"/>
  <c r="AC799" i="1"/>
  <c r="AB799" i="1"/>
  <c r="AA799" i="1"/>
  <c r="AG798" i="1"/>
  <c r="AH798" i="1" s="1"/>
  <c r="AC798" i="1"/>
  <c r="AB798" i="1"/>
  <c r="AA798" i="1"/>
  <c r="AG797" i="1"/>
  <c r="AH797" i="1" s="1"/>
  <c r="AC797" i="1"/>
  <c r="AB797" i="1"/>
  <c r="AA797" i="1"/>
  <c r="AG796" i="1"/>
  <c r="AH796" i="1" s="1"/>
  <c r="AC796" i="1"/>
  <c r="AB796" i="1"/>
  <c r="AA796" i="1"/>
  <c r="AG795" i="1"/>
  <c r="AH795" i="1" s="1"/>
  <c r="AC795" i="1"/>
  <c r="AB795" i="1"/>
  <c r="AA795" i="1"/>
  <c r="AG794" i="1"/>
  <c r="AH794" i="1" s="1"/>
  <c r="AC794" i="1"/>
  <c r="AB794" i="1"/>
  <c r="AA794" i="1"/>
  <c r="AG793" i="1"/>
  <c r="AH793" i="1" s="1"/>
  <c r="AC793" i="1"/>
  <c r="AB793" i="1"/>
  <c r="AA793" i="1"/>
  <c r="AG792" i="1"/>
  <c r="AH792" i="1" s="1"/>
  <c r="AC792" i="1"/>
  <c r="AB792" i="1"/>
  <c r="AA792" i="1"/>
  <c r="AG791" i="1"/>
  <c r="AH791" i="1" s="1"/>
  <c r="AC791" i="1"/>
  <c r="AB791" i="1"/>
  <c r="AA791" i="1"/>
  <c r="AG790" i="1"/>
  <c r="AH790" i="1" s="1"/>
  <c r="AC790" i="1"/>
  <c r="AB790" i="1"/>
  <c r="AA790" i="1"/>
  <c r="AG789" i="1"/>
  <c r="AH789" i="1" s="1"/>
  <c r="AC789" i="1"/>
  <c r="AB789" i="1"/>
  <c r="AA789" i="1"/>
  <c r="AG788" i="1"/>
  <c r="AH788" i="1" s="1"/>
  <c r="AC788" i="1"/>
  <c r="AB788" i="1"/>
  <c r="AA788" i="1"/>
  <c r="AG787" i="1"/>
  <c r="AH787" i="1" s="1"/>
  <c r="AC787" i="1"/>
  <c r="AB787" i="1"/>
  <c r="AA787" i="1"/>
  <c r="AG786" i="1"/>
  <c r="AH786" i="1" s="1"/>
  <c r="AC786" i="1"/>
  <c r="AB786" i="1"/>
  <c r="AA786" i="1"/>
  <c r="AG785" i="1"/>
  <c r="AH785" i="1" s="1"/>
  <c r="AC785" i="1"/>
  <c r="AB785" i="1"/>
  <c r="AA785" i="1"/>
  <c r="AG784" i="1"/>
  <c r="AH784" i="1" s="1"/>
  <c r="AC784" i="1"/>
  <c r="AB784" i="1"/>
  <c r="AA784" i="1"/>
  <c r="AG783" i="1"/>
  <c r="AH783" i="1" s="1"/>
  <c r="AC783" i="1"/>
  <c r="AB783" i="1"/>
  <c r="AA783" i="1"/>
  <c r="AG782" i="1"/>
  <c r="AH782" i="1" s="1"/>
  <c r="AC782" i="1"/>
  <c r="AB782" i="1"/>
  <c r="AA782" i="1"/>
  <c r="AG781" i="1"/>
  <c r="AH781" i="1" s="1"/>
  <c r="AC781" i="1"/>
  <c r="AB781" i="1"/>
  <c r="AA781" i="1"/>
  <c r="AG780" i="1"/>
  <c r="AH780" i="1" s="1"/>
  <c r="AC780" i="1"/>
  <c r="AB780" i="1"/>
  <c r="AA780" i="1"/>
  <c r="AG779" i="1"/>
  <c r="AH779" i="1" s="1"/>
  <c r="AC779" i="1"/>
  <c r="AB779" i="1"/>
  <c r="AA779" i="1"/>
  <c r="AG778" i="1"/>
  <c r="AH778" i="1" s="1"/>
  <c r="AC778" i="1"/>
  <c r="AB778" i="1"/>
  <c r="AA778" i="1"/>
  <c r="AG777" i="1"/>
  <c r="AH777" i="1" s="1"/>
  <c r="AC777" i="1"/>
  <c r="AB777" i="1"/>
  <c r="AA777" i="1"/>
  <c r="AG776" i="1"/>
  <c r="AH776" i="1" s="1"/>
  <c r="AC776" i="1"/>
  <c r="AB776" i="1"/>
  <c r="AA776" i="1"/>
  <c r="AG775" i="1"/>
  <c r="AH775" i="1" s="1"/>
  <c r="AC775" i="1"/>
  <c r="AB775" i="1"/>
  <c r="AA775" i="1"/>
  <c r="AG774" i="1"/>
  <c r="AH774" i="1" s="1"/>
  <c r="AC774" i="1"/>
  <c r="AB774" i="1"/>
  <c r="AA774" i="1"/>
  <c r="AG773" i="1"/>
  <c r="AH773" i="1" s="1"/>
  <c r="AC773" i="1"/>
  <c r="AB773" i="1"/>
  <c r="AA773" i="1"/>
  <c r="AG772" i="1"/>
  <c r="AH772" i="1" s="1"/>
  <c r="AC772" i="1"/>
  <c r="AB772" i="1"/>
  <c r="AA772" i="1"/>
  <c r="AG771" i="1"/>
  <c r="AH771" i="1" s="1"/>
  <c r="AC771" i="1"/>
  <c r="AB771" i="1"/>
  <c r="AA771" i="1"/>
  <c r="AG770" i="1"/>
  <c r="AH770" i="1" s="1"/>
  <c r="AC770" i="1"/>
  <c r="AB770" i="1"/>
  <c r="AA770" i="1"/>
  <c r="AG769" i="1"/>
  <c r="AH769" i="1" s="1"/>
  <c r="AC769" i="1"/>
  <c r="AB769" i="1"/>
  <c r="AA769" i="1"/>
  <c r="AG768" i="1"/>
  <c r="AH768" i="1" s="1"/>
  <c r="AC768" i="1"/>
  <c r="AB768" i="1"/>
  <c r="AA768" i="1"/>
  <c r="AG767" i="1"/>
  <c r="AH767" i="1" s="1"/>
  <c r="AC767" i="1"/>
  <c r="AB767" i="1"/>
  <c r="AA767" i="1"/>
  <c r="AG766" i="1"/>
  <c r="AH766" i="1" s="1"/>
  <c r="AC766" i="1"/>
  <c r="AB766" i="1"/>
  <c r="AA766" i="1"/>
  <c r="AG765" i="1"/>
  <c r="AH765" i="1" s="1"/>
  <c r="AC765" i="1"/>
  <c r="AB765" i="1"/>
  <c r="AA765" i="1"/>
  <c r="AG764" i="1"/>
  <c r="AH764" i="1" s="1"/>
  <c r="AC764" i="1"/>
  <c r="AB764" i="1"/>
  <c r="AA764" i="1"/>
  <c r="AG763" i="1"/>
  <c r="AH763" i="1" s="1"/>
  <c r="AC763" i="1"/>
  <c r="AB763" i="1"/>
  <c r="AA763" i="1"/>
  <c r="AG762" i="1"/>
  <c r="AH762" i="1" s="1"/>
  <c r="AC762" i="1"/>
  <c r="AB762" i="1"/>
  <c r="AA762" i="1"/>
  <c r="AG761" i="1"/>
  <c r="AH761" i="1" s="1"/>
  <c r="AC761" i="1"/>
  <c r="AB761" i="1"/>
  <c r="AA761" i="1"/>
  <c r="AG760" i="1"/>
  <c r="AH760" i="1" s="1"/>
  <c r="AC760" i="1"/>
  <c r="AB760" i="1"/>
  <c r="AA760" i="1"/>
  <c r="AG759" i="1"/>
  <c r="AH759" i="1" s="1"/>
  <c r="AC759" i="1"/>
  <c r="AB759" i="1"/>
  <c r="AA759" i="1"/>
  <c r="AG758" i="1"/>
  <c r="AH758" i="1" s="1"/>
  <c r="AC758" i="1"/>
  <c r="AB758" i="1"/>
  <c r="AA758" i="1"/>
  <c r="AG757" i="1"/>
  <c r="AH757" i="1" s="1"/>
  <c r="AC757" i="1"/>
  <c r="AB757" i="1"/>
  <c r="AA757" i="1"/>
  <c r="AG756" i="1"/>
  <c r="AH756" i="1" s="1"/>
  <c r="AC756" i="1"/>
  <c r="AB756" i="1"/>
  <c r="AA756" i="1"/>
  <c r="AG755" i="1"/>
  <c r="AH755" i="1" s="1"/>
  <c r="AC755" i="1"/>
  <c r="AB755" i="1"/>
  <c r="AA755" i="1"/>
  <c r="AG754" i="1"/>
  <c r="AH754" i="1" s="1"/>
  <c r="AC754" i="1"/>
  <c r="AB754" i="1"/>
  <c r="AA754" i="1"/>
  <c r="AG753" i="1"/>
  <c r="AH753" i="1" s="1"/>
  <c r="AC753" i="1"/>
  <c r="AB753" i="1"/>
  <c r="AA753" i="1"/>
  <c r="AG752" i="1"/>
  <c r="AH752" i="1" s="1"/>
  <c r="AC752" i="1"/>
  <c r="AB752" i="1"/>
  <c r="AA752" i="1"/>
  <c r="AG751" i="1"/>
  <c r="AH751" i="1" s="1"/>
  <c r="AC751" i="1"/>
  <c r="AB751" i="1"/>
  <c r="AA751" i="1"/>
  <c r="AG750" i="1"/>
  <c r="AH750" i="1" s="1"/>
  <c r="AC750" i="1"/>
  <c r="AB750" i="1"/>
  <c r="AA750" i="1"/>
  <c r="AG749" i="1"/>
  <c r="AH749" i="1" s="1"/>
  <c r="AC749" i="1"/>
  <c r="AB749" i="1"/>
  <c r="AA749" i="1"/>
  <c r="AG748" i="1"/>
  <c r="AH748" i="1" s="1"/>
  <c r="AC748" i="1"/>
  <c r="AB748" i="1"/>
  <c r="AA748" i="1"/>
  <c r="AG747" i="1"/>
  <c r="AH747" i="1" s="1"/>
  <c r="AC747" i="1"/>
  <c r="AB747" i="1"/>
  <c r="AA747" i="1"/>
  <c r="AG746" i="1"/>
  <c r="AH746" i="1" s="1"/>
  <c r="AC746" i="1"/>
  <c r="AB746" i="1"/>
  <c r="AA746" i="1"/>
  <c r="AG745" i="1"/>
  <c r="AH745" i="1" s="1"/>
  <c r="AC745" i="1"/>
  <c r="AB745" i="1"/>
  <c r="AA745" i="1"/>
  <c r="AG744" i="1"/>
  <c r="AH744" i="1" s="1"/>
  <c r="AC744" i="1"/>
  <c r="AB744" i="1"/>
  <c r="AA744" i="1"/>
  <c r="AG743" i="1"/>
  <c r="AH743" i="1" s="1"/>
  <c r="AC743" i="1"/>
  <c r="AB743" i="1"/>
  <c r="AA743" i="1"/>
  <c r="AG742" i="1"/>
  <c r="AH742" i="1" s="1"/>
  <c r="AC742" i="1"/>
  <c r="AB742" i="1"/>
  <c r="AA742" i="1"/>
  <c r="AG741" i="1"/>
  <c r="AH741" i="1" s="1"/>
  <c r="AC741" i="1"/>
  <c r="AB741" i="1"/>
  <c r="AA741" i="1"/>
  <c r="AG740" i="1"/>
  <c r="AH740" i="1" s="1"/>
  <c r="AC740" i="1"/>
  <c r="AB740" i="1"/>
  <c r="AA740" i="1"/>
  <c r="AG739" i="1"/>
  <c r="AH739" i="1" s="1"/>
  <c r="AC739" i="1"/>
  <c r="AB739" i="1"/>
  <c r="AA739" i="1"/>
  <c r="AG738" i="1"/>
  <c r="AH738" i="1" s="1"/>
  <c r="AC738" i="1"/>
  <c r="AB738" i="1"/>
  <c r="AA738" i="1"/>
  <c r="AG737" i="1"/>
  <c r="AH737" i="1" s="1"/>
  <c r="AC737" i="1"/>
  <c r="AB737" i="1"/>
  <c r="AA737" i="1"/>
  <c r="AG736" i="1"/>
  <c r="AH736" i="1" s="1"/>
  <c r="AC736" i="1"/>
  <c r="AB736" i="1"/>
  <c r="AA736" i="1"/>
  <c r="AG735" i="1"/>
  <c r="AH735" i="1" s="1"/>
  <c r="AC735" i="1"/>
  <c r="AB735" i="1"/>
  <c r="AA735" i="1"/>
  <c r="AG734" i="1"/>
  <c r="AH734" i="1" s="1"/>
  <c r="AC734" i="1"/>
  <c r="AB734" i="1"/>
  <c r="AA734" i="1"/>
  <c r="AG733" i="1"/>
  <c r="AH733" i="1" s="1"/>
  <c r="AC733" i="1"/>
  <c r="AB733" i="1"/>
  <c r="AA733" i="1"/>
  <c r="AG732" i="1"/>
  <c r="AH732" i="1" s="1"/>
  <c r="AC732" i="1"/>
  <c r="AB732" i="1"/>
  <c r="AA732" i="1"/>
  <c r="AG731" i="1"/>
  <c r="AH731" i="1" s="1"/>
  <c r="AC731" i="1"/>
  <c r="AB731" i="1"/>
  <c r="AA731" i="1"/>
  <c r="AG730" i="1"/>
  <c r="AH730" i="1" s="1"/>
  <c r="AC730" i="1"/>
  <c r="AB730" i="1"/>
  <c r="AA730" i="1"/>
  <c r="AG729" i="1"/>
  <c r="AH729" i="1" s="1"/>
  <c r="AC729" i="1"/>
  <c r="AB729" i="1"/>
  <c r="AA729" i="1"/>
  <c r="AG728" i="1"/>
  <c r="AH728" i="1" s="1"/>
  <c r="AC728" i="1"/>
  <c r="AB728" i="1"/>
  <c r="AA728" i="1"/>
  <c r="AG727" i="1"/>
  <c r="AH727" i="1" s="1"/>
  <c r="AC727" i="1"/>
  <c r="AB727" i="1"/>
  <c r="AA727" i="1"/>
  <c r="AG726" i="1"/>
  <c r="AH726" i="1" s="1"/>
  <c r="AC726" i="1"/>
  <c r="AB726" i="1"/>
  <c r="AA726" i="1"/>
  <c r="AG725" i="1"/>
  <c r="AH725" i="1" s="1"/>
  <c r="AC725" i="1"/>
  <c r="AB725" i="1"/>
  <c r="AA725" i="1"/>
  <c r="AG724" i="1"/>
  <c r="AH724" i="1" s="1"/>
  <c r="AC724" i="1"/>
  <c r="AB724" i="1"/>
  <c r="AA724" i="1"/>
  <c r="AG723" i="1"/>
  <c r="AH723" i="1" s="1"/>
  <c r="AC723" i="1"/>
  <c r="AB723" i="1"/>
  <c r="AA723" i="1"/>
  <c r="AG722" i="1"/>
  <c r="AH722" i="1" s="1"/>
  <c r="AC722" i="1"/>
  <c r="AB722" i="1"/>
  <c r="AA722" i="1"/>
  <c r="AG721" i="1"/>
  <c r="AH721" i="1" s="1"/>
  <c r="AC721" i="1"/>
  <c r="AB721" i="1"/>
  <c r="AA721" i="1"/>
  <c r="AG720" i="1"/>
  <c r="AH720" i="1" s="1"/>
  <c r="AC720" i="1"/>
  <c r="AB720" i="1"/>
  <c r="AA720" i="1"/>
  <c r="AG719" i="1"/>
  <c r="AH719" i="1" s="1"/>
  <c r="AC719" i="1"/>
  <c r="AB719" i="1"/>
  <c r="AA719" i="1"/>
  <c r="AG718" i="1"/>
  <c r="AH718" i="1" s="1"/>
  <c r="AC718" i="1"/>
  <c r="AB718" i="1"/>
  <c r="AA718" i="1"/>
  <c r="AG717" i="1"/>
  <c r="AH717" i="1" s="1"/>
  <c r="AC717" i="1"/>
  <c r="AB717" i="1"/>
  <c r="AA717" i="1"/>
  <c r="AG716" i="1"/>
  <c r="AH716" i="1" s="1"/>
  <c r="AC716" i="1"/>
  <c r="AB716" i="1"/>
  <c r="AA716" i="1"/>
  <c r="AG715" i="1"/>
  <c r="AH715" i="1" s="1"/>
  <c r="AC715" i="1"/>
  <c r="AB715" i="1"/>
  <c r="AA715" i="1"/>
  <c r="AG714" i="1"/>
  <c r="AH714" i="1" s="1"/>
  <c r="AC714" i="1"/>
  <c r="AB714" i="1"/>
  <c r="AA714" i="1"/>
  <c r="AG713" i="1"/>
  <c r="AH713" i="1" s="1"/>
  <c r="AC713" i="1"/>
  <c r="AB713" i="1"/>
  <c r="AA713" i="1"/>
  <c r="AG712" i="1"/>
  <c r="AH712" i="1" s="1"/>
  <c r="AC712" i="1"/>
  <c r="AB712" i="1"/>
  <c r="AA712" i="1"/>
  <c r="AG711" i="1"/>
  <c r="AH711" i="1" s="1"/>
  <c r="AC711" i="1"/>
  <c r="AB711" i="1"/>
  <c r="AA711" i="1"/>
  <c r="AG710" i="1"/>
  <c r="AH710" i="1" s="1"/>
  <c r="AC710" i="1"/>
  <c r="AB710" i="1"/>
  <c r="AA710" i="1"/>
  <c r="AG709" i="1"/>
  <c r="AH709" i="1" s="1"/>
  <c r="AC709" i="1"/>
  <c r="AB709" i="1"/>
  <c r="AA709" i="1"/>
  <c r="AG708" i="1"/>
  <c r="AH708" i="1" s="1"/>
  <c r="AC708" i="1"/>
  <c r="AB708" i="1"/>
  <c r="AA708" i="1"/>
  <c r="AG707" i="1"/>
  <c r="AH707" i="1" s="1"/>
  <c r="AC707" i="1"/>
  <c r="AB707" i="1"/>
  <c r="AA707" i="1"/>
  <c r="AG706" i="1"/>
  <c r="AH706" i="1" s="1"/>
  <c r="AC706" i="1"/>
  <c r="AB706" i="1"/>
  <c r="AA706" i="1"/>
  <c r="AG705" i="1"/>
  <c r="AH705" i="1" s="1"/>
  <c r="AC705" i="1"/>
  <c r="AB705" i="1"/>
  <c r="AA705" i="1"/>
  <c r="AG704" i="1"/>
  <c r="AH704" i="1" s="1"/>
  <c r="AC704" i="1"/>
  <c r="AB704" i="1"/>
  <c r="AA704" i="1"/>
  <c r="AG703" i="1"/>
  <c r="AH703" i="1" s="1"/>
  <c r="AC703" i="1"/>
  <c r="AB703" i="1"/>
  <c r="AA703" i="1"/>
  <c r="AG702" i="1"/>
  <c r="AH702" i="1" s="1"/>
  <c r="AC702" i="1"/>
  <c r="AB702" i="1"/>
  <c r="AA702" i="1"/>
  <c r="AG701" i="1"/>
  <c r="AH701" i="1" s="1"/>
  <c r="AC701" i="1"/>
  <c r="AB701" i="1"/>
  <c r="AA701" i="1"/>
  <c r="AG700" i="1"/>
  <c r="AH700" i="1" s="1"/>
  <c r="AC700" i="1"/>
  <c r="AB700" i="1"/>
  <c r="AA700" i="1"/>
  <c r="AG699" i="1"/>
  <c r="AH699" i="1" s="1"/>
  <c r="AC699" i="1"/>
  <c r="AB699" i="1"/>
  <c r="AA699" i="1"/>
  <c r="AG698" i="1"/>
  <c r="AH698" i="1" s="1"/>
  <c r="AC698" i="1"/>
  <c r="AB698" i="1"/>
  <c r="AA698" i="1"/>
  <c r="AG697" i="1"/>
  <c r="AH697" i="1" s="1"/>
  <c r="AC697" i="1"/>
  <c r="AB697" i="1"/>
  <c r="AA697" i="1"/>
  <c r="AG696" i="1"/>
  <c r="AH696" i="1" s="1"/>
  <c r="AC696" i="1"/>
  <c r="AB696" i="1"/>
  <c r="AA696" i="1"/>
  <c r="AG695" i="1"/>
  <c r="AH695" i="1" s="1"/>
  <c r="AC695" i="1"/>
  <c r="AB695" i="1"/>
  <c r="AA695" i="1"/>
  <c r="AG694" i="1"/>
  <c r="AH694" i="1" s="1"/>
  <c r="AC694" i="1"/>
  <c r="AB694" i="1"/>
  <c r="AA694" i="1"/>
  <c r="AG693" i="1"/>
  <c r="AH693" i="1" s="1"/>
  <c r="AC693" i="1"/>
  <c r="AB693" i="1"/>
  <c r="AA693" i="1"/>
  <c r="AG692" i="1"/>
  <c r="AH692" i="1" s="1"/>
  <c r="AC692" i="1"/>
  <c r="AB692" i="1"/>
  <c r="AA692" i="1"/>
  <c r="AG691" i="1"/>
  <c r="AH691" i="1" s="1"/>
  <c r="AC691" i="1"/>
  <c r="AB691" i="1"/>
  <c r="AA691" i="1"/>
  <c r="AG690" i="1"/>
  <c r="AH690" i="1" s="1"/>
  <c r="AC690" i="1"/>
  <c r="AB690" i="1"/>
  <c r="AA690" i="1"/>
  <c r="AG689" i="1"/>
  <c r="AH689" i="1" s="1"/>
  <c r="AC689" i="1"/>
  <c r="AB689" i="1"/>
  <c r="AA689" i="1"/>
  <c r="AG688" i="1"/>
  <c r="AH688" i="1" s="1"/>
  <c r="AC688" i="1"/>
  <c r="AB688" i="1"/>
  <c r="AA688" i="1"/>
  <c r="AG687" i="1"/>
  <c r="AH687" i="1" s="1"/>
  <c r="AC687" i="1"/>
  <c r="AB687" i="1"/>
  <c r="AA687" i="1"/>
  <c r="AG686" i="1"/>
  <c r="AH686" i="1" s="1"/>
  <c r="AC686" i="1"/>
  <c r="AB686" i="1"/>
  <c r="AA686" i="1"/>
  <c r="AG685" i="1"/>
  <c r="AH685" i="1" s="1"/>
  <c r="AC685" i="1"/>
  <c r="AB685" i="1"/>
  <c r="AA685" i="1"/>
  <c r="AG684" i="1"/>
  <c r="AH684" i="1" s="1"/>
  <c r="AC684" i="1"/>
  <c r="AB684" i="1"/>
  <c r="AA684" i="1"/>
  <c r="AG683" i="1"/>
  <c r="AH683" i="1" s="1"/>
  <c r="AC683" i="1"/>
  <c r="AB683" i="1"/>
  <c r="AA683" i="1"/>
  <c r="AG682" i="1"/>
  <c r="AH682" i="1" s="1"/>
  <c r="AC682" i="1"/>
  <c r="AB682" i="1"/>
  <c r="AA682" i="1"/>
  <c r="AG681" i="1"/>
  <c r="AH681" i="1" s="1"/>
  <c r="AC681" i="1"/>
  <c r="AB681" i="1"/>
  <c r="AA681" i="1"/>
  <c r="AG680" i="1"/>
  <c r="AH680" i="1" s="1"/>
  <c r="AC680" i="1"/>
  <c r="AB680" i="1"/>
  <c r="AA680" i="1"/>
  <c r="AG679" i="1"/>
  <c r="AH679" i="1" s="1"/>
  <c r="AC679" i="1"/>
  <c r="AB679" i="1"/>
  <c r="AA679" i="1"/>
  <c r="AG678" i="1"/>
  <c r="AH678" i="1" s="1"/>
  <c r="AC678" i="1"/>
  <c r="AB678" i="1"/>
  <c r="AA678" i="1"/>
  <c r="AG677" i="1"/>
  <c r="AH677" i="1" s="1"/>
  <c r="AC677" i="1"/>
  <c r="AB677" i="1"/>
  <c r="AA677" i="1"/>
  <c r="AG676" i="1"/>
  <c r="AH676" i="1" s="1"/>
  <c r="AC676" i="1"/>
  <c r="AB676" i="1"/>
  <c r="AA676" i="1"/>
  <c r="AG675" i="1"/>
  <c r="AH675" i="1" s="1"/>
  <c r="AC675" i="1"/>
  <c r="AB675" i="1"/>
  <c r="AA675" i="1"/>
  <c r="AG674" i="1"/>
  <c r="AH674" i="1" s="1"/>
  <c r="AC674" i="1"/>
  <c r="AB674" i="1"/>
  <c r="AA674" i="1"/>
  <c r="AG673" i="1"/>
  <c r="AH673" i="1" s="1"/>
  <c r="AC673" i="1"/>
  <c r="AB673" i="1"/>
  <c r="AA673" i="1"/>
  <c r="AG672" i="1"/>
  <c r="AH672" i="1" s="1"/>
  <c r="AC672" i="1"/>
  <c r="AB672" i="1"/>
  <c r="AA672" i="1"/>
  <c r="AG671" i="1"/>
  <c r="AH671" i="1" s="1"/>
  <c r="AC671" i="1"/>
  <c r="AB671" i="1"/>
  <c r="AA671" i="1"/>
  <c r="AG670" i="1"/>
  <c r="AH670" i="1" s="1"/>
  <c r="AC670" i="1"/>
  <c r="AB670" i="1"/>
  <c r="AA670" i="1"/>
  <c r="AG669" i="1"/>
  <c r="AH669" i="1" s="1"/>
  <c r="AC669" i="1"/>
  <c r="AB669" i="1"/>
  <c r="AA669" i="1"/>
  <c r="AG668" i="1"/>
  <c r="AH668" i="1" s="1"/>
  <c r="AC668" i="1"/>
  <c r="AB668" i="1"/>
  <c r="AA668" i="1"/>
  <c r="AG667" i="1"/>
  <c r="AH667" i="1" s="1"/>
  <c r="AC667" i="1"/>
  <c r="AB667" i="1"/>
  <c r="AA667" i="1"/>
  <c r="AG666" i="1"/>
  <c r="AH666" i="1" s="1"/>
  <c r="AC666" i="1"/>
  <c r="AB666" i="1"/>
  <c r="AA666" i="1"/>
  <c r="AG665" i="1"/>
  <c r="AH665" i="1" s="1"/>
  <c r="AC665" i="1"/>
  <c r="AB665" i="1"/>
  <c r="AA665" i="1"/>
  <c r="AG664" i="1"/>
  <c r="AH664" i="1" s="1"/>
  <c r="AC664" i="1"/>
  <c r="AB664" i="1"/>
  <c r="AA664" i="1"/>
  <c r="AG663" i="1"/>
  <c r="AH663" i="1" s="1"/>
  <c r="AC663" i="1"/>
  <c r="AB663" i="1"/>
  <c r="AA663" i="1"/>
  <c r="AG662" i="1"/>
  <c r="AH662" i="1" s="1"/>
  <c r="AC662" i="1"/>
  <c r="AB662" i="1"/>
  <c r="AA662" i="1"/>
  <c r="AG661" i="1"/>
  <c r="AH661" i="1" s="1"/>
  <c r="AC661" i="1"/>
  <c r="AB661" i="1"/>
  <c r="AA661" i="1"/>
  <c r="AG660" i="1"/>
  <c r="AH660" i="1" s="1"/>
  <c r="AC660" i="1"/>
  <c r="AB660" i="1"/>
  <c r="AA660" i="1"/>
  <c r="AG659" i="1"/>
  <c r="AH659" i="1" s="1"/>
  <c r="AC659" i="1"/>
  <c r="AB659" i="1"/>
  <c r="AA659" i="1"/>
  <c r="AG658" i="1"/>
  <c r="AH658" i="1" s="1"/>
  <c r="AC658" i="1"/>
  <c r="AB658" i="1"/>
  <c r="AA658" i="1"/>
  <c r="AG657" i="1"/>
  <c r="AH657" i="1" s="1"/>
  <c r="AC657" i="1"/>
  <c r="AB657" i="1"/>
  <c r="AA657" i="1"/>
  <c r="AG656" i="1"/>
  <c r="AH656" i="1" s="1"/>
  <c r="AC656" i="1"/>
  <c r="AB656" i="1"/>
  <c r="AA656" i="1"/>
  <c r="AG655" i="1"/>
  <c r="AH655" i="1" s="1"/>
  <c r="AC655" i="1"/>
  <c r="AB655" i="1"/>
  <c r="AA655" i="1"/>
  <c r="AG654" i="1"/>
  <c r="AH654" i="1" s="1"/>
  <c r="AC654" i="1"/>
  <c r="AB654" i="1"/>
  <c r="AA654" i="1"/>
  <c r="AG653" i="1"/>
  <c r="AH653" i="1" s="1"/>
  <c r="AC653" i="1"/>
  <c r="AB653" i="1"/>
  <c r="AA653" i="1"/>
  <c r="AG652" i="1"/>
  <c r="AH652" i="1" s="1"/>
  <c r="AC652" i="1"/>
  <c r="AB652" i="1"/>
  <c r="AA652" i="1"/>
  <c r="AG651" i="1"/>
  <c r="AH651" i="1" s="1"/>
  <c r="AC651" i="1"/>
  <c r="AB651" i="1"/>
  <c r="AA651" i="1"/>
  <c r="AG650" i="1"/>
  <c r="AH650" i="1" s="1"/>
  <c r="AC650" i="1"/>
  <c r="AB650" i="1"/>
  <c r="AA650" i="1"/>
  <c r="AG649" i="1"/>
  <c r="AH649" i="1" s="1"/>
  <c r="AC649" i="1"/>
  <c r="AB649" i="1"/>
  <c r="AA649" i="1"/>
  <c r="AG648" i="1"/>
  <c r="AH648" i="1" s="1"/>
  <c r="AC648" i="1"/>
  <c r="AB648" i="1"/>
  <c r="AA648" i="1"/>
  <c r="AG647" i="1"/>
  <c r="AH647" i="1" s="1"/>
  <c r="AC647" i="1"/>
  <c r="AB647" i="1"/>
  <c r="AA647" i="1"/>
  <c r="AG646" i="1"/>
  <c r="AH646" i="1" s="1"/>
  <c r="AC646" i="1"/>
  <c r="AB646" i="1"/>
  <c r="AA646" i="1"/>
  <c r="AG645" i="1"/>
  <c r="AH645" i="1" s="1"/>
  <c r="AC645" i="1"/>
  <c r="AB645" i="1"/>
  <c r="AA645" i="1"/>
  <c r="AG644" i="1"/>
  <c r="AH644" i="1" s="1"/>
  <c r="AC644" i="1"/>
  <c r="AB644" i="1"/>
  <c r="AA644" i="1"/>
  <c r="AG643" i="1"/>
  <c r="AH643" i="1" s="1"/>
  <c r="AC643" i="1"/>
  <c r="AB643" i="1"/>
  <c r="AA643" i="1"/>
  <c r="AG642" i="1"/>
  <c r="AH642" i="1" s="1"/>
  <c r="AC642" i="1"/>
  <c r="AB642" i="1"/>
  <c r="AA642" i="1"/>
  <c r="AG641" i="1"/>
  <c r="AH641" i="1" s="1"/>
  <c r="AC641" i="1"/>
  <c r="AB641" i="1"/>
  <c r="AA641" i="1"/>
  <c r="AG640" i="1"/>
  <c r="AH640" i="1" s="1"/>
  <c r="AC640" i="1"/>
  <c r="AB640" i="1"/>
  <c r="AA640" i="1"/>
  <c r="AG639" i="1"/>
  <c r="AH639" i="1" s="1"/>
  <c r="AC639" i="1"/>
  <c r="AB639" i="1"/>
  <c r="AA639" i="1"/>
  <c r="AG638" i="1"/>
  <c r="AH638" i="1" s="1"/>
  <c r="AC638" i="1"/>
  <c r="AB638" i="1"/>
  <c r="AA638" i="1"/>
  <c r="AG637" i="1"/>
  <c r="AH637" i="1" s="1"/>
  <c r="AC637" i="1"/>
  <c r="AB637" i="1"/>
  <c r="AA637" i="1"/>
  <c r="AG636" i="1"/>
  <c r="AH636" i="1" s="1"/>
  <c r="AC636" i="1"/>
  <c r="AB636" i="1"/>
  <c r="AA636" i="1"/>
  <c r="AG635" i="1"/>
  <c r="AH635" i="1" s="1"/>
  <c r="AC635" i="1"/>
  <c r="AB635" i="1"/>
  <c r="AA635" i="1"/>
  <c r="AG634" i="1"/>
  <c r="AH634" i="1" s="1"/>
  <c r="AC634" i="1"/>
  <c r="AB634" i="1"/>
  <c r="AA634" i="1"/>
  <c r="AG633" i="1"/>
  <c r="AH633" i="1" s="1"/>
  <c r="AC633" i="1"/>
  <c r="AB633" i="1"/>
  <c r="AA633" i="1"/>
  <c r="AG632" i="1"/>
  <c r="AH632" i="1" s="1"/>
  <c r="AC632" i="1"/>
  <c r="AB632" i="1"/>
  <c r="AA632" i="1"/>
  <c r="AG631" i="1"/>
  <c r="AH631" i="1" s="1"/>
  <c r="AC631" i="1"/>
  <c r="AB631" i="1"/>
  <c r="AA631" i="1"/>
  <c r="AG630" i="1"/>
  <c r="AH630" i="1" s="1"/>
  <c r="AC630" i="1"/>
  <c r="AB630" i="1"/>
  <c r="AA630" i="1"/>
  <c r="AG629" i="1"/>
  <c r="AH629" i="1" s="1"/>
  <c r="AC629" i="1"/>
  <c r="AB629" i="1"/>
  <c r="AA629" i="1"/>
  <c r="AG628" i="1"/>
  <c r="AH628" i="1" s="1"/>
  <c r="AC628" i="1"/>
  <c r="AB628" i="1"/>
  <c r="AA628" i="1"/>
  <c r="AG627" i="1"/>
  <c r="AH627" i="1" s="1"/>
  <c r="AC627" i="1"/>
  <c r="AB627" i="1"/>
  <c r="AA627" i="1"/>
  <c r="AG626" i="1"/>
  <c r="AH626" i="1" s="1"/>
  <c r="AC626" i="1"/>
  <c r="AB626" i="1"/>
  <c r="AA626" i="1"/>
  <c r="AG625" i="1"/>
  <c r="AH625" i="1" s="1"/>
  <c r="AC625" i="1"/>
  <c r="AB625" i="1"/>
  <c r="AA625" i="1"/>
  <c r="AG624" i="1"/>
  <c r="AH624" i="1" s="1"/>
  <c r="AC624" i="1"/>
  <c r="AB624" i="1"/>
  <c r="AA624" i="1"/>
  <c r="AG623" i="1"/>
  <c r="AH623" i="1" s="1"/>
  <c r="AC623" i="1"/>
  <c r="AB623" i="1"/>
  <c r="AA623" i="1"/>
  <c r="AG622" i="1"/>
  <c r="AH622" i="1" s="1"/>
  <c r="AC622" i="1"/>
  <c r="AB622" i="1"/>
  <c r="AA622" i="1"/>
  <c r="AG621" i="1"/>
  <c r="AH621" i="1" s="1"/>
  <c r="AC621" i="1"/>
  <c r="AB621" i="1"/>
  <c r="AA621" i="1"/>
  <c r="AG620" i="1"/>
  <c r="AH620" i="1" s="1"/>
  <c r="AC620" i="1"/>
  <c r="AB620" i="1"/>
  <c r="AA620" i="1"/>
  <c r="AG619" i="1"/>
  <c r="AH619" i="1" s="1"/>
  <c r="AC619" i="1"/>
  <c r="AB619" i="1"/>
  <c r="AA619" i="1"/>
  <c r="AG618" i="1"/>
  <c r="AH618" i="1" s="1"/>
  <c r="AC618" i="1"/>
  <c r="AB618" i="1"/>
  <c r="AA618" i="1"/>
  <c r="AG617" i="1"/>
  <c r="AH617" i="1" s="1"/>
  <c r="AC617" i="1"/>
  <c r="AB617" i="1"/>
  <c r="AA617" i="1"/>
  <c r="AG616" i="1"/>
  <c r="AH616" i="1" s="1"/>
  <c r="AC616" i="1"/>
  <c r="AB616" i="1"/>
  <c r="AA616" i="1"/>
  <c r="AG615" i="1"/>
  <c r="AH615" i="1" s="1"/>
  <c r="AC615" i="1"/>
  <c r="AB615" i="1"/>
  <c r="AA615" i="1"/>
  <c r="AG614" i="1"/>
  <c r="AH614" i="1" s="1"/>
  <c r="AC614" i="1"/>
  <c r="AB614" i="1"/>
  <c r="AA614" i="1"/>
  <c r="AG613" i="1"/>
  <c r="AH613" i="1" s="1"/>
  <c r="AC613" i="1"/>
  <c r="AB613" i="1"/>
  <c r="AA613" i="1"/>
  <c r="AG612" i="1"/>
  <c r="AH612" i="1" s="1"/>
  <c r="AC612" i="1"/>
  <c r="AB612" i="1"/>
  <c r="AA612" i="1"/>
  <c r="AG611" i="1"/>
  <c r="AH611" i="1" s="1"/>
  <c r="AC611" i="1"/>
  <c r="AB611" i="1"/>
  <c r="AA611" i="1"/>
  <c r="AG610" i="1"/>
  <c r="AH610" i="1" s="1"/>
  <c r="AC610" i="1"/>
  <c r="AB610" i="1"/>
  <c r="AA610" i="1"/>
  <c r="AG609" i="1"/>
  <c r="AH609" i="1" s="1"/>
  <c r="AC609" i="1"/>
  <c r="AB609" i="1"/>
  <c r="AA609" i="1"/>
  <c r="AG608" i="1"/>
  <c r="AH608" i="1" s="1"/>
  <c r="AC608" i="1"/>
  <c r="AB608" i="1"/>
  <c r="AA608" i="1"/>
  <c r="AG607" i="1"/>
  <c r="AH607" i="1" s="1"/>
  <c r="AC607" i="1"/>
  <c r="AB607" i="1"/>
  <c r="AA607" i="1"/>
  <c r="AG606" i="1"/>
  <c r="AH606" i="1" s="1"/>
  <c r="AC606" i="1"/>
  <c r="AB606" i="1"/>
  <c r="AA606" i="1"/>
  <c r="AG605" i="1"/>
  <c r="AH605" i="1" s="1"/>
  <c r="AC605" i="1"/>
  <c r="AB605" i="1"/>
  <c r="AA605" i="1"/>
  <c r="AG604" i="1"/>
  <c r="AH604" i="1" s="1"/>
  <c r="AC604" i="1"/>
  <c r="AB604" i="1"/>
  <c r="AA604" i="1"/>
  <c r="AG603" i="1"/>
  <c r="AH603" i="1" s="1"/>
  <c r="AC603" i="1"/>
  <c r="AB603" i="1"/>
  <c r="AA603" i="1"/>
  <c r="AG602" i="1"/>
  <c r="AH602" i="1" s="1"/>
  <c r="AC602" i="1"/>
  <c r="AB602" i="1"/>
  <c r="AA602" i="1"/>
  <c r="AG601" i="1"/>
  <c r="AH601" i="1" s="1"/>
  <c r="AC601" i="1"/>
  <c r="AB601" i="1"/>
  <c r="AA601" i="1"/>
  <c r="AG600" i="1"/>
  <c r="AH600" i="1" s="1"/>
  <c r="AC600" i="1"/>
  <c r="AB600" i="1"/>
  <c r="AA600" i="1"/>
  <c r="AG599" i="1"/>
  <c r="AH599" i="1" s="1"/>
  <c r="AC599" i="1"/>
  <c r="AB599" i="1"/>
  <c r="AA599" i="1"/>
  <c r="AG598" i="1"/>
  <c r="AH598" i="1" s="1"/>
  <c r="AC598" i="1"/>
  <c r="AB598" i="1"/>
  <c r="AA598" i="1"/>
  <c r="AG597" i="1"/>
  <c r="AH597" i="1" s="1"/>
  <c r="AC597" i="1"/>
  <c r="AB597" i="1"/>
  <c r="AA597" i="1"/>
  <c r="AG596" i="1"/>
  <c r="AH596" i="1" s="1"/>
  <c r="AC596" i="1"/>
  <c r="AB596" i="1"/>
  <c r="AA596" i="1"/>
  <c r="AG595" i="1"/>
  <c r="AH595" i="1" s="1"/>
  <c r="AC595" i="1"/>
  <c r="AB595" i="1"/>
  <c r="AA595" i="1"/>
  <c r="AG594" i="1"/>
  <c r="AH594" i="1" s="1"/>
  <c r="AC594" i="1"/>
  <c r="AB594" i="1"/>
  <c r="AA594" i="1"/>
  <c r="AG593" i="1"/>
  <c r="AH593" i="1" s="1"/>
  <c r="AC593" i="1"/>
  <c r="AB593" i="1"/>
  <c r="AA593" i="1"/>
  <c r="AG592" i="1"/>
  <c r="AH592" i="1" s="1"/>
  <c r="AC592" i="1"/>
  <c r="AB592" i="1"/>
  <c r="AA592" i="1"/>
  <c r="AG591" i="1"/>
  <c r="AH591" i="1" s="1"/>
  <c r="AC591" i="1"/>
  <c r="AB591" i="1"/>
  <c r="AA591" i="1"/>
  <c r="AG590" i="1"/>
  <c r="AH590" i="1" s="1"/>
  <c r="AC590" i="1"/>
  <c r="AB590" i="1"/>
  <c r="AA590" i="1"/>
  <c r="AG589" i="1"/>
  <c r="AH589" i="1" s="1"/>
  <c r="AC589" i="1"/>
  <c r="AB589" i="1"/>
  <c r="AA589" i="1"/>
  <c r="AG588" i="1"/>
  <c r="AH588" i="1" s="1"/>
  <c r="AC588" i="1"/>
  <c r="AB588" i="1"/>
  <c r="AA588" i="1"/>
  <c r="AG587" i="1"/>
  <c r="AH587" i="1" s="1"/>
  <c r="AC587" i="1"/>
  <c r="AB587" i="1"/>
  <c r="AA587" i="1"/>
  <c r="AG586" i="1"/>
  <c r="AH586" i="1" s="1"/>
  <c r="AC586" i="1"/>
  <c r="AB586" i="1"/>
  <c r="AA586" i="1"/>
  <c r="AG585" i="1"/>
  <c r="AH585" i="1" s="1"/>
  <c r="AC585" i="1"/>
  <c r="AB585" i="1"/>
  <c r="AA585" i="1"/>
  <c r="AG584" i="1"/>
  <c r="AH584" i="1" s="1"/>
  <c r="AC584" i="1"/>
  <c r="AB584" i="1"/>
  <c r="AA584" i="1"/>
  <c r="AG583" i="1"/>
  <c r="AH583" i="1" s="1"/>
  <c r="AC583" i="1"/>
  <c r="AB583" i="1"/>
  <c r="AA583" i="1"/>
  <c r="AG582" i="1"/>
  <c r="AH582" i="1" s="1"/>
  <c r="AC582" i="1"/>
  <c r="AB582" i="1"/>
  <c r="AA582" i="1"/>
  <c r="AG581" i="1"/>
  <c r="AH581" i="1" s="1"/>
  <c r="AC581" i="1"/>
  <c r="AB581" i="1"/>
  <c r="AA581" i="1"/>
  <c r="AG580" i="1"/>
  <c r="AH580" i="1" s="1"/>
  <c r="AC580" i="1"/>
  <c r="AB580" i="1"/>
  <c r="AA580" i="1"/>
  <c r="AG579" i="1"/>
  <c r="AH579" i="1" s="1"/>
  <c r="AC579" i="1"/>
  <c r="AB579" i="1"/>
  <c r="AA579" i="1"/>
  <c r="AG578" i="1"/>
  <c r="AH578" i="1" s="1"/>
  <c r="AC578" i="1"/>
  <c r="AB578" i="1"/>
  <c r="AA578" i="1"/>
  <c r="AG577" i="1"/>
  <c r="AH577" i="1" s="1"/>
  <c r="AC577" i="1"/>
  <c r="AB577" i="1"/>
  <c r="AA577" i="1"/>
  <c r="AG576" i="1"/>
  <c r="AH576" i="1" s="1"/>
  <c r="AC576" i="1"/>
  <c r="AB576" i="1"/>
  <c r="AA576" i="1"/>
  <c r="AG575" i="1"/>
  <c r="AH575" i="1" s="1"/>
  <c r="AC575" i="1"/>
  <c r="AB575" i="1"/>
  <c r="AA575" i="1"/>
  <c r="AG574" i="1"/>
  <c r="AH574" i="1" s="1"/>
  <c r="AC574" i="1"/>
  <c r="AB574" i="1"/>
  <c r="AA574" i="1"/>
  <c r="AG573" i="1"/>
  <c r="AH573" i="1" s="1"/>
  <c r="AC573" i="1"/>
  <c r="AB573" i="1"/>
  <c r="AA573" i="1"/>
  <c r="AG572" i="1"/>
  <c r="AH572" i="1" s="1"/>
  <c r="AC572" i="1"/>
  <c r="AB572" i="1"/>
  <c r="AA572" i="1"/>
  <c r="AG571" i="1"/>
  <c r="AH571" i="1" s="1"/>
  <c r="AC571" i="1"/>
  <c r="AB571" i="1"/>
  <c r="AA571" i="1"/>
  <c r="AG570" i="1"/>
  <c r="AH570" i="1" s="1"/>
  <c r="AC570" i="1"/>
  <c r="AB570" i="1"/>
  <c r="AA570" i="1"/>
  <c r="AG569" i="1"/>
  <c r="AH569" i="1" s="1"/>
  <c r="AC569" i="1"/>
  <c r="AB569" i="1"/>
  <c r="AA569" i="1"/>
  <c r="AG568" i="1"/>
  <c r="AH568" i="1" s="1"/>
  <c r="AC568" i="1"/>
  <c r="AB568" i="1"/>
  <c r="AA568" i="1"/>
  <c r="AG567" i="1"/>
  <c r="AH567" i="1" s="1"/>
  <c r="AC567" i="1"/>
  <c r="AB567" i="1"/>
  <c r="AA567" i="1"/>
  <c r="AG566" i="1"/>
  <c r="AH566" i="1" s="1"/>
  <c r="AC566" i="1"/>
  <c r="AB566" i="1"/>
  <c r="AA566" i="1"/>
  <c r="AG565" i="1"/>
  <c r="AH565" i="1" s="1"/>
  <c r="AC565" i="1"/>
  <c r="AB565" i="1"/>
  <c r="AA565" i="1"/>
  <c r="AG564" i="1"/>
  <c r="AH564" i="1" s="1"/>
  <c r="AC564" i="1"/>
  <c r="AB564" i="1"/>
  <c r="AA564" i="1"/>
  <c r="AG563" i="1"/>
  <c r="AH563" i="1" s="1"/>
  <c r="AC563" i="1"/>
  <c r="AB563" i="1"/>
  <c r="AA563" i="1"/>
  <c r="AG562" i="1"/>
  <c r="AH562" i="1" s="1"/>
  <c r="AC562" i="1"/>
  <c r="AB562" i="1"/>
  <c r="AA562" i="1"/>
  <c r="AG561" i="1"/>
  <c r="AH561" i="1" s="1"/>
  <c r="AC561" i="1"/>
  <c r="AB561" i="1"/>
  <c r="AA561" i="1"/>
  <c r="AG560" i="1"/>
  <c r="AH560" i="1" s="1"/>
  <c r="AC560" i="1"/>
  <c r="AB560" i="1"/>
  <c r="AA560" i="1"/>
  <c r="AG559" i="1"/>
  <c r="AH559" i="1" s="1"/>
  <c r="AC559" i="1"/>
  <c r="AB559" i="1"/>
  <c r="AA559" i="1"/>
  <c r="AG558" i="1"/>
  <c r="AH558" i="1" s="1"/>
  <c r="AC558" i="1"/>
  <c r="AB558" i="1"/>
  <c r="AA558" i="1"/>
  <c r="AG557" i="1"/>
  <c r="AH557" i="1" s="1"/>
  <c r="AC557" i="1"/>
  <c r="AB557" i="1"/>
  <c r="AA557" i="1"/>
  <c r="AG556" i="1"/>
  <c r="AH556" i="1" s="1"/>
  <c r="AC556" i="1"/>
  <c r="AB556" i="1"/>
  <c r="AA556" i="1"/>
  <c r="AG555" i="1"/>
  <c r="AH555" i="1" s="1"/>
  <c r="AC555" i="1"/>
  <c r="AB555" i="1"/>
  <c r="AA555" i="1"/>
  <c r="AG554" i="1"/>
  <c r="AH554" i="1" s="1"/>
  <c r="AC554" i="1"/>
  <c r="AB554" i="1"/>
  <c r="AA554" i="1"/>
  <c r="AG553" i="1"/>
  <c r="AH553" i="1" s="1"/>
  <c r="AC553" i="1"/>
  <c r="AB553" i="1"/>
  <c r="AA553" i="1"/>
  <c r="AG552" i="1"/>
  <c r="AH552" i="1" s="1"/>
  <c r="AC552" i="1"/>
  <c r="AB552" i="1"/>
  <c r="AA552" i="1"/>
  <c r="AG551" i="1"/>
  <c r="AH551" i="1" s="1"/>
  <c r="AC551" i="1"/>
  <c r="AB551" i="1"/>
  <c r="AA551" i="1"/>
  <c r="AG550" i="1"/>
  <c r="AH550" i="1" s="1"/>
  <c r="AC550" i="1"/>
  <c r="AB550" i="1"/>
  <c r="AA550" i="1"/>
  <c r="AG549" i="1"/>
  <c r="AH549" i="1" s="1"/>
  <c r="AC549" i="1"/>
  <c r="AB549" i="1"/>
  <c r="AA549" i="1"/>
  <c r="AG548" i="1"/>
  <c r="AH548" i="1" s="1"/>
  <c r="AC548" i="1"/>
  <c r="AB548" i="1"/>
  <c r="AA548" i="1"/>
  <c r="AG547" i="1"/>
  <c r="AH547" i="1" s="1"/>
  <c r="AC547" i="1"/>
  <c r="AB547" i="1"/>
  <c r="AA547" i="1"/>
  <c r="AG546" i="1"/>
  <c r="AH546" i="1" s="1"/>
  <c r="AC546" i="1"/>
  <c r="AB546" i="1"/>
  <c r="AA546" i="1"/>
  <c r="AG545" i="1"/>
  <c r="AH545" i="1" s="1"/>
  <c r="AC545" i="1"/>
  <c r="AB545" i="1"/>
  <c r="AA545" i="1"/>
  <c r="AG544" i="1"/>
  <c r="AH544" i="1" s="1"/>
  <c r="AC544" i="1"/>
  <c r="AB544" i="1"/>
  <c r="AA544" i="1"/>
  <c r="AG543" i="1"/>
  <c r="AH543" i="1" s="1"/>
  <c r="AC543" i="1"/>
  <c r="AB543" i="1"/>
  <c r="AA543" i="1"/>
  <c r="AG542" i="1"/>
  <c r="AH542" i="1" s="1"/>
  <c r="AC542" i="1"/>
  <c r="AB542" i="1"/>
  <c r="AA542" i="1"/>
  <c r="AG541" i="1"/>
  <c r="AH541" i="1" s="1"/>
  <c r="AC541" i="1"/>
  <c r="AB541" i="1"/>
  <c r="AA541" i="1"/>
  <c r="AG540" i="1"/>
  <c r="AH540" i="1" s="1"/>
  <c r="AC540" i="1"/>
  <c r="AB540" i="1"/>
  <c r="AA540" i="1"/>
  <c r="AG539" i="1"/>
  <c r="AH539" i="1" s="1"/>
  <c r="AC539" i="1"/>
  <c r="AB539" i="1"/>
  <c r="AA539" i="1"/>
  <c r="AG538" i="1"/>
  <c r="AH538" i="1" s="1"/>
  <c r="AC538" i="1"/>
  <c r="AB538" i="1"/>
  <c r="AA538" i="1"/>
  <c r="AG537" i="1"/>
  <c r="AH537" i="1" s="1"/>
  <c r="AC537" i="1"/>
  <c r="AB537" i="1"/>
  <c r="AA537" i="1"/>
  <c r="AG536" i="1"/>
  <c r="AH536" i="1" s="1"/>
  <c r="AC536" i="1"/>
  <c r="AB536" i="1"/>
  <c r="AA536" i="1"/>
  <c r="AG535" i="1"/>
  <c r="AH535" i="1" s="1"/>
  <c r="AC535" i="1"/>
  <c r="AB535" i="1"/>
  <c r="AA535" i="1"/>
  <c r="AG534" i="1"/>
  <c r="AH534" i="1" s="1"/>
  <c r="AC534" i="1"/>
  <c r="AB534" i="1"/>
  <c r="AA534" i="1"/>
  <c r="AG533" i="1"/>
  <c r="AH533" i="1" s="1"/>
  <c r="AC533" i="1"/>
  <c r="AB533" i="1"/>
  <c r="AA533" i="1"/>
  <c r="AG532" i="1"/>
  <c r="AH532" i="1" s="1"/>
  <c r="AC532" i="1"/>
  <c r="AB532" i="1"/>
  <c r="AA532" i="1"/>
  <c r="AG531" i="1"/>
  <c r="AH531" i="1" s="1"/>
  <c r="AC531" i="1"/>
  <c r="AB531" i="1"/>
  <c r="AA531" i="1"/>
  <c r="AG530" i="1"/>
  <c r="AH530" i="1" s="1"/>
  <c r="AC530" i="1"/>
  <c r="AB530" i="1"/>
  <c r="AA530" i="1"/>
  <c r="AG529" i="1"/>
  <c r="AH529" i="1" s="1"/>
  <c r="AC529" i="1"/>
  <c r="AB529" i="1"/>
  <c r="AA529" i="1"/>
  <c r="AG528" i="1"/>
  <c r="AH528" i="1" s="1"/>
  <c r="AC528" i="1"/>
  <c r="AB528" i="1"/>
  <c r="AA528" i="1"/>
  <c r="AG527" i="1"/>
  <c r="AH527" i="1" s="1"/>
  <c r="AC527" i="1"/>
  <c r="AB527" i="1"/>
  <c r="AA527" i="1"/>
  <c r="AG526" i="1"/>
  <c r="AH526" i="1" s="1"/>
  <c r="AC526" i="1"/>
  <c r="AB526" i="1"/>
  <c r="AA526" i="1"/>
  <c r="AG525" i="1"/>
  <c r="AH525" i="1" s="1"/>
  <c r="AC525" i="1"/>
  <c r="AB525" i="1"/>
  <c r="AA525" i="1"/>
  <c r="AG524" i="1"/>
  <c r="AH524" i="1" s="1"/>
  <c r="AC524" i="1"/>
  <c r="AB524" i="1"/>
  <c r="AA524" i="1"/>
  <c r="AG523" i="1"/>
  <c r="AH523" i="1" s="1"/>
  <c r="AC523" i="1"/>
  <c r="AB523" i="1"/>
  <c r="AA523" i="1"/>
  <c r="AG522" i="1"/>
  <c r="AH522" i="1" s="1"/>
  <c r="AC522" i="1"/>
  <c r="AB522" i="1"/>
  <c r="AA522" i="1"/>
  <c r="AG521" i="1"/>
  <c r="AH521" i="1" s="1"/>
  <c r="AC521" i="1"/>
  <c r="AB521" i="1"/>
  <c r="AA521" i="1"/>
  <c r="AG520" i="1"/>
  <c r="AH520" i="1" s="1"/>
  <c r="AC520" i="1"/>
  <c r="AB520" i="1"/>
  <c r="AA520" i="1"/>
  <c r="AG519" i="1"/>
  <c r="AH519" i="1" s="1"/>
  <c r="AC519" i="1"/>
  <c r="AB519" i="1"/>
  <c r="AA519" i="1"/>
  <c r="AG518" i="1"/>
  <c r="AH518" i="1" s="1"/>
  <c r="AC518" i="1"/>
  <c r="AB518" i="1"/>
  <c r="AA518" i="1"/>
  <c r="AG517" i="1"/>
  <c r="AH517" i="1" s="1"/>
  <c r="AC517" i="1"/>
  <c r="AB517" i="1"/>
  <c r="AA517" i="1"/>
  <c r="AG516" i="1"/>
  <c r="AH516" i="1" s="1"/>
  <c r="AC516" i="1"/>
  <c r="AB516" i="1"/>
  <c r="AA516" i="1"/>
  <c r="AG515" i="1"/>
  <c r="AH515" i="1" s="1"/>
  <c r="AC515" i="1"/>
  <c r="AB515" i="1"/>
  <c r="AA515" i="1"/>
  <c r="AG514" i="1"/>
  <c r="AH514" i="1" s="1"/>
  <c r="AC514" i="1"/>
  <c r="AB514" i="1"/>
  <c r="AA514" i="1"/>
  <c r="AG513" i="1"/>
  <c r="AH513" i="1" s="1"/>
  <c r="AC513" i="1"/>
  <c r="AB513" i="1"/>
  <c r="AA513" i="1"/>
  <c r="AG512" i="1"/>
  <c r="AH512" i="1" s="1"/>
  <c r="AC512" i="1"/>
  <c r="AB512" i="1"/>
  <c r="AA512" i="1"/>
  <c r="AG511" i="1"/>
  <c r="AH511" i="1" s="1"/>
  <c r="AC511" i="1"/>
  <c r="AB511" i="1"/>
  <c r="AA511" i="1"/>
  <c r="AG510" i="1"/>
  <c r="AH510" i="1" s="1"/>
  <c r="AC510" i="1"/>
  <c r="AB510" i="1"/>
  <c r="AA510" i="1"/>
  <c r="AG509" i="1"/>
  <c r="AH509" i="1" s="1"/>
  <c r="AC509" i="1"/>
  <c r="AB509" i="1"/>
  <c r="AA509" i="1"/>
  <c r="AG508" i="1"/>
  <c r="AH508" i="1" s="1"/>
  <c r="AC508" i="1"/>
  <c r="AB508" i="1"/>
  <c r="AA508" i="1"/>
  <c r="AG507" i="1"/>
  <c r="AH507" i="1" s="1"/>
  <c r="AC507" i="1"/>
  <c r="AB507" i="1"/>
  <c r="AA507" i="1"/>
  <c r="AG506" i="1"/>
  <c r="AH506" i="1" s="1"/>
  <c r="AC506" i="1"/>
  <c r="AB506" i="1"/>
  <c r="AA506" i="1"/>
  <c r="AG505" i="1"/>
  <c r="AH505" i="1" s="1"/>
  <c r="AC505" i="1"/>
  <c r="AB505" i="1"/>
  <c r="AA505" i="1"/>
  <c r="AG504" i="1"/>
  <c r="AH504" i="1" s="1"/>
  <c r="AC504" i="1"/>
  <c r="AB504" i="1"/>
  <c r="AA504" i="1"/>
  <c r="AG503" i="1"/>
  <c r="AH503" i="1" s="1"/>
  <c r="AC503" i="1"/>
  <c r="AB503" i="1"/>
  <c r="AA503" i="1"/>
  <c r="AG502" i="1"/>
  <c r="AH502" i="1" s="1"/>
  <c r="AC502" i="1"/>
  <c r="AB502" i="1"/>
  <c r="AA502" i="1"/>
  <c r="AG501" i="1"/>
  <c r="AH501" i="1" s="1"/>
  <c r="AC501" i="1"/>
  <c r="AB501" i="1"/>
  <c r="AA501" i="1"/>
  <c r="AG500" i="1"/>
  <c r="AH500" i="1" s="1"/>
  <c r="AC500" i="1"/>
  <c r="AB500" i="1"/>
  <c r="AA500" i="1"/>
  <c r="AG499" i="1"/>
  <c r="AH499" i="1" s="1"/>
  <c r="AC499" i="1"/>
  <c r="AB499" i="1"/>
  <c r="AA499" i="1"/>
  <c r="AG498" i="1"/>
  <c r="AH498" i="1" s="1"/>
  <c r="AC498" i="1"/>
  <c r="AB498" i="1"/>
  <c r="AA498" i="1"/>
  <c r="AG497" i="1"/>
  <c r="AH497" i="1" s="1"/>
  <c r="AC497" i="1"/>
  <c r="AB497" i="1"/>
  <c r="AA497" i="1"/>
  <c r="AG496" i="1"/>
  <c r="AH496" i="1" s="1"/>
  <c r="AC496" i="1"/>
  <c r="AB496" i="1"/>
  <c r="AA496" i="1"/>
  <c r="AG495" i="1"/>
  <c r="AH495" i="1" s="1"/>
  <c r="AC495" i="1"/>
  <c r="AB495" i="1"/>
  <c r="AA495" i="1"/>
  <c r="AG494" i="1"/>
  <c r="AH494" i="1" s="1"/>
  <c r="AC494" i="1"/>
  <c r="AB494" i="1"/>
  <c r="AA494" i="1"/>
  <c r="AG493" i="1"/>
  <c r="AH493" i="1" s="1"/>
  <c r="AC493" i="1"/>
  <c r="AB493" i="1"/>
  <c r="AA493" i="1"/>
  <c r="AG492" i="1"/>
  <c r="AH492" i="1" s="1"/>
  <c r="AC492" i="1"/>
  <c r="AB492" i="1"/>
  <c r="AA492" i="1"/>
  <c r="AG491" i="1"/>
  <c r="AH491" i="1" s="1"/>
  <c r="AC491" i="1"/>
  <c r="AB491" i="1"/>
  <c r="AA491" i="1"/>
  <c r="AG490" i="1"/>
  <c r="AH490" i="1" s="1"/>
  <c r="AC490" i="1"/>
  <c r="AB490" i="1"/>
  <c r="AA490" i="1"/>
  <c r="AG489" i="1"/>
  <c r="AH489" i="1" s="1"/>
  <c r="AC489" i="1"/>
  <c r="AB489" i="1"/>
  <c r="AA489" i="1"/>
  <c r="AG488" i="1"/>
  <c r="AH488" i="1" s="1"/>
  <c r="AC488" i="1"/>
  <c r="AB488" i="1"/>
  <c r="AA488" i="1"/>
  <c r="AG487" i="1"/>
  <c r="AH487" i="1" s="1"/>
  <c r="AC487" i="1"/>
  <c r="AB487" i="1"/>
  <c r="AA487" i="1"/>
  <c r="AG486" i="1"/>
  <c r="AH486" i="1" s="1"/>
  <c r="AC486" i="1"/>
  <c r="AB486" i="1"/>
  <c r="AA486" i="1"/>
  <c r="AG485" i="1"/>
  <c r="AH485" i="1" s="1"/>
  <c r="AC485" i="1"/>
  <c r="AB485" i="1"/>
  <c r="AA485" i="1"/>
  <c r="AG484" i="1"/>
  <c r="AH484" i="1" s="1"/>
  <c r="AC484" i="1"/>
  <c r="AB484" i="1"/>
  <c r="AA484" i="1"/>
  <c r="AG483" i="1"/>
  <c r="AH483" i="1" s="1"/>
  <c r="AC483" i="1"/>
  <c r="AB483" i="1"/>
  <c r="AA483" i="1"/>
  <c r="AG482" i="1"/>
  <c r="AH482" i="1" s="1"/>
  <c r="AC482" i="1"/>
  <c r="AB482" i="1"/>
  <c r="AA482" i="1"/>
  <c r="AG481" i="1"/>
  <c r="AH481" i="1" s="1"/>
  <c r="AC481" i="1"/>
  <c r="AB481" i="1"/>
  <c r="AA481" i="1"/>
  <c r="AG480" i="1"/>
  <c r="AH480" i="1" s="1"/>
  <c r="AC480" i="1"/>
  <c r="AB480" i="1"/>
  <c r="AA480" i="1"/>
  <c r="AG479" i="1"/>
  <c r="AH479" i="1" s="1"/>
  <c r="AC479" i="1"/>
  <c r="AB479" i="1"/>
  <c r="AA479" i="1"/>
  <c r="AG478" i="1"/>
  <c r="AH478" i="1" s="1"/>
  <c r="AC478" i="1"/>
  <c r="AB478" i="1"/>
  <c r="AA478" i="1"/>
  <c r="AG477" i="1"/>
  <c r="AH477" i="1" s="1"/>
  <c r="AC477" i="1"/>
  <c r="AB477" i="1"/>
  <c r="AA477" i="1"/>
  <c r="AG476" i="1"/>
  <c r="AH476" i="1" s="1"/>
  <c r="AC476" i="1"/>
  <c r="AB476" i="1"/>
  <c r="AA476" i="1"/>
  <c r="AG475" i="1"/>
  <c r="AH475" i="1" s="1"/>
  <c r="AC475" i="1"/>
  <c r="AB475" i="1"/>
  <c r="AA475" i="1"/>
  <c r="AG474" i="1"/>
  <c r="AH474" i="1" s="1"/>
  <c r="AC474" i="1"/>
  <c r="AB474" i="1"/>
  <c r="AA474" i="1"/>
  <c r="AG473" i="1"/>
  <c r="AH473" i="1" s="1"/>
  <c r="AC473" i="1"/>
  <c r="AB473" i="1"/>
  <c r="AA473" i="1"/>
  <c r="AG472" i="1"/>
  <c r="AH472" i="1" s="1"/>
  <c r="AC472" i="1"/>
  <c r="AB472" i="1"/>
  <c r="AA472" i="1"/>
  <c r="AG471" i="1"/>
  <c r="AH471" i="1" s="1"/>
  <c r="AC471" i="1"/>
  <c r="AB471" i="1"/>
  <c r="AA471" i="1"/>
  <c r="AG470" i="1"/>
  <c r="AH470" i="1" s="1"/>
  <c r="AC470" i="1"/>
  <c r="AB470" i="1"/>
  <c r="AA470" i="1"/>
  <c r="AG469" i="1"/>
  <c r="AH469" i="1" s="1"/>
  <c r="AC469" i="1"/>
  <c r="AB469" i="1"/>
  <c r="AA469" i="1"/>
  <c r="AG468" i="1"/>
  <c r="AH468" i="1" s="1"/>
  <c r="AC468" i="1"/>
  <c r="AB468" i="1"/>
  <c r="AA468" i="1"/>
  <c r="AG467" i="1"/>
  <c r="AH467" i="1" s="1"/>
  <c r="AC467" i="1"/>
  <c r="AB467" i="1"/>
  <c r="AA467" i="1"/>
  <c r="AG466" i="1"/>
  <c r="AH466" i="1" s="1"/>
  <c r="AC466" i="1"/>
  <c r="AB466" i="1"/>
  <c r="AA466" i="1"/>
  <c r="AG465" i="1"/>
  <c r="AH465" i="1" s="1"/>
  <c r="AC465" i="1"/>
  <c r="AB465" i="1"/>
  <c r="AA465" i="1"/>
  <c r="AG464" i="1"/>
  <c r="AH464" i="1" s="1"/>
  <c r="AC464" i="1"/>
  <c r="AB464" i="1"/>
  <c r="AA464" i="1"/>
  <c r="AG463" i="1"/>
  <c r="AH463" i="1" s="1"/>
  <c r="AC463" i="1"/>
  <c r="AB463" i="1"/>
  <c r="AA463" i="1"/>
  <c r="AG462" i="1"/>
  <c r="AH462" i="1" s="1"/>
  <c r="AC462" i="1"/>
  <c r="AB462" i="1"/>
  <c r="AA462" i="1"/>
  <c r="AG461" i="1"/>
  <c r="AH461" i="1" s="1"/>
  <c r="AC461" i="1"/>
  <c r="AB461" i="1"/>
  <c r="AA461" i="1"/>
  <c r="AG460" i="1"/>
  <c r="AH460" i="1" s="1"/>
  <c r="AC460" i="1"/>
  <c r="AB460" i="1"/>
  <c r="AA460" i="1"/>
  <c r="AG459" i="1"/>
  <c r="AH459" i="1" s="1"/>
  <c r="AC459" i="1"/>
  <c r="AB459" i="1"/>
  <c r="AA459" i="1"/>
  <c r="AG458" i="1"/>
  <c r="AH458" i="1" s="1"/>
  <c r="AC458" i="1"/>
  <c r="AB458" i="1"/>
  <c r="AA458" i="1"/>
  <c r="AG457" i="1"/>
  <c r="AH457" i="1" s="1"/>
  <c r="AC457" i="1"/>
  <c r="AB457" i="1"/>
  <c r="AA457" i="1"/>
  <c r="AG456" i="1"/>
  <c r="AH456" i="1" s="1"/>
  <c r="AC456" i="1"/>
  <c r="AB456" i="1"/>
  <c r="AA456" i="1"/>
  <c r="AG455" i="1"/>
  <c r="AH455" i="1" s="1"/>
  <c r="AC455" i="1"/>
  <c r="AB455" i="1"/>
  <c r="AA455" i="1"/>
  <c r="AG454" i="1"/>
  <c r="AH454" i="1" s="1"/>
  <c r="AC454" i="1"/>
  <c r="AB454" i="1"/>
  <c r="AA454" i="1"/>
  <c r="AG453" i="1"/>
  <c r="AH453" i="1" s="1"/>
  <c r="AC453" i="1"/>
  <c r="AB453" i="1"/>
  <c r="AA453" i="1"/>
  <c r="AG452" i="1"/>
  <c r="AH452" i="1" s="1"/>
  <c r="AC452" i="1"/>
  <c r="AB452" i="1"/>
  <c r="AA452" i="1"/>
  <c r="AG451" i="1"/>
  <c r="AH451" i="1" s="1"/>
  <c r="AC451" i="1"/>
  <c r="AB451" i="1"/>
  <c r="AA451" i="1"/>
  <c r="AG450" i="1"/>
  <c r="AH450" i="1" s="1"/>
  <c r="AC450" i="1"/>
  <c r="AB450" i="1"/>
  <c r="AA450" i="1"/>
  <c r="AG449" i="1"/>
  <c r="AH449" i="1" s="1"/>
  <c r="AC449" i="1"/>
  <c r="AB449" i="1"/>
  <c r="AA449" i="1"/>
  <c r="AG448" i="1"/>
  <c r="AH448" i="1" s="1"/>
  <c r="AC448" i="1"/>
  <c r="AB448" i="1"/>
  <c r="AA448" i="1"/>
  <c r="AG447" i="1"/>
  <c r="AH447" i="1" s="1"/>
  <c r="AC447" i="1"/>
  <c r="AB447" i="1"/>
  <c r="AA447" i="1"/>
  <c r="AG446" i="1"/>
  <c r="AH446" i="1" s="1"/>
  <c r="AC446" i="1"/>
  <c r="AB446" i="1"/>
  <c r="AA446" i="1"/>
  <c r="AG445" i="1"/>
  <c r="AH445" i="1" s="1"/>
  <c r="AC445" i="1"/>
  <c r="AB445" i="1"/>
  <c r="AA445" i="1"/>
  <c r="AG444" i="1"/>
  <c r="AH444" i="1" s="1"/>
  <c r="AC444" i="1"/>
  <c r="AB444" i="1"/>
  <c r="AA444" i="1"/>
  <c r="AG443" i="1"/>
  <c r="AH443" i="1" s="1"/>
  <c r="AC443" i="1"/>
  <c r="AB443" i="1"/>
  <c r="AA443" i="1"/>
  <c r="AG442" i="1"/>
  <c r="AH442" i="1" s="1"/>
  <c r="AC442" i="1"/>
  <c r="AB442" i="1"/>
  <c r="AA442" i="1"/>
  <c r="AG441" i="1"/>
  <c r="AH441" i="1" s="1"/>
  <c r="AC441" i="1"/>
  <c r="AB441" i="1"/>
  <c r="AA441" i="1"/>
  <c r="AG440" i="1"/>
  <c r="AH440" i="1" s="1"/>
  <c r="AC440" i="1"/>
  <c r="AB440" i="1"/>
  <c r="AA440" i="1"/>
  <c r="AG439" i="1"/>
  <c r="AH439" i="1" s="1"/>
  <c r="AC439" i="1"/>
  <c r="AB439" i="1"/>
  <c r="AA439" i="1"/>
  <c r="AG438" i="1"/>
  <c r="AH438" i="1" s="1"/>
  <c r="AC438" i="1"/>
  <c r="AB438" i="1"/>
  <c r="AA438" i="1"/>
  <c r="AG437" i="1"/>
  <c r="AH437" i="1" s="1"/>
  <c r="AC437" i="1"/>
  <c r="AB437" i="1"/>
  <c r="AA437" i="1"/>
  <c r="AG436" i="1"/>
  <c r="AH436" i="1" s="1"/>
  <c r="AC436" i="1"/>
  <c r="AB436" i="1"/>
  <c r="AA436" i="1"/>
  <c r="AG435" i="1"/>
  <c r="AH435" i="1" s="1"/>
  <c r="AC435" i="1"/>
  <c r="AB435" i="1"/>
  <c r="AA435" i="1"/>
  <c r="AG434" i="1"/>
  <c r="AH434" i="1" s="1"/>
  <c r="AC434" i="1"/>
  <c r="AB434" i="1"/>
  <c r="AA434" i="1"/>
  <c r="AG433" i="1"/>
  <c r="AH433" i="1" s="1"/>
  <c r="AC433" i="1"/>
  <c r="AB433" i="1"/>
  <c r="AA433" i="1"/>
  <c r="AG432" i="1"/>
  <c r="AH432" i="1" s="1"/>
  <c r="AC432" i="1"/>
  <c r="AB432" i="1"/>
  <c r="AA432" i="1"/>
  <c r="AG431" i="1"/>
  <c r="AH431" i="1" s="1"/>
  <c r="AC431" i="1"/>
  <c r="AB431" i="1"/>
  <c r="AA431" i="1"/>
  <c r="AG430" i="1"/>
  <c r="AH430" i="1" s="1"/>
  <c r="AC430" i="1"/>
  <c r="AB430" i="1"/>
  <c r="AA430" i="1"/>
  <c r="AG429" i="1"/>
  <c r="AH429" i="1" s="1"/>
  <c r="AC429" i="1"/>
  <c r="AB429" i="1"/>
  <c r="AA429" i="1"/>
  <c r="AG428" i="1"/>
  <c r="AH428" i="1" s="1"/>
  <c r="AC428" i="1"/>
  <c r="AB428" i="1"/>
  <c r="AA428" i="1"/>
  <c r="AG427" i="1"/>
  <c r="AH427" i="1" s="1"/>
  <c r="AC427" i="1"/>
  <c r="AB427" i="1"/>
  <c r="AA427" i="1"/>
  <c r="AG426" i="1"/>
  <c r="AH426" i="1" s="1"/>
  <c r="AC426" i="1"/>
  <c r="AB426" i="1"/>
  <c r="AA426" i="1"/>
  <c r="AG425" i="1"/>
  <c r="AH425" i="1" s="1"/>
  <c r="AC425" i="1"/>
  <c r="AB425" i="1"/>
  <c r="AA425" i="1"/>
  <c r="AG424" i="1"/>
  <c r="AH424" i="1" s="1"/>
  <c r="AC424" i="1"/>
  <c r="AB424" i="1"/>
  <c r="AA424" i="1"/>
  <c r="AG423" i="1"/>
  <c r="AH423" i="1" s="1"/>
  <c r="AC423" i="1"/>
  <c r="AB423" i="1"/>
  <c r="AA423" i="1"/>
  <c r="AG422" i="1"/>
  <c r="AH422" i="1" s="1"/>
  <c r="AC422" i="1"/>
  <c r="AB422" i="1"/>
  <c r="AA422" i="1"/>
  <c r="AG421" i="1"/>
  <c r="AH421" i="1" s="1"/>
  <c r="AC421" i="1"/>
  <c r="AB421" i="1"/>
  <c r="AA421" i="1"/>
  <c r="AG420" i="1"/>
  <c r="AH420" i="1" s="1"/>
  <c r="AC420" i="1"/>
  <c r="AB420" i="1"/>
  <c r="AA420" i="1"/>
  <c r="AG419" i="1"/>
  <c r="AH419" i="1" s="1"/>
  <c r="AC419" i="1"/>
  <c r="AB419" i="1"/>
  <c r="AA419" i="1"/>
  <c r="AG418" i="1"/>
  <c r="AH418" i="1" s="1"/>
  <c r="AC418" i="1"/>
  <c r="AB418" i="1"/>
  <c r="AA418" i="1"/>
  <c r="AG417" i="1"/>
  <c r="AH417" i="1" s="1"/>
  <c r="AC417" i="1"/>
  <c r="AB417" i="1"/>
  <c r="AA417" i="1"/>
  <c r="AG416" i="1"/>
  <c r="AH416" i="1" s="1"/>
  <c r="AC416" i="1"/>
  <c r="AB416" i="1"/>
  <c r="AA416" i="1"/>
  <c r="AG415" i="1"/>
  <c r="AH415" i="1" s="1"/>
  <c r="AC415" i="1"/>
  <c r="AB415" i="1"/>
  <c r="AA415" i="1"/>
  <c r="AG414" i="1"/>
  <c r="AH414" i="1" s="1"/>
  <c r="AC414" i="1"/>
  <c r="AB414" i="1"/>
  <c r="AA414" i="1"/>
  <c r="AG413" i="1"/>
  <c r="AH413" i="1" s="1"/>
  <c r="AC413" i="1"/>
  <c r="AB413" i="1"/>
  <c r="AA413" i="1"/>
  <c r="AG412" i="1"/>
  <c r="AH412" i="1" s="1"/>
  <c r="AC412" i="1"/>
  <c r="AB412" i="1"/>
  <c r="AA412" i="1"/>
  <c r="AG411" i="1"/>
  <c r="AH411" i="1" s="1"/>
  <c r="AC411" i="1"/>
  <c r="AB411" i="1"/>
  <c r="AA411" i="1"/>
  <c r="AG410" i="1"/>
  <c r="AH410" i="1" s="1"/>
  <c r="AC410" i="1"/>
  <c r="AB410" i="1"/>
  <c r="AA410" i="1"/>
  <c r="AG409" i="1"/>
  <c r="AH409" i="1" s="1"/>
  <c r="AC409" i="1"/>
  <c r="AB409" i="1"/>
  <c r="AA409" i="1"/>
  <c r="AG408" i="1"/>
  <c r="AH408" i="1" s="1"/>
  <c r="AC408" i="1"/>
  <c r="AB408" i="1"/>
  <c r="AA408" i="1"/>
  <c r="AG407" i="1"/>
  <c r="AH407" i="1" s="1"/>
  <c r="AC407" i="1"/>
  <c r="AB407" i="1"/>
  <c r="AA407" i="1"/>
  <c r="AG406" i="1"/>
  <c r="AH406" i="1" s="1"/>
  <c r="AC406" i="1"/>
  <c r="AB406" i="1"/>
  <c r="AA406" i="1"/>
  <c r="AG405" i="1"/>
  <c r="AH405" i="1" s="1"/>
  <c r="AC405" i="1"/>
  <c r="AB405" i="1"/>
  <c r="AA405" i="1"/>
  <c r="AG404" i="1"/>
  <c r="AH404" i="1" s="1"/>
  <c r="AC404" i="1"/>
  <c r="AB404" i="1"/>
  <c r="AA404" i="1"/>
  <c r="AG403" i="1"/>
  <c r="AH403" i="1" s="1"/>
  <c r="AC403" i="1"/>
  <c r="AB403" i="1"/>
  <c r="AA403" i="1"/>
  <c r="AG402" i="1"/>
  <c r="AH402" i="1" s="1"/>
  <c r="AC402" i="1"/>
  <c r="AB402" i="1"/>
  <c r="AA402" i="1"/>
  <c r="AG401" i="1"/>
  <c r="AH401" i="1" s="1"/>
  <c r="AC401" i="1"/>
  <c r="AB401" i="1"/>
  <c r="AA401" i="1"/>
  <c r="AG400" i="1"/>
  <c r="AH400" i="1" s="1"/>
  <c r="AC400" i="1"/>
  <c r="AB400" i="1"/>
  <c r="AA400" i="1"/>
  <c r="AG399" i="1"/>
  <c r="AH399" i="1" s="1"/>
  <c r="AC399" i="1"/>
  <c r="AB399" i="1"/>
  <c r="AA399" i="1"/>
  <c r="AG398" i="1"/>
  <c r="AH398" i="1" s="1"/>
  <c r="AC398" i="1"/>
  <c r="AB398" i="1"/>
  <c r="AA398" i="1"/>
  <c r="AG397" i="1"/>
  <c r="AH397" i="1" s="1"/>
  <c r="AC397" i="1"/>
  <c r="AB397" i="1"/>
  <c r="AA397" i="1"/>
  <c r="AG396" i="1"/>
  <c r="AH396" i="1" s="1"/>
  <c r="AC396" i="1"/>
  <c r="AB396" i="1"/>
  <c r="AA396" i="1"/>
  <c r="AG395" i="1"/>
  <c r="AH395" i="1" s="1"/>
  <c r="AC395" i="1"/>
  <c r="AB395" i="1"/>
  <c r="AA395" i="1"/>
  <c r="AG394" i="1"/>
  <c r="AH394" i="1" s="1"/>
  <c r="AC394" i="1"/>
  <c r="AB394" i="1"/>
  <c r="AA394" i="1"/>
  <c r="AG393" i="1"/>
  <c r="AH393" i="1" s="1"/>
  <c r="AC393" i="1"/>
  <c r="AB393" i="1"/>
  <c r="AA393" i="1"/>
  <c r="AG392" i="1"/>
  <c r="AH392" i="1" s="1"/>
  <c r="AC392" i="1"/>
  <c r="AB392" i="1"/>
  <c r="AA392" i="1"/>
  <c r="AG391" i="1"/>
  <c r="AH391" i="1" s="1"/>
  <c r="AC391" i="1"/>
  <c r="AB391" i="1"/>
  <c r="AA391" i="1"/>
  <c r="AG390" i="1"/>
  <c r="AH390" i="1" s="1"/>
  <c r="AC390" i="1"/>
  <c r="AB390" i="1"/>
  <c r="AA390" i="1"/>
  <c r="AG389" i="1"/>
  <c r="AH389" i="1" s="1"/>
  <c r="AC389" i="1"/>
  <c r="AB389" i="1"/>
  <c r="AA389" i="1"/>
  <c r="AG388" i="1"/>
  <c r="AH388" i="1" s="1"/>
  <c r="AC388" i="1"/>
  <c r="AB388" i="1"/>
  <c r="AA388" i="1"/>
  <c r="AG387" i="1"/>
  <c r="AH387" i="1" s="1"/>
  <c r="AC387" i="1"/>
  <c r="AB387" i="1"/>
  <c r="AA387" i="1"/>
  <c r="AG386" i="1"/>
  <c r="AH386" i="1" s="1"/>
  <c r="AC386" i="1"/>
  <c r="AB386" i="1"/>
  <c r="AA386" i="1"/>
  <c r="AG385" i="1"/>
  <c r="AH385" i="1" s="1"/>
  <c r="AC385" i="1"/>
  <c r="AB385" i="1"/>
  <c r="AA385" i="1"/>
  <c r="AG384" i="1"/>
  <c r="AH384" i="1" s="1"/>
  <c r="AC384" i="1"/>
  <c r="AB384" i="1"/>
  <c r="AA384" i="1"/>
  <c r="AG383" i="1"/>
  <c r="AH383" i="1" s="1"/>
  <c r="AC383" i="1"/>
  <c r="AB383" i="1"/>
  <c r="AA383" i="1"/>
  <c r="AG382" i="1"/>
  <c r="AH382" i="1" s="1"/>
  <c r="AC382" i="1"/>
  <c r="AB382" i="1"/>
  <c r="AA382" i="1"/>
  <c r="AG381" i="1"/>
  <c r="AH381" i="1" s="1"/>
  <c r="AC381" i="1"/>
  <c r="AB381" i="1"/>
  <c r="AA381" i="1"/>
  <c r="AG380" i="1"/>
  <c r="AH380" i="1" s="1"/>
  <c r="AC380" i="1"/>
  <c r="AB380" i="1"/>
  <c r="AA380" i="1"/>
  <c r="AG379" i="1"/>
  <c r="AH379" i="1" s="1"/>
  <c r="AC379" i="1"/>
  <c r="AB379" i="1"/>
  <c r="AA379" i="1"/>
  <c r="AG378" i="1"/>
  <c r="AH378" i="1" s="1"/>
  <c r="AC378" i="1"/>
  <c r="AB378" i="1"/>
  <c r="AA378" i="1"/>
  <c r="AG377" i="1"/>
  <c r="AH377" i="1" s="1"/>
  <c r="AC377" i="1"/>
  <c r="AB377" i="1"/>
  <c r="AA377" i="1"/>
  <c r="AG376" i="1"/>
  <c r="AH376" i="1" s="1"/>
  <c r="AC376" i="1"/>
  <c r="AB376" i="1"/>
  <c r="AA376" i="1"/>
  <c r="AG375" i="1"/>
  <c r="AH375" i="1" s="1"/>
  <c r="AC375" i="1"/>
  <c r="AB375" i="1"/>
  <c r="AA375" i="1"/>
  <c r="AG374" i="1"/>
  <c r="AH374" i="1" s="1"/>
  <c r="AC374" i="1"/>
  <c r="AB374" i="1"/>
  <c r="AA374" i="1"/>
  <c r="AG373" i="1"/>
  <c r="AH373" i="1" s="1"/>
  <c r="AC373" i="1"/>
  <c r="AB373" i="1"/>
  <c r="AA373" i="1"/>
  <c r="AG372" i="1"/>
  <c r="AH372" i="1" s="1"/>
  <c r="AC372" i="1"/>
  <c r="AB372" i="1"/>
  <c r="AA372" i="1"/>
  <c r="AG371" i="1"/>
  <c r="AH371" i="1" s="1"/>
  <c r="AC371" i="1"/>
  <c r="AB371" i="1"/>
  <c r="AA371" i="1"/>
  <c r="AG370" i="1"/>
  <c r="AH370" i="1" s="1"/>
  <c r="AC370" i="1"/>
  <c r="AB370" i="1"/>
  <c r="AA370" i="1"/>
  <c r="AG369" i="1"/>
  <c r="AH369" i="1" s="1"/>
  <c r="AC369" i="1"/>
  <c r="AB369" i="1"/>
  <c r="AA369" i="1"/>
  <c r="AG368" i="1"/>
  <c r="AH368" i="1" s="1"/>
  <c r="AC368" i="1"/>
  <c r="AB368" i="1"/>
  <c r="AA368" i="1"/>
  <c r="AG367" i="1"/>
  <c r="AH367" i="1" s="1"/>
  <c r="AC367" i="1"/>
  <c r="AB367" i="1"/>
  <c r="AA367" i="1"/>
  <c r="AG366" i="1"/>
  <c r="AH366" i="1" s="1"/>
  <c r="AC366" i="1"/>
  <c r="AB366" i="1"/>
  <c r="AA366" i="1"/>
  <c r="AG365" i="1"/>
  <c r="AH365" i="1" s="1"/>
  <c r="AC365" i="1"/>
  <c r="AB365" i="1"/>
  <c r="AA365" i="1"/>
  <c r="AG364" i="1"/>
  <c r="AH364" i="1" s="1"/>
  <c r="AC364" i="1"/>
  <c r="AB364" i="1"/>
  <c r="AA364" i="1"/>
  <c r="AG363" i="1"/>
  <c r="AH363" i="1" s="1"/>
  <c r="AC363" i="1"/>
  <c r="AB363" i="1"/>
  <c r="AA363" i="1"/>
  <c r="AG362" i="1"/>
  <c r="AH362" i="1" s="1"/>
  <c r="AC362" i="1"/>
  <c r="AB362" i="1"/>
  <c r="AA362" i="1"/>
  <c r="AG361" i="1"/>
  <c r="AH361" i="1" s="1"/>
  <c r="AC361" i="1"/>
  <c r="AB361" i="1"/>
  <c r="AA361" i="1"/>
  <c r="AG360" i="1"/>
  <c r="AH360" i="1" s="1"/>
  <c r="AC360" i="1"/>
  <c r="AB360" i="1"/>
  <c r="AA360" i="1"/>
  <c r="AG359" i="1"/>
  <c r="AH359" i="1" s="1"/>
  <c r="AC359" i="1"/>
  <c r="AB359" i="1"/>
  <c r="AA359" i="1"/>
  <c r="AG358" i="1"/>
  <c r="AH358" i="1" s="1"/>
  <c r="AC358" i="1"/>
  <c r="AB358" i="1"/>
  <c r="AA358" i="1"/>
  <c r="AG357" i="1"/>
  <c r="AH357" i="1" s="1"/>
  <c r="AC357" i="1"/>
  <c r="AB357" i="1"/>
  <c r="AA357" i="1"/>
  <c r="AG356" i="1"/>
  <c r="AH356" i="1" s="1"/>
  <c r="AC356" i="1"/>
  <c r="AB356" i="1"/>
  <c r="AA356" i="1"/>
  <c r="AG355" i="1"/>
  <c r="AH355" i="1" s="1"/>
  <c r="AC355" i="1"/>
  <c r="AB355" i="1"/>
  <c r="AA355" i="1"/>
  <c r="AG354" i="1"/>
  <c r="AH354" i="1" s="1"/>
  <c r="AC354" i="1"/>
  <c r="AB354" i="1"/>
  <c r="AA354" i="1"/>
  <c r="AG353" i="1"/>
  <c r="AH353" i="1" s="1"/>
  <c r="AC353" i="1"/>
  <c r="AB353" i="1"/>
  <c r="AA353" i="1"/>
  <c r="AG352" i="1"/>
  <c r="AH352" i="1" s="1"/>
  <c r="AC352" i="1"/>
  <c r="AB352" i="1"/>
  <c r="AA352" i="1"/>
  <c r="AG351" i="1"/>
  <c r="AH351" i="1" s="1"/>
  <c r="AC351" i="1"/>
  <c r="AB351" i="1"/>
  <c r="AA351" i="1"/>
  <c r="AG350" i="1"/>
  <c r="AH350" i="1" s="1"/>
  <c r="AC350" i="1"/>
  <c r="AB350" i="1"/>
  <c r="AA350" i="1"/>
  <c r="AG349" i="1"/>
  <c r="AH349" i="1" s="1"/>
  <c r="AC349" i="1"/>
  <c r="AB349" i="1"/>
  <c r="AA349" i="1"/>
  <c r="AG348" i="1"/>
  <c r="AH348" i="1" s="1"/>
  <c r="AC348" i="1"/>
  <c r="AB348" i="1"/>
  <c r="AA348" i="1"/>
  <c r="AG347" i="1"/>
  <c r="AH347" i="1" s="1"/>
  <c r="AC347" i="1"/>
  <c r="AB347" i="1"/>
  <c r="AA347" i="1"/>
  <c r="AG346" i="1"/>
  <c r="AH346" i="1" s="1"/>
  <c r="AC346" i="1"/>
  <c r="AB346" i="1"/>
  <c r="AA346" i="1"/>
  <c r="AG345" i="1"/>
  <c r="AH345" i="1" s="1"/>
  <c r="AC345" i="1"/>
  <c r="AB345" i="1"/>
  <c r="AA345" i="1"/>
  <c r="AG344" i="1"/>
  <c r="AH344" i="1" s="1"/>
  <c r="AC344" i="1"/>
  <c r="AB344" i="1"/>
  <c r="AA344" i="1"/>
  <c r="AG343" i="1"/>
  <c r="AH343" i="1" s="1"/>
  <c r="AC343" i="1"/>
  <c r="AB343" i="1"/>
  <c r="AA343" i="1"/>
  <c r="AG342" i="1"/>
  <c r="AH342" i="1" s="1"/>
  <c r="AC342" i="1"/>
  <c r="AB342" i="1"/>
  <c r="AA342" i="1"/>
  <c r="AG341" i="1"/>
  <c r="AH341" i="1" s="1"/>
  <c r="AC341" i="1"/>
  <c r="AB341" i="1"/>
  <c r="AA341" i="1"/>
  <c r="AG340" i="1"/>
  <c r="AH340" i="1" s="1"/>
  <c r="AC340" i="1"/>
  <c r="AB340" i="1"/>
  <c r="AA340" i="1"/>
  <c r="AG339" i="1"/>
  <c r="AH339" i="1" s="1"/>
  <c r="AC339" i="1"/>
  <c r="AB339" i="1"/>
  <c r="AA339" i="1"/>
  <c r="AG338" i="1"/>
  <c r="AH338" i="1" s="1"/>
  <c r="AC338" i="1"/>
  <c r="AB338" i="1"/>
  <c r="AA338" i="1"/>
  <c r="AG337" i="1"/>
  <c r="AH337" i="1" s="1"/>
  <c r="AC337" i="1"/>
  <c r="AB337" i="1"/>
  <c r="AA337" i="1"/>
  <c r="AG336" i="1"/>
  <c r="AH336" i="1" s="1"/>
  <c r="AC336" i="1"/>
  <c r="AB336" i="1"/>
  <c r="AA336" i="1"/>
  <c r="AG335" i="1"/>
  <c r="AH335" i="1" s="1"/>
  <c r="AC335" i="1"/>
  <c r="AB335" i="1"/>
  <c r="AA335" i="1"/>
  <c r="AG334" i="1"/>
  <c r="AH334" i="1" s="1"/>
  <c r="AC334" i="1"/>
  <c r="AB334" i="1"/>
  <c r="AA334" i="1"/>
  <c r="AG333" i="1"/>
  <c r="AH333" i="1" s="1"/>
  <c r="AC333" i="1"/>
  <c r="AB333" i="1"/>
  <c r="AA333" i="1"/>
  <c r="AG332" i="1"/>
  <c r="AH332" i="1" s="1"/>
  <c r="AC332" i="1"/>
  <c r="AB332" i="1"/>
  <c r="AA332" i="1"/>
  <c r="AG331" i="1"/>
  <c r="AH331" i="1" s="1"/>
  <c r="AC331" i="1"/>
  <c r="AB331" i="1"/>
  <c r="AA331" i="1"/>
  <c r="AG330" i="1"/>
  <c r="AH330" i="1" s="1"/>
  <c r="AC330" i="1"/>
  <c r="AB330" i="1"/>
  <c r="AA330" i="1"/>
  <c r="AG329" i="1"/>
  <c r="AH329" i="1" s="1"/>
  <c r="AC329" i="1"/>
  <c r="AB329" i="1"/>
  <c r="AA329" i="1"/>
  <c r="AG328" i="1"/>
  <c r="AH328" i="1" s="1"/>
  <c r="AC328" i="1"/>
  <c r="AB328" i="1"/>
  <c r="AA328" i="1"/>
  <c r="AG327" i="1"/>
  <c r="AH327" i="1" s="1"/>
  <c r="AC327" i="1"/>
  <c r="AB327" i="1"/>
  <c r="AA327" i="1"/>
  <c r="AG326" i="1"/>
  <c r="AH326" i="1" s="1"/>
  <c r="AC326" i="1"/>
  <c r="AB326" i="1"/>
  <c r="AA326" i="1"/>
  <c r="AG325" i="1"/>
  <c r="AH325" i="1" s="1"/>
  <c r="AC325" i="1"/>
  <c r="AB325" i="1"/>
  <c r="AA325" i="1"/>
  <c r="AG324" i="1"/>
  <c r="AH324" i="1" s="1"/>
  <c r="AC324" i="1"/>
  <c r="AB324" i="1"/>
  <c r="AA324" i="1"/>
  <c r="AG323" i="1"/>
  <c r="AH323" i="1" s="1"/>
  <c r="AC323" i="1"/>
  <c r="AB323" i="1"/>
  <c r="AA323" i="1"/>
  <c r="AG322" i="1"/>
  <c r="AH322" i="1" s="1"/>
  <c r="AC322" i="1"/>
  <c r="AB322" i="1"/>
  <c r="AA322" i="1"/>
  <c r="AG321" i="1"/>
  <c r="AH321" i="1" s="1"/>
  <c r="AC321" i="1"/>
  <c r="AB321" i="1"/>
  <c r="AA321" i="1"/>
  <c r="AG320" i="1"/>
  <c r="AH320" i="1" s="1"/>
  <c r="AC320" i="1"/>
  <c r="AB320" i="1"/>
  <c r="AA320" i="1"/>
  <c r="AG319" i="1"/>
  <c r="AH319" i="1" s="1"/>
  <c r="AC319" i="1"/>
  <c r="AB319" i="1"/>
  <c r="AA319" i="1"/>
  <c r="AG318" i="1"/>
  <c r="AH318" i="1" s="1"/>
  <c r="AC318" i="1"/>
  <c r="AB318" i="1"/>
  <c r="AA318" i="1"/>
  <c r="AG317" i="1"/>
  <c r="AH317" i="1" s="1"/>
  <c r="AC317" i="1"/>
  <c r="AB317" i="1"/>
  <c r="AA317" i="1"/>
  <c r="AG316" i="1"/>
  <c r="AH316" i="1" s="1"/>
  <c r="AC316" i="1"/>
  <c r="AB316" i="1"/>
  <c r="AA316" i="1"/>
  <c r="AG315" i="1"/>
  <c r="AH315" i="1" s="1"/>
  <c r="AC315" i="1"/>
  <c r="AB315" i="1"/>
  <c r="AA315" i="1"/>
  <c r="AG314" i="1"/>
  <c r="AH314" i="1" s="1"/>
  <c r="AC314" i="1"/>
  <c r="AB314" i="1"/>
  <c r="AA314" i="1"/>
  <c r="AG313" i="1"/>
  <c r="AH313" i="1" s="1"/>
  <c r="AC313" i="1"/>
  <c r="AB313" i="1"/>
  <c r="AA313" i="1"/>
  <c r="AG312" i="1"/>
  <c r="AH312" i="1" s="1"/>
  <c r="AC312" i="1"/>
  <c r="AB312" i="1"/>
  <c r="AA312" i="1"/>
  <c r="AG311" i="1"/>
  <c r="AH311" i="1" s="1"/>
  <c r="AC311" i="1"/>
  <c r="AB311" i="1"/>
  <c r="AA311" i="1"/>
  <c r="AG310" i="1"/>
  <c r="AH310" i="1" s="1"/>
  <c r="AC310" i="1"/>
  <c r="AB310" i="1"/>
  <c r="AA310" i="1"/>
  <c r="AG309" i="1"/>
  <c r="AH309" i="1" s="1"/>
  <c r="AC309" i="1"/>
  <c r="AB309" i="1"/>
  <c r="AA309" i="1"/>
  <c r="AG308" i="1"/>
  <c r="AH308" i="1" s="1"/>
  <c r="AC308" i="1"/>
  <c r="AB308" i="1"/>
  <c r="AA308" i="1"/>
  <c r="AG307" i="1"/>
  <c r="AH307" i="1" s="1"/>
  <c r="AC307" i="1"/>
  <c r="AB307" i="1"/>
  <c r="AA307" i="1"/>
  <c r="AG306" i="1"/>
  <c r="AH306" i="1" s="1"/>
  <c r="AC306" i="1"/>
  <c r="AB306" i="1"/>
  <c r="AA306" i="1"/>
  <c r="AG305" i="1"/>
  <c r="AH305" i="1" s="1"/>
  <c r="AC305" i="1"/>
  <c r="AB305" i="1"/>
  <c r="AA305" i="1"/>
  <c r="AG304" i="1"/>
  <c r="AH304" i="1" s="1"/>
  <c r="AC304" i="1"/>
  <c r="AB304" i="1"/>
  <c r="AA304" i="1"/>
  <c r="AG303" i="1"/>
  <c r="AH303" i="1" s="1"/>
  <c r="AC303" i="1"/>
  <c r="AB303" i="1"/>
  <c r="AA303" i="1"/>
  <c r="AG302" i="1"/>
  <c r="AH302" i="1" s="1"/>
  <c r="AC302" i="1"/>
  <c r="AB302" i="1"/>
  <c r="AA302" i="1"/>
  <c r="AG301" i="1"/>
  <c r="AH301" i="1" s="1"/>
  <c r="AC301" i="1"/>
  <c r="AB301" i="1"/>
  <c r="AA301" i="1"/>
  <c r="AG300" i="1"/>
  <c r="AH300" i="1" s="1"/>
  <c r="AC300" i="1"/>
  <c r="AB300" i="1"/>
  <c r="AA300" i="1"/>
  <c r="AG299" i="1"/>
  <c r="AH299" i="1" s="1"/>
  <c r="AC299" i="1"/>
  <c r="AB299" i="1"/>
  <c r="AA299" i="1"/>
  <c r="AG298" i="1"/>
  <c r="AH298" i="1" s="1"/>
  <c r="AC298" i="1"/>
  <c r="AB298" i="1"/>
  <c r="AA298" i="1"/>
  <c r="AG297" i="1"/>
  <c r="AH297" i="1" s="1"/>
  <c r="AC297" i="1"/>
  <c r="AB297" i="1"/>
  <c r="AA297" i="1"/>
  <c r="AG296" i="1"/>
  <c r="AH296" i="1" s="1"/>
  <c r="AC296" i="1"/>
  <c r="AB296" i="1"/>
  <c r="AA296" i="1"/>
  <c r="AG295" i="1"/>
  <c r="AH295" i="1" s="1"/>
  <c r="AC295" i="1"/>
  <c r="AB295" i="1"/>
  <c r="AA295" i="1"/>
  <c r="AG294" i="1"/>
  <c r="AH294" i="1" s="1"/>
  <c r="AC294" i="1"/>
  <c r="AB294" i="1"/>
  <c r="AA294" i="1"/>
  <c r="AG293" i="1"/>
  <c r="AH293" i="1" s="1"/>
  <c r="AC293" i="1"/>
  <c r="AB293" i="1"/>
  <c r="AA293" i="1"/>
  <c r="AG292" i="1"/>
  <c r="AH292" i="1" s="1"/>
  <c r="AC292" i="1"/>
  <c r="AB292" i="1"/>
  <c r="AA292" i="1"/>
  <c r="AG291" i="1"/>
  <c r="AH291" i="1" s="1"/>
  <c r="AC291" i="1"/>
  <c r="AB291" i="1"/>
  <c r="AA291" i="1"/>
  <c r="AG290" i="1"/>
  <c r="AH290" i="1" s="1"/>
  <c r="AC290" i="1"/>
  <c r="AB290" i="1"/>
  <c r="AA290" i="1"/>
  <c r="AG289" i="1"/>
  <c r="AH289" i="1" s="1"/>
  <c r="AC289" i="1"/>
  <c r="AB289" i="1"/>
  <c r="AA289" i="1"/>
  <c r="AG288" i="1"/>
  <c r="AH288" i="1" s="1"/>
  <c r="AC288" i="1"/>
  <c r="AB288" i="1"/>
  <c r="AA288" i="1"/>
  <c r="AG287" i="1"/>
  <c r="AH287" i="1" s="1"/>
  <c r="AC287" i="1"/>
  <c r="AB287" i="1"/>
  <c r="AA287" i="1"/>
  <c r="AG286" i="1"/>
  <c r="AH286" i="1" s="1"/>
  <c r="AC286" i="1"/>
  <c r="AB286" i="1"/>
  <c r="AA286" i="1"/>
  <c r="AG285" i="1"/>
  <c r="AH285" i="1" s="1"/>
  <c r="AC285" i="1"/>
  <c r="AB285" i="1"/>
  <c r="AA285" i="1"/>
  <c r="AG284" i="1"/>
  <c r="AH284" i="1" s="1"/>
  <c r="AC284" i="1"/>
  <c r="AB284" i="1"/>
  <c r="AA284" i="1"/>
  <c r="AG283" i="1"/>
  <c r="AH283" i="1" s="1"/>
  <c r="AC283" i="1"/>
  <c r="AB283" i="1"/>
  <c r="AA283" i="1"/>
  <c r="AG282" i="1"/>
  <c r="AH282" i="1" s="1"/>
  <c r="AC282" i="1"/>
  <c r="AB282" i="1"/>
  <c r="AA282" i="1"/>
  <c r="AG281" i="1"/>
  <c r="AH281" i="1" s="1"/>
  <c r="AC281" i="1"/>
  <c r="AB281" i="1"/>
  <c r="AA281" i="1"/>
  <c r="AG280" i="1"/>
  <c r="AH280" i="1" s="1"/>
  <c r="AC280" i="1"/>
  <c r="AB280" i="1"/>
  <c r="AA280" i="1"/>
  <c r="AG279" i="1"/>
  <c r="AH279" i="1" s="1"/>
  <c r="AC279" i="1"/>
  <c r="AB279" i="1"/>
  <c r="AA279" i="1"/>
  <c r="AG278" i="1"/>
  <c r="AH278" i="1" s="1"/>
  <c r="AC278" i="1"/>
  <c r="AB278" i="1"/>
  <c r="AA278" i="1"/>
  <c r="AG277" i="1"/>
  <c r="AH277" i="1" s="1"/>
  <c r="AC277" i="1"/>
  <c r="AB277" i="1"/>
  <c r="AA277" i="1"/>
  <c r="AG276" i="1"/>
  <c r="AH276" i="1" s="1"/>
  <c r="AC276" i="1"/>
  <c r="AB276" i="1"/>
  <c r="AA276" i="1"/>
  <c r="AG275" i="1"/>
  <c r="AH275" i="1" s="1"/>
  <c r="AC275" i="1"/>
  <c r="AB275" i="1"/>
  <c r="AA275" i="1"/>
  <c r="AG274" i="1"/>
  <c r="AH274" i="1" s="1"/>
  <c r="AC274" i="1"/>
  <c r="AB274" i="1"/>
  <c r="AA274" i="1"/>
  <c r="AG273" i="1"/>
  <c r="AH273" i="1" s="1"/>
  <c r="AC273" i="1"/>
  <c r="AB273" i="1"/>
  <c r="AA273" i="1"/>
  <c r="AG272" i="1"/>
  <c r="AH272" i="1" s="1"/>
  <c r="AC272" i="1"/>
  <c r="AB272" i="1"/>
  <c r="AA272" i="1"/>
  <c r="AG271" i="1"/>
  <c r="AH271" i="1" s="1"/>
  <c r="AC271" i="1"/>
  <c r="AB271" i="1"/>
  <c r="AA271" i="1"/>
  <c r="AG270" i="1"/>
  <c r="AH270" i="1" s="1"/>
  <c r="AC270" i="1"/>
  <c r="AB270" i="1"/>
  <c r="AA270" i="1"/>
  <c r="AG269" i="1"/>
  <c r="AH269" i="1" s="1"/>
  <c r="AC269" i="1"/>
  <c r="AB269" i="1"/>
  <c r="AA269" i="1"/>
  <c r="AG268" i="1"/>
  <c r="AH268" i="1" s="1"/>
  <c r="AC268" i="1"/>
  <c r="AB268" i="1"/>
  <c r="AA268" i="1"/>
  <c r="AG267" i="1"/>
  <c r="AH267" i="1" s="1"/>
  <c r="AC267" i="1"/>
  <c r="AB267" i="1"/>
  <c r="AA267" i="1"/>
  <c r="AG266" i="1"/>
  <c r="AH266" i="1" s="1"/>
  <c r="AC266" i="1"/>
  <c r="AB266" i="1"/>
  <c r="AA266" i="1"/>
  <c r="AG265" i="1"/>
  <c r="AH265" i="1" s="1"/>
  <c r="AC265" i="1"/>
  <c r="AB265" i="1"/>
  <c r="AA265" i="1"/>
  <c r="AG264" i="1"/>
  <c r="AH264" i="1" s="1"/>
  <c r="AC264" i="1"/>
  <c r="AB264" i="1"/>
  <c r="AA264" i="1"/>
  <c r="AG263" i="1"/>
  <c r="AH263" i="1" s="1"/>
  <c r="AC263" i="1"/>
  <c r="AB263" i="1"/>
  <c r="AA263" i="1"/>
  <c r="AG262" i="1"/>
  <c r="AH262" i="1" s="1"/>
  <c r="AC262" i="1"/>
  <c r="AB262" i="1"/>
  <c r="AA262" i="1"/>
  <c r="AG261" i="1"/>
  <c r="AH261" i="1" s="1"/>
  <c r="AC261" i="1"/>
  <c r="AB261" i="1"/>
  <c r="AA261" i="1"/>
  <c r="AG260" i="1"/>
  <c r="AH260" i="1" s="1"/>
  <c r="AC260" i="1"/>
  <c r="AB260" i="1"/>
  <c r="AA260" i="1"/>
  <c r="AG259" i="1"/>
  <c r="AH259" i="1" s="1"/>
  <c r="AC259" i="1"/>
  <c r="AB259" i="1"/>
  <c r="AA259" i="1"/>
  <c r="AG258" i="1"/>
  <c r="AH258" i="1" s="1"/>
  <c r="AC258" i="1"/>
  <c r="AB258" i="1"/>
  <c r="AA258" i="1"/>
  <c r="AG257" i="1"/>
  <c r="AH257" i="1" s="1"/>
  <c r="AC257" i="1"/>
  <c r="AB257" i="1"/>
  <c r="AA257" i="1"/>
  <c r="AG256" i="1"/>
  <c r="AH256" i="1" s="1"/>
  <c r="AC256" i="1"/>
  <c r="AB256" i="1"/>
  <c r="AA256" i="1"/>
  <c r="AG255" i="1"/>
  <c r="AH255" i="1" s="1"/>
  <c r="AC255" i="1"/>
  <c r="AB255" i="1"/>
  <c r="AA255" i="1"/>
  <c r="AG254" i="1"/>
  <c r="AH254" i="1" s="1"/>
  <c r="AC254" i="1"/>
  <c r="AB254" i="1"/>
  <c r="AA254" i="1"/>
  <c r="AG253" i="1"/>
  <c r="AH253" i="1" s="1"/>
  <c r="AC253" i="1"/>
  <c r="AB253" i="1"/>
  <c r="AA253" i="1"/>
  <c r="AG252" i="1"/>
  <c r="AH252" i="1" s="1"/>
  <c r="AC252" i="1"/>
  <c r="AB252" i="1"/>
  <c r="AA252" i="1"/>
  <c r="AG251" i="1"/>
  <c r="AH251" i="1" s="1"/>
  <c r="AC251" i="1"/>
  <c r="AB251" i="1"/>
  <c r="AA251" i="1"/>
  <c r="AG250" i="1"/>
  <c r="AH250" i="1" s="1"/>
  <c r="AC250" i="1"/>
  <c r="AB250" i="1"/>
  <c r="AA250" i="1"/>
  <c r="AG249" i="1"/>
  <c r="AH249" i="1" s="1"/>
  <c r="AC249" i="1"/>
  <c r="AB249" i="1"/>
  <c r="AA249" i="1"/>
  <c r="AG248" i="1"/>
  <c r="AH248" i="1" s="1"/>
  <c r="AC248" i="1"/>
  <c r="AB248" i="1"/>
  <c r="AA248" i="1"/>
  <c r="AG247" i="1"/>
  <c r="AH247" i="1" s="1"/>
  <c r="AC247" i="1"/>
  <c r="AB247" i="1"/>
  <c r="AA247" i="1"/>
  <c r="AG246" i="1"/>
  <c r="AH246" i="1" s="1"/>
  <c r="AC246" i="1"/>
  <c r="AB246" i="1"/>
  <c r="AA246" i="1"/>
  <c r="AG245" i="1"/>
  <c r="AH245" i="1" s="1"/>
  <c r="AC245" i="1"/>
  <c r="AB245" i="1"/>
  <c r="AA245" i="1"/>
  <c r="AG244" i="1"/>
  <c r="AH244" i="1" s="1"/>
  <c r="AC244" i="1"/>
  <c r="AB244" i="1"/>
  <c r="AA244" i="1"/>
  <c r="AG243" i="1"/>
  <c r="AH243" i="1" s="1"/>
  <c r="AC243" i="1"/>
  <c r="AB243" i="1"/>
  <c r="AA243" i="1"/>
  <c r="AG242" i="1"/>
  <c r="AH242" i="1" s="1"/>
  <c r="AC242" i="1"/>
  <c r="AB242" i="1"/>
  <c r="AA242" i="1"/>
  <c r="AG241" i="1"/>
  <c r="AH241" i="1" s="1"/>
  <c r="AC241" i="1"/>
  <c r="AB241" i="1"/>
  <c r="AA241" i="1"/>
  <c r="AG240" i="1"/>
  <c r="AH240" i="1" s="1"/>
  <c r="AC240" i="1"/>
  <c r="AB240" i="1"/>
  <c r="AA240" i="1"/>
  <c r="AG239" i="1"/>
  <c r="AH239" i="1" s="1"/>
  <c r="AC239" i="1"/>
  <c r="AB239" i="1"/>
  <c r="AA239" i="1"/>
  <c r="AG238" i="1"/>
  <c r="AH238" i="1" s="1"/>
  <c r="AC238" i="1"/>
  <c r="AB238" i="1"/>
  <c r="AA238" i="1"/>
  <c r="AG237" i="1"/>
  <c r="AH237" i="1" s="1"/>
  <c r="AC237" i="1"/>
  <c r="AB237" i="1"/>
  <c r="AA237" i="1"/>
  <c r="AG236" i="1"/>
  <c r="AH236" i="1" s="1"/>
  <c r="AC236" i="1"/>
  <c r="AB236" i="1"/>
  <c r="AA236" i="1"/>
  <c r="AG235" i="1"/>
  <c r="AH235" i="1" s="1"/>
  <c r="AC235" i="1"/>
  <c r="AB235" i="1"/>
  <c r="AA235" i="1"/>
  <c r="AG234" i="1"/>
  <c r="AH234" i="1" s="1"/>
  <c r="AC234" i="1"/>
  <c r="AB234" i="1"/>
  <c r="AA234" i="1"/>
  <c r="AG233" i="1"/>
  <c r="AH233" i="1" s="1"/>
  <c r="AC233" i="1"/>
  <c r="AB233" i="1"/>
  <c r="AA233" i="1"/>
  <c r="AG232" i="1"/>
  <c r="AH232" i="1" s="1"/>
  <c r="AC232" i="1"/>
  <c r="AB232" i="1"/>
  <c r="AA232" i="1"/>
  <c r="AG231" i="1"/>
  <c r="AH231" i="1" s="1"/>
  <c r="AC231" i="1"/>
  <c r="AB231" i="1"/>
  <c r="AA231" i="1"/>
  <c r="AG230" i="1"/>
  <c r="AH230" i="1" s="1"/>
  <c r="AC230" i="1"/>
  <c r="AB230" i="1"/>
  <c r="AA230" i="1"/>
  <c r="AG229" i="1"/>
  <c r="AH229" i="1" s="1"/>
  <c r="AC229" i="1"/>
  <c r="AB229" i="1"/>
  <c r="AA229" i="1"/>
  <c r="AG228" i="1"/>
  <c r="AH228" i="1" s="1"/>
  <c r="AC228" i="1"/>
  <c r="AB228" i="1"/>
  <c r="AA228" i="1"/>
  <c r="AG227" i="1"/>
  <c r="AH227" i="1" s="1"/>
  <c r="AC227" i="1"/>
  <c r="AB227" i="1"/>
  <c r="AA227" i="1"/>
  <c r="AG226" i="1"/>
  <c r="AH226" i="1" s="1"/>
  <c r="AC226" i="1"/>
  <c r="AB226" i="1"/>
  <c r="AA226" i="1"/>
  <c r="AG225" i="1"/>
  <c r="AH225" i="1" s="1"/>
  <c r="AC225" i="1"/>
  <c r="AB225" i="1"/>
  <c r="AA225" i="1"/>
  <c r="AG224" i="1"/>
  <c r="AH224" i="1" s="1"/>
  <c r="AC224" i="1"/>
  <c r="AB224" i="1"/>
  <c r="AA224" i="1"/>
  <c r="AG223" i="1"/>
  <c r="AH223" i="1" s="1"/>
  <c r="AC223" i="1"/>
  <c r="AB223" i="1"/>
  <c r="AA223" i="1"/>
  <c r="AG222" i="1"/>
  <c r="AH222" i="1" s="1"/>
  <c r="AC222" i="1"/>
  <c r="AB222" i="1"/>
  <c r="AA222" i="1"/>
  <c r="AG221" i="1"/>
  <c r="AH221" i="1" s="1"/>
  <c r="AC221" i="1"/>
  <c r="AB221" i="1"/>
  <c r="AA221" i="1"/>
  <c r="AG220" i="1"/>
  <c r="AH220" i="1" s="1"/>
  <c r="AC220" i="1"/>
  <c r="AB220" i="1"/>
  <c r="AA220" i="1"/>
  <c r="AG219" i="1"/>
  <c r="AH219" i="1" s="1"/>
  <c r="AC219" i="1"/>
  <c r="AB219" i="1"/>
  <c r="AA219" i="1"/>
  <c r="AG218" i="1"/>
  <c r="AH218" i="1" s="1"/>
  <c r="AC218" i="1"/>
  <c r="AB218" i="1"/>
  <c r="AA218" i="1"/>
  <c r="AG217" i="1"/>
  <c r="AH217" i="1" s="1"/>
  <c r="AC217" i="1"/>
  <c r="AB217" i="1"/>
  <c r="AA217" i="1"/>
  <c r="AG216" i="1"/>
  <c r="AH216" i="1" s="1"/>
  <c r="AC216" i="1"/>
  <c r="AB216" i="1"/>
  <c r="AA216" i="1"/>
  <c r="AG215" i="1"/>
  <c r="AH215" i="1" s="1"/>
  <c r="AC215" i="1"/>
  <c r="AB215" i="1"/>
  <c r="AA215" i="1"/>
  <c r="AG214" i="1"/>
  <c r="AH214" i="1" s="1"/>
  <c r="AC214" i="1"/>
  <c r="AB214" i="1"/>
  <c r="AA214" i="1"/>
  <c r="AG213" i="1"/>
  <c r="AH213" i="1" s="1"/>
  <c r="AC213" i="1"/>
  <c r="AB213" i="1"/>
  <c r="AA213" i="1"/>
  <c r="AG212" i="1"/>
  <c r="AH212" i="1" s="1"/>
  <c r="AC212" i="1"/>
  <c r="AB212" i="1"/>
  <c r="AA212" i="1"/>
  <c r="AG211" i="1"/>
  <c r="AH211" i="1" s="1"/>
  <c r="AC211" i="1"/>
  <c r="AB211" i="1"/>
  <c r="AA211" i="1"/>
  <c r="AG210" i="1"/>
  <c r="AH210" i="1" s="1"/>
  <c r="AC210" i="1"/>
  <c r="AB210" i="1"/>
  <c r="AA210" i="1"/>
  <c r="AG209" i="1"/>
  <c r="AH209" i="1" s="1"/>
  <c r="AC209" i="1"/>
  <c r="AB209" i="1"/>
  <c r="AA209" i="1"/>
  <c r="AG208" i="1"/>
  <c r="AH208" i="1" s="1"/>
  <c r="AC208" i="1"/>
  <c r="AB208" i="1"/>
  <c r="AA208" i="1"/>
  <c r="AG207" i="1"/>
  <c r="AH207" i="1" s="1"/>
  <c r="AC207" i="1"/>
  <c r="AB207" i="1"/>
  <c r="AA207" i="1"/>
  <c r="AG206" i="1"/>
  <c r="AH206" i="1" s="1"/>
  <c r="AC206" i="1"/>
  <c r="AB206" i="1"/>
  <c r="AA206" i="1"/>
  <c r="AG205" i="1"/>
  <c r="AH205" i="1" s="1"/>
  <c r="AC205" i="1"/>
  <c r="AB205" i="1"/>
  <c r="AA205" i="1"/>
  <c r="AG204" i="1"/>
  <c r="AH204" i="1" s="1"/>
  <c r="AC204" i="1"/>
  <c r="AB204" i="1"/>
  <c r="AA204" i="1"/>
  <c r="AG203" i="1"/>
  <c r="AH203" i="1" s="1"/>
  <c r="AC203" i="1"/>
  <c r="AB203" i="1"/>
  <c r="AA203" i="1"/>
  <c r="AG202" i="1"/>
  <c r="AH202" i="1" s="1"/>
  <c r="AC202" i="1"/>
  <c r="AB202" i="1"/>
  <c r="AA202" i="1"/>
  <c r="AG201" i="1"/>
  <c r="AH201" i="1" s="1"/>
  <c r="AC201" i="1"/>
  <c r="AB201" i="1"/>
  <c r="AA201" i="1"/>
  <c r="AG200" i="1"/>
  <c r="AH200" i="1" s="1"/>
  <c r="AC200" i="1"/>
  <c r="AB200" i="1"/>
  <c r="AA200" i="1"/>
  <c r="AG199" i="1"/>
  <c r="AH199" i="1" s="1"/>
  <c r="AC199" i="1"/>
  <c r="AB199" i="1"/>
  <c r="AA199" i="1"/>
  <c r="AG198" i="1"/>
  <c r="AH198" i="1" s="1"/>
  <c r="AC198" i="1"/>
  <c r="AB198" i="1"/>
  <c r="AA198" i="1"/>
  <c r="AG197" i="1"/>
  <c r="AH197" i="1" s="1"/>
  <c r="AC197" i="1"/>
  <c r="AB197" i="1"/>
  <c r="AA197" i="1"/>
  <c r="AG196" i="1"/>
  <c r="AH196" i="1" s="1"/>
  <c r="AC196" i="1"/>
  <c r="AB196" i="1"/>
  <c r="AA196" i="1"/>
  <c r="AG195" i="1"/>
  <c r="AH195" i="1" s="1"/>
  <c r="AC195" i="1"/>
  <c r="AB195" i="1"/>
  <c r="AA195" i="1"/>
  <c r="AG194" i="1"/>
  <c r="AH194" i="1" s="1"/>
  <c r="AC194" i="1"/>
  <c r="AB194" i="1"/>
  <c r="AA194" i="1"/>
  <c r="AG193" i="1"/>
  <c r="AH193" i="1" s="1"/>
  <c r="AC193" i="1"/>
  <c r="AB193" i="1"/>
  <c r="AA193" i="1"/>
  <c r="AG192" i="1"/>
  <c r="AH192" i="1" s="1"/>
  <c r="AC192" i="1"/>
  <c r="AB192" i="1"/>
  <c r="AA192" i="1"/>
  <c r="AG191" i="1"/>
  <c r="AH191" i="1" s="1"/>
  <c r="AC191" i="1"/>
  <c r="AB191" i="1"/>
  <c r="AA191" i="1"/>
  <c r="AG190" i="1"/>
  <c r="AH190" i="1" s="1"/>
  <c r="AC190" i="1"/>
  <c r="AB190" i="1"/>
  <c r="AA190" i="1"/>
  <c r="AG189" i="1"/>
  <c r="AH189" i="1" s="1"/>
  <c r="AC189" i="1"/>
  <c r="AB189" i="1"/>
  <c r="AA189" i="1"/>
  <c r="AG188" i="1"/>
  <c r="AH188" i="1" s="1"/>
  <c r="AC188" i="1"/>
  <c r="AB188" i="1"/>
  <c r="AA188" i="1"/>
  <c r="AG187" i="1"/>
  <c r="AH187" i="1" s="1"/>
  <c r="AC187" i="1"/>
  <c r="AB187" i="1"/>
  <c r="AA187" i="1"/>
  <c r="AG186" i="1"/>
  <c r="AH186" i="1" s="1"/>
  <c r="AC186" i="1"/>
  <c r="AB186" i="1"/>
  <c r="AA186" i="1"/>
  <c r="AG185" i="1"/>
  <c r="AH185" i="1" s="1"/>
  <c r="AC185" i="1"/>
  <c r="AB185" i="1"/>
  <c r="AA185" i="1"/>
  <c r="AG184" i="1"/>
  <c r="AH184" i="1" s="1"/>
  <c r="AC184" i="1"/>
  <c r="AB184" i="1"/>
  <c r="AA184" i="1"/>
  <c r="AG183" i="1"/>
  <c r="AH183" i="1" s="1"/>
  <c r="AC183" i="1"/>
  <c r="AB183" i="1"/>
  <c r="AA183" i="1"/>
  <c r="AG182" i="1"/>
  <c r="AH182" i="1" s="1"/>
  <c r="AC182" i="1"/>
  <c r="AB182" i="1"/>
  <c r="AA182" i="1"/>
  <c r="AG181" i="1"/>
  <c r="AH181" i="1" s="1"/>
  <c r="AC181" i="1"/>
  <c r="AB181" i="1"/>
  <c r="AA181" i="1"/>
  <c r="AG180" i="1"/>
  <c r="AH180" i="1" s="1"/>
  <c r="AC180" i="1"/>
  <c r="AB180" i="1"/>
  <c r="AA180" i="1"/>
  <c r="AG179" i="1"/>
  <c r="AH179" i="1" s="1"/>
  <c r="AC179" i="1"/>
  <c r="AB179" i="1"/>
  <c r="AA179" i="1"/>
  <c r="AG178" i="1"/>
  <c r="AH178" i="1" s="1"/>
  <c r="AC178" i="1"/>
  <c r="AB178" i="1"/>
  <c r="AA178" i="1"/>
  <c r="AG177" i="1"/>
  <c r="AH177" i="1" s="1"/>
  <c r="AC177" i="1"/>
  <c r="AB177" i="1"/>
  <c r="AA177" i="1"/>
  <c r="AG176" i="1"/>
  <c r="AH176" i="1" s="1"/>
  <c r="AC176" i="1"/>
  <c r="AB176" i="1"/>
  <c r="AA176" i="1"/>
  <c r="AG175" i="1"/>
  <c r="AH175" i="1" s="1"/>
  <c r="AC175" i="1"/>
  <c r="AB175" i="1"/>
  <c r="AA175" i="1"/>
  <c r="AG174" i="1"/>
  <c r="AH174" i="1" s="1"/>
  <c r="AC174" i="1"/>
  <c r="AB174" i="1"/>
  <c r="AA174" i="1"/>
  <c r="AG173" i="1"/>
  <c r="AH173" i="1" s="1"/>
  <c r="AC173" i="1"/>
  <c r="AB173" i="1"/>
  <c r="AA173" i="1"/>
  <c r="AG172" i="1"/>
  <c r="AH172" i="1" s="1"/>
  <c r="AC172" i="1"/>
  <c r="AB172" i="1"/>
  <c r="AA172" i="1"/>
  <c r="AG171" i="1"/>
  <c r="AH171" i="1" s="1"/>
  <c r="AC171" i="1"/>
  <c r="AB171" i="1"/>
  <c r="AA171" i="1"/>
  <c r="AG170" i="1"/>
  <c r="AH170" i="1" s="1"/>
  <c r="AC170" i="1"/>
  <c r="AB170" i="1"/>
  <c r="AA170" i="1"/>
  <c r="AG169" i="1"/>
  <c r="AH169" i="1" s="1"/>
  <c r="AC169" i="1"/>
  <c r="AB169" i="1"/>
  <c r="AA169" i="1"/>
  <c r="AG168" i="1"/>
  <c r="AH168" i="1" s="1"/>
  <c r="AC168" i="1"/>
  <c r="AB168" i="1"/>
  <c r="AA168" i="1"/>
  <c r="AG167" i="1"/>
  <c r="AH167" i="1" s="1"/>
  <c r="AC167" i="1"/>
  <c r="AB167" i="1"/>
  <c r="AA167" i="1"/>
  <c r="AG166" i="1"/>
  <c r="AH166" i="1" s="1"/>
  <c r="AC166" i="1"/>
  <c r="AB166" i="1"/>
  <c r="AA166" i="1"/>
  <c r="AG165" i="1"/>
  <c r="AH165" i="1" s="1"/>
  <c r="AC165" i="1"/>
  <c r="AB165" i="1"/>
  <c r="AA165" i="1"/>
  <c r="AG164" i="1"/>
  <c r="AH164" i="1" s="1"/>
  <c r="AC164" i="1"/>
  <c r="AB164" i="1"/>
  <c r="AA164" i="1"/>
  <c r="AG163" i="1"/>
  <c r="AH163" i="1" s="1"/>
  <c r="AC163" i="1"/>
  <c r="AB163" i="1"/>
  <c r="AA163" i="1"/>
  <c r="AG162" i="1"/>
  <c r="AH162" i="1" s="1"/>
  <c r="AC162" i="1"/>
  <c r="AB162" i="1"/>
  <c r="AA162" i="1"/>
  <c r="AG161" i="1"/>
  <c r="AH161" i="1" s="1"/>
  <c r="AC161" i="1"/>
  <c r="AB161" i="1"/>
  <c r="AA161" i="1"/>
  <c r="AG160" i="1"/>
  <c r="AH160" i="1" s="1"/>
  <c r="AC160" i="1"/>
  <c r="AB160" i="1"/>
  <c r="AA160" i="1"/>
  <c r="AG159" i="1"/>
  <c r="AH159" i="1" s="1"/>
  <c r="AC159" i="1"/>
  <c r="AB159" i="1"/>
  <c r="AA159" i="1"/>
  <c r="AG158" i="1"/>
  <c r="AH158" i="1" s="1"/>
  <c r="AC158" i="1"/>
  <c r="AB158" i="1"/>
  <c r="AA158" i="1"/>
  <c r="AG157" i="1"/>
  <c r="AH157" i="1" s="1"/>
  <c r="AC157" i="1"/>
  <c r="AB157" i="1"/>
  <c r="AA157" i="1"/>
  <c r="AG156" i="1"/>
  <c r="AH156" i="1" s="1"/>
  <c r="AC156" i="1"/>
  <c r="AB156" i="1"/>
  <c r="AA156" i="1"/>
  <c r="AG155" i="1"/>
  <c r="AH155" i="1" s="1"/>
  <c r="AC155" i="1"/>
  <c r="AB155" i="1"/>
  <c r="AA155" i="1"/>
  <c r="AG154" i="1"/>
  <c r="AH154" i="1" s="1"/>
  <c r="AC154" i="1"/>
  <c r="AB154" i="1"/>
  <c r="AA154" i="1"/>
  <c r="AG153" i="1"/>
  <c r="AH153" i="1" s="1"/>
  <c r="AC153" i="1"/>
  <c r="AB153" i="1"/>
  <c r="AA153" i="1"/>
  <c r="AG152" i="1"/>
  <c r="AH152" i="1" s="1"/>
  <c r="AC152" i="1"/>
  <c r="AB152" i="1"/>
  <c r="AA152" i="1"/>
  <c r="AG151" i="1"/>
  <c r="AH151" i="1" s="1"/>
  <c r="AC151" i="1"/>
  <c r="AB151" i="1"/>
  <c r="AA151" i="1"/>
  <c r="AG150" i="1"/>
  <c r="AH150" i="1" s="1"/>
  <c r="AC150" i="1"/>
  <c r="AB150" i="1"/>
  <c r="AA150" i="1"/>
  <c r="AG149" i="1"/>
  <c r="AH149" i="1" s="1"/>
  <c r="AC149" i="1"/>
  <c r="AB149" i="1"/>
  <c r="AA149" i="1"/>
  <c r="AG148" i="1"/>
  <c r="AH148" i="1" s="1"/>
  <c r="AC148" i="1"/>
  <c r="AB148" i="1"/>
  <c r="AA148" i="1"/>
  <c r="AG147" i="1"/>
  <c r="AH147" i="1" s="1"/>
  <c r="AC147" i="1"/>
  <c r="AB147" i="1"/>
  <c r="AA147" i="1"/>
  <c r="AG146" i="1"/>
  <c r="AH146" i="1" s="1"/>
  <c r="AC146" i="1"/>
  <c r="AB146" i="1"/>
  <c r="AA146" i="1"/>
  <c r="AG145" i="1"/>
  <c r="AH145" i="1" s="1"/>
  <c r="AC145" i="1"/>
  <c r="AB145" i="1"/>
  <c r="AA145" i="1"/>
  <c r="AG144" i="1"/>
  <c r="AH144" i="1" s="1"/>
  <c r="AC144" i="1"/>
  <c r="AB144" i="1"/>
  <c r="AA144" i="1"/>
  <c r="AG143" i="1"/>
  <c r="AH143" i="1" s="1"/>
  <c r="AC143" i="1"/>
  <c r="AB143" i="1"/>
  <c r="AA143" i="1"/>
  <c r="AG142" i="1"/>
  <c r="AH142" i="1" s="1"/>
  <c r="AC142" i="1"/>
  <c r="AB142" i="1"/>
  <c r="AA142" i="1"/>
  <c r="AG141" i="1"/>
  <c r="AH141" i="1" s="1"/>
  <c r="AC141" i="1"/>
  <c r="AB141" i="1"/>
  <c r="AA141" i="1"/>
  <c r="AG140" i="1"/>
  <c r="AH140" i="1" s="1"/>
  <c r="AC140" i="1"/>
  <c r="AB140" i="1"/>
  <c r="AA140" i="1"/>
  <c r="AG139" i="1"/>
  <c r="AH139" i="1" s="1"/>
  <c r="AC139" i="1"/>
  <c r="AB139" i="1"/>
  <c r="AA139" i="1"/>
  <c r="AG138" i="1"/>
  <c r="AH138" i="1" s="1"/>
  <c r="AC138" i="1"/>
  <c r="AB138" i="1"/>
  <c r="AA138" i="1"/>
  <c r="AG137" i="1"/>
  <c r="AH137" i="1" s="1"/>
  <c r="AC137" i="1"/>
  <c r="AB137" i="1"/>
  <c r="AA137" i="1"/>
  <c r="AG136" i="1"/>
  <c r="AH136" i="1" s="1"/>
  <c r="AC136" i="1"/>
  <c r="AB136" i="1"/>
  <c r="AA136" i="1"/>
  <c r="AG135" i="1"/>
  <c r="AH135" i="1" s="1"/>
  <c r="AC135" i="1"/>
  <c r="AB135" i="1"/>
  <c r="AA135" i="1"/>
  <c r="AG134" i="1"/>
  <c r="AH134" i="1" s="1"/>
  <c r="AC134" i="1"/>
  <c r="AB134" i="1"/>
  <c r="AA134" i="1"/>
  <c r="AG133" i="1"/>
  <c r="AH133" i="1" s="1"/>
  <c r="AC133" i="1"/>
  <c r="AB133" i="1"/>
  <c r="AA133" i="1"/>
  <c r="AG132" i="1"/>
  <c r="AH132" i="1" s="1"/>
  <c r="AC132" i="1"/>
  <c r="AB132" i="1"/>
  <c r="AA132" i="1"/>
  <c r="AG131" i="1"/>
  <c r="AH131" i="1" s="1"/>
  <c r="AC131" i="1"/>
  <c r="AB131" i="1"/>
  <c r="AA131" i="1"/>
  <c r="AG130" i="1"/>
  <c r="AH130" i="1" s="1"/>
  <c r="AC130" i="1"/>
  <c r="AB130" i="1"/>
  <c r="AA130" i="1"/>
  <c r="AG129" i="1"/>
  <c r="AH129" i="1" s="1"/>
  <c r="AC129" i="1"/>
  <c r="AB129" i="1"/>
  <c r="AA129" i="1"/>
  <c r="AG128" i="1"/>
  <c r="AH128" i="1" s="1"/>
  <c r="AC128" i="1"/>
  <c r="AB128" i="1"/>
  <c r="AA128" i="1"/>
  <c r="AG127" i="1"/>
  <c r="AH127" i="1" s="1"/>
  <c r="AC127" i="1"/>
  <c r="AB127" i="1"/>
  <c r="AA127" i="1"/>
  <c r="AG126" i="1"/>
  <c r="AH126" i="1" s="1"/>
  <c r="AC126" i="1"/>
  <c r="AB126" i="1"/>
  <c r="AA126" i="1"/>
  <c r="AG125" i="1"/>
  <c r="AH125" i="1" s="1"/>
  <c r="AC125" i="1"/>
  <c r="AB125" i="1"/>
  <c r="AA125" i="1"/>
  <c r="AG124" i="1"/>
  <c r="AH124" i="1" s="1"/>
  <c r="AC124" i="1"/>
  <c r="AB124" i="1"/>
  <c r="AA124" i="1"/>
  <c r="AG123" i="1"/>
  <c r="AH123" i="1" s="1"/>
  <c r="AC123" i="1"/>
  <c r="AB123" i="1"/>
  <c r="AA123" i="1"/>
  <c r="AG122" i="1"/>
  <c r="AH122" i="1" s="1"/>
  <c r="AC122" i="1"/>
  <c r="AB122" i="1"/>
  <c r="AA122" i="1"/>
  <c r="AG121" i="1"/>
  <c r="AH121" i="1" s="1"/>
  <c r="AC121" i="1"/>
  <c r="AB121" i="1"/>
  <c r="AA121" i="1"/>
  <c r="AG120" i="1"/>
  <c r="AH120" i="1" s="1"/>
  <c r="AC120" i="1"/>
  <c r="AB120" i="1"/>
  <c r="AA120" i="1"/>
  <c r="AG119" i="1"/>
  <c r="AH119" i="1" s="1"/>
  <c r="AC119" i="1"/>
  <c r="AB119" i="1"/>
  <c r="AA119" i="1"/>
  <c r="AG118" i="1"/>
  <c r="AH118" i="1" s="1"/>
  <c r="AC118" i="1"/>
  <c r="AB118" i="1"/>
  <c r="AA118" i="1"/>
  <c r="AG117" i="1"/>
  <c r="AH117" i="1" s="1"/>
  <c r="AC117" i="1"/>
  <c r="AB117" i="1"/>
  <c r="AA117" i="1"/>
  <c r="AG116" i="1"/>
  <c r="AH116" i="1" s="1"/>
  <c r="AC116" i="1"/>
  <c r="AB116" i="1"/>
  <c r="AA116" i="1"/>
  <c r="AG115" i="1"/>
  <c r="AH115" i="1" s="1"/>
  <c r="AC115" i="1"/>
  <c r="AB115" i="1"/>
  <c r="AA115" i="1"/>
  <c r="AG114" i="1"/>
  <c r="AH114" i="1" s="1"/>
  <c r="AC114" i="1"/>
  <c r="AB114" i="1"/>
  <c r="AA114" i="1"/>
  <c r="AG113" i="1"/>
  <c r="AH113" i="1" s="1"/>
  <c r="AC113" i="1"/>
  <c r="AB113" i="1"/>
  <c r="AA113" i="1"/>
  <c r="AG112" i="1"/>
  <c r="AH112" i="1" s="1"/>
  <c r="AC112" i="1"/>
  <c r="AB112" i="1"/>
  <c r="AA112" i="1"/>
  <c r="AG111" i="1"/>
  <c r="AH111" i="1" s="1"/>
  <c r="AC111" i="1"/>
  <c r="AB111" i="1"/>
  <c r="AA111" i="1"/>
  <c r="AG110" i="1"/>
  <c r="AH110" i="1" s="1"/>
  <c r="AC110" i="1"/>
  <c r="AB110" i="1"/>
  <c r="AA110" i="1"/>
  <c r="AG109" i="1"/>
  <c r="AH109" i="1" s="1"/>
  <c r="AC109" i="1"/>
  <c r="AB109" i="1"/>
  <c r="AA109" i="1"/>
  <c r="AG108" i="1"/>
  <c r="AH108" i="1" s="1"/>
  <c r="AC108" i="1"/>
  <c r="AB108" i="1"/>
  <c r="AA108" i="1"/>
  <c r="AG107" i="1"/>
  <c r="AH107" i="1" s="1"/>
  <c r="AC107" i="1"/>
  <c r="AB107" i="1"/>
  <c r="AA107" i="1"/>
  <c r="AG106" i="1"/>
  <c r="AH106" i="1" s="1"/>
  <c r="AC106" i="1"/>
  <c r="AB106" i="1"/>
  <c r="AA106" i="1"/>
  <c r="AG105" i="1"/>
  <c r="AH105" i="1" s="1"/>
  <c r="AC105" i="1"/>
  <c r="AB105" i="1"/>
  <c r="AA105" i="1"/>
  <c r="AG104" i="1"/>
  <c r="AH104" i="1" s="1"/>
  <c r="AC104" i="1"/>
  <c r="AB104" i="1"/>
  <c r="AA104" i="1"/>
  <c r="AG103" i="1"/>
  <c r="AH103" i="1" s="1"/>
  <c r="AC103" i="1"/>
  <c r="AB103" i="1"/>
  <c r="AA103" i="1"/>
  <c r="AG102" i="1"/>
  <c r="AH102" i="1" s="1"/>
  <c r="AC102" i="1"/>
  <c r="AB102" i="1"/>
  <c r="AA102" i="1"/>
  <c r="AG101" i="1"/>
  <c r="AH101" i="1" s="1"/>
  <c r="AC101" i="1"/>
  <c r="AB101" i="1"/>
  <c r="AA101" i="1"/>
  <c r="AG100" i="1"/>
  <c r="AH100" i="1" s="1"/>
  <c r="AC100" i="1"/>
  <c r="AB100" i="1"/>
  <c r="AA100" i="1"/>
  <c r="AG99" i="1"/>
  <c r="AH99" i="1" s="1"/>
  <c r="AC99" i="1"/>
  <c r="AB99" i="1"/>
  <c r="AA99" i="1"/>
  <c r="AG98" i="1"/>
  <c r="AH98" i="1" s="1"/>
  <c r="AC98" i="1"/>
  <c r="AB98" i="1"/>
  <c r="AA98" i="1"/>
  <c r="AG97" i="1"/>
  <c r="AH97" i="1" s="1"/>
  <c r="AC97" i="1"/>
  <c r="AB97" i="1"/>
  <c r="AA97" i="1"/>
  <c r="AG96" i="1"/>
  <c r="AH96" i="1" s="1"/>
  <c r="AC96" i="1"/>
  <c r="AB96" i="1"/>
  <c r="AA96" i="1"/>
  <c r="AG95" i="1"/>
  <c r="AH95" i="1" s="1"/>
  <c r="AC95" i="1"/>
  <c r="AB95" i="1"/>
  <c r="AA95" i="1"/>
  <c r="AG94" i="1"/>
  <c r="AH94" i="1" s="1"/>
  <c r="AC94" i="1"/>
  <c r="AB94" i="1"/>
  <c r="AA94" i="1"/>
  <c r="AG93" i="1"/>
  <c r="AH93" i="1" s="1"/>
  <c r="AC93" i="1"/>
  <c r="AB93" i="1"/>
  <c r="AA93" i="1"/>
  <c r="AG92" i="1"/>
  <c r="AH92" i="1" s="1"/>
  <c r="AC92" i="1"/>
  <c r="AB92" i="1"/>
  <c r="AA92" i="1"/>
  <c r="AG91" i="1"/>
  <c r="AH91" i="1" s="1"/>
  <c r="AC91" i="1"/>
  <c r="AB91" i="1"/>
  <c r="AA91" i="1"/>
  <c r="AG90" i="1"/>
  <c r="AH90" i="1" s="1"/>
  <c r="AC90" i="1"/>
  <c r="AB90" i="1"/>
  <c r="AA90" i="1"/>
  <c r="AG89" i="1"/>
  <c r="AH89" i="1" s="1"/>
  <c r="AC89" i="1"/>
  <c r="AB89" i="1"/>
  <c r="AA89" i="1"/>
  <c r="AG88" i="1"/>
  <c r="AH88" i="1" s="1"/>
  <c r="AC88" i="1"/>
  <c r="AB88" i="1"/>
  <c r="AA88" i="1"/>
  <c r="AG87" i="1"/>
  <c r="AH87" i="1" s="1"/>
  <c r="AC87" i="1"/>
  <c r="AB87" i="1"/>
  <c r="AA87" i="1"/>
  <c r="AG86" i="1"/>
  <c r="AH86" i="1" s="1"/>
  <c r="AC86" i="1"/>
  <c r="AB86" i="1"/>
  <c r="AA86" i="1"/>
  <c r="AG85" i="1"/>
  <c r="AH85" i="1" s="1"/>
  <c r="AC85" i="1"/>
  <c r="AB85" i="1"/>
  <c r="AA85" i="1"/>
  <c r="AG84" i="1"/>
  <c r="AH84" i="1" s="1"/>
  <c r="AC84" i="1"/>
  <c r="AB84" i="1"/>
  <c r="AA84" i="1"/>
  <c r="AG83" i="1"/>
  <c r="AH83" i="1" s="1"/>
  <c r="AC83" i="1"/>
  <c r="AB83" i="1"/>
  <c r="AA83" i="1"/>
  <c r="AG82" i="1"/>
  <c r="AH82" i="1" s="1"/>
  <c r="AC82" i="1"/>
  <c r="AB82" i="1"/>
  <c r="AA82" i="1"/>
  <c r="AG81" i="1"/>
  <c r="AH81" i="1" s="1"/>
  <c r="AC81" i="1"/>
  <c r="AB81" i="1"/>
  <c r="AA81" i="1"/>
  <c r="AG80" i="1"/>
  <c r="AH80" i="1" s="1"/>
  <c r="AC80" i="1"/>
  <c r="AB80" i="1"/>
  <c r="AA80" i="1"/>
  <c r="AG79" i="1"/>
  <c r="AH79" i="1" s="1"/>
  <c r="AC79" i="1"/>
  <c r="AB79" i="1"/>
  <c r="AA79" i="1"/>
  <c r="AG78" i="1"/>
  <c r="AH78" i="1" s="1"/>
  <c r="AC78" i="1"/>
  <c r="AB78" i="1"/>
  <c r="AA78" i="1"/>
  <c r="AG77" i="1"/>
  <c r="AH77" i="1" s="1"/>
  <c r="AC77" i="1"/>
  <c r="AB77" i="1"/>
  <c r="AA77" i="1"/>
  <c r="AG76" i="1"/>
  <c r="AH76" i="1" s="1"/>
  <c r="AC76" i="1"/>
  <c r="AB76" i="1"/>
  <c r="AA76" i="1"/>
  <c r="AG75" i="1"/>
  <c r="AH75" i="1" s="1"/>
  <c r="AC75" i="1"/>
  <c r="AB75" i="1"/>
  <c r="AA75" i="1"/>
  <c r="AG74" i="1"/>
  <c r="AH74" i="1" s="1"/>
  <c r="AC74" i="1"/>
  <c r="AB74" i="1"/>
  <c r="AA74" i="1"/>
  <c r="AG73" i="1"/>
  <c r="AH73" i="1" s="1"/>
  <c r="AC73" i="1"/>
  <c r="AB73" i="1"/>
  <c r="AA73" i="1"/>
  <c r="AG72" i="1"/>
  <c r="AH72" i="1" s="1"/>
  <c r="AC72" i="1"/>
  <c r="AB72" i="1"/>
  <c r="AA72" i="1"/>
  <c r="AG71" i="1"/>
  <c r="AH71" i="1" s="1"/>
  <c r="AC71" i="1"/>
  <c r="AB71" i="1"/>
  <c r="AA71" i="1"/>
  <c r="AG70" i="1"/>
  <c r="AH70" i="1" s="1"/>
  <c r="AC70" i="1"/>
  <c r="AB70" i="1"/>
  <c r="AA70" i="1"/>
  <c r="AG69" i="1"/>
  <c r="AH69" i="1" s="1"/>
  <c r="AC69" i="1"/>
  <c r="AB69" i="1"/>
  <c r="AA69" i="1"/>
  <c r="AG68" i="1"/>
  <c r="AH68" i="1" s="1"/>
  <c r="AC68" i="1"/>
  <c r="AB68" i="1"/>
  <c r="AA68" i="1"/>
  <c r="AG67" i="1"/>
  <c r="AH67" i="1" s="1"/>
  <c r="AC67" i="1"/>
  <c r="AB67" i="1"/>
  <c r="AA67" i="1"/>
  <c r="AG66" i="1"/>
  <c r="AH66" i="1" s="1"/>
  <c r="AC66" i="1"/>
  <c r="AB66" i="1"/>
  <c r="AA66" i="1"/>
  <c r="AG65" i="1"/>
  <c r="AH65" i="1" s="1"/>
  <c r="AC65" i="1"/>
  <c r="AB65" i="1"/>
  <c r="AA65" i="1"/>
  <c r="AG64" i="1"/>
  <c r="AH64" i="1" s="1"/>
  <c r="AC64" i="1"/>
  <c r="AB64" i="1"/>
  <c r="AA64" i="1"/>
  <c r="AG63" i="1"/>
  <c r="AH63" i="1" s="1"/>
  <c r="AC63" i="1"/>
  <c r="AB63" i="1"/>
  <c r="AA63" i="1"/>
  <c r="AG62" i="1"/>
  <c r="AH62" i="1" s="1"/>
  <c r="AC62" i="1"/>
  <c r="AB62" i="1"/>
  <c r="AA62" i="1"/>
  <c r="AG61" i="1"/>
  <c r="AH61" i="1" s="1"/>
  <c r="AC61" i="1"/>
  <c r="AB61" i="1"/>
  <c r="AA61" i="1"/>
  <c r="AG60" i="1"/>
  <c r="AH60" i="1" s="1"/>
  <c r="AC60" i="1"/>
  <c r="AB60" i="1"/>
  <c r="AA60" i="1"/>
  <c r="AG59" i="1"/>
  <c r="AH59" i="1" s="1"/>
  <c r="AC59" i="1"/>
  <c r="AB59" i="1"/>
  <c r="AA59" i="1"/>
  <c r="AG58" i="1"/>
  <c r="AH58" i="1" s="1"/>
  <c r="AC58" i="1"/>
  <c r="AB58" i="1"/>
  <c r="AA58" i="1"/>
  <c r="AG57" i="1"/>
  <c r="AH57" i="1" s="1"/>
  <c r="AC57" i="1"/>
  <c r="AB57" i="1"/>
  <c r="AA57" i="1"/>
  <c r="AG56" i="1"/>
  <c r="AH56" i="1" s="1"/>
  <c r="AC56" i="1"/>
  <c r="AB56" i="1"/>
  <c r="AA56" i="1"/>
  <c r="AG55" i="1"/>
  <c r="AH55" i="1" s="1"/>
  <c r="AC55" i="1"/>
  <c r="AB55" i="1"/>
  <c r="AA55" i="1"/>
  <c r="AG54" i="1"/>
  <c r="AH54" i="1" s="1"/>
  <c r="AC54" i="1"/>
  <c r="AB54" i="1"/>
  <c r="AA54" i="1"/>
  <c r="AG53" i="1"/>
  <c r="AH53" i="1" s="1"/>
  <c r="AC53" i="1"/>
  <c r="AB53" i="1"/>
  <c r="AA53" i="1"/>
  <c r="AG52" i="1"/>
  <c r="AH52" i="1" s="1"/>
  <c r="AC52" i="1"/>
  <c r="AB52" i="1"/>
  <c r="AA52" i="1"/>
  <c r="AG51" i="1"/>
  <c r="AH51" i="1" s="1"/>
  <c r="AC51" i="1"/>
  <c r="AB51" i="1"/>
  <c r="AA51" i="1"/>
  <c r="AG50" i="1"/>
  <c r="AH50" i="1" s="1"/>
  <c r="AC50" i="1"/>
  <c r="AB50" i="1"/>
  <c r="AA50" i="1"/>
  <c r="AG49" i="1"/>
  <c r="AH49" i="1" s="1"/>
  <c r="AC49" i="1"/>
  <c r="AB49" i="1"/>
  <c r="AA49" i="1"/>
  <c r="AG48" i="1"/>
  <c r="AH48" i="1" s="1"/>
  <c r="AC48" i="1"/>
  <c r="AB48" i="1"/>
  <c r="AA48" i="1"/>
  <c r="AG47" i="1"/>
  <c r="AH47" i="1" s="1"/>
  <c r="AC47" i="1"/>
  <c r="AB47" i="1"/>
  <c r="AA47" i="1"/>
  <c r="AG46" i="1"/>
  <c r="AH46" i="1" s="1"/>
  <c r="AC46" i="1"/>
  <c r="AB46" i="1"/>
  <c r="AA46" i="1"/>
  <c r="AG45" i="1"/>
  <c r="AH45" i="1" s="1"/>
  <c r="AC45" i="1"/>
  <c r="AB45" i="1"/>
  <c r="AA45" i="1"/>
  <c r="AG44" i="1"/>
  <c r="AH44" i="1" s="1"/>
  <c r="AC44" i="1"/>
  <c r="AB44" i="1"/>
  <c r="AA44" i="1"/>
  <c r="AG43" i="1"/>
  <c r="AH43" i="1" s="1"/>
  <c r="AC43" i="1"/>
  <c r="AB43" i="1"/>
  <c r="AA43" i="1"/>
  <c r="AG42" i="1"/>
  <c r="AH42" i="1" s="1"/>
  <c r="AC42" i="1"/>
  <c r="AB42" i="1"/>
  <c r="AA42" i="1"/>
  <c r="AG41" i="1"/>
  <c r="AH41" i="1" s="1"/>
  <c r="AC41" i="1"/>
  <c r="AB41" i="1"/>
  <c r="AA41" i="1"/>
  <c r="AG40" i="1"/>
  <c r="AH40" i="1" s="1"/>
  <c r="AC40" i="1"/>
  <c r="AB40" i="1"/>
  <c r="AA40" i="1"/>
  <c r="AG39" i="1"/>
  <c r="AH39" i="1" s="1"/>
  <c r="AC39" i="1"/>
  <c r="AB39" i="1"/>
  <c r="AA39" i="1"/>
  <c r="AG38" i="1"/>
  <c r="AH38" i="1" s="1"/>
  <c r="AC38" i="1"/>
  <c r="AB38" i="1"/>
  <c r="AA38" i="1"/>
  <c r="AG37" i="1"/>
  <c r="AH37" i="1" s="1"/>
  <c r="AC37" i="1"/>
  <c r="AB37" i="1"/>
  <c r="AA37" i="1"/>
  <c r="AG36" i="1"/>
  <c r="AH36" i="1" s="1"/>
  <c r="AC36" i="1"/>
  <c r="AB36" i="1"/>
  <c r="AA36" i="1"/>
  <c r="AG35" i="1"/>
  <c r="AH35" i="1" s="1"/>
  <c r="AC35" i="1"/>
  <c r="AB35" i="1"/>
  <c r="AA35" i="1"/>
  <c r="AG34" i="1"/>
  <c r="AH34" i="1" s="1"/>
  <c r="AC34" i="1"/>
  <c r="AB34" i="1"/>
  <c r="AA34" i="1"/>
  <c r="AG33" i="1"/>
  <c r="AH33" i="1" s="1"/>
  <c r="AC33" i="1"/>
  <c r="AB33" i="1"/>
  <c r="AA33" i="1"/>
  <c r="AG32" i="1"/>
  <c r="AH32" i="1" s="1"/>
  <c r="AC32" i="1"/>
  <c r="AB32" i="1"/>
  <c r="AA32" i="1"/>
  <c r="AQ31" i="1"/>
  <c r="AG31" i="1"/>
  <c r="AH31" i="1" s="1"/>
  <c r="AC31" i="1"/>
  <c r="AB31" i="1"/>
  <c r="AA31" i="1"/>
  <c r="AG30" i="1"/>
  <c r="AH30" i="1" s="1"/>
  <c r="AC30" i="1"/>
  <c r="AB30" i="1"/>
  <c r="AA30" i="1"/>
  <c r="AG29" i="1"/>
  <c r="AH29" i="1" s="1"/>
  <c r="AC29" i="1"/>
  <c r="AB29" i="1"/>
  <c r="AA29" i="1"/>
  <c r="AG28" i="1"/>
  <c r="AH28" i="1" s="1"/>
  <c r="AC28" i="1"/>
  <c r="AB28" i="1"/>
  <c r="AA28" i="1"/>
  <c r="AG27" i="1"/>
  <c r="AH27" i="1" s="1"/>
  <c r="AC27" i="1"/>
  <c r="AB27" i="1"/>
  <c r="AA27" i="1"/>
  <c r="AG26" i="1"/>
  <c r="AH26" i="1" s="1"/>
  <c r="AC26" i="1"/>
  <c r="AB26" i="1"/>
  <c r="AA26" i="1"/>
  <c r="AG25" i="1"/>
  <c r="AH25" i="1" s="1"/>
  <c r="AC25" i="1"/>
  <c r="AB25" i="1"/>
  <c r="AA25" i="1"/>
  <c r="AG24" i="1"/>
  <c r="AH24" i="1" s="1"/>
  <c r="AC24" i="1"/>
  <c r="AB24" i="1"/>
  <c r="AA24" i="1"/>
  <c r="AG23" i="1"/>
  <c r="AH23" i="1" s="1"/>
  <c r="AC23" i="1"/>
  <c r="AB23" i="1"/>
  <c r="AA23" i="1"/>
  <c r="AG22" i="1"/>
  <c r="AH22" i="1" s="1"/>
  <c r="AC22" i="1"/>
  <c r="AB22" i="1"/>
  <c r="AA22" i="1"/>
  <c r="AG21" i="1"/>
  <c r="AH21" i="1" s="1"/>
  <c r="AC21" i="1"/>
  <c r="AB21" i="1"/>
  <c r="AA21" i="1"/>
  <c r="AG20" i="1"/>
  <c r="AH20" i="1" s="1"/>
  <c r="AC20" i="1"/>
  <c r="AB20" i="1"/>
  <c r="AA20" i="1"/>
  <c r="AG19" i="1"/>
  <c r="AH19" i="1" s="1"/>
  <c r="AC19" i="1"/>
  <c r="AB19" i="1"/>
  <c r="AA19" i="1"/>
  <c r="AG18" i="1"/>
  <c r="AH18" i="1" s="1"/>
  <c r="AC18" i="1"/>
  <c r="AB18" i="1"/>
  <c r="AA18" i="1"/>
  <c r="AG17" i="1"/>
  <c r="AH17" i="1" s="1"/>
  <c r="AC17" i="1"/>
  <c r="AB17" i="1"/>
  <c r="AA17" i="1"/>
  <c r="AG16" i="1"/>
  <c r="AH16" i="1" s="1"/>
  <c r="AC16" i="1"/>
  <c r="AB16" i="1"/>
  <c r="AA16" i="1"/>
  <c r="AG15" i="1"/>
  <c r="AH15" i="1" s="1"/>
  <c r="AC15" i="1"/>
  <c r="AB15" i="1"/>
  <c r="AA15" i="1"/>
  <c r="AG14" i="1"/>
  <c r="AH14" i="1" s="1"/>
  <c r="AC14" i="1"/>
  <c r="AB14" i="1"/>
  <c r="AA14" i="1"/>
  <c r="AG13" i="1"/>
  <c r="AH13" i="1" s="1"/>
  <c r="AC13" i="1"/>
  <c r="AB13" i="1"/>
  <c r="AA13" i="1"/>
  <c r="AG12" i="1"/>
  <c r="AH12" i="1" s="1"/>
  <c r="AC12" i="1"/>
  <c r="AB12" i="1"/>
  <c r="AA12" i="1"/>
  <c r="AG11" i="1"/>
  <c r="AH11" i="1" s="1"/>
  <c r="AC11" i="1"/>
  <c r="AB11" i="1"/>
  <c r="AA11" i="1"/>
  <c r="AG10" i="1"/>
  <c r="AH10" i="1" s="1"/>
  <c r="AC10" i="1"/>
  <c r="AB10" i="1"/>
  <c r="AA10" i="1"/>
  <c r="AG9" i="1"/>
  <c r="AH9" i="1" s="1"/>
  <c r="AC9" i="1"/>
  <c r="AB9" i="1"/>
  <c r="AA9" i="1"/>
  <c r="AG8" i="1"/>
  <c r="AH8" i="1" s="1"/>
  <c r="AC8" i="1"/>
  <c r="AB8" i="1"/>
  <c r="AA8" i="1"/>
  <c r="AG7" i="1"/>
  <c r="AH7" i="1" s="1"/>
  <c r="AC7" i="1"/>
  <c r="AB7" i="1"/>
  <c r="AA7" i="1"/>
  <c r="AG6" i="1"/>
  <c r="AH6" i="1" s="1"/>
  <c r="AC6" i="1"/>
  <c r="AB6" i="1"/>
  <c r="AA6" i="1"/>
  <c r="AG5" i="1"/>
  <c r="AH5" i="1" s="1"/>
  <c r="AC5" i="1"/>
  <c r="AB5" i="1"/>
  <c r="AA5" i="1"/>
  <c r="AG4" i="1"/>
  <c r="AH4" i="1" s="1"/>
  <c r="AC4" i="1"/>
  <c r="AB4" i="1"/>
  <c r="AA4" i="1"/>
  <c r="AG3" i="1"/>
  <c r="AH3" i="1" s="1"/>
  <c r="AC3" i="1"/>
  <c r="AB3" i="1"/>
  <c r="AA3" i="1"/>
  <c r="AG2" i="1"/>
  <c r="AH2" i="1" s="1"/>
  <c r="AC2" i="1"/>
  <c r="AB2" i="1"/>
  <c r="AA2" i="1"/>
</calcChain>
</file>

<file path=xl/sharedStrings.xml><?xml version="1.0" encoding="utf-8"?>
<sst xmlns="http://schemas.openxmlformats.org/spreadsheetml/2006/main" count="6909" uniqueCount="1112">
  <si>
    <t>state_name</t>
  </si>
  <si>
    <t>state</t>
  </si>
  <si>
    <t>year</t>
  </si>
  <si>
    <t>Population</t>
  </si>
  <si>
    <t>Employment</t>
  </si>
  <si>
    <t xml:space="preserve">Unemployment </t>
  </si>
  <si>
    <t>Unemployment rate</t>
  </si>
  <si>
    <t>Marginally Food Insecure</t>
  </si>
  <si>
    <t>Food Insecure</t>
  </si>
  <si>
    <t>Very Low Food Secure</t>
  </si>
  <si>
    <t>Gross State Product</t>
  </si>
  <si>
    <t>Number of low income uninsured children</t>
  </si>
  <si>
    <t>Percent Low Income Unisured Children</t>
  </si>
  <si>
    <t>Personal income</t>
  </si>
  <si>
    <t>Workers' compensation</t>
  </si>
  <si>
    <t>AFDC/TANF Recipients</t>
  </si>
  <si>
    <t>AFDC/TANF Caseloads</t>
  </si>
  <si>
    <t>Food Stamp/SNAP Recipients</t>
  </si>
  <si>
    <t>Food Stamp/SNAP Caseloads</t>
  </si>
  <si>
    <t>AFDC/TANF Benefit for 2-Person family</t>
  </si>
  <si>
    <t>AFDC/TANF Benefit for 3-person family</t>
  </si>
  <si>
    <t>AFDC/TANF benefit for 4-person family</t>
  </si>
  <si>
    <t>FS/SNAP Benefit for 1-person family</t>
  </si>
  <si>
    <t>FS/SNAP Benefit for 2-person family</t>
  </si>
  <si>
    <t>FS/SNAP Benefit for 3-person family</t>
  </si>
  <si>
    <t>FS/SNAP Benefit for 4-person family</t>
  </si>
  <si>
    <t>AFDC/TANF_FS 2-Person Benefit</t>
  </si>
  <si>
    <t>AFDC/TANF_FS 3-Person Benefit</t>
  </si>
  <si>
    <t>AFDC/TANF_FS 4-Person Benefit</t>
  </si>
  <si>
    <t>Child-only AFDC/TANF cases</t>
  </si>
  <si>
    <t>SSI-Federal</t>
  </si>
  <si>
    <t>SSI-State</t>
  </si>
  <si>
    <t>Total SSI</t>
  </si>
  <si>
    <t>SSI_FS Benefit</t>
  </si>
  <si>
    <t>Number of Poor (thousands)</t>
  </si>
  <si>
    <t>Poverty Rate</t>
  </si>
  <si>
    <t>Governor is Democrat (1=Yes)</t>
  </si>
  <si>
    <t>Number in Lower House Democrat</t>
  </si>
  <si>
    <t>Number in Lower House Republican</t>
  </si>
  <si>
    <t>Fraction of State House that is Democrat</t>
  </si>
  <si>
    <t>Number in Upper House Democrat</t>
  </si>
  <si>
    <t>Number in Upper House Republican</t>
  </si>
  <si>
    <t>Fraction of State Senate that is Democrat</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</si>
  <si>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</si>
  <si>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</si>
  <si>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</si>
  <si>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</si>
  <si>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</si>
  <si>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</si>
  <si>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</si>
  <si>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</si>
  <si>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</si>
  <si>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State EITC Rate</t>
  </si>
  <si>
    <t>Wisconsin EITC Rate 2 Dependents</t>
  </si>
  <si>
    <t>Wisconsin EITC Rate 3 Dependents</t>
  </si>
  <si>
    <t>Refundable State EITC (1=Yes)</t>
  </si>
  <si>
    <t>Federal Minimum Wage</t>
  </si>
  <si>
    <t>State Minimum Wage</t>
  </si>
  <si>
    <t>SSI recipients</t>
  </si>
  <si>
    <t>SSI recipients--Aged</t>
  </si>
  <si>
    <t>SSI recipients--Blind</t>
  </si>
  <si>
    <t>SSI recipients--Disabled</t>
  </si>
  <si>
    <t>Medicaid beneficiaries</t>
  </si>
  <si>
    <t>WIC participation</t>
  </si>
  <si>
    <t>NSLP Free Participation</t>
  </si>
  <si>
    <t>NSLP Reduced Participation</t>
  </si>
  <si>
    <t>NSLP Total Participation</t>
  </si>
  <si>
    <t>SBP Free Participation</t>
  </si>
  <si>
    <t>SBP Reduced Participation</t>
  </si>
  <si>
    <t>SBP Total Participation</t>
  </si>
  <si>
    <t>AL</t>
  </si>
  <si>
    <t>AK</t>
  </si>
  <si>
    <t>AZ</t>
  </si>
  <si>
    <t>AR</t>
  </si>
  <si>
    <t>CA</t>
  </si>
  <si>
    <t>CO</t>
  </si>
  <si>
    <t>CT</t>
  </si>
  <si>
    <t>DE</t>
  </si>
  <si>
    <t>DC</t>
  </si>
  <si>
    <t xml:space="preserve"> </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</si>
  <si>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</si>
  <si>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</si>
  <si>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</si>
  <si>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</si>
  <si>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</si>
  <si>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</si>
  <si>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</si>
  <si>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</si>
  <si>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</si>
  <si>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</si>
  <si>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</si>
  <si>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</si>
  <si>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</si>
  <si>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</si>
  <si>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</si>
  <si>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</si>
  <si>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</si>
  <si>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</si>
  <si>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</si>
  <si>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</si>
  <si>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</si>
  <si>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</si>
  <si>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</si>
  <si>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</si>
  <si>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</si>
  <si>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</si>
  <si>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</si>
  <si>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</si>
  <si>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</si>
  <si>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</si>
  <si>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</si>
  <si>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</si>
  <si>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</si>
  <si>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</si>
  <si>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</si>
  <si>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</si>
  <si>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</si>
  <si>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</si>
  <si>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</si>
  <si>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</si>
  <si>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</si>
  <si>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</si>
  <si>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http://www.census.gov/popest/data/state/totals/2014/index.html</t>
  </si>
  <si>
    <t>Source</t>
  </si>
  <si>
    <t>Description</t>
  </si>
  <si>
    <t>Variable Name</t>
  </si>
  <si>
    <t>Column</t>
  </si>
  <si>
    <t>Additional Notes</t>
  </si>
  <si>
    <t xml:space="preserve">Years updated </t>
  </si>
  <si>
    <t>Website for Source</t>
  </si>
  <si>
    <t>U.S. Census Bureau, Population Estimates. "Annual Estimates of the Resident Population for the United States, Regions, States, and Puerto Rico: April 1, 2010 to July 1, 2014"</t>
  </si>
  <si>
    <t>The Center for Poverty Research annually updates our state-level panel data series covering population, employment, unemployment, welfare, poverty, and politics.  These data are publically available to all users.</t>
  </si>
  <si>
    <t>Suggested citation:</t>
  </si>
  <si>
    <t>http://www.bls.gov/lau/staadata.txt</t>
  </si>
  <si>
    <t>Bureau of Labor Statistics, Local Area Unemployment Statistics. "States:  Employment status of the civilian noninstitutional population, 1976 to 2014 annual averages"</t>
  </si>
  <si>
    <t>Measured in levels (as of July 1)</t>
  </si>
  <si>
    <t>Measured in levels</t>
  </si>
  <si>
    <t>Measured as percentage of labor force</t>
  </si>
  <si>
    <t>Unemployment Rate</t>
  </si>
  <si>
    <t>Unemployment Estimates</t>
  </si>
  <si>
    <t>Employment Estimates</t>
  </si>
  <si>
    <t>Population Estimates</t>
  </si>
  <si>
    <t>Measured in millions of current dollars (all industry total)</t>
  </si>
  <si>
    <t>U.S. Department of Commerce, Bureau of Economic Analysis. "Regional Economic Accounts, Interactive Tables: Gross Domestic Product (GDP) by State"</t>
  </si>
  <si>
    <t>http://www.bea.gov/iTable/iTableHTML.cfm?reqid=70&amp;step=1&amp;isuri=1&amp;acrdn=1</t>
  </si>
  <si>
    <t>U.S. Department of Commerce, Bureau of Economic Analysis. "Regional Economic Accounts, Interactive Tables: State Annual Personal Income &amp; Employment"</t>
  </si>
  <si>
    <t>http://www.bea.gov/iTable/iTableHTML.cfm?reqid=70&amp;step=1&amp;isuri=1&amp;acrdn=4</t>
  </si>
  <si>
    <t>Personal Income (Thousands)</t>
  </si>
  <si>
    <t>Gross Domestic Product by State (Millions)</t>
  </si>
  <si>
    <t>SA-1 Personal Income Summary measured in thousands of current dollars</t>
  </si>
  <si>
    <t>http://www.acf.hhs.gov/programs/ofa/resource/caseload-data-2014</t>
  </si>
  <si>
    <t>Average Monthly Number of Total Family Caseloads for AFDC/TANF</t>
  </si>
  <si>
    <t>Average Monthly Number of Total Recipients of AFDC/TANF</t>
  </si>
  <si>
    <t>U.S. Department of Health and Human Services, Administration for Children and Families. "TANF Caseload Data 2014: Total Recipients, TANF and SSP-MOE Combined"</t>
  </si>
  <si>
    <t>U.S. Department of Health and Human Services, Administration for Children and Families. "TANF Caseload Data 2014: Total Families, TANF and SSP-MOE Combined"</t>
  </si>
  <si>
    <t>Monthly averages measured in fiscal year Oct. 2013 - Sep. 2014</t>
  </si>
  <si>
    <t>Monthly averages measured in fiscal year Oct. 2013 - Sep. 2015</t>
  </si>
  <si>
    <t>http://knowledgecenter.csg.org/kc/content/book-states-2014-chapter-4-state-executive-branch</t>
  </si>
  <si>
    <t>The Council of State Governments: Knowledge Center. "Book of the States 2014, Chapter 4: State Executive Branch, Table 4.1 The Governors, 2014"</t>
  </si>
  <si>
    <t>Political Party Affiliation of Governor (1=Democrat)</t>
  </si>
  <si>
    <t>The Council of State Governments: Knowledge Center. "Book of the States 2014, Chapter 3: State Legislative Branch, Table 3.3 The Legislators, 2014"</t>
  </si>
  <si>
    <t>http://knowledgecenter.csg.org/kc/content/book-states-2014-chapter-3-state-legislative-branch</t>
  </si>
  <si>
    <t>Number of Republicans In State Upper House (State Senators)</t>
  </si>
  <si>
    <t>Fraction of State Upper House that is Democrat (State Senators)</t>
  </si>
  <si>
    <t>Number of Democrats in State Lower House (State Representatives)</t>
  </si>
  <si>
    <t>Number of Republicans in State Lower House (State Representatives)</t>
  </si>
  <si>
    <t>Fraction of State Lower House that is Democrat (State Representatives)</t>
  </si>
  <si>
    <t>Number of Democrats in State Upper House (State Senators)</t>
  </si>
  <si>
    <t>SA-35 Personal Current Transfer Receipts measured in thousands of current dollars</t>
  </si>
  <si>
    <t>Workers' Compensation (Thousands)</t>
  </si>
  <si>
    <t>Average Monthly Persons Receiving Food Stamps</t>
  </si>
  <si>
    <t>Average Monthly Households Receiving Food Stamps</t>
  </si>
  <si>
    <t>U.S. Department of Agriculture, Food and Nutrition Service. "Supplemental Nutrition Assistance Program (SNAP) Program Data"</t>
  </si>
  <si>
    <t>http://www.fns.usda.gov/pd/supplemental-nutrition-assistance-program-snap</t>
  </si>
  <si>
    <t>Monthly averages measured in fiscal year Oct. 2013 - Sep. 2016</t>
  </si>
  <si>
    <t>Monthly averages measured in fiscal year Oct. 2013 - Sep. 2017</t>
  </si>
  <si>
    <t>http://www.fns.usda.gov/snap/cost-living-adjustment-cola-information</t>
  </si>
  <si>
    <t>Fiscal year allotments are given for Nov. 2013 - Sep. 2014; Alaska and Hawaii data are provided separately from the 48 contiguous states and DC; values are pre- American Recovery &amp; Reinvestment Act of 2009</t>
  </si>
  <si>
    <t>U.S. Department of Agriculture, Food and Nutrition Service. "Supplemental Nutrition Assistance Program (SNAP) Cost of Living Adjustment Information"</t>
  </si>
  <si>
    <t>Maximum Allotment Food Stamp (SNAP) Benefit for 1-Person Family</t>
  </si>
  <si>
    <t>Maximum Allotment Food Stamp (SNAP) Benefit for 2-Person Family</t>
  </si>
  <si>
    <t>Maximum Allotment Food Stamp (SNAP) Benefit for 3-Person Family</t>
  </si>
  <si>
    <t>Maximum Allotment Food Stamp (SNAP) Benefit for 4-Person Family</t>
  </si>
  <si>
    <t>Sum of benefits from AFDC/TANF and Food Stamps where the Food Stamp benefit is reduced proportionally to AFDC/TANF income</t>
  </si>
  <si>
    <t>Formula adding AFDC/TANF and Food Stamps benefits</t>
  </si>
  <si>
    <t>See Columns T, X.</t>
  </si>
  <si>
    <t>See Columns U, Y.</t>
  </si>
  <si>
    <t>See Columns V, Z.</t>
  </si>
  <si>
    <t>http://www.ssa.gov/OACT/COLA/SSIamts.html</t>
  </si>
  <si>
    <t>Social Security Administration, Office of Research, Evaluation, and Statistics. "SSI Federal Payment Amounts"</t>
  </si>
  <si>
    <t>Monthly Maximum Federal SSI Benefits for Individuals Living Independently</t>
  </si>
  <si>
    <t>http://www.census.gov/hhes/www/poverty/data/historical/people.html</t>
  </si>
  <si>
    <t>U.S. Census Bureau, Housing and Household Economic Statistics Division. "Table 21. Number of Poor and Poverty Rate, by State: 1980 to 2013"</t>
  </si>
  <si>
    <t>Number of Poor (Thousands)</t>
  </si>
  <si>
    <t>Povert Rate (Percent)</t>
  </si>
  <si>
    <t>Data are based on the CPS ASEC sample of 68,000 addresses (Footnote 18)</t>
  </si>
  <si>
    <t>U.S. Census Bureau, Housing and Household Economic Statistics Division. "Historical Poverty Tables - People, Table 21. Number of Poor and Poverty Rate, by State: 1980 to 2013"</t>
  </si>
  <si>
    <t>N/A</t>
  </si>
  <si>
    <t>There are no Independent governors for 2014, so any state without a Democrat governor has a Republican governor.</t>
  </si>
  <si>
    <t>District of Columbia is unicameral, thus excluded in Lower House data.</t>
  </si>
  <si>
    <t>District of Columbia city council is represented in Upper House data.</t>
  </si>
  <si>
    <t>Fraction calculations do not account for 21 "Other" and 29 vacancies in state totals for the Lower House</t>
  </si>
  <si>
    <t>Fraction calculations do not account for 6 "Other" and 8 vacancies in state totals for the Upper House</t>
  </si>
  <si>
    <t>http://www.taxpolicycenter.org/taxfacts/Content/PDF/state_eitc.pdf</t>
  </si>
  <si>
    <t>State EITC Rate as Percentage of Federal Credit</t>
  </si>
  <si>
    <t>Wisconsin EITC Rate as Percentage of Federal Credit, 2 Dependents</t>
  </si>
  <si>
    <t>Wisconsin EITC Rate as Percentage of Federal Credit, 3 Dependents</t>
  </si>
  <si>
    <t>Rhode Island is partially refundable and coded as "Yes"</t>
  </si>
  <si>
    <t>Tax Policy Center, A Joint Project of the Urban Institute &amp; Brookings Institution. "Historical EITC Parameters"</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</si>
  <si>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</si>
  <si>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</si>
  <si>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</si>
  <si>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</si>
  <si>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</si>
  <si>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</si>
  <si>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</si>
  <si>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</si>
  <si>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</si>
  <si>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http://www.taxpolicycenter.org/taxfacts/Content/PDF/historical_eitc_parameters.pdf</t>
  </si>
  <si>
    <t>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</si>
  <si>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Wisconsin bases the percentage of federal credit to number of children</t>
  </si>
  <si>
    <t>Tax Policy Center, A Joint Project of the Urban Institute &amp; Brookings Institution. "States and Local Governments with Earned Income Tax Credit"</t>
  </si>
  <si>
    <t>http://www.taxpolicycenter.org/taxfacts/Content/PDF/state_min_wage.pdf</t>
  </si>
  <si>
    <t>Tax Policy Center, A Joint Project of the Urban Institute &amp; Brookings Institution. "State Minimum Wage Rates: 1983-2014"</t>
  </si>
  <si>
    <t>See also: U.S. Department of Labor, Wage and Hour Division &lt;http://www.dol.gov/whd/minwage/america.htm&gt;</t>
  </si>
  <si>
    <t>http://www.socialsecurity.gov/policy/docs/statcomps/ssi_asr/2013</t>
  </si>
  <si>
    <t xml:space="preserve">National School Lunch Program Free Participation </t>
  </si>
  <si>
    <t>U.S. Department of Agriculture, Food and Nutrition Service</t>
  </si>
  <si>
    <t>Data are internal documents; available by request from USDA FNS</t>
  </si>
  <si>
    <t>National School Lunch Program Reduced Participation</t>
  </si>
  <si>
    <t>National School Lunch Program Total participation</t>
  </si>
  <si>
    <t>National School Breakfast Program Free Participation</t>
  </si>
  <si>
    <t>National School Breakfast Program Reduced Participation</t>
  </si>
  <si>
    <t>National School Breakfast Program Total participation</t>
  </si>
  <si>
    <t>http://www.fns.usda.gov/pd/wic-program</t>
  </si>
  <si>
    <t>U.S. Department of Agriculture, Food and Nutrition Service: WIC Program. "Total Participation, Annual State Level Data: FY 2009-2014"</t>
  </si>
  <si>
    <t>urate</t>
  </si>
  <si>
    <t>liuic_pct</t>
  </si>
  <si>
    <t>workcomp</t>
  </si>
  <si>
    <t>afdctanf_recs</t>
  </si>
  <si>
    <t>afdctanf_cases</t>
  </si>
  <si>
    <t>snap_recs</t>
  </si>
  <si>
    <t>snap_cases</t>
  </si>
  <si>
    <t>afdctanf_2bene</t>
  </si>
  <si>
    <t>afdctanf_3bene</t>
  </si>
  <si>
    <t>afdctanf_4bene</t>
  </si>
  <si>
    <t>snap_1bene</t>
  </si>
  <si>
    <t>snap_2bene</t>
  </si>
  <si>
    <t>snap_3bene</t>
  </si>
  <si>
    <t>snap_4bene</t>
  </si>
  <si>
    <t>afdctanf_snap_2bene</t>
  </si>
  <si>
    <t>afdctanf_snap_3bene</t>
  </si>
  <si>
    <t>afdctanf_snap_4bene</t>
  </si>
  <si>
    <t>afdctanf_child</t>
  </si>
  <si>
    <t>ssi_state</t>
  </si>
  <si>
    <t>ssi_total</t>
  </si>
  <si>
    <t>ssi_federal</t>
  </si>
  <si>
    <t>ssi_snap_bene</t>
  </si>
  <si>
    <t>povcount</t>
  </si>
  <si>
    <t>povrate</t>
  </si>
  <si>
    <t>governor_dem</t>
  </si>
  <si>
    <t>lowerhouse_dems</t>
  </si>
  <si>
    <t>lowerhouse_reps</t>
  </si>
  <si>
    <t>pctlowerhouse_dems</t>
  </si>
  <si>
    <t>upperhouse_dems</t>
  </si>
  <si>
    <t>upperhouse_reps</t>
  </si>
  <si>
    <t>pctupperhouse_dems</t>
  </si>
  <si>
    <t>eitc0max</t>
  </si>
  <si>
    <t>eitc1max</t>
  </si>
  <si>
    <t>eitc2max</t>
  </si>
  <si>
    <t>eitc1phasein</t>
  </si>
  <si>
    <t>eitc0phasein</t>
  </si>
  <si>
    <t>eitc2phasein</t>
  </si>
  <si>
    <t>eitc0phaseout</t>
  </si>
  <si>
    <t>eitc1phaseout</t>
  </si>
  <si>
    <t>eitc2phaseout</t>
  </si>
  <si>
    <t>eitc_state</t>
  </si>
  <si>
    <t>eitc_2state</t>
  </si>
  <si>
    <t>eitc_3state</t>
  </si>
  <si>
    <t>eitc_state_refundable</t>
  </si>
  <si>
    <t>minwage_fed</t>
  </si>
  <si>
    <t>minwage_state</t>
  </si>
  <si>
    <t>ssi_recs</t>
  </si>
  <si>
    <t>ssi_recs_aged</t>
  </si>
  <si>
    <t>ssi_recs_blind</t>
  </si>
  <si>
    <t>ssi_recs_disabled</t>
  </si>
  <si>
    <t>nslp_free</t>
  </si>
  <si>
    <t>wic</t>
  </si>
  <si>
    <t>nslp_reduced</t>
  </si>
  <si>
    <t>nslp</t>
  </si>
  <si>
    <t>sbp_free</t>
  </si>
  <si>
    <t>sbp_reduced</t>
  </si>
  <si>
    <t>sbp</t>
  </si>
  <si>
    <t>medicaid</t>
  </si>
  <si>
    <t>Total Participation in Women, Infants, and Children (WIC)</t>
  </si>
  <si>
    <t>Rounded 12-month fiscal year averages; Special Supplemental Nutrition Program for Women, Infants, and Children</t>
  </si>
  <si>
    <t>Average Monthly Number of No-Parent (Child-Only) Caseloads for AFDC/TANF</t>
  </si>
  <si>
    <t>Combined Monthly Maximum AFDC/TANF and Food Stamps Benefits, 2-Person Family</t>
  </si>
  <si>
    <t>Combined Monthly Maximum AFDC/TANF and Food Stamps Benefits, 3-Person Family</t>
  </si>
  <si>
    <t>Combined Monthly Maximum AFDC/TANF and Food Stamps Benefits, 4-Person Family</t>
  </si>
  <si>
    <t>population</t>
  </si>
  <si>
    <t>employment</t>
  </si>
  <si>
    <t>unemployment</t>
  </si>
  <si>
    <t>foodinsecure</t>
  </si>
  <si>
    <t>foodinsecure_mgl</t>
  </si>
  <si>
    <t>foodsecurity_verylow</t>
  </si>
  <si>
    <t>stateproduct</t>
  </si>
  <si>
    <t>liuic_count</t>
  </si>
  <si>
    <t>personalincome</t>
  </si>
  <si>
    <t>Number of persons receiving federally administered Social Security Income (SSI) payments</t>
  </si>
  <si>
    <t>Number of persons receiving federally administered Social Security Income (SSI) payments, by eligibility category--Aged</t>
  </si>
  <si>
    <t>Number of persons receiving federally administered Social Security Income (SSI) payments, by eligibility category--Blind</t>
  </si>
  <si>
    <t>Number of persons receiving federally administered Social Security Income (SSI) payments, by eligibility category--Disabled</t>
  </si>
  <si>
    <t>U.S. Social Security Administration, Office of Research, Evaluation, and Statistics. "SSI Annual Statistical Report, 2013"</t>
  </si>
  <si>
    <t>http://anfdata.urban.org/wrd</t>
  </si>
  <si>
    <t>http://www.census.gov/hhes/www/hlthins/data/children/uninsured_low-income.html</t>
  </si>
  <si>
    <t>Poverty figures are three-year averages (in thousands).  Year figures represent middle year of three-year averages.</t>
  </si>
  <si>
    <t>U.S. Census Bureau, Current Population Survey, 2011 to 2013 Annual Social and Economic Supplements. "Number and Percent of Children under 19 Years of Age, at or below 200 Percent of Poverty, by State"</t>
  </si>
  <si>
    <t>Centers for Medicare &amp; Medicaid Services, Medicaid Budget and Expenditure System (MBES), Quarterly Medicaid Enrollment and Expenditure Reports. "Total Medicaid Enrollees, June 2014"</t>
  </si>
  <si>
    <t>http://medicaid.gov/medicaid-chip-program-information/program-information/medicaid-and-chip-enrollment-data/medicaid-enrollment-data-collected-through-mbes.html</t>
  </si>
  <si>
    <t>Reported values represent mid-year enrollment (June).  State data that has not gone through verification process is unreported in the source data.</t>
  </si>
  <si>
    <t>Total Medicaid enrollees</t>
  </si>
  <si>
    <t>2008-2013</t>
  </si>
  <si>
    <t>no web link available</t>
  </si>
  <si>
    <t>BR</t>
  </si>
  <si>
    <t>BQ</t>
  </si>
  <si>
    <t>BP</t>
  </si>
  <si>
    <t>BO</t>
  </si>
  <si>
    <t>BN</t>
  </si>
  <si>
    <t>BM</t>
  </si>
  <si>
    <t>Annual State Level Data, Total Participation</t>
  </si>
  <si>
    <t>http://www.fns.usda.gov/pd/26wifypart.htm</t>
  </si>
  <si>
    <t>Total participation in the Special Supplemental Nutrition Program for Women, Infants, and Children (WIC)</t>
  </si>
  <si>
    <t>BL</t>
  </si>
  <si>
    <t>https://www.cms.gov/MedicaidDataSourcesGenInfo/04_MdManCrEnrllRep.asp</t>
  </si>
  <si>
    <t>Department of Health and Human Services.  Center for Medicare and Medicaid Services.  Medicaid Statistical Information System (MSIS) State Summary Datamarts</t>
  </si>
  <si>
    <t>Medicaid enrollment</t>
  </si>
  <si>
    <t>BK</t>
  </si>
  <si>
    <t>http://www.socialsecurity.gov/policy/docs/statcomps/ssi_asr/2012/</t>
  </si>
  <si>
    <t>Congressional Statistics, U.S. Social Security Administration, Office of Retirement and Disability Policy.  SSI Annual Statistical Report; see "Entire Publication: Recipients by state, ..."</t>
  </si>
  <si>
    <t>BJ</t>
  </si>
  <si>
    <t>Number of persons receiving federally administered Social Security Income (SSI) payments, by eligibility category--blind</t>
  </si>
  <si>
    <t>BI</t>
  </si>
  <si>
    <t xml:space="preserve">Number of persons receiving federally administered Social Security Income (SSI) payments, by eligibility category--aged </t>
  </si>
  <si>
    <t>BH</t>
  </si>
  <si>
    <t xml:space="preserve">Number of persons receiving federally administered Social Security Income (SSI) payments </t>
  </si>
  <si>
    <t>BG</t>
  </si>
  <si>
    <t>http://www.taxpolicycenter.org/taxfacts/displayafact.cfm?Docid=603</t>
  </si>
  <si>
    <t>U.S. Employment Standards Administration, U.S. Department of Labor</t>
  </si>
  <si>
    <t>BF</t>
  </si>
  <si>
    <t>BE</t>
  </si>
  <si>
    <t>Tax Policy Center not updated for 2011 &amp; 2012 , so 2010 data is sourced from &lt;www.taxcreditresources.com&gt;. 2013 data comes from tax policy center</t>
  </si>
  <si>
    <t>http://www.taxpolicycenter.org/taxfacts/displayafact.cfm?Docid=293</t>
  </si>
  <si>
    <t>(1) Neumark, D. and W. Wascher. 2001. "Using the EITC to Help Poor Families: New Evidence and a Comparison with the Minimum Wage". National Tax Journal 54(2): 281-317. (2) Dickert-Conlin, Stacy, and Scott Houser.  "EITC and Marriage," National Tax Journal, 55(1):25-40, March 2002. (3.) State Online Resource Center. "50 state resouce chart, " 27 July 2005 &lt;http://www.stateeitc.org/map/2005_stateeitc_chart.xls&gt;.</t>
  </si>
  <si>
    <t>BD</t>
  </si>
  <si>
    <t>Refundable State EITC (1=yes)</t>
  </si>
  <si>
    <t>(1) Neumark, D. and W. Wascher. 2001. "Using the EITC to Help Poor Families: New Evidence and a Comparison with the Minimum Wage". National Tax Journal 54(2): 281-317. (2) Dickert-Conlin, Stacy, and Scott Houser.  "EITC and Marriage," National Tax Journal</t>
  </si>
  <si>
    <t>EITC State Rate (WI) 3 Dependents</t>
  </si>
  <si>
    <t>BC</t>
  </si>
  <si>
    <t>EITC State Rate (WI) 2 Dependents</t>
  </si>
  <si>
    <t>BB</t>
  </si>
  <si>
    <t>Tax Policy Center not updated for 2011 &amp; 2012 , so 2011/12 data is sourced from &lt;www.taxcreditresources.com&gt;. 2013 data comes from tax policy center</t>
  </si>
  <si>
    <t>State EITC rate</t>
  </si>
  <si>
    <t>BA</t>
  </si>
  <si>
    <t>http://www.taxpolicycenter.org/taxfacts/displayafact.cfm?DocID=36&amp;Topic2id=40&amp;Topic3id=42</t>
  </si>
  <si>
    <t>Earned Income Tax Credit Parameters, 1975-2011, Joint Committee on Taxation.</t>
  </si>
  <si>
    <t>EITC Phase-out rate, 2 Dependents</t>
  </si>
  <si>
    <t>EITC Phase-Out Rate  2 Dependents</t>
  </si>
  <si>
    <t>EITC Phase-out rate, 1 Dependent</t>
  </si>
  <si>
    <t>AY</t>
  </si>
  <si>
    <t>EITC Phase-Out Rate  1 Dependent</t>
  </si>
  <si>
    <t>EITC Phase-out rate, No Dependents</t>
  </si>
  <si>
    <t>AX</t>
  </si>
  <si>
    <t xml:space="preserve">EITC Phase-Out Rate  No Dependents </t>
  </si>
  <si>
    <t>EITC Maximum  Credit, 2 Dependents</t>
  </si>
  <si>
    <t>AW</t>
  </si>
  <si>
    <t>EITC Maximum  Credit, 1 Dependent</t>
  </si>
  <si>
    <t>AV</t>
  </si>
  <si>
    <t>EITC Maximum  Credit, No Dependents</t>
  </si>
  <si>
    <t>AU</t>
  </si>
  <si>
    <t>EITC Phase Maximum Credit No Dependents</t>
  </si>
  <si>
    <t>EITC Phase-In rate, 2 Dependents</t>
  </si>
  <si>
    <t>AT</t>
  </si>
  <si>
    <t>EITC Phase-In rate, 1 Dependent</t>
  </si>
  <si>
    <t>AS</t>
  </si>
  <si>
    <t>Earned Income Tax Credit Phase-In Rate, No Dependents</t>
  </si>
  <si>
    <t>Chapter 3, Table 3.3</t>
  </si>
  <si>
    <t>http://knowledgecenter.csg.org/drupal/view-content-type/1219</t>
  </si>
  <si>
    <t>The Council of State Governments</t>
  </si>
  <si>
    <t>Fraction of State Upper House (state Senators) that is Democrat</t>
  </si>
  <si>
    <t>AQ</t>
  </si>
  <si>
    <t xml:space="preserve">Chapter 3, Table 3.3.  CSG lists a District of Columbia Upper House; see table 3.1 and note (a) for clarification that it is more accurately a city council.  </t>
  </si>
  <si>
    <t>Number of Republicans In State Upper House (body consisting of Senators</t>
  </si>
  <si>
    <t>AP</t>
  </si>
  <si>
    <t>Number of Democrats in State in Upper house (body consisting of State Senators</t>
  </si>
  <si>
    <t>AO</t>
  </si>
  <si>
    <t>Fraction of State Lower House that is Democrat</t>
  </si>
  <si>
    <t>AN</t>
  </si>
  <si>
    <t>Fraction of State House That is Democrat</t>
  </si>
  <si>
    <t>Number of Republicans in State in Lower house (body consisting of State representatives</t>
  </si>
  <si>
    <t>AM</t>
  </si>
  <si>
    <t>Number in lower House Republican</t>
  </si>
  <si>
    <t>Number of Democrats in State in Lower house (body consisting of State representatives</t>
  </si>
  <si>
    <t>2012-2014</t>
  </si>
  <si>
    <t>2012: Chapter 4, Table 4.1.; 2013 data taken from National Governors Association webpage; Democrat = 1 (RI has Independent governor in 2012-13)</t>
  </si>
  <si>
    <t>http://knowledgecenter.csg.org/drupal/view-content-type/1219 http://www.nga.org/cms/governors/bios</t>
  </si>
  <si>
    <t>The Council of State Governments; National Governors Association</t>
  </si>
  <si>
    <t>political party affiliation of Governor (1=Democrat)</t>
  </si>
  <si>
    <t>Historical Poverty Tables (Table 21).  U.S. Census Bureau, Housing and Household Economic Statistics Division.</t>
  </si>
  <si>
    <t>poverty rate (percent)</t>
  </si>
  <si>
    <t>AJ</t>
  </si>
  <si>
    <t>Poverty rate</t>
  </si>
  <si>
    <t>number of poor (thousands)</t>
  </si>
  <si>
    <t>AI</t>
  </si>
  <si>
    <t>Number of poor (thousands)</t>
  </si>
  <si>
    <t>This value combines total SSI benefits and 1-person food stamp benefits. .</t>
  </si>
  <si>
    <t>http://www.ssa.gov/policy/docs/progdesc/ssi_st_asst/2008/index.html#toc</t>
  </si>
  <si>
    <t xml:space="preserve">State Assistance Programs for SSI Recipients (January 2007) - Optional State Supplementation Payment Levels.  Social Security Administration, Office of Policy &amp; Office of Research, Evaluation, and Statistics. </t>
  </si>
  <si>
    <t>combined montlhy maximum potential SSI and food stamp benefits for aged individuals living independently</t>
  </si>
  <si>
    <t>AH</t>
  </si>
  <si>
    <t xml:space="preserve">This value combines federal and state SSI benefit payments.  </t>
  </si>
  <si>
    <t>Maximum amount payable to an SSI recipient in combined Federal and State supplementary payments</t>
  </si>
  <si>
    <t>AG</t>
  </si>
  <si>
    <t>Total  SSI</t>
  </si>
  <si>
    <t>Illinois supplementation based on individual assessment.  Massachusetts, Nevada provide variety of state supplements based on type of SSI qualification.</t>
  </si>
  <si>
    <t>http://www.socialsecurity.gov/policy/docs/progdesc/ssi_st_asst/</t>
  </si>
  <si>
    <t>State SSI supplements for individuals living independently</t>
  </si>
  <si>
    <t>AF</t>
  </si>
  <si>
    <t>2013-2014</t>
  </si>
  <si>
    <t xml:space="preserve">SSI Federal Monthly Payment Amounts.  Social Security Administration.  Office of Research, Evaluation, and Statistics.    </t>
  </si>
  <si>
    <t>Monthly Federal SSI benefits for individuals living independently</t>
  </si>
  <si>
    <t>AE</t>
  </si>
  <si>
    <t>2009-2013</t>
  </si>
  <si>
    <t>Average no-parent families during fiscal year</t>
  </si>
  <si>
    <t>http://www.acf.hhs.gov/programs/ofa/data-reports/caseload/caseload_current.htm</t>
  </si>
  <si>
    <t>AD</t>
  </si>
  <si>
    <t>2005-2013</t>
  </si>
  <si>
    <t>No changes in formula applied to 2011</t>
  </si>
  <si>
    <t>Formula adding AFDC/TANF and food stamp benefits</t>
  </si>
  <si>
    <t xml:space="preserve">Combined monthly maximum potential AFDC/TANF and food stamp benefits, 4-person family.
</t>
  </si>
  <si>
    <t>Combined monthly maximum potential AFDC/TANF and food stamp benefits, 4-person family.</t>
  </si>
  <si>
    <t>AC</t>
  </si>
  <si>
    <t xml:space="preserve">Combined monthly maximum potential AFDC/TANF and food stamp benefits, 3-person family.
</t>
  </si>
  <si>
    <t>Combined monthly maximum potential AFDC/TANF and food stamp benefits, 3-person family.</t>
  </si>
  <si>
    <t>AB</t>
  </si>
  <si>
    <t xml:space="preserve">Combined monthly maximum potential AFDC/TANF and food stamp benefits, 2-person family.
</t>
  </si>
  <si>
    <t>Combined monthly maximum potential AFDC/TANF and food stamp benefits, 2-person family.</t>
  </si>
  <si>
    <t>AA</t>
  </si>
  <si>
    <t>See "Maximum Monthly Allotment" used Pre-recovery values for 2009; Alaska and Hawaii on separate chart.  Used Urban measurement for Alaska.</t>
  </si>
  <si>
    <t xml:space="preserve">http://www.fns.usda.gov/snap/government/cola.htm  </t>
  </si>
  <si>
    <t>Supplemental Nutrition Assistance Program, Cost of Living Adjustment Information.  Food and Nutrition Service, US Department of Agriculture.</t>
  </si>
  <si>
    <t xml:space="preserve">Food Stamp Benefit for 4-person family </t>
  </si>
  <si>
    <t>Z</t>
  </si>
  <si>
    <t xml:space="preserve">Food Stamp/SNAP Benefit for 4-person family </t>
  </si>
  <si>
    <t>Food Stamp Benefit for 3 -person family</t>
  </si>
  <si>
    <t>Y</t>
  </si>
  <si>
    <t>Food Stamp/SNAP Benefit for 3 -person family</t>
  </si>
  <si>
    <t>Food Stamp Benefit for 2-person family</t>
  </si>
  <si>
    <t>X</t>
  </si>
  <si>
    <t>Food Stamp/SNAP Benefit for 2-person family</t>
  </si>
  <si>
    <t>2012-2013</t>
  </si>
  <si>
    <t>See Maximum Allotments and Deductions" used Pre-recovery values for 2009; Alaska and Hawaii on separate chart.  Used Urban measurement for Alaska.</t>
  </si>
  <si>
    <t>Food Stamp Benefit for 1-person family</t>
  </si>
  <si>
    <t>W</t>
  </si>
  <si>
    <t>Food Stamp/SNAP Benefit for 1-person family</t>
  </si>
  <si>
    <t>2006 to 2010 state TANF benefit data come from the Urban Institute Welfare Rules Database.  In few instances, database values for the monthly benefit for a family of 3 found at fas.org do not match those from Table L5 in the WRD.  When this occurs, we calculate the growth rate for 3-person family monthly benefits derived from 2010's Table L5 to 2011's Table L5. This growth rate is then applied to 2- and 4-person families.</t>
  </si>
  <si>
    <t>No web link currently available</t>
  </si>
  <si>
    <t>Congressional Research Service (CRS) with data from the Urban Institute's "Welfare Rules Database."</t>
  </si>
  <si>
    <t>AFDC/TANF Maximum Monthly Benefit for 4-person family.</t>
  </si>
  <si>
    <t>V</t>
  </si>
  <si>
    <t>AFDC/TANF Benefit for 4-person family</t>
  </si>
  <si>
    <t xml:space="preserve">2006 to 2010 state TANF benefit data come from the Urban Institute Welfare Rules Database.  In few instances, database dollar amount values do not match those from Table L5 in the WRD.  When this occurs, we apply a growth rate between the database value and the corresponding amount for the previous year's L5 table for 3-person families.  This growth rate is then applied to 2- and 4-person families.  </t>
  </si>
  <si>
    <t>AFDC/TANF Maximum Monthly Benefit for 3-person family.</t>
  </si>
  <si>
    <t>U</t>
  </si>
  <si>
    <t>AFDC/TANF Maximum Monthly Benefit for 2-person family.</t>
  </si>
  <si>
    <t>T</t>
  </si>
  <si>
    <t>AFDC/TANF Benefit for 2-person family</t>
  </si>
  <si>
    <t>Figures represent total number of caseloads (families) receiving benefts: Monthly average from fiscal year</t>
  </si>
  <si>
    <t>http://www.fns.usda.gov/pd/snapmain.htm</t>
  </si>
  <si>
    <t xml:space="preserve">Food Stamp Program: Average Monthly Participation by Number of Households. U.S. Department of Agriculture, Food and Nutrition Service.    </t>
  </si>
  <si>
    <t>Food Stamp Program: Average Monthly Participation .</t>
  </si>
  <si>
    <t>S</t>
  </si>
  <si>
    <t>Figures represent total number of persons receiving benefts: Monthly average from fiscal year</t>
  </si>
  <si>
    <t xml:space="preserve">Food Stamp Program: Average Monthly Participation by Number of Persons. U.S. Department of Agriculture, Food and Nutrition Service.    </t>
  </si>
  <si>
    <t xml:space="preserve">Food Stamp Program: Average Monthly Participation </t>
  </si>
  <si>
    <t>R</t>
  </si>
  <si>
    <t>Number of caseloads (families): Monthly average from fiscal year</t>
  </si>
  <si>
    <t>http://www.acf.hhs.gov/programs/ofa/resource/2011-07-tanssp-0</t>
  </si>
  <si>
    <t xml:space="preserve">Total number of families receiving Aid to Families with Dependent Children/Temporary Assistance to Needy Families.  U.S. Department of Health and Human Services, Administration for Children and Families.  </t>
  </si>
  <si>
    <t>Total number of participants of Aid to Families with Dependent Children/Temporary Assistance to Needy Families (AFDC)</t>
  </si>
  <si>
    <t>Q</t>
  </si>
  <si>
    <t>Number of recipients: Monthly average from fiscal year</t>
  </si>
  <si>
    <t xml:space="preserve">Total number of recipients of Aid to Families with Dependent Children/Temporary Assistance to Needy Families.  U.S. Department of Health and Human Services, Administration for Children and Families.  </t>
  </si>
  <si>
    <t>P</t>
  </si>
  <si>
    <t>2004-2012</t>
  </si>
  <si>
    <t>See table SA35.  2009-2010 data updated to reflect most recent estimates.</t>
  </si>
  <si>
    <t>http://www.bea.gov/iTable/iTable.cfm?reqid=70&amp;step=1&amp;isuri=1&amp;acrdn=4</t>
  </si>
  <si>
    <t>Workers Compensation</t>
  </si>
  <si>
    <t>Worker's Compensation (thousands of dollars).</t>
  </si>
  <si>
    <t>O</t>
  </si>
  <si>
    <t>Worker's Compensation</t>
  </si>
  <si>
    <t>2000-2013</t>
  </si>
  <si>
    <t>Totals aggregated by state.  Use table SA1-3 Summary Personal Income.  2008-2010 data updated to reflect most recent estimates.</t>
  </si>
  <si>
    <t>State Annual Personal Income.  U.S. Department of Commerce, Bureau of Economic Analysis.</t>
  </si>
  <si>
    <t>Personal Income (thousands of dollars)</t>
  </si>
  <si>
    <t>N</t>
  </si>
  <si>
    <t>Personal Income</t>
  </si>
  <si>
    <t>Number of Low Income Uninsured Children under 19 by State (at or below 200% of Poverty).  U.S. Census Bureau, Housing and Household Economic Statistics Division.</t>
  </si>
  <si>
    <t xml:space="preserve">Percent of Low Income Uninsured Children </t>
  </si>
  <si>
    <t>M</t>
  </si>
  <si>
    <t>Percent Low income uninsured children</t>
  </si>
  <si>
    <t xml:space="preserve">Number of Low Income Uninsured Children </t>
  </si>
  <si>
    <t>L</t>
  </si>
  <si>
    <t>Number of Low Income Uninsured children</t>
  </si>
  <si>
    <t>1997-2013</t>
  </si>
  <si>
    <t>Variable is denoted Gross Domestic Product, by State (all industry total).  Figures measured in millions of current dollars.  1997-2010 data updated to reflect most recent estimates.</t>
  </si>
  <si>
    <t>http://www.bea.gov/iTable/iTable.cfm?reqid=70&amp;step=1#reqid=70&amp;step=1&amp;isuri=1</t>
  </si>
  <si>
    <t>State Economic Growth.  U.S. Department of Commerce, Bureau of Economic Analysis</t>
  </si>
  <si>
    <t>K</t>
  </si>
  <si>
    <t>Very low food secure if household with children answers "yes" to 8 more questions , or household without children answers "yes" to more than 6 questions from the Core Food Security Model, Current Population Survey.  Figures are 3-year moving averages.</t>
  </si>
  <si>
    <t>Rates were generated using NBER December CPS Supplement Files</t>
  </si>
  <si>
    <t>Current Population Survey, December Supplement</t>
  </si>
  <si>
    <t>Very Low Food Security  (individual level,  3-year moving agerage)</t>
  </si>
  <si>
    <t>J</t>
  </si>
  <si>
    <t>Food insecure if household answers "yes" to 3 or more questions,  from the Core Food Security Model, Current Population Survey.  Figures are 3-year moving averages.</t>
  </si>
  <si>
    <t>Food Insecurity (individual level,  3-year moving average)</t>
  </si>
  <si>
    <t>I</t>
  </si>
  <si>
    <t>Marginally food insecure if household answers "yes" to 1 or more questions from the Core Food Security Model, Current Population Survey.  Figures are 3-year moving averages.</t>
  </si>
  <si>
    <t>Marginal Food Insecurity (individual level,  3-year moving average)</t>
  </si>
  <si>
    <t>H</t>
  </si>
  <si>
    <t>Measured as percentage of labor force;  2007-2010 data did not match past data, updated with most recent estimates.</t>
  </si>
  <si>
    <t>Employment Status of the Civilian Noninstitutional Population, 1976-2007.  Bureau of Labor Statistics, Local Area Unemployment Statistics (LAUS) program.</t>
  </si>
  <si>
    <t>G</t>
  </si>
  <si>
    <t>Unemployment measured in levels; 2007-2010 data did not match past data, updated with most recent estimates.</t>
  </si>
  <si>
    <t>Unemployment Estimates (Levels)</t>
  </si>
  <si>
    <t>F</t>
  </si>
  <si>
    <t>Unemployment</t>
  </si>
  <si>
    <t>Employment Measured in levels; 2007-2010 data did not match past data, updated with most recent estimates.</t>
  </si>
  <si>
    <t>Employment Estimates (Levels)</t>
  </si>
  <si>
    <t>E</t>
  </si>
  <si>
    <t xml:space="preserve">Population Measured in levels </t>
  </si>
  <si>
    <t>http://www.census.gov/popest/data/state/totals/2012/index.html</t>
  </si>
  <si>
    <t xml:space="preserve">Annual Estimations of the Population for the United States, Regions, States, and Puerto Rico. U.S. Cesus Bureau-Population Estimates                                                                                                   </t>
  </si>
  <si>
    <t>D</t>
  </si>
  <si>
    <t xml:space="preserve">Website for Source </t>
  </si>
  <si>
    <t xml:space="preserve">Source </t>
  </si>
  <si>
    <t>CO-CS</t>
  </si>
  <si>
    <t>Grogger1-Grogger3 = 1 if welfare policies are strict based on alternative metrics in Grogger and Karoly (2005)</t>
  </si>
  <si>
    <t>CN</t>
  </si>
  <si>
    <t>Meyer = 1 if welfare policites are strict based on Meyer and Rosenbaum's metric</t>
  </si>
  <si>
    <t>CM</t>
  </si>
  <si>
    <t>Ellwood = 1 if welfare policies are strict based on David Ellwoods's metric</t>
  </si>
  <si>
    <t>CL</t>
  </si>
  <si>
    <t>imwrk = work requirement implemented</t>
  </si>
  <si>
    <t>CK</t>
  </si>
  <si>
    <t>imcap = family cap implemented</t>
  </si>
  <si>
    <t>CJ</t>
  </si>
  <si>
    <t>imern = earings disregards implemented</t>
  </si>
  <si>
    <t>CI</t>
  </si>
  <si>
    <t>imsa = sanctions implemented</t>
  </si>
  <si>
    <t>CH</t>
  </si>
  <si>
    <t>imex = exemptions implemented</t>
  </si>
  <si>
    <t>CG</t>
  </si>
  <si>
    <t>imtl = time limit implemented</t>
  </si>
  <si>
    <t>CF</t>
  </si>
  <si>
    <t>apwrk = fraction of year work requirements approved</t>
  </si>
  <si>
    <t>CE</t>
  </si>
  <si>
    <t>apcap = fraction of year family cap approved</t>
  </si>
  <si>
    <t>CD</t>
  </si>
  <si>
    <t>apern = fraction of year earnings disregards approved</t>
  </si>
  <si>
    <t>CC</t>
  </si>
  <si>
    <t>apsa = fraction of year sanctions approved</t>
  </si>
  <si>
    <t>CB</t>
  </si>
  <si>
    <t>apex = fraction of year for exemption approval</t>
  </si>
  <si>
    <t>aptl = fraction of year time limit on welfare was approved</t>
  </si>
  <si>
    <t>BZ</t>
  </si>
  <si>
    <t>fsperrors = FSP issuance error rate</t>
  </si>
  <si>
    <t>These are dates when welfare waivers and TANF policies were either approved or implemented.  Variations of these were used in Figlio and Ziliak (1999); Ziliak, Gundersen, and Figlio (2003); Ziliak (2007)</t>
  </si>
  <si>
    <t>BY</t>
  </si>
  <si>
    <t>abawd = 1 if state has waiver from FSP ABAWD requirement</t>
  </si>
  <si>
    <t>BX</t>
  </si>
  <si>
    <t>ebti = fraction of year EBT program implemented</t>
  </si>
  <si>
    <t>BW</t>
  </si>
  <si>
    <t>at = after TANF</t>
  </si>
  <si>
    <t>BV</t>
  </si>
  <si>
    <t>bt = before TANF</t>
  </si>
  <si>
    <t>BU</t>
  </si>
  <si>
    <t>anyimp = fraction of year any welfare waiver was implemented</t>
  </si>
  <si>
    <t>BT</t>
  </si>
  <si>
    <t>anyapp = fraction of year any welfare waiver was approved</t>
  </si>
  <si>
    <t>2011-2013</t>
  </si>
  <si>
    <t>BS</t>
  </si>
  <si>
    <t>2011-2012</t>
  </si>
  <si>
    <t>1999-2011</t>
  </si>
  <si>
    <t>http://www.socialsecurity.gov/policy/docs/statcomps/ssi_asr/2011/</t>
  </si>
  <si>
    <t xml:space="preserve"> 2012, 2013</t>
  </si>
  <si>
    <t>not updated</t>
  </si>
  <si>
    <t>This value combines total SSI benefits and 1-person food stamp benefits. 2008 not updated.</t>
  </si>
  <si>
    <t>Update expected on socialsecurity.gov in November 2013. 2009 Payment levels are for January 2009 under "state supplementation living independently" category.  Illinois supplementation based on individual assessment.  Massachusetts, Nevada provide variety of state supplements based on type of SSI qualification.</t>
  </si>
  <si>
    <t>https://www.fas.org/sgp/crs/misc/RL32760.pdf</t>
  </si>
  <si>
    <t>http://anfdata.urban.org/wrd/WRDWelcome.cfm</t>
  </si>
  <si>
    <t xml:space="preserve">Urban Institute Welfare Rules Database: TANF Maximum Monthly Benefit for 3-person family.
</t>
  </si>
  <si>
    <t>2009-2011</t>
  </si>
  <si>
    <t>2008-2012</t>
  </si>
  <si>
    <t>1997-2011</t>
  </si>
  <si>
    <t>2001-2011</t>
  </si>
  <si>
    <t>Year figures represent middle year of three-year average, 2012 data not yet available.  See State-Level Prevalence of Food Insecurity.</t>
  </si>
  <si>
    <t>http://www.ers.usda.gov/Briefing/FoodSecurity/stats_graphs.htm#food_secure</t>
  </si>
  <si>
    <t>Household Food Security in the United States.  U.S. Department of Agriculture, Economic Research Service.</t>
  </si>
  <si>
    <t>Household-level Food Insecurity Rates (3 year average)</t>
  </si>
  <si>
    <t>Food Insecurity Rates</t>
  </si>
  <si>
    <t>2007-2012</t>
  </si>
  <si>
    <t>2010-2012</t>
  </si>
  <si>
    <t>http://www.fns.usda.gov/pd/08sbfypart.htm</t>
  </si>
  <si>
    <t>http://www.fns.usda.gov/pd/01slfypart.htm</t>
  </si>
  <si>
    <t>http://www.fns.usda.gov/pd/wicmain.htm</t>
  </si>
  <si>
    <t>Reported values represent mid-year enrollment.</t>
  </si>
  <si>
    <t>Department of Health and Human Services.  Center for Medicare and Medicaid Services.  Medicaid Managed Care Enrollment Report.</t>
  </si>
  <si>
    <t>http://www.socialsecurity.gov/policy/docs/statcomps/ssi_asr/2010/ssi_asr10.pdf</t>
  </si>
  <si>
    <t>2010, 2011</t>
  </si>
  <si>
    <t>Tax Policy Center not updated for 2010, so 2010 data is sourced from &lt;www.taxcreditresources.com&gt;.</t>
  </si>
  <si>
    <t>Maryland also offers a nonrefundable 50% EIC.  Tax Policy Center not updated for 2010, so 2010 data is sourced from &lt;www.taxcreditresources.com&gt;.</t>
  </si>
  <si>
    <t>Chpater 4, Table 4.1.  Democrat = 1 (RI has Independent governor in 2011)</t>
  </si>
  <si>
    <t>2010-2011, plus selected states 2007-2009</t>
  </si>
  <si>
    <t>2009 Payment levels are for January 2009 under "state supplementation living independently" category.  Illinois supplementation based on individual assessment.  Massachusetts, Nevada provide variety of state supplements based on type of SSI qualification.</t>
  </si>
  <si>
    <t>2010. 2011, 2012</t>
  </si>
  <si>
    <t>Updates not available for 2008</t>
  </si>
  <si>
    <t xml:space="preserve">Urban Institute Welfare Rules Database: TANF Maximum Monthly Benefit for 4-person family.
</t>
  </si>
  <si>
    <t xml:space="preserve">Urban Institute Welfare Rules Database: TANF Maximum Monthly Benefit for 2-person family.
</t>
  </si>
  <si>
    <t>http://www.acf.hhs.gov/programs/ofa/data-reports/index.htm</t>
  </si>
  <si>
    <t>1980-2010</t>
  </si>
  <si>
    <t>See table SA35</t>
  </si>
  <si>
    <t>Totals aggregated by state.  Use table SA1-3 Summary Personal Income.</t>
  </si>
  <si>
    <t xml:space="preserve">Year figures represent middle year of three-year averages.  </t>
  </si>
  <si>
    <t>Variable is denoted Gross Domestic Product, by State (all industry total).  Figures measured in millions of current dollars.</t>
  </si>
  <si>
    <t>http://www.bea.gov/regional/gsp/</t>
  </si>
  <si>
    <t>http://ace.illinois.edu/directory/craig-gundersen</t>
  </si>
  <si>
    <t>Professor Craig Gundersen, University of Illinois.</t>
  </si>
  <si>
    <t>Very Low Food Secure Rate (annual, as percent)</t>
  </si>
  <si>
    <t>Low Food Secure Rate (annual, as percent)</t>
  </si>
  <si>
    <t>Marginally Food Secure Rate (annual, as percent)</t>
  </si>
  <si>
    <t>Year figures represent middle year of three-year average, 2009 data not yet available.  See State-Level Prevalence of Food Insecurity.</t>
  </si>
  <si>
    <t>2005-2010</t>
  </si>
  <si>
    <t>Unemployment measured in levels</t>
  </si>
  <si>
    <t>Employment Measured in levels</t>
  </si>
  <si>
    <t>2000-2010</t>
  </si>
  <si>
    <t>http://www.census.gov/popest/intercensal/state/state2010.html</t>
  </si>
  <si>
    <t>2007, 2008, 2009</t>
  </si>
  <si>
    <t>http://www.cms.gov/MedicaidDataSourcesGenInfo/04_MdManCrEnrllRep.asp</t>
  </si>
  <si>
    <t>http://www.socialsecurity.gov/policy/docs/statcomps/ssi_asr/2009/index.html</t>
  </si>
  <si>
    <t>http://taxpolicycenter.org/taxfacts/displayafact.cfm?Docid=357</t>
  </si>
  <si>
    <t>Earned Income Tax Credit Parameters, 1975-2008, Joint Committee on Taxation.</t>
  </si>
  <si>
    <t>http://www.csg.org/policy/publications/bookofthestates.aspx</t>
  </si>
  <si>
    <t>Number of Repubs. In State Upper House (body consisting of Senators</t>
  </si>
  <si>
    <t>Democrat = 1</t>
  </si>
  <si>
    <t>2008, 2009</t>
  </si>
  <si>
    <t>This value combines federal and state SSI benefit payments.  2008 not updated.</t>
  </si>
  <si>
    <t xml:space="preserve">2006 to 2009 state TANF benefit data come from the Urban Institute Welfare Rules Database (WRD).  In relatively few instances, database dollar amount values do not match those from published tables in the WRD.  When this occurs, we apply a growth rate between the database value and the corresponding amount for 2005.  This growth rate is then applied to 2- and 4-person families.  </t>
  </si>
  <si>
    <t>http://www.acf.hhs.gov/programs/ofa/data-reports/caseload/2008/2008_family_tan.htm</t>
  </si>
  <si>
    <t>Number of recipients</t>
  </si>
  <si>
    <t>http://www.acf.hhs.gov/programs/ofa/data-reports/caseload/2009/2009_recipient_tan.htm</t>
  </si>
  <si>
    <t xml:space="preserve">http://www.bea.gov/regional/spi/default.cfm?satable=SA35  </t>
  </si>
  <si>
    <t>http://www.bea.gov/regional/spi/default.cfm?satable=SA35</t>
  </si>
  <si>
    <t>2006, 2007, 2008</t>
  </si>
  <si>
    <t>Variable is denoted Gross Domestic product, by State.  Figures measured in millions of current dollars.</t>
  </si>
  <si>
    <t>http://www.ace.illinois.edu/ViewFaculty.aspx?NetID=cggunder</t>
  </si>
  <si>
    <t>http://www.census.gov/popest/states/NST-ann-est.html</t>
  </si>
  <si>
    <t>2008 not available</t>
  </si>
  <si>
    <t>2007, 2008 not available</t>
  </si>
  <si>
    <t xml:space="preserve">http://www.cms.hhs.gov/MedicaidDataSourcesGenInfo/04_MdManCrEnrllRep.asp
</t>
  </si>
  <si>
    <t xml:space="preserve">Medicaid Managed Care Enrollment Report, Medicaid Program Statistics. Medicaid Statistical Information System (MSIS). Centers for </t>
  </si>
  <si>
    <t>http://www.socialsecurity.gov/policy/docs/factsheets/cong_stats/2007/</t>
  </si>
  <si>
    <t>Congressional Statistics, U.S. Social Security Administration, Office of Retirement and Disability Policy</t>
  </si>
  <si>
    <t>http://www.acf.hhs.gov/programs/ofa/data-reports/caseload/2007/2007_0parent_tan.htm</t>
  </si>
  <si>
    <t>2007, 2008</t>
  </si>
  <si>
    <t>http:www.taxpolicycenter.org/taxfacts/displayafact.cfm?Docid=293</t>
  </si>
  <si>
    <t>Formula copied from 2007</t>
  </si>
  <si>
    <t>The Council of State Governments.</t>
  </si>
  <si>
    <t>Use pre-election numbers for upper house Republican</t>
  </si>
  <si>
    <t>http://www.ncsl.org/LegislaturesElections/LegislatorsLegislativeStaffData/LegislatorDataandServicesOverview/tabid/14853/Default.aspx</t>
  </si>
  <si>
    <t xml:space="preserve">2007, 2008 </t>
  </si>
  <si>
    <t xml:space="preserve">Use pre-election numbers for number of upper house Democrat </t>
  </si>
  <si>
    <t>Fraction of State Lower House (State Senators) that is Democrat</t>
  </si>
  <si>
    <t>Use pre-election numbers for number of lower house Republican</t>
  </si>
  <si>
    <t xml:space="preserve">Number of Repubs. In State Lower House (body consisting of State representatives ). </t>
  </si>
  <si>
    <t>Use pre-election numbers for number of lower house Democrat</t>
  </si>
  <si>
    <t>http://www.nga.org/Files/pdf/BIOBOOK.PDF</t>
  </si>
  <si>
    <t>The Council of State Governments, The National Governors' Association, and Elections Research Center.</t>
  </si>
  <si>
    <t>http://www.census.gov/hhes/www/poverty/histpov/perindex.html, table 21</t>
  </si>
  <si>
    <t>2008 Payment levels are for January 2008 under 'state supplementation living independently' category.  Illinois supplementation based on individual assessment.  Massachusetts provides variety of state supplements based on type of SSI qualification.</t>
  </si>
  <si>
    <t>AFDC_FS 4-Person Benefit</t>
  </si>
  <si>
    <t>AFDC_FS 3-Person Benefit</t>
  </si>
  <si>
    <t>AFDC_FS 2-Person Benefit</t>
  </si>
  <si>
    <t xml:space="preserve">Food Stamp Benefit Levels.  U.S. Department of Agriculture Via Employment Support Institute - School of Business, Virginia Commonwealth University. </t>
  </si>
  <si>
    <t>Used maximum monthly allotment from Oct 08- Mar 09; Alaska and Hawaii on separate chart</t>
  </si>
  <si>
    <t>See "maximum monthly allotment" used Pre-recovery values for 2008</t>
  </si>
  <si>
    <t>2006, 2007</t>
  </si>
  <si>
    <t>After 2005, TANF monthly benefit data come from the Urban Institute's Welfare Rules Database (WRD).                                                                                              NOTE: For 2006, WRD values for CA and CO do not match published Urban Institute table L.5</t>
  </si>
  <si>
    <t xml:space="preserve">AFDC/TANF Maximum Monthly Benefit for 4-person family.
</t>
  </si>
  <si>
    <t>AFDC Benefit for 4-person family</t>
  </si>
  <si>
    <t xml:space="preserve">AFDC/TANF Maximum Monthly Benefit for 3-person family.
</t>
  </si>
  <si>
    <t>AFDC Benefit for 3-person family</t>
  </si>
  <si>
    <t xml:space="preserve">AFDC/TANF Maximum Monthly Benefit for 2-person family.
</t>
  </si>
  <si>
    <t>AFDC Benefit for 2-person family</t>
  </si>
  <si>
    <t>Food Stamp Caseloads</t>
  </si>
  <si>
    <t>Figures represent total number of persons receiving benefts.</t>
  </si>
  <si>
    <t>Food Stamp Recipients</t>
  </si>
  <si>
    <t>Number of caseloads (families)</t>
  </si>
  <si>
    <t>AFDC Caseloads</t>
  </si>
  <si>
    <t>http://www.acf.hhs.gov/programs/ofa/data-reports/caseload/2008/2008_recipient_tan.htm</t>
  </si>
  <si>
    <t>AFDC Recipients</t>
  </si>
  <si>
    <t>2008 values not available yet</t>
  </si>
  <si>
    <t xml:space="preserve">Use table SA35 at http://www.bea.gov/regional/spi/default.cfm?satable=SA35  </t>
  </si>
  <si>
    <t>Totals aggregated by state, 2008 not yet available</t>
  </si>
  <si>
    <t>Use table SA1-3 Summary Personal Income at http://www.bea.gov/regional/spi/default.cfm?satable=SA35</t>
  </si>
  <si>
    <t>http://www.census.gov/hhes/www/hlthins/lowinckid.html</t>
  </si>
  <si>
    <t>Number of Low Income Uninsured Children by State (at or below 200% of Poverty).  U.S. Census Bureau, Housing and Household Economic Statistics Division.</t>
  </si>
  <si>
    <t>Gross State Product now called Gross Domestic product.  Figures measured in millions of dollars.</t>
  </si>
  <si>
    <t xml:space="preserve"> http://www.bea.gov/regional/gsp/</t>
  </si>
  <si>
    <t>Year figures represent middle year of three-year average, 2008 data not available</t>
  </si>
  <si>
    <t>http://www.ers.usda.gov/Publications/ERR49/ERR49.pdf
http://www.ers.usda.gov/publications/err11/err11.pdf
http://www.ers.usda.gov/Publications/ERR29/ERR29.pdf</t>
  </si>
  <si>
    <t>2003-2007</t>
  </si>
  <si>
    <t>Data represent Fiscal Year and are as of June 26, 2008</t>
  </si>
  <si>
    <t xml:space="preserve">U.S. Department of Agriculture, Food and Nutrition Service.  </t>
  </si>
  <si>
    <t>National School Breakfast Program Total Participation.</t>
  </si>
  <si>
    <t>Data represent Fiscal Year and are as of August 5, 2008.</t>
  </si>
  <si>
    <t>No web link available; Emailed Food and Nutrition Service for data</t>
  </si>
  <si>
    <t>National School Breakfast Program Reduced Participation.</t>
  </si>
  <si>
    <t>National School Breakfast Program Free Participation.</t>
  </si>
  <si>
    <t>National School Lunch Program Total Participation.</t>
  </si>
  <si>
    <t>Data represent Fiscal Year and are as of August 5, 2008</t>
  </si>
  <si>
    <t>National School Lunch Program Reduced Participation.</t>
  </si>
  <si>
    <t>National School Lunch Program Free Participation.</t>
  </si>
  <si>
    <t>Data represent Fiscal Year and are as of June 26, 2008.</t>
  </si>
  <si>
    <t xml:space="preserve">U.S. Deparment of Agriculture, Food and Nutrition Service.  </t>
  </si>
  <si>
    <t>Total participation in the Special Supplemental Nutrition Program for Women, Infants, and Children (WIC).</t>
  </si>
  <si>
    <t>No updated data available; 2006 is last year published at http://www.cms.hhs.gov/MedicaidDataSourcesGenInfo/04_MdManCrEnrllRep.asp</t>
  </si>
  <si>
    <t>Data as of June 30, 2006</t>
  </si>
  <si>
    <t>http://www.cms.hhs.gov/MedicaidDataSourcesGenInfo/04_MdManCrEnrllRep.asp</t>
  </si>
  <si>
    <t xml:space="preserve">Medicaid Maganed Care Enrollment Report, Medicaid Program Statistics. Medicaid Statistical Information System (MSIS). Centers for Medicare and Medicaid Services, U.S. Department of Health and Human Services.  </t>
  </si>
  <si>
    <t>Medicaid Enrollment</t>
  </si>
  <si>
    <t>Data as of December 2007</t>
  </si>
  <si>
    <t>Number of persons receiving federally administered Social Security Income (SSI) payments, by eligibility category--Disabled.</t>
  </si>
  <si>
    <t>Number of persons receiving federally administered Social Security Income (SSI) payments, by eligibility category--Blind.</t>
  </si>
  <si>
    <t>Number of persons receiving federally administered Social Security Income (SSI) payments, by eligibility category--Aged.</t>
  </si>
  <si>
    <t>Number of persons receiving federally administered Social Security Income (SSI) payments.</t>
  </si>
  <si>
    <t>2000-2007</t>
  </si>
  <si>
    <t>Data represent Average for Fiscal Year, 2008 not yet available</t>
  </si>
  <si>
    <t xml:space="preserve">Caseload Data, The Administration for Children and Families, U.S. Department of Health and Human Services.  </t>
  </si>
  <si>
    <t>U.S. Employment Standards Administration, U.S. Department of Labor.</t>
  </si>
  <si>
    <t>State minimum wage.</t>
  </si>
  <si>
    <t>Federal minimum wage.</t>
  </si>
  <si>
    <t>(1) Neumark, D. and W. Wascher.  2001. “Using the EITC to Help Poor Families: New Evidence and a Comparison with the Minimum Wage.” National Tax Journal 54(2): 281-317. 
(2) Dickert-Conlin, Stacy, and Scott Houser. “EITC and Marriage,” National Tax Journal, 55(1): 25-40, March 2002.
(3) State Online Resource Center. "50 State Resource Chart," 27 July 2005 &lt;http://www.stateeitc.org/map/2005_stateeitc_chart.xls&gt;.</t>
  </si>
  <si>
    <t>Refundable State EITC (1=Yes).</t>
  </si>
  <si>
    <t>State EITC Rate.</t>
  </si>
  <si>
    <t>Earened Income Tax Credit Parameters, 1975-2008, Joint Committee on Taxation.</t>
  </si>
  <si>
    <t>EITC Phase-Out Rate, 2 Dependents.</t>
  </si>
  <si>
    <t>EITC Phase-Out Rate, 1 Dependent.</t>
  </si>
  <si>
    <t>EITC Phase-Out Rate, No Dependents.</t>
  </si>
  <si>
    <t>EITC Maximum Credit, 2 Dependents.</t>
  </si>
  <si>
    <t>EITC Maximum Credit, 1 Dependent.</t>
  </si>
  <si>
    <t>EITC Maximum Credit, No Dependents.</t>
  </si>
  <si>
    <t>EITC Phase-In Rate, 2 Dependents.</t>
  </si>
  <si>
    <t>EITC Phase-In Rate, 1 Dependent.</t>
  </si>
  <si>
    <t>Earned Income Tax Credit Phase-In Rate, No Dependents.</t>
  </si>
  <si>
    <t>Formula copied from 2006</t>
  </si>
  <si>
    <t>Fraction of State Upper House (State Senators) that is Democrat.</t>
  </si>
  <si>
    <t>http://www.ncsl.org/programs/legismgt/about/legislator_overview.htm</t>
  </si>
  <si>
    <t>Number of Republicans in State Upper House (body consisting of State Senators).</t>
  </si>
  <si>
    <t>Number of Democrats in State Upper House (body consisting of State Senators).</t>
  </si>
  <si>
    <t>Fraction of State Lower House (State Representatives) that is Democrat.</t>
  </si>
  <si>
    <t>Number of Republicans in State Lower House (body consisting of State Representatives).</t>
  </si>
  <si>
    <t>Number of Democrats in State Lower House (body consisting of State Representatives).</t>
  </si>
  <si>
    <t>http://www.nga.org/Files/pdf/BIOBOOK.pdf</t>
  </si>
  <si>
    <t>Political party affiliation of Governor (1=Democrat)</t>
  </si>
  <si>
    <t>Poverty rate (percent).</t>
  </si>
  <si>
    <t>Number of poor (thousands).</t>
  </si>
  <si>
    <t>This value combines total SSI benefits and 1-person food stamp benefits.</t>
  </si>
  <si>
    <t>Combined monthly maximum potential SSI and food stamp benefits for aged individuals living independently.</t>
  </si>
  <si>
    <t>This value combines federal and state SSI benefit payments.</t>
  </si>
  <si>
    <t>Maximum amount payable to an SSI recipient in combined Federal and State supplementary payments.</t>
  </si>
  <si>
    <t xml:space="preserve">http://www.ssa.gov/policy/docs/progdesc/ssi_st_asst/2008/index.html#toc </t>
  </si>
  <si>
    <t>State SSI supplements for individuals living independently.</t>
  </si>
  <si>
    <t>Monthly Federal SSI benefits for individuals living independently.</t>
  </si>
  <si>
    <t>Data on AFDC/TANF average montly benefit levels unavailable after 2005</t>
  </si>
  <si>
    <t>Data on AFDC/TANF average monthly benefit levels unavailable after 2006</t>
  </si>
  <si>
    <t xml:space="preserve">N/A </t>
  </si>
  <si>
    <t>Data on AFDC/TANF average monthly benefit levels unavailable after 2005</t>
  </si>
  <si>
    <t>http://www.workworld.org/wwwebhelp/food_stamp_benefit_levels.htm</t>
  </si>
  <si>
    <t>Food Stamp Benefit for 4-person family.</t>
  </si>
  <si>
    <t>FS Benefit for 4-person family</t>
  </si>
  <si>
    <t>Food Stamp Benefit for 3-person family.</t>
  </si>
  <si>
    <t>FS Benefit for 3-person family</t>
  </si>
  <si>
    <t>Food Stamp Benefit for 2-person family.</t>
  </si>
  <si>
    <t>FS Benefit for 2-person family</t>
  </si>
  <si>
    <t>http://anfdata.urban.org/wrd/maps.cfm</t>
  </si>
  <si>
    <t>Food Stamp Benefit for 1-person family.</t>
  </si>
  <si>
    <t>FS Benefit for 1-person family</t>
  </si>
  <si>
    <t>Data unavailable after 2005</t>
  </si>
  <si>
    <t>AFDC benefit for 4-person family</t>
  </si>
  <si>
    <t xml:space="preserve">Figures represent maximum monthly state TANF benefit levels for family of 3 with zero income.   </t>
  </si>
  <si>
    <t>AFDC Benefit for 2-Person family</t>
  </si>
  <si>
    <t>FY statistic reported</t>
  </si>
  <si>
    <t>http://www.acf.hhs.gov/programs/ofa/data-reports/caseload/caseload_recent.html</t>
  </si>
  <si>
    <t>Total number of families receiving Aid to Families with Dependent Children/Temporary Assistance to Needy Families (AFDC/TANF).</t>
  </si>
  <si>
    <t>http://www.acf.hhs.gov/programs/ofa/data-reports/caseload</t>
  </si>
  <si>
    <t>Total number of recipients of Aid to Families with Dependent Children/Temporary Assistance to Needy Families (AFDC/TANF).</t>
  </si>
  <si>
    <t>2008 not yet available.</t>
  </si>
  <si>
    <t>Personal Current Transfer Receipts.  U.S. Department of Commerce, Bureau of Economic Analysis - Regional Economic Accounts.</t>
  </si>
  <si>
    <t>Totals aggregated by state, 2008 not yet available.</t>
  </si>
  <si>
    <t>Gross State Product now called Gross Domestic product.Figures measured in millions of dollars.</t>
  </si>
  <si>
    <t>Food Insecurity</t>
  </si>
  <si>
    <t>Measured as a percentage of labor force.</t>
  </si>
  <si>
    <t xml:space="preserve">http://www.bls.gov/lau/staadata.txt </t>
  </si>
  <si>
    <t>Measured in levels.</t>
  </si>
  <si>
    <t xml:space="preserve">Annual Estimates of the Population for the United States, Regions, States, and Puerto Rico.  U.S. Census Bureau - Population Estimates </t>
  </si>
  <si>
    <t>Years Updated</t>
  </si>
  <si>
    <t>Updated 2006 with data from http://www.fns.usda.gov/pd/08sbfypart.htm</t>
  </si>
  <si>
    <t>Column BP</t>
  </si>
  <si>
    <t>Requested data from USDA</t>
  </si>
  <si>
    <t>Column BO</t>
  </si>
  <si>
    <t>Column BN</t>
  </si>
  <si>
    <t>Updated 2006 with data from http://www.fns.usda.gov/pd/01slfypart.htm</t>
  </si>
  <si>
    <t>Column BM</t>
  </si>
  <si>
    <t>Column BL</t>
  </si>
  <si>
    <t>Column BK</t>
  </si>
  <si>
    <t>Updated 2006 with data from http://www.fns.usda.gov/pd/26wifypart.htm</t>
  </si>
  <si>
    <t>Column BJ</t>
  </si>
  <si>
    <t>Updated 2004 with data from http://www.cms.hhs.gov/MedicaidDataSourcesGenInfo/Downloads/mmcer04.pdf; Updated 2005 with data from http://www.cms.hhs.gov/MedicaidDataSourcesGenInfo/Downloads/mmcer05.pdf; 2006 data not available as of May 2007</t>
  </si>
  <si>
    <t>Column BI</t>
  </si>
  <si>
    <t>Updated 2005 with data from http://www.socialsecurity.gov/policy/docs/factsheets/cong_stats/2005/index.html; 2006 data not available as of May 2007</t>
  </si>
  <si>
    <t>Column BH</t>
  </si>
  <si>
    <t>Column BG</t>
  </si>
  <si>
    <t>Column BF</t>
  </si>
  <si>
    <t>Column BE</t>
  </si>
  <si>
    <t>Updated 2006 with FY data from http://www.acf.hhs.gov//programs/ofa/caseload/caseloadindex.htm#2002</t>
  </si>
  <si>
    <t>Column BD</t>
  </si>
  <si>
    <t>Updated 2006 with info from http://www.dol.gov/esa/minwage/america.htm</t>
  </si>
  <si>
    <t>Column BC</t>
  </si>
  <si>
    <t>Updated 2006 with copied data from 2005</t>
  </si>
  <si>
    <t>Column BB</t>
  </si>
  <si>
    <t>Updated 2005-2007 with data from http://www.taxpolicycenter.org/TaxFacts/TFDB/TFTemplate.cfm?Docid=293</t>
  </si>
  <si>
    <t>Column BA</t>
  </si>
  <si>
    <t>Column AZ</t>
  </si>
  <si>
    <t>Column AY</t>
  </si>
  <si>
    <t>Column AX</t>
  </si>
  <si>
    <t>Updated 2006 with info from http://www.taxpolicycenter.org/TaxFacts/tfdb/TFTemplate.cfm</t>
  </si>
  <si>
    <t>Column AW</t>
  </si>
  <si>
    <t>Column AV</t>
  </si>
  <si>
    <t>Column AU</t>
  </si>
  <si>
    <t>Column AT</t>
  </si>
  <si>
    <t>Column AS</t>
  </si>
  <si>
    <t>Column AR</t>
  </si>
  <si>
    <t>Column AQ</t>
  </si>
  <si>
    <t>Column AP</t>
  </si>
  <si>
    <t>Column AO</t>
  </si>
  <si>
    <t>Updated 2006 with data from http://www.ncsl.org/programs/legismgt/about/legislator_overview.htm</t>
  </si>
  <si>
    <t>Column AN</t>
  </si>
  <si>
    <t>Column AM</t>
  </si>
  <si>
    <t>Column AL</t>
  </si>
  <si>
    <t>Column AK</t>
  </si>
  <si>
    <t>Column AJ</t>
  </si>
  <si>
    <t>Column AI</t>
  </si>
  <si>
    <t>Updated 2006 with data from the Book of States and from www.nga.org</t>
  </si>
  <si>
    <t>Column AH</t>
  </si>
  <si>
    <t>Updated 2005 with data available as of May 2007 from http://www.census.gov/hhes/www/poverty/detailedpovtabs.html; data not available for 2006 as of May 2007</t>
  </si>
  <si>
    <t>Column AG</t>
  </si>
  <si>
    <t>Updated 2005 with data as of May 2007 from http://www.census.gov/hhes/www/poverty/microdata.html; data not available for 2006 as of May 2007</t>
  </si>
  <si>
    <t>Column AF</t>
  </si>
  <si>
    <t>Updated 2005-2006 by copying the formula from 2004</t>
  </si>
  <si>
    <t>Column AE</t>
  </si>
  <si>
    <t>Updated 2005-2006 by adding AB and AC</t>
  </si>
  <si>
    <t>Column AD</t>
  </si>
  <si>
    <t>Updated 2005 with data from http://www.ssa.gov/policy/docs/progdesc/ssi_st_asst/2005/ssi_st_asst05.pdf; Updated 2006 with data from http://www.ssa.gov/policy/docs/progdesc/ssi_st_asst/2006/ssi_st_asst06.pdf</t>
  </si>
  <si>
    <t>Column AC</t>
  </si>
  <si>
    <t>Updated 2005-2006 with data from http://www.ssa.gov/OACT/COLA/SSIamts.html</t>
  </si>
  <si>
    <t>Column AB</t>
  </si>
  <si>
    <t>Copied formula from 2005</t>
  </si>
  <si>
    <t>Column AA</t>
  </si>
  <si>
    <t>Column Z</t>
  </si>
  <si>
    <t>Column Y</t>
  </si>
  <si>
    <t>Updated 2006 with data from www.usda.gov and 2006 Alaska and Hawaii from http://www.workworld.org/wwwebhelp/food_stamp_benefit_levels.htm</t>
  </si>
  <si>
    <t>Column X</t>
  </si>
  <si>
    <t>Column W</t>
  </si>
  <si>
    <t>Column V</t>
  </si>
  <si>
    <t>Column U</t>
  </si>
  <si>
    <t>Updated 2005 with data from http://www.nationalaglawcenter.org/assets/crs/RL32760.pdf reached through http://www.opencrs.com/; 2006 data not available as of May 2007)</t>
  </si>
  <si>
    <t>Column T</t>
  </si>
  <si>
    <t>Column S</t>
  </si>
  <si>
    <t>Column R</t>
  </si>
  <si>
    <t>Updated 2006 as of May 2007 with data from http://www.fns.usda.gov/pd/fssummar.htm</t>
  </si>
  <si>
    <t>Column Q</t>
  </si>
  <si>
    <t>Column P</t>
  </si>
  <si>
    <t>Updated 2006 as of May 2007 with Fiscal Year Data from http://www.acf.hhs.gov/programs/ofa/caseload/caseloadindex.htm</t>
  </si>
  <si>
    <t>Column O</t>
  </si>
  <si>
    <t>Column N</t>
  </si>
  <si>
    <t>Updated 2004-2005 with data from http://www.bea.gov/regional/spi/default.cfm?satable=SA35; data not available for 2006 as of May 2007)</t>
  </si>
  <si>
    <t>Column M</t>
  </si>
  <si>
    <t>Updated 2005-2006 with data from www.bea.gov</t>
  </si>
  <si>
    <t>Column L</t>
  </si>
  <si>
    <t>Updated 2004 numbers using 2003-2005 data from http://www.census.gov/hhes/www/hlthins/liuc05.html; 2004-2006 data not available as of May 2007</t>
  </si>
  <si>
    <t>Column K</t>
  </si>
  <si>
    <t>Column J</t>
  </si>
  <si>
    <t>Updated 2005 figures, not available for 2006 as of May 2007 website http://www.bea.gov/bea/regional/gsp/</t>
  </si>
  <si>
    <t>Column I</t>
  </si>
  <si>
    <t>Updated with 2003-2005 averages as of May 2007 from ERS website</t>
  </si>
  <si>
    <t>Column H</t>
  </si>
  <si>
    <t>Updated from 2006 with figures as of May 2007 from the BLS/LAUS website</t>
  </si>
  <si>
    <t>Column G</t>
  </si>
  <si>
    <t>Column F</t>
  </si>
  <si>
    <t>Updated 2006 with figures as of May 2007 from the BLS/LAUS website</t>
  </si>
  <si>
    <t>Column E</t>
  </si>
  <si>
    <t>Updated 2006 with data from www.census.gov</t>
  </si>
  <si>
    <t>Column D</t>
  </si>
  <si>
    <t>Updated 2004-2005 with data from http://www.fns.usda.gov/pd/sbfypart.htm (2005 preliminary data only)</t>
  </si>
  <si>
    <t xml:space="preserve">Source: U.S. Department of Agriculture, Food and Nutrition Service (2005 preliminary data).  </t>
  </si>
  <si>
    <t>Updated 2004-2005 with data from http://www.fns.usda.gov/pd/slfypart.htm (2005 preliminary data only)</t>
  </si>
  <si>
    <t>Updated 2004-2005 with data from  (2005 preliminary data only)</t>
  </si>
  <si>
    <t>Updated 2004-2005 with data from http://www.fns.usda.gov/pd/wifypart.htm (2005 preliminary data only)</t>
  </si>
  <si>
    <t xml:space="preserve">Updated 2003 with data from http://www.cms.hhs.gov/MedicaidDataSourcesGenInfo/02_MSISData.asp#TopOfPage </t>
  </si>
  <si>
    <t>Updated 2003-2004 with data from http://www.socialsecurity.gov/policy/docs/factsheets/cong_stats/2004/index.html</t>
  </si>
  <si>
    <t>Updated 2000-2005 with FY data from http://www.acf.hhs.gov//programs/ofa/caseload/caseloadindex.htm#2002</t>
  </si>
  <si>
    <t>Updated with info from http://www.dol.gov/esa/minwage/america.htm</t>
  </si>
  <si>
    <t>Updated 2005 with data from http://www.nber.org/papers/w11731</t>
  </si>
  <si>
    <t>Updated 2004 with info from http://www.taxreformpanel.gov/meetings/docs/hoynes.ppt#293,7,2004 EITC Parameters for Single Filers</t>
  </si>
  <si>
    <t>Updated 2004 and 2005 with info from http://www.irs.gov/individuals/article/0,,id=150513,00.html</t>
  </si>
  <si>
    <t>Updated 2005 with data from http://www.nber.org/papers/w11730</t>
  </si>
  <si>
    <t>Updated 2004 by copying 2003 data and updated 2005 with data from http://www.census.gov/prod/www/statistical-abstract.html</t>
  </si>
  <si>
    <t>Updated 2004-2005 with data from the Book of States and from www.nga.org</t>
  </si>
  <si>
    <t>NO UPDATES available as of March 2006 webcite http://www.census.gov/hhes/www/saipe/saipe.html</t>
  </si>
  <si>
    <t>Updated 2004 by copying the formula from 2003</t>
  </si>
  <si>
    <t>NO UPDATES available as of March 2006 webcite http://www.ssa.gov/policy/docs/factsheets/state_stats/index.html</t>
  </si>
  <si>
    <t>Updated 2004-2005 with data from www.usda.gov and 2004 Alaska and Hawaii from http://www.fns.usda.gov/oane/MENU/Published/FSP/FILES/Participation/2004Characteristics.pdf and 2005 Alaska from http://www.hss.state.ak.us/dpa/programs/fstamps/</t>
  </si>
  <si>
    <t>Updated 2005 as of March 2006 with data from http://www.fns.usda.gov/pd/fspmain.htm</t>
  </si>
  <si>
    <t>Updated 2004 as of May 2006 with Fiscal Year Data from http://www.acf.hhs.gov//programs/ofa/caseload/caseloadindex.htm</t>
  </si>
  <si>
    <t>Updated 2002-2004 with data from http://www.bea.gov/bea/regional/spi/drill.cfm</t>
  </si>
  <si>
    <t>Updated 2004-2005 with data from www.bea.gov</t>
  </si>
  <si>
    <t>Updated 2003 numbers using 2002-2004 data from http://www.census.gov/hhes/www/hlthins/liuc04.html</t>
  </si>
  <si>
    <t>NO UPDATES available as of March 2006 webcite http://www.bea.gov/bea/regional/gsp/</t>
  </si>
  <si>
    <t>Updated with 2001-2003 averages as of March 2006 from ERS website</t>
  </si>
  <si>
    <t>Updated from 2000-2005 with figures as of March 2006 from the BLS/LAUS webcite</t>
  </si>
  <si>
    <t>Updated 2004-2005 with data from www.census.gov</t>
  </si>
  <si>
    <t xml:space="preserve">Source: U.S. Department of Agriculture, Food and Nutrition Service.  </t>
  </si>
  <si>
    <t xml:space="preserve">Source:  U.S. Deparment of Agriculture, Food and Nutrition Service.  </t>
  </si>
  <si>
    <t xml:space="preserve">Source: Medicaid Program Statistics. Medicaid Statistical Information System (MSIS). Centers for Medicare and Medicaid Services, U.S. Department of Health and Human Services.  </t>
  </si>
  <si>
    <t>Medicaid beneficiaries.</t>
  </si>
  <si>
    <t>Source: Social Security Administration.</t>
  </si>
  <si>
    <t>Source: U.S. Employment Standards Administration, U.S. Department of Labor.</t>
  </si>
  <si>
    <t>State Online Resource Center. "50 State Resource Chart," 27 July 2005 &lt;http://www.stateeitc.org/map/2005_stateeitc_chart.xls&gt;.</t>
  </si>
  <si>
    <t xml:space="preserve">Dickert-Conlin, Stacy, and Scott Houser. “EITC and Marriage,” National Tax Journal, 55(1): 25-40, March 2002. </t>
  </si>
  <si>
    <t xml:space="preserve">Sources: Neumark, D. and W. Wascher.  2001. “Using the EITC to Help Poor Families: New Evidence and a Comparison with the Minimum Wage.” National Tax Journal 54(2): 281-317. </t>
  </si>
  <si>
    <t>Wisconsin EITC Rate 3 Dependents.</t>
  </si>
  <si>
    <t>Wisconsin EITC Rate 2 Dependents.</t>
  </si>
  <si>
    <t>Source: Joint Committee on Taxation.</t>
  </si>
  <si>
    <t>Source: The Council of State Governments.</t>
  </si>
  <si>
    <t>Source: The Council of State Governments, The National Governors' Association, and Elections Research Center.</t>
  </si>
  <si>
    <t>Source: U.S. Census Bureau, Housing and Household Economic Statistics Division.</t>
  </si>
  <si>
    <t>Poverty rate.</t>
  </si>
  <si>
    <t>Source: Congressional Research Service.</t>
  </si>
  <si>
    <t>Source: Office of Supplemental Security Income, Social Security Administration, and Committee on Ways and Means.</t>
  </si>
  <si>
    <t>Source: Office of Office of Research, Evaluation, and Statistics, Social Security Administration.</t>
  </si>
  <si>
    <t xml:space="preserve">Source: The Administration for Children and Families, U.S. Department of Health and Human Services.  </t>
  </si>
  <si>
    <t>AFDC/TANF families with no adult recipients.</t>
  </si>
  <si>
    <r>
      <t xml:space="preserve">Source: </t>
    </r>
    <r>
      <rPr>
        <i/>
        <sz val="10"/>
        <rFont val="Arial"/>
        <family val="2"/>
      </rPr>
      <t>Green Books</t>
    </r>
    <r>
      <rPr>
        <sz val="10"/>
        <rFont val="Arial"/>
        <family val="2"/>
      </rPr>
      <t xml:space="preserve"> of 1981-1994, 1996, 1998, 2000, and 2004; TANF Report to Congress 1998-2004; and the Congressional Research Service; Urban Institute 2006-2010.</t>
    </r>
  </si>
  <si>
    <t>Combined monthly maximum potential AFDC/TANF and Food Stamp/SNAP benefits, 4-person family.</t>
  </si>
  <si>
    <t>Combined monthly maximum potential AFDC/TANF and Food Stamp/SNAP benefits, 3-person family.</t>
  </si>
  <si>
    <t>Combined monthly maximum potential AFDC/TANF and Food Stamp/SNAP benefits, 2-person family.</t>
  </si>
  <si>
    <t>Source: U.S. Department of Agriculture.</t>
  </si>
  <si>
    <t>Food Stamp/SNAP Benefit for 4-person family.</t>
  </si>
  <si>
    <t>Food Stamp/SNAP Benefit for 3-person family.</t>
  </si>
  <si>
    <t>Food Stamp/SNAP Benefit for 2-person family.</t>
  </si>
  <si>
    <t>Food Stamp/SNAP Benefit for 1-person family.</t>
  </si>
  <si>
    <t>AFDC/TANF Benefit for 4-person family.</t>
  </si>
  <si>
    <t>AFDC/TANF Benefit for 3-person family.</t>
  </si>
  <si>
    <t>AFDC/TANF Benefit for 2-person family.</t>
  </si>
  <si>
    <t xml:space="preserve">Source: U.S. Department of Agriculture Food and Nutrition Service.  </t>
  </si>
  <si>
    <t>Food Stamp Program: Average Monthly Participation (Households).</t>
  </si>
  <si>
    <t>Food Stamp Program: Average Monthly Participation (Persons).</t>
  </si>
  <si>
    <t xml:space="preserve">Source: Bureau of Economic Analysis / U.S. Department of Commerce. </t>
  </si>
  <si>
    <t>Workers' compensation (thousands of dollars).</t>
  </si>
  <si>
    <t>Personal Income (thousands of dollars).</t>
  </si>
  <si>
    <t>Percent of Low Income Uninsured Children (at or below 200% of Poverty without Health Insurance). Three-year averages.</t>
  </si>
  <si>
    <t xml:space="preserve">Number of Low Income Uninsured Children (at or below 200% of Poverty without Health Insurance). Three-year averages. Numbers in thousands. </t>
  </si>
  <si>
    <t>Gross State Product (millions of current dollars).</t>
  </si>
  <si>
    <t>Source: Professor Craig Gundersen, University of Illinois. &lt;http://www.ace.illinois.edu/ViewFaculty.aspx?NetID=cggunder&gt;</t>
  </si>
  <si>
    <t>Very Low Food Secure Rate (3-year moving average, percent)</t>
  </si>
  <si>
    <t>Low Food Secure Rate (3-year moving average, percent)</t>
  </si>
  <si>
    <t>Marginally Food Secure Rate (3-year moving average, percent)</t>
  </si>
  <si>
    <t>Source: Economic Research Service / U.S. Department of Agriculture.</t>
  </si>
  <si>
    <t>Prevalence rates of food insecurity (with or without hunger). (Averages provided for 1996-98, 1999-2001, and 2001-03.)</t>
  </si>
  <si>
    <t xml:space="preserve">Source: Bureau of Labor Statistics, Local Area Unemployment Statistics (LAUS) program.  </t>
  </si>
  <si>
    <t>Unemployment rate.</t>
  </si>
  <si>
    <t>Unemployment estimates.</t>
  </si>
  <si>
    <t xml:space="preserve">Employment estimates.  </t>
  </si>
  <si>
    <t>Source: Population Division, U.S. Census Bureau.</t>
  </si>
  <si>
    <t>Annual estimates of the population.</t>
  </si>
  <si>
    <t>Footnote</t>
  </si>
  <si>
    <t>This tab briefly summarizes data sources for current and previous years.  See 'Updates' tabs for current detailed source information.</t>
  </si>
  <si>
    <t>varname</t>
  </si>
  <si>
    <t>Centers for Medicare &amp; Medicaid Services changed data systems in 2011 and discontinued data releases through MSIS, and newer data has been released through MBES since 2014.  Previously, UKCPR data for Medicaid enrollment were missing for several states in 2012 and missing altogether for 2013.  This data revision replaced 2012 data and supplied 2013 data from a Kaiser Family Foundation Report.  Reported values still represent mid-year enrollment (June).</t>
  </si>
  <si>
    <r>
      <t xml:space="preserve">Values shown for maximum AFDC/TANF cash benefits for families of 2, 3, and 4 persons (Columns P, Q, &amp; R) do not take the state's majority rule calculation into consideration for 1980-2005.  This is consistent with collection methods used by the Congressional Research Service and the Ways and Means Committee of the U.S. House of Representatives, which record maximum benefits received within the state. There is variation across states on what constitutes majority rule, which affects how states' maximum TANF cash benefits are recorded for recipient families.  2006, 2007, 2008, 2009, and 2010 values come from the Urban Institute's Welfare Rules Database.  These years </t>
    </r>
    <r>
      <rPr>
        <u/>
        <sz val="12"/>
        <rFont val="Arial"/>
        <family val="2"/>
      </rPr>
      <t>do</t>
    </r>
    <r>
      <rPr>
        <sz val="12"/>
        <rFont val="Arial"/>
        <family val="2"/>
      </rPr>
      <t xml:space="preserve"> take majority rule into consideration.  </t>
    </r>
  </si>
  <si>
    <t>Note: For previous updates, right-click any worksheet tab below and select "Unhide …" in order to restore update worksheets by year.</t>
  </si>
  <si>
    <t>Marginal Food Insecurity (individual level)</t>
  </si>
  <si>
    <t>Food Insecurity (individual level)</t>
  </si>
  <si>
    <t>Very Low Food Security (individual level)</t>
  </si>
  <si>
    <t>U.S. Census Bureau, Current Population Survey, December Supplement.</t>
  </si>
  <si>
    <t>http://www.nber.org/data/current-population-survey-data.html</t>
  </si>
  <si>
    <t>2001-2014</t>
  </si>
  <si>
    <t>No longer updated.  See past updates for source information by right-clicking any worksheet tab and selecting "Unhide…" to restore a previous update worksheet.</t>
  </si>
  <si>
    <t>Urban Institute, Welfare Rules Databook, 2015. "Table II.A.4. Maximum Monthly Benefit for a Family with No Income, July 2014"</t>
  </si>
  <si>
    <t>AFDC/TANF Maximum Monthly Benefit for 2-person family</t>
  </si>
  <si>
    <t>AFDC/TANF Maximum Monthly Benefit for 3-person family</t>
  </si>
  <si>
    <t>AFDC/TANF Maximum Monthly Benefit for 4-person family</t>
  </si>
  <si>
    <t>Starting in 2006 values come from the Urban Institute's Welfare Rules Database.  These years do take majority rule into consideration.</t>
  </si>
  <si>
    <t>Marginally food insecure if household answers "yes" to 1 or more questions from the Core Food Security Model, Current Population Survey.  The person-weight is used in all years except 2007 and thus the food insecurity rates reflect the fraction of individuals food insecure.</t>
  </si>
  <si>
    <t>Food insecure if household answers "yes" to 3 or more questions from the Core Food Security Model, Current Population Survey.  The person-weight is used in all years except 2007 and thus the food insecurity rates reflect the fraction of individuals food insecure.</t>
  </si>
  <si>
    <t>Very low food secure if household with children answers "yes" to 8 or more questions, or household without children answers "yes" to more than 6 questions from the Core Food Security Model, Current Population Survey.  The person-weight is used in all years except 2007 and thus the food insecurity rates reflect the fraction of individuals food insecure.</t>
  </si>
  <si>
    <t>In previous releases of UKCPR data, food security figures were presented as moving 3-year averages.  These data have now been replaced with single-year observations.</t>
  </si>
  <si>
    <t>Data Revisions:</t>
  </si>
  <si>
    <t>Values for state EITC rates (column BA) were updated due to minor inconsistencies in historic rates.  Where possible, EITC rates reflect values documented by the Tax Policy Center ( http://www.taxpolicycenter.org/taxfacts/Content/PDF/state_eitc.pdf).  Maryland has both a nonrefundable (0.5) and refundable (varies) state EITC, with the refundable EITC begininng in 1998.  Refundable rates are reported, and verified using both the Tax Policy Center documentation, as well as TAXSIM (http://users.nber.org/~taxsim/state-eitc.html).  While the state of Washington enacted an EITC, it was never funded, so values are 0.</t>
  </si>
  <si>
    <t xml:space="preserve">Values for state EITC rates (column BA) were updated due to minor inconsistencies in historic rates.  Values should reflect rates reported by the Tax Policy Center (http://www.taxpolicycenter.org/sites/default/files/legacy/taxfacts/content/PDF/state_eitc.pdf).
Values for state SSI rates (column AF) were updated.  Reported rates derive from the "Living Independently" category reported by the Social Security Administration.  Some states have alternative definitions for "Living Independently" ("Independent Community Living" in CT).  Rates were updated to ensure consistency across states. Other values were updated due to minor inconsistencies in historic rates.  Values should reflect rates reported by the SSA (https://www.ssa.gov/policy/docs/progdesc/ssi_st_asst/).
Values for Number in Lower House Republican (column AM) were updated.  A typo caused cells to be shifted for the year 1996.  These cells were corrected.  This also affects the values in the Fraction of State House that is Democrat field (column AN).  Other values were updated due to minor inconsistencies in historic rates. Values should reflect numbers reported by the Council of State Governments (http://knowledgecenter.csg.org/kc/category/content-type/bos-archive).
</t>
  </si>
  <si>
    <t>UKCPR National Welfare Data, 1980-2015</t>
  </si>
  <si>
    <t>Prior to 2013: U.S. Census Bureau, Current Population Survey, 2011 to 2013 Annual Social and Economic Supplements. "Number and Percent of Children under 19 Years of Age, at or below 200 Percent of Poverty, by State"  2012 Onward:  U.S. Census Bureau, 2013-2015 American Community Survey.   HI10. Number and Percent of Children Under 19 Below 200% of Poverty by Health Insurance Coverage and State</t>
  </si>
  <si>
    <t>http://www.census.gov/data/tables/time-series/demo/health-insurance/acs-hi.2015.html</t>
  </si>
  <si>
    <t>Poverty figures are three-year averages (in thousands).  Year figures represent middle year of three-year averages.  Starting in 2012 data comes from the ACS as opposed to CPS</t>
  </si>
  <si>
    <t>U.S. Department of Health and Human Services, Administration for Children and Families. "TANF Caseload Data 2015: Total Recipients, TANF and SSP-MOE Combined"</t>
  </si>
  <si>
    <t>http://www.acf.hhs.gov/ofa/resource/tanf-caseload-data-2015</t>
  </si>
  <si>
    <t>Monthly averages measured in fiscal year Oct. 2014 - Sep. 2015</t>
  </si>
  <si>
    <t>U.S. Department of Health and Human Services, Administration for Children and Families. "TANF Caseload Data 2015: Total Families, TANF and SSP-MOE Combined"</t>
  </si>
  <si>
    <t>Monthly averages measured in fiscal year Oct. 2015 - Sep. 2016</t>
  </si>
  <si>
    <t>U.S. Census Bureau, Housing and Household Economic Statistics Division. "Table 21. Number of Poor and Poverty Rate, by State"</t>
  </si>
  <si>
    <t>http://www.census.gov/data/tables/time-series/demo/income-poverty/historical-poverty-people.html</t>
  </si>
  <si>
    <t>Wage and Hour Division (WHD)  CHANGES IN BASIC MINIMUM WAGES IN NON-FARM EMPLOYMENT UNDER STATE LAW: SELECTED YEARS 1968 TO 2016</t>
  </si>
  <si>
    <t>https://www.dol.gov/whd/state/stateMinWageHis.htm</t>
  </si>
  <si>
    <t>U.S. Department of Agriculture, Food and Nutrition Service: WIC Program. "Total Participation, Annual State Level Data: FY 2009-2015"</t>
  </si>
  <si>
    <t>2014-2015</t>
  </si>
  <si>
    <t>Percent Low Income Uninsured Children</t>
  </si>
  <si>
    <r>
      <rPr>
        <b/>
        <sz val="10"/>
        <rFont val="Arial"/>
        <family val="2"/>
        <scheme val="minor"/>
      </rPr>
      <t>NOTE:</t>
    </r>
    <r>
      <rPr>
        <sz val="10"/>
        <rFont val="Arial"/>
        <family val="2"/>
        <scheme val="minor"/>
      </rPr>
      <t xml:space="preserve">  This data file contains U.S. state level economic and program transfer data covering the years 1980-2015 maintained by the University of Kentucky Center for Poverty Research.  The data are assembled from several sources which are detailed in the Sources and Updates tabs.  Users should note that data are unavailable for some years.  Please acknowledge the University of Kentucky Center for Poverty Research in your research projects.  We make every effort to provide correct and up-to-date information, but advise that government agencies periodically update information for prior years, and thus all risk lies with the user and that UKCPR is not responsible for errors or omissions. If you notice a discrepancy between our data and another source please feel free to email us at ukcpr@uky.edu.</t>
    </r>
  </si>
  <si>
    <t>Urban Institute, Welfare Rules Databook, 2016. "Table II.A.4. Maximum Monthly Benefit for a Family with No Income, July 2015"</t>
  </si>
  <si>
    <t>http://www.taxpolicycenter.org/statistics/eitc-parameters</t>
  </si>
  <si>
    <t>eitc3phasein</t>
  </si>
  <si>
    <t>EITC Phase-In Rate 3 Dependents</t>
  </si>
  <si>
    <t>EITC Phase-In Rate, 3 Dependents</t>
  </si>
  <si>
    <t>EITC Maximum Credit, 3 Dependents</t>
  </si>
  <si>
    <t>eitc3max</t>
  </si>
  <si>
    <t>EITC Maximum Credit 3 Dependents</t>
  </si>
  <si>
    <t>EITC Phase-Out Rate 3 Dependents</t>
  </si>
  <si>
    <t>EITC Phase-Out Rate, 3 Dependents</t>
  </si>
  <si>
    <t>eitc3phaseout</t>
  </si>
  <si>
    <t>Variables now reflect updated estimates from Census and BLS.  Updated from 1980 onward</t>
  </si>
  <si>
    <t>New variables</t>
  </si>
  <si>
    <t>See sheet "November 2016 Note"</t>
  </si>
  <si>
    <r>
      <t xml:space="preserve">Values for state Medicaid beneficiaries (Column BK) were missing for some states in some years due to missing data in the Medicaid report.  Data was gathered to fill these missing values.  The data were gathered from the following:
     </t>
    </r>
    <r>
      <rPr>
        <b/>
        <sz val="12"/>
        <rFont val="Arial"/>
        <family val="2"/>
      </rPr>
      <t>CA</t>
    </r>
    <r>
      <rPr>
        <sz val="12"/>
        <rFont val="Arial"/>
        <family val="2"/>
      </rPr>
      <t xml:space="preserve"> 2014 http://www.dhcs.ca.gov/dataandstats/reports/Documents/MMCD_Enrollment_Reports/MMCDEnrollRptJune2014.pdf
     </t>
    </r>
    <r>
      <rPr>
        <b/>
        <sz val="12"/>
        <rFont val="Arial"/>
        <family val="2"/>
      </rPr>
      <t>CA</t>
    </r>
    <r>
      <rPr>
        <sz val="12"/>
        <rFont val="Arial"/>
        <family val="2"/>
      </rPr>
      <t xml:space="preserve"> 2015 http://www.dhcs.ca.gov/dataandstats/reports/Documents/MMCD_Enrollment_Reports/MMCEnrollRptJune2015.pdf
     </t>
    </r>
    <r>
      <rPr>
        <b/>
        <sz val="12"/>
        <rFont val="Arial"/>
        <family val="2"/>
      </rPr>
      <t>CO</t>
    </r>
    <r>
      <rPr>
        <sz val="12"/>
        <rFont val="Arial"/>
        <family val="2"/>
      </rPr>
      <t xml:space="preserve"> 2014 https://www.colorado.gov/pacific/sites/default/files/Medicaid%20Member%20Caseload%20Monthly%20Report%20June%202014%20by%20Age%20Group.pdf
     </t>
    </r>
    <r>
      <rPr>
        <b/>
        <sz val="12"/>
        <rFont val="Arial"/>
        <family val="2"/>
      </rPr>
      <t>CO</t>
    </r>
    <r>
      <rPr>
        <sz val="12"/>
        <rFont val="Arial"/>
        <family val="2"/>
      </rPr>
      <t xml:space="preserve"> 2015 https://www.colorado.gov/pacific/sites/default/files/Medicaid%20Member%20Caseload%20by%20County%20-%20By%20Age%20Groups%20June%202015.pdf
     </t>
    </r>
    <r>
      <rPr>
        <b/>
        <sz val="12"/>
        <rFont val="Arial"/>
        <family val="2"/>
      </rPr>
      <t>NJ</t>
    </r>
    <r>
      <rPr>
        <sz val="12"/>
        <rFont val="Arial"/>
        <family val="2"/>
      </rPr>
      <t xml:space="preserve"> 2015 http://www.state.nj.us/humanservices/dmahs/news/reports/enrollment_2015.pdf
     </t>
    </r>
    <r>
      <rPr>
        <b/>
        <sz val="12"/>
        <rFont val="Arial"/>
        <family val="2"/>
      </rPr>
      <t>ND</t>
    </r>
    <r>
      <rPr>
        <sz val="12"/>
        <rFont val="Arial"/>
        <family val="2"/>
      </rPr>
      <t xml:space="preserve"> 2014 https://www.medicaid.gov/medicaid/program-information/downloads/updated-july-enrollment-data.pdf
     </t>
    </r>
    <r>
      <rPr>
        <b/>
        <sz val="12"/>
        <rFont val="Arial"/>
        <family val="2"/>
      </rPr>
      <t>ND</t>
    </r>
    <r>
      <rPr>
        <sz val="12"/>
        <rFont val="Arial"/>
        <family val="2"/>
      </rPr>
      <t xml:space="preserve"> 2015 https://www.medicaid.gov/medicaid/program-information/downloads/updated-july-2015-enrollment-data.pdf
Population, employment, unemployment, unemployment rate, and personal income have all been updated going back to 1980 in light of updates made by the Census and BLS.
EITC parameters for 3 or more dependents have been added.
Low income uninsured children and its respective percent have been changed from a 3 year moving average to single-year observations.
</t>
    </r>
  </si>
  <si>
    <t>University of Kentucky Center for Poverty Research. 2016. “UKCPR National Welfare Data, 1980-2015.” Gatton College of Business and Economics, University of Kentucky, Lexington, KY. http://www.ukcpr.org/data (accessed &lt;today’s date&gt;)</t>
  </si>
  <si>
    <t>The Council of State Governments: Knowledge Center. "Book of the States 2015, Chapter 3: State Legislative Branch, Table 3.3 The Legislators, 2015"</t>
  </si>
  <si>
    <t>The Council of State Governments: Knowledge Center. "Book of the States 2015, Chapter 4: State Executive Branch, Table 4.1 The Governors, 2015"</t>
  </si>
  <si>
    <t>The Council of State Governments: Knowledge Center. "Book of the States 2016, Chapter 4: State Executive Branch, Table 4.1 The Governors, 2016"</t>
  </si>
  <si>
    <t>http://knowledgecenter.csg.org/kc/content/book-states-2016-chapter-4-state-executive-branch</t>
  </si>
  <si>
    <t>In 2016, any state without a Democrat governor has a Republican governor, except Alaska with an independent governor.</t>
  </si>
  <si>
    <t>The Council of State Governments: Knowledge Center. "Book of the States 2016, Chapter 3: State Legislative Branch, Table 3.3 The Legislators, 2016"</t>
  </si>
  <si>
    <t>Fraction calculations do not account for 25 "Other" and 20 vacancies in state totals for the Lower House</t>
  </si>
  <si>
    <t>District of Columbia city council is represented in Upper House data. (NE - Nonpartisan election)</t>
  </si>
  <si>
    <t>Fraction calculations do not account for 4 "Other" and 7 vacancies in state totals for the Upper House</t>
  </si>
  <si>
    <t>http://www.taxpolicycenter.org/statistics/state-eitc-based-federal-eitc</t>
  </si>
  <si>
    <t>U.S. Social Security Administration, Office of Research, Evaluation, and Statistics. "SSI Annual Statistical Report, 2015"</t>
  </si>
  <si>
    <t>https://www.ssa.gov/policy/docs/statcomps/ssi_asr/2015/index.html</t>
  </si>
  <si>
    <t>Centers for Medicare &amp; Medicaid Services, Medicaid Budget and Expenditure System (MBES), Quarterly Medicaid Enrollment and Expenditure Reports. "Total Medicaid Enrollees, June 2016"</t>
  </si>
  <si>
    <t>https://factfinder.census.gov/faces/tableservices/jsf/pages/productview.xhtml?pid=PEP_2016_PEPANNRES&amp;src=pt</t>
  </si>
  <si>
    <t>U.S. Census Bureau, Population Estimates.  American FactFinder "Annual Estimates of the Resident Population: April 1, 2010 to July 1, 2016"</t>
  </si>
  <si>
    <t>Bureau of Labor Statistics, Local Area Unemployment Statistics. "States:  Employment status of the civilian noninstitutional population, 1976 to 2016 annual averages"</t>
  </si>
  <si>
    <t>Poverty figures are in thousands. Starting in 2012 data comes from the ACS as opposed to CPS</t>
  </si>
  <si>
    <t>Starting in 2012 data comes from the ACS as opposed to CPS</t>
  </si>
  <si>
    <t>https://www.census.gov/data/tables/time-series/demo/health-insurance/acs-hi.2016.html</t>
  </si>
  <si>
    <t>http://www.acf.hhs.gov/ofa/resource/tanf-caseload-data-2016</t>
  </si>
  <si>
    <t>U.S. Department of Agriculture, Food and Nutrition Service. "Supplemental Nutrition Assistance Program (SNAP) Program Data" State Activity Reports</t>
  </si>
  <si>
    <t>Urban Institute, Welfare Rules Databook, 2017. "Table II.A.4. Maximum Monthly Benefit for a Family with No Income, July 2016"</t>
  </si>
  <si>
    <t xml:space="preserve"> Alaska and Hawaii data are provided separately from the 48 contiguous states and DC.  Fiscal Year October 2015 through September 2016</t>
  </si>
  <si>
    <t>U.S. Census Bureau, Housing and Household Economic Statistics Division. "Historical Poverty Tables - People, Table 21. Number of Poor and Poverty Rate, by State"</t>
  </si>
  <si>
    <t>District of Columbia and Nebraska is unicameral, thus excluded in Lower House data.</t>
  </si>
  <si>
    <t xml:space="preserve"> District of Columbia and Nebraska is unicameral, thus excluded in Lower House data.</t>
  </si>
  <si>
    <t>U.S. Department of Agriculture, Food and Nutrition Service: WIC Program. "Total Participation, Annual State Level Data: FY 2009-2016"</t>
  </si>
  <si>
    <t>Wage and Hour Division (WHD)  CHANGES IN BASIC MINIMUM WAGES IN NON-FARM EMPLOYMENT UNDER STATE LAW: SELECTED YEARS 1968 TO 2017</t>
  </si>
  <si>
    <t>U.S. Department of Health and Human Services, Administration for Children and Families. "TANF Caseload Data 2016: Total Families, TANF and SSP-MOE Combined"</t>
  </si>
  <si>
    <t>Use 2015 data for Minnesota.                            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</si>
  <si>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U.S. Census Bureau, Population Estimates.  American FactFinder "Annual Estimates of the Resident Population: April 1, 2010 to July 1, 2017"</t>
  </si>
  <si>
    <t>https://factfinder.census.gov/faces/tableservices/jsf/pages/productview.xhtml?pid=PEP_2017_PEPANNRES&amp;src=pt</t>
  </si>
  <si>
    <t>Bureau of Labor Statistics, Local Area Unemployment Statistics. "States:  Employment status of the civilian noninstitutional population, 1976 to 2017 annual averages"</t>
  </si>
  <si>
    <t>Prior to 2013: U.S. Census Bureau, Current Population Survey, 2011 to 2013 Annual Social and Economic Supplements. "Number and Percent of Children under 19 Years of Age, at or below 200 Percent of Poverty, by State"  2012 Onward:  U.S. Census Bureau, 2013-2017 American Community Survey.   HI10. Number and Percent of Children Under 19 Below 200% of Poverty by Health Insurance Coverage and State</t>
  </si>
  <si>
    <t>https://www.census.gov/data/tables/time-series/demo/health-insurance/acs-hi.2017.html</t>
  </si>
  <si>
    <t>U.S. Department of Health and Human Services, Administration for Children and Families. "TANF Caseload Data 2017: Total Recipients, TANF and SSP-MOE Combined"</t>
  </si>
  <si>
    <t>https://www.acf.hhs.gov/ofa/resource/tanf-caseload-data-2017</t>
  </si>
  <si>
    <t>Monthly averages measured in fiscal year Oct. 2016 - Sep. 2017</t>
  </si>
  <si>
    <t>U.S. Department of Health and Human Services, Administration for Children and Families. "TANF Caseload Data 2017: Total Families, TANF and SSP-MOE Combined"</t>
  </si>
  <si>
    <t>https://wrd.urban.org/wrd/tables.cfm</t>
  </si>
  <si>
    <t xml:space="preserve"> Alaska and Hawaii data are provided separately from the 48 contiguous states and DC.  Fiscal Year October 2016 through September 2017</t>
  </si>
  <si>
    <t>U.S. Department of Agriculture, Food and Nutrition Service: WIC Program. "Total Participation, Annual State Level Data: FY 2009-2017"</t>
  </si>
  <si>
    <t>http://knowledgecenter.csg.org/kc/content/book-states-2017-chapter-4-state-executive-branch</t>
  </si>
  <si>
    <t>The Council of State Governments: Knowledge Center. "Book of the States 2017, Chapter 4: State Executive Branch, Table 4.1 The Governors, 2017"</t>
  </si>
  <si>
    <t>http://knowledgecenter.csg.org/kc/content/book-states-2017-chapter-3-state-legislative-branch</t>
  </si>
  <si>
    <t>The Council of State Governments: Knowledge Center. "Book of the States 2017, Chapter 3: State Legislative Branch, Table 3.3 The Legislators, 2017"</t>
  </si>
  <si>
    <t>In 2017, any state without a Democrat governor has a Republican governor, except Alaska with an independent governor. District of Columbia is excluded.</t>
  </si>
  <si>
    <t>DC - Council of the District of Columbia. NE - Nonpartisan election.</t>
  </si>
  <si>
    <t>Fraction calculations do not account for "Other" and "Vacancies" in state totals for the Lower House</t>
  </si>
  <si>
    <t>Fraction calculations do not account for "Other" and "Vacancies" in state totals for the Upper House</t>
  </si>
  <si>
    <t>https://www.ssa.gov/policy/docs/statcomps/ssi_asr/2017/index.html</t>
  </si>
  <si>
    <t>U.S. Social Security Administration, Office of Research, Evaluation, and Statistics. "SSI Annual Statistical Report, 2017"</t>
  </si>
  <si>
    <t>Reported values represent mid-year enrollment (June). State data that has not gone through verification process is unreported in the source data.
2017 data unavailable as of October 16, 2018.</t>
  </si>
  <si>
    <t>U.S. Department of Agriculture, Food and Nutrition Service. "National and/or State Level Monthly and/or Annual Data - FY69 through FY18.zip"</t>
  </si>
  <si>
    <t>https://cps.ipums.org/cps/index.shtml</t>
  </si>
  <si>
    <t>Marginally food insecure if household answers "yes" to 1 or more questions from the Core Food Security Model, Current Population Survey.  The person-weight is used in all years except 2007 and thus the food insecurity rates reflect the fraction of individuals food insecure. IPUMS data extract perfectly replicates previous NBER data results.</t>
  </si>
  <si>
    <t>Food insecure if household answers "yes" to 3 or more questions from the Core Food Security Model, Current Population Survey.  The person-weight is used in all years except 2007 and thus the food insecurity rates reflect the fraction of individuals food insecure. IPUMS data extract perfectly replicates previous NBER data results.</t>
  </si>
  <si>
    <t>Very low food secure if household with children answers "yes" to 8 or more questions, or household without children answers "yes" to more than 6 questions from the Core Food Security Model, Current Population Survey.  The person-weight is used in all years except 2007 and thus the food insecurity rates reflect the fraction of individuals food insecure. IPUMS data extract perfectly replicates previous NBER data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</si>
</sst>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0.0"/>
    <numFmt numFmtId="165" formatCode="[$$-409]#,##0;[Red][$$-409]#,##0"/>
    <numFmt numFmtId="166" formatCode="0.000"/>
    <numFmt numFmtId="167" formatCode="0.0000"/>
    <numFmt numFmtId="168" formatCode="0.00000"/>
  </numFmts>
  <fonts count="7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7"/>
      <name val="Arial"/>
      <family val="2"/>
    </font>
    <font>
      <sz val="8"/>
      <name val="Arial"/>
      <family val="2"/>
    </font>
    <font>
      <sz val="9"/>
      <name val="Geneva"/>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scheme val="minor"/>
    </font>
    <font>
      <sz val="10"/>
      <color theme="1"/>
      <name val="Arial"/>
      <family val="2"/>
      <scheme val="minor"/>
    </font>
    <font>
      <sz val="12"/>
      <name val="Garamond"/>
      <family val="1"/>
      <scheme val="major"/>
    </font>
    <font>
      <b/>
      <sz val="24"/>
      <name val="Arial"/>
      <family val="2"/>
      <scheme val="minor"/>
    </font>
    <font>
      <b/>
      <i/>
      <sz val="10"/>
      <name val="Arial"/>
      <family val="2"/>
      <scheme val="minor"/>
    </font>
    <font>
      <b/>
      <sz val="10"/>
      <name val="Arial"/>
      <family val="2"/>
      <scheme val="minor"/>
    </font>
    <font>
      <b/>
      <sz val="14"/>
      <name val="Arial"/>
      <family val="2"/>
      <scheme val="minor"/>
    </font>
    <font>
      <b/>
      <sz val="10"/>
      <color theme="1"/>
      <name val="Arial"/>
      <family val="2"/>
    </font>
    <font>
      <sz val="8"/>
      <color theme="1"/>
      <name val="Arial"/>
      <family val="2"/>
    </font>
    <font>
      <b/>
      <i/>
      <sz val="8"/>
      <color theme="1"/>
      <name val="Arial"/>
      <family val="2"/>
    </font>
    <font>
      <sz val="10"/>
      <name val="Arial"/>
      <family val="2"/>
    </font>
    <font>
      <sz val="10"/>
      <color indexed="8"/>
      <name val="Arial"/>
      <family val="2"/>
    </font>
    <font>
      <sz val="10"/>
      <color indexed="12"/>
      <name val="Arial"/>
      <family val="2"/>
    </font>
    <font>
      <b/>
      <sz val="10"/>
      <color indexed="8"/>
      <name val="Arial"/>
      <family val="2"/>
    </font>
    <font>
      <b/>
      <sz val="9"/>
      <name val="Arial"/>
      <family val="2"/>
    </font>
    <font>
      <b/>
      <sz val="10"/>
      <name val="Arial"/>
      <family val="2"/>
    </font>
    <font>
      <sz val="10.5"/>
      <name val="Consolas"/>
      <family val="3"/>
    </font>
    <font>
      <sz val="11"/>
      <name val="Arial"/>
      <family val="2"/>
    </font>
    <font>
      <sz val="12"/>
      <name val="Arial"/>
      <family val="2"/>
    </font>
    <font>
      <i/>
      <sz val="10"/>
      <name val="Arial"/>
      <family val="2"/>
    </font>
    <font>
      <i/>
      <sz val="11"/>
      <color theme="1"/>
      <name val="Arial"/>
      <family val="2"/>
      <scheme val="minor"/>
    </font>
    <font>
      <u/>
      <sz val="12"/>
      <name val="Arial"/>
      <family val="2"/>
    </font>
    <font>
      <b/>
      <i/>
      <sz val="11"/>
      <color theme="1"/>
      <name val="Arial"/>
      <family val="2"/>
      <scheme val="minor"/>
    </font>
    <font>
      <i/>
      <u/>
      <sz val="10"/>
      <color indexed="12"/>
      <name val="Arial"/>
      <family val="2"/>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sz val="11"/>
      <color theme="0"/>
      <name val="Arial"/>
      <family val="2"/>
      <scheme val="minor"/>
    </font>
    <font>
      <b/>
      <sz val="18"/>
      <color theme="3"/>
      <name val="Garamond"/>
      <family val="2"/>
      <scheme val="major"/>
    </font>
    <font>
      <u/>
      <sz val="11"/>
      <color theme="10"/>
      <name val="Calibri"/>
      <family val="2"/>
    </font>
    <font>
      <b/>
      <sz val="12"/>
      <name val="Arial"/>
      <family val="2"/>
    </font>
    <font>
      <u/>
      <sz val="11"/>
      <color theme="11"/>
      <name val="Arial"/>
      <family val="2"/>
      <scheme val="minor"/>
    </font>
    <font>
      <sz val="8"/>
      <name val="Arial"/>
      <family val="2"/>
      <scheme val="minor"/>
    </font>
    <font>
      <sz val="11"/>
      <color rgb="FF000000"/>
      <name val="Arial"/>
      <family val="2"/>
      <scheme val="minor"/>
    </font>
    <font>
      <b/>
      <sz val="11"/>
      <color rgb="FF000000"/>
      <name val="Arial"/>
      <family val="2"/>
      <scheme val="minor"/>
    </font>
    <font>
      <sz val="10"/>
      <name val="Arial"/>
      <family val="2"/>
    </font>
  </fonts>
  <fills count="5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dashed">
        <color auto="1"/>
      </top>
      <bottom/>
      <diagonal/>
    </border>
    <border>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166">
    <xf numFmtId="0" fontId="0" fillId="0" borderId="0"/>
    <xf numFmtId="43" fontId="1" fillId="0" borderId="0" applyFont="0" applyFill="0" applyBorder="0" applyAlignment="0" applyProtection="0"/>
    <xf numFmtId="0" fontId="3" fillId="0" borderId="0"/>
    <xf numFmtId="0" fontId="4" fillId="0" borderId="0" applyNumberFormat="0">
      <alignment horizontal="right"/>
    </xf>
    <xf numFmtId="0" fontId="5" fillId="0" borderId="0"/>
    <xf numFmtId="43" fontId="3" fillId="0" borderId="0" applyFont="0" applyFill="0" applyBorder="0" applyAlignment="0" applyProtection="0"/>
    <xf numFmtId="0" fontId="6" fillId="0" borderId="0"/>
    <xf numFmtId="165" fontId="3" fillId="0" borderId="0"/>
    <xf numFmtId="0" fontId="3" fillId="0" borderId="0"/>
    <xf numFmtId="0" fontId="1" fillId="0" borderId="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9" fillId="25"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2" borderId="0" applyNumberFormat="0" applyBorder="0" applyAlignment="0" applyProtection="0"/>
    <xf numFmtId="0" fontId="10" fillId="16" borderId="0" applyNumberFormat="0" applyBorder="0" applyAlignment="0" applyProtection="0"/>
    <xf numFmtId="0" fontId="11" fillId="33" borderId="2" applyNumberFormat="0" applyAlignment="0" applyProtection="0"/>
    <xf numFmtId="0" fontId="12" fillId="34" borderId="3" applyNumberFormat="0" applyAlignment="0" applyProtection="0"/>
    <xf numFmtId="0" fontId="13" fillId="0" borderId="0" applyNumberFormat="0" applyFill="0" applyBorder="0" applyAlignment="0" applyProtection="0"/>
    <xf numFmtId="0" fontId="14" fillId="17"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7" fillId="0" borderId="0" applyNumberFormat="0" applyFill="0" applyBorder="0" applyAlignment="0" applyProtection="0">
      <alignment vertical="top"/>
      <protection locked="0"/>
    </xf>
    <xf numFmtId="0" fontId="18" fillId="20" borderId="2" applyNumberFormat="0" applyAlignment="0" applyProtection="0"/>
    <xf numFmtId="0" fontId="19" fillId="0" borderId="7" applyNumberFormat="0" applyFill="0" applyAlignment="0" applyProtection="0"/>
    <xf numFmtId="0" fontId="20" fillId="35" borderId="0" applyNumberFormat="0" applyBorder="0" applyAlignment="0" applyProtection="0"/>
    <xf numFmtId="0" fontId="3" fillId="36" borderId="8" applyNumberFormat="0" applyFont="0" applyAlignment="0" applyProtection="0"/>
    <xf numFmtId="0" fontId="21" fillId="33"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xf numFmtId="0" fontId="3" fillId="0" borderId="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165" fontId="7" fillId="0" borderId="0" applyNumberFormat="0" applyFill="0" applyBorder="0" applyAlignment="0" applyProtection="0">
      <alignment vertical="top"/>
      <protection locked="0"/>
    </xf>
    <xf numFmtId="0" fontId="3" fillId="0" borderId="0"/>
    <xf numFmtId="165" fontId="3" fillId="0" borderId="0"/>
    <xf numFmtId="0" fontId="1" fillId="0" borderId="0"/>
    <xf numFmtId="0" fontId="1" fillId="0" borderId="0"/>
    <xf numFmtId="165" fontId="3" fillId="0" borderId="0"/>
    <xf numFmtId="0" fontId="1"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3" fillId="0" borderId="0"/>
    <xf numFmtId="49" fontId="32" fillId="0" borderId="12">
      <alignment horizontal="left" vertical="center" wrapText="1"/>
    </xf>
    <xf numFmtId="49" fontId="33" fillId="0" borderId="15">
      <alignment horizontal="left" wrapText="1"/>
    </xf>
    <xf numFmtId="3" fontId="33" fillId="0" borderId="0">
      <alignment horizontal="right"/>
    </xf>
    <xf numFmtId="49" fontId="33" fillId="0" borderId="12">
      <alignment horizontal="left" vertical="top" wrapText="1"/>
    </xf>
    <xf numFmtId="49" fontId="33" fillId="0" borderId="16">
      <alignment horizontal="center" wrapText="1"/>
    </xf>
    <xf numFmtId="49" fontId="33" fillId="0" borderId="0">
      <alignment horizontal="left" wrapText="1"/>
    </xf>
    <xf numFmtId="49" fontId="33" fillId="0" borderId="17">
      <alignment horizontal="right" vertical="top" wrapText="1"/>
    </xf>
    <xf numFmtId="49" fontId="33" fillId="0" borderId="16">
      <alignment horizontal="right" wrapText="1"/>
    </xf>
    <xf numFmtId="0" fontId="33" fillId="0" borderId="0">
      <alignment horizontal="left" vertical="top" wrapText="1"/>
    </xf>
    <xf numFmtId="49" fontId="34" fillId="0" borderId="0">
      <alignment horizontal="center" vertical="center" wrapText="1"/>
    </xf>
    <xf numFmtId="49" fontId="32" fillId="0" borderId="12">
      <alignment horizontal="right" wrapText="1"/>
    </xf>
    <xf numFmtId="0" fontId="35" fillId="0" borderId="0"/>
    <xf numFmtId="0" fontId="49" fillId="0" borderId="21" applyNumberFormat="0" applyFill="0" applyAlignment="0" applyProtection="0"/>
    <xf numFmtId="0" fontId="50" fillId="0" borderId="22" applyNumberFormat="0" applyFill="0" applyAlignment="0" applyProtection="0"/>
    <xf numFmtId="0" fontId="51" fillId="0" borderId="23" applyNumberFormat="0" applyFill="0" applyAlignment="0" applyProtection="0"/>
    <xf numFmtId="0" fontId="51" fillId="0" borderId="0" applyNumberFormat="0" applyFill="0" applyBorder="0" applyAlignment="0" applyProtection="0"/>
    <xf numFmtId="0" fontId="52" fillId="39" borderId="0" applyNumberFormat="0" applyBorder="0" applyAlignment="0" applyProtection="0"/>
    <xf numFmtId="0" fontId="53" fillId="40" borderId="0" applyNumberFormat="0" applyBorder="0" applyAlignment="0" applyProtection="0"/>
    <xf numFmtId="0" fontId="54" fillId="41" borderId="0" applyNumberFormat="0" applyBorder="0" applyAlignment="0" applyProtection="0"/>
    <xf numFmtId="0" fontId="55" fillId="42" borderId="24" applyNumberFormat="0" applyAlignment="0" applyProtection="0"/>
    <xf numFmtId="0" fontId="56" fillId="43" borderId="25" applyNumberFormat="0" applyAlignment="0" applyProtection="0"/>
    <xf numFmtId="0" fontId="57" fillId="43" borderId="24" applyNumberFormat="0" applyAlignment="0" applyProtection="0"/>
    <xf numFmtId="0" fontId="58" fillId="0" borderId="26" applyNumberFormat="0" applyFill="0" applyAlignment="0" applyProtection="0"/>
    <xf numFmtId="0" fontId="59" fillId="44" borderId="27" applyNumberFormat="0" applyAlignment="0" applyProtection="0"/>
    <xf numFmtId="0" fontId="60" fillId="0" borderId="0" applyNumberFormat="0" applyFill="0" applyBorder="0" applyAlignment="0" applyProtection="0"/>
    <xf numFmtId="0" fontId="1" fillId="2" borderId="1" applyNumberFormat="0" applyFont="0" applyAlignment="0" applyProtection="0"/>
    <xf numFmtId="0" fontId="61" fillId="0" borderId="0" applyNumberFormat="0" applyFill="0" applyBorder="0" applyAlignment="0" applyProtection="0"/>
    <xf numFmtId="0" fontId="2" fillId="0" borderId="28" applyNumberFormat="0" applyFill="0" applyAlignment="0" applyProtection="0"/>
    <xf numFmtId="0" fontId="62" fillId="45"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62" fillId="46" borderId="0" applyNumberFormat="0" applyBorder="0" applyAlignment="0" applyProtection="0"/>
    <xf numFmtId="0" fontId="62" fillId="47"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2" fillId="48" borderId="0" applyNumberFormat="0" applyBorder="0" applyAlignment="0" applyProtection="0"/>
    <xf numFmtId="0" fontId="62" fillId="49"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62" fillId="50" borderId="0" applyNumberFormat="0" applyBorder="0" applyAlignment="0" applyProtection="0"/>
    <xf numFmtId="0" fontId="62" fillId="51"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62" fillId="52" borderId="0" applyNumberFormat="0" applyBorder="0" applyAlignment="0" applyProtection="0"/>
    <xf numFmtId="0" fontId="62" fillId="53"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62" fillId="54" borderId="0" applyNumberFormat="0" applyBorder="0" applyAlignment="0" applyProtection="0"/>
    <xf numFmtId="0" fontId="62" fillId="55"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62" fillId="56" borderId="0" applyNumberFormat="0" applyBorder="0" applyAlignment="0" applyProtection="0"/>
    <xf numFmtId="0" fontId="63"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3" borderId="0" applyNumberFormat="0" applyBorder="0" applyAlignment="0" applyProtection="0"/>
    <xf numFmtId="0" fontId="62" fillId="23" borderId="0" applyNumberFormat="0" applyBorder="0" applyAlignment="0" applyProtection="0"/>
    <xf numFmtId="0" fontId="62" fillId="26" borderId="0" applyNumberFormat="0" applyBorder="0" applyAlignment="0" applyProtection="0"/>
    <xf numFmtId="0" fontId="62" fillId="28" borderId="0" applyNumberFormat="0" applyBorder="0" applyAlignment="0" applyProtection="0"/>
    <xf numFmtId="0" fontId="64" fillId="0" borderId="0" applyNumberFormat="0" applyFill="0" applyBorder="0" applyAlignment="0" applyProtection="0">
      <alignment vertical="top"/>
      <protection locked="0"/>
    </xf>
    <xf numFmtId="0" fontId="8" fillId="2" borderId="1" applyNumberFormat="0" applyFont="0" applyAlignment="0" applyProtection="0"/>
    <xf numFmtId="0" fontId="3" fillId="0" borderId="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0" fillId="0" borderId="0"/>
    <xf numFmtId="0" fontId="3" fillId="0" borderId="0"/>
  </cellStyleXfs>
  <cellXfs count="256">
    <xf numFmtId="0" fontId="0" fillId="0" borderId="0" xfId="0"/>
    <xf numFmtId="0" fontId="0" fillId="0" borderId="0" xfId="0" applyAlignment="1">
      <alignment horizontal="center"/>
    </xf>
    <xf numFmtId="0" fontId="2" fillId="0" borderId="0" xfId="0" applyFont="1" applyAlignment="1">
      <alignment horizontal="center"/>
    </xf>
    <xf numFmtId="2" fontId="25" fillId="0" borderId="0" xfId="0" applyNumberFormat="1" applyFont="1" applyFill="1" applyBorder="1" applyAlignment="1">
      <alignment horizontal="right"/>
    </xf>
    <xf numFmtId="0" fontId="25" fillId="0" borderId="0" xfId="0" applyFont="1" applyFill="1" applyBorder="1" applyAlignment="1">
      <alignment horizontal="right"/>
    </xf>
    <xf numFmtId="2" fontId="25" fillId="0" borderId="0" xfId="0" applyNumberFormat="1" applyFont="1" applyFill="1" applyBorder="1" applyAlignment="1">
      <alignment horizontal="left"/>
    </xf>
    <xf numFmtId="2" fontId="25" fillId="0" borderId="0" xfId="0" applyNumberFormat="1" applyFont="1" applyFill="1" applyBorder="1"/>
    <xf numFmtId="0" fontId="25" fillId="0" borderId="0" xfId="0" applyFont="1" applyFill="1" applyBorder="1" applyAlignment="1">
      <alignment horizontal="left"/>
    </xf>
    <xf numFmtId="1" fontId="25" fillId="0" borderId="0" xfId="0" applyNumberFormat="1" applyFont="1" applyFill="1" applyBorder="1"/>
    <xf numFmtId="0" fontId="0" fillId="37" borderId="0" xfId="0" applyFont="1" applyFill="1"/>
    <xf numFmtId="0" fontId="27" fillId="37" borderId="14" xfId="8" applyFont="1" applyFill="1" applyBorder="1" applyAlignment="1">
      <alignment horizontal="left" vertical="center" wrapText="1" indent="3"/>
    </xf>
    <xf numFmtId="0" fontId="25" fillId="37" borderId="0" xfId="8" applyFont="1" applyFill="1" applyAlignment="1">
      <alignment wrapText="1"/>
    </xf>
    <xf numFmtId="0" fontId="28" fillId="37" borderId="0" xfId="8" applyFont="1" applyFill="1" applyAlignment="1">
      <alignment horizontal="left" vertical="center" wrapText="1"/>
    </xf>
    <xf numFmtId="0" fontId="25" fillId="37" borderId="0" xfId="8" applyFont="1" applyFill="1" applyAlignment="1">
      <alignment horizontal="justify" vertical="center" wrapText="1"/>
    </xf>
    <xf numFmtId="0" fontId="29" fillId="37" borderId="0" xfId="8" applyFont="1" applyFill="1" applyAlignment="1">
      <alignment horizontal="left" vertical="center" wrapText="1"/>
    </xf>
    <xf numFmtId="0" fontId="25" fillId="37" borderId="0" xfId="8" applyFont="1" applyFill="1" applyAlignment="1">
      <alignment horizontal="justify" wrapText="1"/>
    </xf>
    <xf numFmtId="0" fontId="25" fillId="37" borderId="0" xfId="8" applyFont="1" applyFill="1"/>
    <xf numFmtId="0" fontId="31" fillId="37" borderId="0" xfId="8" applyFont="1" applyFill="1" applyAlignment="1">
      <alignment horizontal="left" vertical="center" wrapText="1"/>
    </xf>
    <xf numFmtId="0" fontId="2" fillId="0" borderId="0" xfId="0" applyFont="1" applyAlignment="1">
      <alignment horizontal="left" indent="1"/>
    </xf>
    <xf numFmtId="0" fontId="0" fillId="0" borderId="0" xfId="0" applyAlignment="1">
      <alignment horizontal="left" indent="1"/>
    </xf>
    <xf numFmtId="0" fontId="7" fillId="0" borderId="0" xfId="43" applyAlignment="1" applyProtection="1"/>
    <xf numFmtId="0" fontId="35" fillId="0" borderId="0" xfId="90"/>
    <xf numFmtId="0" fontId="35" fillId="0" borderId="0" xfId="90" applyFill="1"/>
    <xf numFmtId="0" fontId="35" fillId="0" borderId="0" xfId="90" applyFill="1" applyAlignment="1">
      <alignment wrapText="1"/>
    </xf>
    <xf numFmtId="0" fontId="3" fillId="0" borderId="0" xfId="90" applyFont="1" applyFill="1"/>
    <xf numFmtId="0" fontId="36" fillId="0" borderId="8" xfId="47" applyFont="1" applyFill="1" applyAlignment="1">
      <alignment horizontal="center" wrapText="1"/>
    </xf>
    <xf numFmtId="0" fontId="36" fillId="0" borderId="8" xfId="47" applyFont="1" applyFill="1" applyAlignment="1">
      <alignment wrapText="1"/>
    </xf>
    <xf numFmtId="0" fontId="37" fillId="0" borderId="0" xfId="43" applyFont="1" applyFill="1" applyBorder="1" applyAlignment="1" applyProtection="1">
      <alignment wrapText="1"/>
    </xf>
    <xf numFmtId="0" fontId="36" fillId="0" borderId="0" xfId="90" applyFont="1" applyFill="1" applyBorder="1" applyAlignment="1">
      <alignment vertical="top" wrapText="1"/>
    </xf>
    <xf numFmtId="0" fontId="36" fillId="0" borderId="0" xfId="90" applyFont="1" applyFill="1" applyBorder="1" applyAlignment="1">
      <alignment wrapText="1"/>
    </xf>
    <xf numFmtId="0" fontId="38" fillId="0" borderId="0" xfId="90" applyFont="1" applyFill="1" applyBorder="1" applyAlignment="1">
      <alignment horizontal="center" wrapText="1"/>
    </xf>
    <xf numFmtId="0" fontId="36" fillId="0" borderId="0" xfId="90" applyFont="1" applyFill="1" applyBorder="1" applyAlignment="1">
      <alignment horizontal="center" vertical="top" wrapText="1"/>
    </xf>
    <xf numFmtId="0" fontId="37" fillId="0" borderId="8" xfId="47" applyFont="1" applyFill="1" applyAlignment="1">
      <alignment wrapText="1"/>
    </xf>
    <xf numFmtId="0" fontId="36" fillId="0" borderId="8" xfId="47" applyFont="1" applyFill="1" applyAlignment="1">
      <alignment vertical="top" wrapText="1"/>
    </xf>
    <xf numFmtId="0" fontId="38" fillId="0" borderId="8" xfId="47" applyFont="1" applyFill="1" applyAlignment="1">
      <alignment horizontal="center" wrapText="1"/>
    </xf>
    <xf numFmtId="0" fontId="36" fillId="0" borderId="8" xfId="47" applyFont="1" applyFill="1" applyAlignment="1">
      <alignment horizontal="center" vertical="top" wrapText="1"/>
    </xf>
    <xf numFmtId="0" fontId="3" fillId="0" borderId="0" xfId="90" applyFont="1" applyFill="1" applyAlignment="1">
      <alignment vertical="top" wrapText="1"/>
    </xf>
    <xf numFmtId="0" fontId="36" fillId="0" borderId="0" xfId="90" applyFont="1" applyFill="1" applyBorder="1" applyAlignment="1">
      <alignment horizontal="center" wrapText="1"/>
    </xf>
    <xf numFmtId="0" fontId="7" fillId="0" borderId="0" xfId="43" applyFill="1" applyAlignment="1" applyProtection="1"/>
    <xf numFmtId="0" fontId="3" fillId="0" borderId="0" xfId="90" applyFont="1" applyFill="1" applyAlignment="1">
      <alignment wrapText="1"/>
    </xf>
    <xf numFmtId="0" fontId="7" fillId="0" borderId="0" xfId="43" applyFill="1" applyAlignment="1" applyProtection="1">
      <alignment wrapText="1"/>
    </xf>
    <xf numFmtId="0" fontId="3" fillId="0" borderId="0" xfId="90" applyFont="1" applyFill="1" applyBorder="1" applyAlignment="1">
      <alignment horizontal="center" wrapText="1"/>
    </xf>
    <xf numFmtId="0" fontId="3" fillId="0" borderId="0" xfId="90" applyFont="1" applyFill="1" applyAlignment="1"/>
    <xf numFmtId="0" fontId="7" fillId="0" borderId="0" xfId="43" applyFill="1" applyBorder="1" applyAlignment="1" applyProtection="1">
      <alignment wrapText="1"/>
    </xf>
    <xf numFmtId="0" fontId="3" fillId="0" borderId="0" xfId="90" applyFont="1" applyFill="1" applyAlignment="1">
      <alignment horizontal="center"/>
    </xf>
    <xf numFmtId="0" fontId="3" fillId="0" borderId="0" xfId="90" applyFont="1" applyFill="1" applyBorder="1" applyAlignment="1">
      <alignment vertical="top" wrapText="1"/>
    </xf>
    <xf numFmtId="0" fontId="3" fillId="0" borderId="0" xfId="90" applyFont="1" applyFill="1" applyBorder="1" applyAlignment="1">
      <alignment wrapText="1"/>
    </xf>
    <xf numFmtId="0" fontId="7" fillId="0" borderId="0" xfId="43" applyFont="1" applyFill="1" applyBorder="1" applyAlignment="1" applyProtection="1">
      <alignment wrapText="1"/>
    </xf>
    <xf numFmtId="0" fontId="3" fillId="37" borderId="8" xfId="47" applyFont="1" applyFill="1" applyAlignment="1">
      <alignment horizontal="center" wrapText="1"/>
    </xf>
    <xf numFmtId="0" fontId="3" fillId="37" borderId="8" xfId="47" applyFont="1" applyFill="1" applyAlignment="1">
      <alignment wrapText="1"/>
    </xf>
    <xf numFmtId="0" fontId="7" fillId="37" borderId="8" xfId="47" applyFont="1" applyFill="1" applyAlignment="1" applyProtection="1">
      <alignment wrapText="1"/>
    </xf>
    <xf numFmtId="0" fontId="3" fillId="37" borderId="8" xfId="47" applyFont="1" applyFill="1" applyAlignment="1">
      <alignment vertical="top" wrapText="1"/>
    </xf>
    <xf numFmtId="0" fontId="36" fillId="37" borderId="8" xfId="47" applyFont="1" applyFill="1" applyAlignment="1">
      <alignment wrapText="1"/>
    </xf>
    <xf numFmtId="0" fontId="38" fillId="37" borderId="8" xfId="47" applyFont="1" applyFill="1" applyAlignment="1">
      <alignment horizontal="center" wrapText="1"/>
    </xf>
    <xf numFmtId="0" fontId="36" fillId="37" borderId="8" xfId="47" applyFont="1" applyFill="1" applyAlignment="1">
      <alignment horizontal="center" vertical="top" wrapText="1"/>
    </xf>
    <xf numFmtId="0" fontId="7" fillId="37" borderId="8" xfId="47" applyFont="1" applyFill="1" applyAlignment="1" applyProtection="1"/>
    <xf numFmtId="0" fontId="37" fillId="0" borderId="0" xfId="90" applyFont="1" applyFill="1" applyBorder="1" applyAlignment="1">
      <alignment wrapText="1"/>
    </xf>
    <xf numFmtId="0" fontId="3" fillId="0" borderId="0" xfId="90" applyFont="1" applyFill="1" applyAlignment="1">
      <alignment horizontal="left" wrapText="1"/>
    </xf>
    <xf numFmtId="0" fontId="3" fillId="0" borderId="0" xfId="90" applyFont="1" applyFill="1" applyAlignment="1">
      <alignment horizontal="right"/>
    </xf>
    <xf numFmtId="3" fontId="3" fillId="0" borderId="0" xfId="90" applyNumberFormat="1" applyFont="1" applyFill="1" applyBorder="1" applyAlignment="1">
      <alignment horizontal="center" wrapText="1"/>
    </xf>
    <xf numFmtId="0" fontId="3" fillId="0" borderId="0" xfId="90" applyFont="1"/>
    <xf numFmtId="0" fontId="3" fillId="0" borderId="0" xfId="90" applyFont="1" applyFill="1" applyBorder="1" applyAlignment="1">
      <alignment wrapText="1" shrinkToFit="1"/>
    </xf>
    <xf numFmtId="0" fontId="39" fillId="0" borderId="0" xfId="90" applyFont="1" applyFill="1" applyBorder="1" applyAlignment="1">
      <alignment horizontal="center"/>
    </xf>
    <xf numFmtId="0" fontId="39" fillId="0" borderId="0" xfId="90" applyFont="1" applyFill="1" applyBorder="1" applyAlignment="1">
      <alignment horizontal="center" wrapText="1"/>
    </xf>
    <xf numFmtId="0" fontId="39" fillId="0" borderId="0" xfId="90" applyFont="1" applyFill="1" applyBorder="1" applyAlignment="1">
      <alignment horizontal="center" shrinkToFit="1"/>
    </xf>
    <xf numFmtId="0" fontId="40" fillId="0" borderId="0" xfId="90" applyFont="1" applyFill="1" applyBorder="1" applyAlignment="1">
      <alignment horizontal="center"/>
    </xf>
    <xf numFmtId="0" fontId="35" fillId="0" borderId="0" xfId="90" applyFill="1" applyAlignment="1">
      <alignment horizontal="center"/>
    </xf>
    <xf numFmtId="0" fontId="3" fillId="36" borderId="8" xfId="47" applyFont="1" applyAlignment="1">
      <alignment horizontal="center" wrapText="1"/>
    </xf>
    <xf numFmtId="0" fontId="3" fillId="36" borderId="8" xfId="47" applyFont="1" applyAlignment="1">
      <alignment wrapText="1"/>
    </xf>
    <xf numFmtId="0" fontId="7" fillId="36" borderId="8" xfId="47" applyFont="1" applyAlignment="1" applyProtection="1">
      <alignment wrapText="1"/>
    </xf>
    <xf numFmtId="0" fontId="3" fillId="36" borderId="8" xfId="47" applyFont="1" applyAlignment="1">
      <alignment vertical="top" wrapText="1"/>
    </xf>
    <xf numFmtId="0" fontId="36" fillId="36" borderId="8" xfId="47" applyFont="1" applyAlignment="1">
      <alignment wrapText="1"/>
    </xf>
    <xf numFmtId="0" fontId="38" fillId="36" borderId="8" xfId="47" applyFont="1" applyAlignment="1">
      <alignment horizontal="center" wrapText="1"/>
    </xf>
    <xf numFmtId="0" fontId="36" fillId="36" borderId="8" xfId="47" applyFont="1" applyAlignment="1">
      <alignment horizontal="center" vertical="top" wrapText="1"/>
    </xf>
    <xf numFmtId="0" fontId="7" fillId="36" borderId="8" xfId="47" applyFont="1" applyAlignment="1" applyProtection="1"/>
    <xf numFmtId="0" fontId="7" fillId="0" borderId="0" xfId="43" applyFill="1" applyBorder="1" applyAlignment="1" applyProtection="1">
      <alignment horizontal="left" wrapText="1"/>
    </xf>
    <xf numFmtId="0" fontId="35" fillId="0" borderId="0" xfId="90" applyFont="1" applyFill="1" applyBorder="1" applyAlignment="1">
      <alignment vertical="top" wrapText="1"/>
    </xf>
    <xf numFmtId="0" fontId="42" fillId="0" borderId="0" xfId="90" applyFont="1" applyFill="1" applyBorder="1" applyAlignment="1">
      <alignment vertical="top" wrapText="1"/>
    </xf>
    <xf numFmtId="0" fontId="3" fillId="0" borderId="0" xfId="90" applyFont="1" applyBorder="1" applyAlignment="1">
      <alignment wrapText="1"/>
    </xf>
    <xf numFmtId="0" fontId="36" fillId="0" borderId="0" xfId="90" applyFont="1" applyBorder="1" applyAlignment="1">
      <alignment horizontal="center" wrapText="1"/>
    </xf>
    <xf numFmtId="0" fontId="36" fillId="0" borderId="0" xfId="90" applyFont="1" applyBorder="1" applyAlignment="1">
      <alignment wrapText="1"/>
    </xf>
    <xf numFmtId="0" fontId="7" fillId="0" borderId="0" xfId="43" applyFont="1" applyBorder="1" applyAlignment="1" applyProtection="1">
      <alignment wrapText="1"/>
    </xf>
    <xf numFmtId="0" fontId="36" fillId="0" borderId="0" xfId="90" applyFont="1" applyBorder="1" applyAlignment="1">
      <alignment vertical="top" wrapText="1"/>
    </xf>
    <xf numFmtId="0" fontId="38" fillId="0" borderId="0" xfId="90" applyFont="1" applyBorder="1" applyAlignment="1">
      <alignment horizontal="center" wrapText="1"/>
    </xf>
    <xf numFmtId="0" fontId="36" fillId="0" borderId="0" xfId="90" applyFont="1" applyBorder="1" applyAlignment="1">
      <alignment horizontal="center" vertical="top" wrapText="1"/>
    </xf>
    <xf numFmtId="0" fontId="37" fillId="0" borderId="0" xfId="90" applyFont="1" applyBorder="1" applyAlignment="1">
      <alignment wrapText="1"/>
    </xf>
    <xf numFmtId="0" fontId="7" fillId="0" borderId="0" xfId="43" applyBorder="1" applyAlignment="1" applyProtection="1">
      <alignment wrapText="1"/>
    </xf>
    <xf numFmtId="0" fontId="3" fillId="0" borderId="0" xfId="90" applyFont="1" applyBorder="1" applyAlignment="1">
      <alignment horizontal="center" wrapText="1"/>
    </xf>
    <xf numFmtId="0" fontId="3" fillId="0" borderId="0" xfId="90" applyFont="1" applyBorder="1" applyAlignment="1">
      <alignment vertical="top" wrapText="1"/>
    </xf>
    <xf numFmtId="3" fontId="3" fillId="0" borderId="0" xfId="90" applyNumberFormat="1" applyFont="1" applyBorder="1" applyAlignment="1">
      <alignment horizontal="center" wrapText="1"/>
    </xf>
    <xf numFmtId="0" fontId="7" fillId="0" borderId="0" xfId="43" applyBorder="1" applyAlignment="1" applyProtection="1">
      <alignment horizontal="left" wrapText="1"/>
    </xf>
    <xf numFmtId="3" fontId="3" fillId="0" borderId="0" xfId="90" applyNumberFormat="1" applyFont="1" applyBorder="1" applyAlignment="1">
      <alignment horizontal="center" wrapText="1" shrinkToFit="1"/>
    </xf>
    <xf numFmtId="0" fontId="3" fillId="0" borderId="0" xfId="90" applyFont="1" applyBorder="1" applyAlignment="1">
      <alignment wrapText="1" shrinkToFit="1"/>
    </xf>
    <xf numFmtId="0" fontId="39" fillId="0" borderId="0" xfId="90" applyFont="1" applyBorder="1" applyAlignment="1">
      <alignment horizontal="center"/>
    </xf>
    <xf numFmtId="0" fontId="39" fillId="0" borderId="0" xfId="90" applyFont="1" applyBorder="1" applyAlignment="1">
      <alignment horizontal="center" shrinkToFit="1"/>
    </xf>
    <xf numFmtId="0" fontId="40" fillId="0" borderId="0" xfId="90" applyFont="1" applyBorder="1" applyAlignment="1">
      <alignment horizontal="center"/>
    </xf>
    <xf numFmtId="0" fontId="35" fillId="0" borderId="0" xfId="90" applyAlignment="1">
      <alignment horizontal="center"/>
    </xf>
    <xf numFmtId="0" fontId="40" fillId="0" borderId="13" xfId="90" applyFont="1" applyFill="1" applyBorder="1" applyAlignment="1">
      <alignment horizontal="center"/>
    </xf>
    <xf numFmtId="1" fontId="3" fillId="0" borderId="0" xfId="90" applyNumberFormat="1" applyFont="1" applyFill="1" applyAlignment="1">
      <alignment horizontal="center" vertical="top" wrapText="1"/>
    </xf>
    <xf numFmtId="0" fontId="35" fillId="0" borderId="0" xfId="90" applyAlignment="1">
      <alignment wrapText="1"/>
    </xf>
    <xf numFmtId="0" fontId="35" fillId="0" borderId="0" xfId="90" applyAlignment="1">
      <alignment horizontal="center" wrapText="1"/>
    </xf>
    <xf numFmtId="0" fontId="35" fillId="0" borderId="0" xfId="90" applyFill="1" applyBorder="1" applyAlignment="1">
      <alignment wrapText="1"/>
    </xf>
    <xf numFmtId="0" fontId="7" fillId="0" borderId="0" xfId="43" applyAlignment="1" applyProtection="1">
      <alignment wrapText="1"/>
    </xf>
    <xf numFmtId="0" fontId="35" fillId="0" borderId="0" xfId="90" applyFill="1" applyBorder="1" applyAlignment="1">
      <alignment horizontal="center" wrapText="1"/>
    </xf>
    <xf numFmtId="3" fontId="3" fillId="0" borderId="0" xfId="90" applyNumberFormat="1" applyFont="1" applyFill="1" applyBorder="1" applyAlignment="1">
      <alignment horizontal="center" vertical="top" wrapText="1"/>
    </xf>
    <xf numFmtId="2" fontId="3" fillId="0" borderId="0" xfId="90" applyNumberFormat="1" applyFont="1" applyFill="1" applyAlignment="1">
      <alignment horizontal="center" vertical="top" wrapText="1"/>
    </xf>
    <xf numFmtId="0" fontId="3" fillId="0" borderId="0" xfId="90" applyFont="1" applyFill="1" applyAlignment="1">
      <alignment horizontal="center" vertical="top" wrapText="1"/>
    </xf>
    <xf numFmtId="0" fontId="3" fillId="0" borderId="0" xfId="90" applyFont="1" applyFill="1" applyAlignment="1">
      <alignment vertical="top"/>
    </xf>
    <xf numFmtId="0" fontId="35" fillId="0" borderId="0" xfId="90" applyAlignment="1">
      <alignment vertical="top" wrapText="1"/>
    </xf>
    <xf numFmtId="164" fontId="3" fillId="0" borderId="0" xfId="90" applyNumberFormat="1" applyFont="1" applyFill="1" applyAlignment="1">
      <alignment horizontal="center" vertical="top" wrapText="1"/>
    </xf>
    <xf numFmtId="0" fontId="3" fillId="0" borderId="0" xfId="90" applyFont="1" applyAlignment="1">
      <alignment horizontal="center" vertical="top" wrapText="1"/>
    </xf>
    <xf numFmtId="0" fontId="3" fillId="0" borderId="0" xfId="90" applyNumberFormat="1" applyFont="1" applyFill="1" applyAlignment="1">
      <alignment horizontal="center" vertical="top" wrapText="1"/>
    </xf>
    <xf numFmtId="0" fontId="3" fillId="0" borderId="0" xfId="90" applyNumberFormat="1" applyFont="1" applyFill="1" applyAlignment="1">
      <alignment wrapText="1"/>
    </xf>
    <xf numFmtId="0" fontId="3" fillId="0" borderId="0" xfId="90" applyNumberFormat="1" applyFont="1" applyAlignment="1" applyProtection="1">
      <alignment horizontal="center" vertical="top" wrapText="1"/>
      <protection locked="0"/>
    </xf>
    <xf numFmtId="1" fontId="3" fillId="0" borderId="0" xfId="90" applyNumberFormat="1" applyFont="1" applyFill="1" applyAlignment="1" applyProtection="1">
      <alignment horizontal="center" vertical="top" wrapText="1"/>
      <protection locked="0"/>
    </xf>
    <xf numFmtId="0" fontId="3" fillId="0" borderId="0" xfId="90" applyFont="1" applyAlignment="1">
      <alignment wrapText="1"/>
    </xf>
    <xf numFmtId="0" fontId="3" fillId="0" borderId="0" xfId="90" applyFont="1" applyAlignment="1">
      <alignment vertical="top" wrapText="1"/>
    </xf>
    <xf numFmtId="3" fontId="3" fillId="0" borderId="0" xfId="90" applyNumberFormat="1" applyFont="1" applyFill="1" applyAlignment="1">
      <alignment horizontal="center" vertical="top" wrapText="1"/>
    </xf>
    <xf numFmtId="0" fontId="7" fillId="0" borderId="0" xfId="43" applyAlignment="1" applyProtection="1">
      <alignment horizontal="left" wrapText="1"/>
    </xf>
    <xf numFmtId="164" fontId="3" fillId="0" borderId="0" xfId="90" applyNumberFormat="1" applyFont="1" applyFill="1" applyBorder="1" applyAlignment="1">
      <alignment horizontal="center" vertical="top" wrapText="1"/>
    </xf>
    <xf numFmtId="0" fontId="40" fillId="0" borderId="0" xfId="90" applyFont="1" applyFill="1" applyBorder="1" applyAlignment="1">
      <alignment horizontal="center" wrapText="1"/>
    </xf>
    <xf numFmtId="0" fontId="40" fillId="0" borderId="0" xfId="90" applyFont="1" applyAlignment="1">
      <alignment horizontal="center"/>
    </xf>
    <xf numFmtId="0" fontId="40" fillId="0" borderId="0" xfId="90" applyFont="1"/>
    <xf numFmtId="0" fontId="40" fillId="0" borderId="0" xfId="90" applyFont="1" applyFill="1"/>
    <xf numFmtId="0" fontId="40" fillId="0" borderId="13" xfId="90" applyFont="1" applyFill="1" applyBorder="1"/>
    <xf numFmtId="0" fontId="43" fillId="0" borderId="0" xfId="90" applyFont="1" applyFill="1"/>
    <xf numFmtId="0" fontId="35" fillId="0" borderId="0" xfId="90" applyFill="1" applyAlignment="1">
      <alignment horizontal="left" indent="1"/>
    </xf>
    <xf numFmtId="0" fontId="36" fillId="0" borderId="0" xfId="90" applyFont="1" applyFill="1"/>
    <xf numFmtId="0" fontId="3" fillId="0" borderId="0" xfId="90" applyNumberFormat="1" applyFont="1" applyFill="1"/>
    <xf numFmtId="0" fontId="36" fillId="0" borderId="0" xfId="90" applyFont="1" applyFill="1" applyBorder="1" applyAlignment="1"/>
    <xf numFmtId="0" fontId="40" fillId="0" borderId="0" xfId="90" applyFont="1" applyFill="1" applyBorder="1"/>
    <xf numFmtId="0" fontId="3" fillId="0" borderId="0" xfId="90" applyFont="1" applyFill="1" applyBorder="1"/>
    <xf numFmtId="0" fontId="40" fillId="0" borderId="18" xfId="90" applyFont="1" applyFill="1" applyBorder="1"/>
    <xf numFmtId="0" fontId="40" fillId="0" borderId="12" xfId="90" applyFont="1" applyFill="1" applyBorder="1"/>
    <xf numFmtId="0" fontId="40" fillId="0" borderId="11" xfId="90" applyFont="1" applyFill="1" applyBorder="1"/>
    <xf numFmtId="0" fontId="35" fillId="37" borderId="0" xfId="90" applyFill="1"/>
    <xf numFmtId="1" fontId="25" fillId="0" borderId="0" xfId="1" applyNumberFormat="1" applyFont="1" applyFill="1" applyBorder="1"/>
    <xf numFmtId="1" fontId="25" fillId="0" borderId="0" xfId="0" applyNumberFormat="1" applyFont="1" applyFill="1" applyBorder="1" applyAlignment="1">
      <alignment horizontal="right"/>
    </xf>
    <xf numFmtId="166" fontId="25" fillId="0" borderId="0" xfId="0" applyNumberFormat="1" applyFont="1" applyFill="1" applyBorder="1"/>
    <xf numFmtId="0" fontId="26" fillId="0" borderId="0" xfId="0" applyFont="1" applyFill="1" applyAlignment="1">
      <alignment horizontal="left"/>
    </xf>
    <xf numFmtId="0" fontId="26" fillId="0" borderId="0" xfId="0" applyFont="1" applyFill="1"/>
    <xf numFmtId="1" fontId="26" fillId="0" borderId="0" xfId="0" applyNumberFormat="1" applyFont="1" applyFill="1"/>
    <xf numFmtId="2" fontId="26" fillId="0" borderId="0" xfId="0" applyNumberFormat="1" applyFont="1" applyFill="1"/>
    <xf numFmtId="166" fontId="26" fillId="0" borderId="0" xfId="0" applyNumberFormat="1" applyFont="1" applyFill="1"/>
    <xf numFmtId="1" fontId="25" fillId="0" borderId="0" xfId="0" applyNumberFormat="1" applyFont="1" applyFill="1" applyBorder="1" applyAlignment="1">
      <alignment horizontal="left"/>
    </xf>
    <xf numFmtId="1" fontId="25" fillId="0" borderId="0" xfId="0" applyNumberFormat="1" applyFont="1" applyFill="1" applyBorder="1" applyAlignment="1" applyProtection="1">
      <alignment horizontal="right"/>
      <protection locked="0"/>
    </xf>
    <xf numFmtId="166" fontId="25" fillId="0" borderId="0" xfId="0" applyNumberFormat="1" applyFont="1" applyFill="1" applyBorder="1" applyAlignment="1">
      <alignment horizontal="left"/>
    </xf>
    <xf numFmtId="166" fontId="25" fillId="0" borderId="0" xfId="0" applyNumberFormat="1" applyFont="1" applyFill="1" applyBorder="1" applyAlignment="1">
      <alignment horizontal="right"/>
    </xf>
    <xf numFmtId="167" fontId="25" fillId="0" borderId="0" xfId="0" applyNumberFormat="1" applyFont="1" applyFill="1" applyBorder="1" applyAlignment="1">
      <alignment horizontal="left"/>
    </xf>
    <xf numFmtId="167" fontId="25" fillId="0" borderId="0" xfId="0" applyNumberFormat="1" applyFont="1" applyFill="1" applyBorder="1"/>
    <xf numFmtId="167" fontId="26" fillId="0" borderId="0" xfId="0" applyNumberFormat="1" applyFont="1" applyFill="1"/>
    <xf numFmtId="167" fontId="25" fillId="0" borderId="0" xfId="1" applyNumberFormat="1" applyFont="1" applyFill="1" applyBorder="1"/>
    <xf numFmtId="166" fontId="25" fillId="0" borderId="0" xfId="0" applyNumberFormat="1" applyFont="1" applyFill="1" applyBorder="1" applyAlignment="1"/>
    <xf numFmtId="166" fontId="25" fillId="0" borderId="0" xfId="0" applyNumberFormat="1" applyFont="1" applyFill="1" applyAlignment="1">
      <alignment horizontal="right"/>
    </xf>
    <xf numFmtId="0" fontId="2" fillId="0" borderId="0" xfId="0" applyFont="1"/>
    <xf numFmtId="0" fontId="0" fillId="0" borderId="0" xfId="0" applyAlignment="1">
      <alignment horizontal="left" vertical="top" wrapText="1"/>
    </xf>
    <xf numFmtId="0" fontId="0" fillId="0" borderId="0" xfId="0" applyAlignment="1">
      <alignment horizontal="center" vertical="top" wrapText="1"/>
    </xf>
    <xf numFmtId="0" fontId="7" fillId="0" borderId="0" xfId="43" applyAlignment="1" applyProtection="1">
      <alignment horizontal="left" vertical="top" wrapText="1"/>
    </xf>
    <xf numFmtId="0" fontId="0" fillId="0" borderId="0" xfId="0" applyFill="1" applyAlignment="1">
      <alignment horizontal="left" vertical="top" wrapText="1"/>
    </xf>
    <xf numFmtId="0" fontId="7" fillId="0" borderId="0" xfId="43" applyFill="1" applyAlignment="1" applyProtection="1">
      <alignment horizontal="left" vertical="top" wrapText="1"/>
    </xf>
    <xf numFmtId="0" fontId="45" fillId="0" borderId="0" xfId="0" applyFont="1" applyAlignment="1">
      <alignment horizontal="centerContinuous" vertical="top" wrapText="1"/>
    </xf>
    <xf numFmtId="0" fontId="48" fillId="0" borderId="0" xfId="43" applyFont="1" applyAlignment="1" applyProtection="1">
      <alignment horizontal="centerContinuous" vertical="top" wrapText="1"/>
    </xf>
    <xf numFmtId="0" fontId="0" fillId="0" borderId="14" xfId="0" applyBorder="1" applyAlignment="1">
      <alignment horizontal="left" vertical="center" wrapText="1"/>
    </xf>
    <xf numFmtId="0" fontId="0" fillId="0" borderId="14" xfId="0" applyBorder="1" applyAlignment="1">
      <alignment horizontal="center" vertical="center" wrapText="1"/>
    </xf>
    <xf numFmtId="0" fontId="45" fillId="38" borderId="16" xfId="0" applyFont="1" applyFill="1" applyBorder="1" applyAlignment="1">
      <alignment horizontal="left" indent="1"/>
    </xf>
    <xf numFmtId="0" fontId="0" fillId="38" borderId="20" xfId="0" applyFill="1" applyBorder="1" applyAlignment="1">
      <alignment horizontal="center"/>
    </xf>
    <xf numFmtId="0" fontId="0" fillId="38" borderId="20" xfId="0" applyFill="1" applyBorder="1" applyAlignment="1">
      <alignment horizontal="left" indent="1"/>
    </xf>
    <xf numFmtId="0" fontId="0" fillId="38" borderId="15" xfId="0" applyFill="1" applyBorder="1"/>
    <xf numFmtId="167" fontId="25" fillId="0" borderId="0" xfId="6" applyNumberFormat="1" applyFont="1" applyFill="1" applyBorder="1" applyAlignment="1">
      <alignment horizontal="right"/>
    </xf>
    <xf numFmtId="0" fontId="0" fillId="0" borderId="0" xfId="0" applyFill="1" applyAlignment="1">
      <alignment horizontal="center" vertical="top" wrapText="1"/>
    </xf>
    <xf numFmtId="0" fontId="0" fillId="0" borderId="0" xfId="0" applyFill="1"/>
    <xf numFmtId="0" fontId="0" fillId="0" borderId="0" xfId="0" applyFill="1" applyAlignment="1">
      <alignment wrapText="1"/>
    </xf>
    <xf numFmtId="0" fontId="0" fillId="0" borderId="0" xfId="0" applyAlignment="1">
      <alignment wrapText="1"/>
    </xf>
    <xf numFmtId="3" fontId="0" fillId="0" borderId="0" xfId="0" applyNumberFormat="1"/>
    <xf numFmtId="0" fontId="43" fillId="0" borderId="0" xfId="0" applyFont="1" applyAlignment="1">
      <alignment wrapText="1"/>
    </xf>
    <xf numFmtId="0" fontId="0" fillId="0" borderId="14" xfId="0" applyBorder="1" applyAlignment="1">
      <alignment horizontal="left" vertical="top" wrapText="1"/>
    </xf>
    <xf numFmtId="0" fontId="0" fillId="0" borderId="14" xfId="0" applyBorder="1" applyAlignment="1">
      <alignment horizontal="center" vertical="top" wrapText="1"/>
    </xf>
    <xf numFmtId="0" fontId="68" fillId="0" borderId="0" xfId="0" applyFont="1"/>
    <xf numFmtId="0" fontId="69" fillId="0" borderId="0" xfId="0" applyFont="1"/>
    <xf numFmtId="0" fontId="70" fillId="0" borderId="0" xfId="164" applyFill="1"/>
    <xf numFmtId="0" fontId="2" fillId="0" borderId="0" xfId="0" applyFont="1" applyFill="1" applyAlignment="1">
      <alignment horizontal="left" indent="1"/>
    </xf>
    <xf numFmtId="0" fontId="2" fillId="0" borderId="0" xfId="0" applyFont="1" applyFill="1" applyAlignment="1">
      <alignment horizontal="center"/>
    </xf>
    <xf numFmtId="0" fontId="45" fillId="0" borderId="0" xfId="0" applyFont="1" applyFill="1" applyAlignment="1">
      <alignment horizontal="centerContinuous" vertical="top" wrapText="1"/>
    </xf>
    <xf numFmtId="0" fontId="48" fillId="0" borderId="0" xfId="43" applyFont="1" applyFill="1" applyAlignment="1" applyProtection="1">
      <alignment horizontal="centerContinuous" vertical="top" wrapText="1"/>
    </xf>
    <xf numFmtId="0" fontId="0" fillId="0" borderId="0" xfId="0" applyFill="1" applyAlignment="1">
      <alignment horizontal="center"/>
    </xf>
    <xf numFmtId="0" fontId="70" fillId="0" borderId="0" xfId="0" applyFont="1" applyFill="1" applyBorder="1"/>
    <xf numFmtId="2" fontId="25" fillId="0" borderId="0" xfId="0" applyNumberFormat="1" applyFont="1" applyFill="1" applyBorder="1" applyAlignment="1"/>
    <xf numFmtId="2" fontId="25" fillId="0" borderId="0" xfId="0" applyNumberFormat="1" applyFont="1" applyFill="1" applyAlignment="1">
      <alignment horizontal="right"/>
    </xf>
    <xf numFmtId="1" fontId="3" fillId="0" borderId="0" xfId="0" applyNumberFormat="1" applyFont="1" applyFill="1" applyBorder="1" applyAlignment="1">
      <alignment horizontal="right"/>
    </xf>
    <xf numFmtId="164" fontId="25" fillId="0" borderId="0" xfId="0" applyNumberFormat="1" applyFont="1" applyFill="1" applyBorder="1" applyAlignment="1">
      <alignment horizontal="left"/>
    </xf>
    <xf numFmtId="1" fontId="3" fillId="0" borderId="0" xfId="0" applyNumberFormat="1" applyFont="1" applyFill="1" applyBorder="1" applyAlignment="1" applyProtection="1">
      <alignment horizontal="right" vertical="justify"/>
      <protection locked="0"/>
    </xf>
    <xf numFmtId="164" fontId="26" fillId="0" borderId="0" xfId="0" applyNumberFormat="1" applyFont="1" applyFill="1"/>
    <xf numFmtId="1" fontId="3" fillId="0" borderId="29" xfId="0" applyNumberFormat="1" applyFont="1" applyFill="1" applyBorder="1" applyAlignment="1" applyProtection="1">
      <alignment horizontal="right" vertical="justify"/>
      <protection locked="0"/>
    </xf>
    <xf numFmtId="1" fontId="25" fillId="0" borderId="0" xfId="0" applyNumberFormat="1" applyFont="1" applyFill="1" applyBorder="1" applyAlignment="1" applyProtection="1">
      <alignment horizontal="right" vertical="justify"/>
      <protection locked="0"/>
    </xf>
    <xf numFmtId="164" fontId="25" fillId="0" borderId="0" xfId="0" applyNumberFormat="1" applyFont="1" applyFill="1"/>
    <xf numFmtId="1" fontId="25" fillId="0" borderId="0" xfId="0" applyNumberFormat="1" applyFont="1" applyFill="1" applyAlignment="1">
      <alignment vertical="center" wrapText="1"/>
    </xf>
    <xf numFmtId="1" fontId="26" fillId="0" borderId="0" xfId="0" applyNumberFormat="1" applyFont="1" applyFill="1" applyAlignment="1">
      <alignment vertical="center" wrapText="1"/>
    </xf>
    <xf numFmtId="164" fontId="25" fillId="0" borderId="0" xfId="0" applyNumberFormat="1" applyFont="1" applyFill="1" applyBorder="1"/>
    <xf numFmtId="3" fontId="25" fillId="0" borderId="0" xfId="0" quotePrefix="1" applyNumberFormat="1" applyFont="1" applyFill="1" applyBorder="1"/>
    <xf numFmtId="164" fontId="25" fillId="0" borderId="0" xfId="0" quotePrefix="1" applyNumberFormat="1" applyFont="1" applyFill="1" applyBorder="1"/>
    <xf numFmtId="1" fontId="25" fillId="0" borderId="0" xfId="0" quotePrefix="1" applyNumberFormat="1" applyFont="1" applyFill="1" applyBorder="1"/>
    <xf numFmtId="164" fontId="25" fillId="0" borderId="0" xfId="0" applyNumberFormat="1" applyFont="1" applyFill="1" applyBorder="1" applyAlignment="1"/>
    <xf numFmtId="1" fontId="26" fillId="0" borderId="0" xfId="0" applyNumberFormat="1" applyFont="1" applyFill="1" applyBorder="1"/>
    <xf numFmtId="1" fontId="25" fillId="0" borderId="0" xfId="1" applyNumberFormat="1" applyFont="1" applyFill="1" applyBorder="1" applyAlignment="1">
      <alignment horizontal="right"/>
    </xf>
    <xf numFmtId="164" fontId="25" fillId="0" borderId="0" xfId="0" applyNumberFormat="1" applyFont="1" applyFill="1" applyBorder="1" applyAlignment="1">
      <alignment horizontal="right"/>
    </xf>
    <xf numFmtId="164" fontId="25" fillId="0" borderId="0" xfId="5" applyNumberFormat="1" applyFont="1" applyFill="1" applyBorder="1"/>
    <xf numFmtId="164" fontId="25" fillId="0" borderId="0" xfId="4" applyNumberFormat="1" applyFont="1" applyFill="1" applyBorder="1"/>
    <xf numFmtId="164" fontId="26" fillId="0" borderId="0" xfId="0" applyNumberFormat="1" applyFont="1" applyFill="1" applyBorder="1"/>
    <xf numFmtId="168" fontId="25" fillId="0" borderId="0" xfId="0" applyNumberFormat="1" applyFont="1" applyFill="1" applyAlignment="1">
      <alignment horizontal="left"/>
    </xf>
    <xf numFmtId="168" fontId="25" fillId="0" borderId="0" xfId="0" applyNumberFormat="1" applyFont="1" applyFill="1" applyBorder="1" applyAlignment="1">
      <alignment horizontal="right"/>
    </xf>
    <xf numFmtId="168" fontId="25" fillId="0" borderId="0" xfId="1" applyNumberFormat="1" applyFont="1" applyFill="1" applyBorder="1" applyAlignment="1">
      <alignment horizontal="right"/>
    </xf>
    <xf numFmtId="168" fontId="25" fillId="0" borderId="0" xfId="2" applyNumberFormat="1" applyFont="1" applyFill="1"/>
    <xf numFmtId="168" fontId="25" fillId="0" borderId="0" xfId="0" applyNumberFormat="1" applyFont="1" applyFill="1" applyBorder="1"/>
    <xf numFmtId="168" fontId="26" fillId="0" borderId="0" xfId="0" applyNumberFormat="1" applyFont="1" applyFill="1"/>
    <xf numFmtId="0" fontId="26" fillId="0" borderId="0" xfId="0" applyFont="1" applyFill="1" applyAlignment="1">
      <alignment horizontal="right"/>
    </xf>
    <xf numFmtId="0" fontId="0" fillId="0" borderId="0" xfId="0" applyFont="1" applyFill="1" applyAlignment="1">
      <alignment horizontal="center" vertical="top" wrapText="1"/>
    </xf>
    <xf numFmtId="0" fontId="47" fillId="0" borderId="0" xfId="0" applyFont="1" applyFill="1" applyAlignment="1">
      <alignment horizontal="center" vertical="center"/>
    </xf>
    <xf numFmtId="0" fontId="0" fillId="0" borderId="14" xfId="0" applyBorder="1" applyAlignment="1">
      <alignment horizontal="left" vertical="center"/>
    </xf>
    <xf numFmtId="0" fontId="47" fillId="38" borderId="0" xfId="0" applyFont="1" applyFill="1" applyAlignment="1">
      <alignment horizontal="center" vertical="center"/>
    </xf>
    <xf numFmtId="0" fontId="43" fillId="37" borderId="0" xfId="90" applyFont="1" applyFill="1" applyAlignment="1">
      <alignment horizontal="left" vertical="center" wrapText="1" indent="2"/>
    </xf>
    <xf numFmtId="0" fontId="0" fillId="0" borderId="19"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20" xfId="0" applyBorder="1" applyAlignment="1">
      <alignment horizontal="left" vertical="center" wrapText="1"/>
    </xf>
    <xf numFmtId="0" fontId="0" fillId="0" borderId="15" xfId="0" applyBorder="1" applyAlignment="1">
      <alignment horizontal="left" vertical="center" wrapText="1"/>
    </xf>
    <xf numFmtId="0" fontId="41" fillId="0" borderId="0" xfId="90" applyFont="1" applyFill="1" applyAlignment="1">
      <alignment horizontal="left" vertical="top" wrapText="1"/>
    </xf>
    <xf numFmtId="1" fontId="25" fillId="0" borderId="0" xfId="0" applyNumberFormat="1" applyFont="1" applyFill="1" applyBorder="1" applyAlignment="1">
      <alignment vertical="center" wrapText="1"/>
    </xf>
    <xf numFmtId="0" fontId="25" fillId="37" borderId="0" xfId="0" applyFont="1" applyFill="1" applyBorder="1" applyAlignment="1">
      <alignment horizontal="right"/>
    </xf>
    <xf numFmtId="1" fontId="25" fillId="37" borderId="0" xfId="0" applyNumberFormat="1" applyFont="1" applyFill="1" applyBorder="1" applyAlignment="1">
      <alignment horizontal="right"/>
    </xf>
    <xf numFmtId="1" fontId="25" fillId="37" borderId="0" xfId="0" applyNumberFormat="1" applyFont="1" applyFill="1" applyBorder="1" applyAlignment="1" applyProtection="1">
      <alignment horizontal="right"/>
      <protection locked="0"/>
    </xf>
    <xf numFmtId="164" fontId="25" fillId="37" borderId="0" xfId="0" applyNumberFormat="1" applyFont="1" applyFill="1"/>
    <xf numFmtId="168" fontId="26" fillId="37" borderId="0" xfId="0" applyNumberFormat="1" applyFont="1" applyFill="1"/>
    <xf numFmtId="0" fontId="70" fillId="37" borderId="0" xfId="164" applyFill="1"/>
    <xf numFmtId="1" fontId="25" fillId="37" borderId="0" xfId="0" applyNumberFormat="1" applyFont="1" applyFill="1" applyBorder="1"/>
    <xf numFmtId="164" fontId="25" fillId="37" borderId="0" xfId="0" applyNumberFormat="1" applyFont="1" applyFill="1" applyBorder="1"/>
    <xf numFmtId="1" fontId="25" fillId="37" borderId="0" xfId="1" applyNumberFormat="1" applyFont="1" applyFill="1" applyBorder="1"/>
    <xf numFmtId="1" fontId="25" fillId="37" borderId="0" xfId="1" applyNumberFormat="1" applyFont="1" applyFill="1" applyBorder="1" applyAlignment="1">
      <alignment horizontal="right"/>
    </xf>
    <xf numFmtId="1" fontId="26" fillId="37" borderId="0" xfId="0" applyNumberFormat="1" applyFont="1" applyFill="1" applyBorder="1"/>
    <xf numFmtId="164" fontId="26" fillId="37" borderId="0" xfId="0" applyNumberFormat="1" applyFont="1" applyFill="1" applyBorder="1"/>
    <xf numFmtId="1" fontId="26" fillId="37" borderId="0" xfId="0" applyNumberFormat="1" applyFont="1" applyFill="1"/>
    <xf numFmtId="2" fontId="25" fillId="37" borderId="0" xfId="0" applyNumberFormat="1" applyFont="1" applyFill="1" applyBorder="1"/>
    <xf numFmtId="167" fontId="25" fillId="37" borderId="0" xfId="6" applyNumberFormat="1" applyFont="1" applyFill="1" applyBorder="1" applyAlignment="1">
      <alignment horizontal="right"/>
    </xf>
    <xf numFmtId="167" fontId="25" fillId="37" borderId="0" xfId="0" applyNumberFormat="1" applyFont="1" applyFill="1" applyBorder="1"/>
    <xf numFmtId="166" fontId="25" fillId="37" borderId="0" xfId="0" applyNumberFormat="1" applyFont="1" applyFill="1" applyBorder="1"/>
    <xf numFmtId="166" fontId="26" fillId="37" borderId="0" xfId="0" applyNumberFormat="1" applyFont="1" applyFill="1"/>
    <xf numFmtId="2" fontId="26" fillId="37" borderId="0" xfId="0" applyNumberFormat="1" applyFont="1" applyFill="1"/>
    <xf numFmtId="0" fontId="26" fillId="37" borderId="0" xfId="0" applyFont="1" applyFill="1"/>
    <xf numFmtId="1" fontId="3" fillId="37" borderId="0" xfId="0" applyNumberFormat="1" applyFont="1" applyFill="1" applyBorder="1" applyAlignment="1" applyProtection="1">
      <alignment horizontal="right" vertical="justify"/>
      <protection locked="0"/>
    </xf>
    <xf numFmtId="164" fontId="26" fillId="37" borderId="0" xfId="0" applyNumberFormat="1" applyFont="1" applyFill="1"/>
    <xf numFmtId="168" fontId="25" fillId="37" borderId="0" xfId="0" applyNumberFormat="1" applyFont="1" applyFill="1" applyBorder="1"/>
    <xf numFmtId="0" fontId="3" fillId="37" borderId="0" xfId="90" applyFont="1" applyFill="1"/>
    <xf numFmtId="1" fontId="3" fillId="37" borderId="0" xfId="0" applyNumberFormat="1" applyFont="1" applyFill="1" applyBorder="1" applyAlignment="1">
      <alignment horizontal="right"/>
    </xf>
    <xf numFmtId="1" fontId="25" fillId="37" borderId="0" xfId="0" applyNumberFormat="1" applyFont="1" applyFill="1" applyBorder="1" applyAlignment="1">
      <alignment horizontal="left"/>
    </xf>
  </cellXfs>
  <cellStyles count="166">
    <cellStyle name="20% - Accent1" xfId="108" builtinId="30" customBuiltin="1"/>
    <cellStyle name="20% - Accent1 2" xfId="53"/>
    <cellStyle name="20% - Accent1 3" xfId="10"/>
    <cellStyle name="20% - Accent1 4" xfId="132"/>
    <cellStyle name="20% - Accent2" xfId="112" builtinId="34" customBuiltin="1"/>
    <cellStyle name="20% - Accent2 2" xfId="54"/>
    <cellStyle name="20% - Accent2 3" xfId="11"/>
    <cellStyle name="20% - Accent2 4" xfId="133"/>
    <cellStyle name="20% - Accent3" xfId="116" builtinId="38" customBuiltin="1"/>
    <cellStyle name="20% - Accent3 2" xfId="55"/>
    <cellStyle name="20% - Accent3 3" xfId="12"/>
    <cellStyle name="20% - Accent3 4" xfId="134"/>
    <cellStyle name="20% - Accent4" xfId="120" builtinId="42" customBuiltin="1"/>
    <cellStyle name="20% - Accent4 2" xfId="56"/>
    <cellStyle name="20% - Accent4 3" xfId="13"/>
    <cellStyle name="20% - Accent4 4" xfId="135"/>
    <cellStyle name="20% - Accent5" xfId="124" builtinId="46" customBuiltin="1"/>
    <cellStyle name="20% - Accent5 2" xfId="57"/>
    <cellStyle name="20% - Accent5 3" xfId="14"/>
    <cellStyle name="20% - Accent6" xfId="128" builtinId="50" customBuiltin="1"/>
    <cellStyle name="20% - Accent6 2" xfId="58"/>
    <cellStyle name="20% - Accent6 3" xfId="15"/>
    <cellStyle name="40% - Accent1" xfId="109" builtinId="31" customBuiltin="1"/>
    <cellStyle name="40% - Accent1 2" xfId="59"/>
    <cellStyle name="40% - Accent1 3" xfId="16"/>
    <cellStyle name="40% - Accent2" xfId="113" builtinId="35" customBuiltin="1"/>
    <cellStyle name="40% - Accent2 2" xfId="60"/>
    <cellStyle name="40% - Accent2 3" xfId="17"/>
    <cellStyle name="40% - Accent3" xfId="117" builtinId="39" customBuiltin="1"/>
    <cellStyle name="40% - Accent3 2" xfId="61"/>
    <cellStyle name="40% - Accent3 3" xfId="18"/>
    <cellStyle name="40% - Accent3 4" xfId="136"/>
    <cellStyle name="40% - Accent4" xfId="121" builtinId="43" customBuiltin="1"/>
    <cellStyle name="40% - Accent4 2" xfId="62"/>
    <cellStyle name="40% - Accent4 3" xfId="19"/>
    <cellStyle name="40% - Accent5" xfId="125" builtinId="47" customBuiltin="1"/>
    <cellStyle name="40% - Accent5 2" xfId="63"/>
    <cellStyle name="40% - Accent5 3" xfId="20"/>
    <cellStyle name="40% - Accent6" xfId="129" builtinId="51" customBuiltin="1"/>
    <cellStyle name="40% - Accent6 2" xfId="64"/>
    <cellStyle name="40% - Accent6 3" xfId="21"/>
    <cellStyle name="60% - Accent1" xfId="110" builtinId="32" customBuiltin="1"/>
    <cellStyle name="60% - Accent1 2" xfId="22"/>
    <cellStyle name="60% - Accent2" xfId="114" builtinId="36" customBuiltin="1"/>
    <cellStyle name="60% - Accent2 2" xfId="23"/>
    <cellStyle name="60% - Accent3" xfId="118" builtinId="40" customBuiltin="1"/>
    <cellStyle name="60% - Accent3 2" xfId="24"/>
    <cellStyle name="60% - Accent3 3" xfId="137"/>
    <cellStyle name="60% - Accent4" xfId="122" builtinId="44" customBuiltin="1"/>
    <cellStyle name="60% - Accent4 2" xfId="25"/>
    <cellStyle name="60% - Accent4 3" xfId="138"/>
    <cellStyle name="60% - Accent5" xfId="126" builtinId="48" customBuiltin="1"/>
    <cellStyle name="60% - Accent5 2" xfId="26"/>
    <cellStyle name="60% - Accent6" xfId="130" builtinId="52" customBuiltin="1"/>
    <cellStyle name="60% - Accent6 2" xfId="27"/>
    <cellStyle name="60% - Accent6 3" xfId="139"/>
    <cellStyle name="Accent1" xfId="107" builtinId="29" customBuiltin="1"/>
    <cellStyle name="Accent1 2" xfId="28"/>
    <cellStyle name="Accent2" xfId="111" builtinId="33" customBuiltin="1"/>
    <cellStyle name="Accent2 2" xfId="29"/>
    <cellStyle name="Accent3" xfId="115" builtinId="37" customBuiltin="1"/>
    <cellStyle name="Accent3 2" xfId="30"/>
    <cellStyle name="Accent4" xfId="119" builtinId="41" customBuiltin="1"/>
    <cellStyle name="Accent4 2" xfId="31"/>
    <cellStyle name="Accent5" xfId="123" builtinId="45" customBuiltin="1"/>
    <cellStyle name="Accent5 2" xfId="32"/>
    <cellStyle name="Accent6" xfId="127" builtinId="49" customBuiltin="1"/>
    <cellStyle name="Accent6 2" xfId="33"/>
    <cellStyle name="Bad" xfId="96" builtinId="27" customBuiltin="1"/>
    <cellStyle name="Bad 2" xfId="34"/>
    <cellStyle name="Calculation" xfId="100" builtinId="22" customBuiltin="1"/>
    <cellStyle name="Calculation 2" xfId="35"/>
    <cellStyle name="Check Cell" xfId="102" builtinId="23" customBuiltin="1"/>
    <cellStyle name="Check Cell 2" xfId="36"/>
    <cellStyle name="Column Heading" xfId="86"/>
    <cellStyle name="Column Spanner" xfId="83"/>
    <cellStyle name="Comma" xfId="1" builtinId="3"/>
    <cellStyle name="Comma 2" xfId="5"/>
    <cellStyle name="Continued" xfId="85"/>
    <cellStyle name="Currency 2" xfId="65"/>
    <cellStyle name="Currency 3" xfId="66"/>
    <cellStyle name="Data" xfId="3"/>
    <cellStyle name="Data 2" xfId="81"/>
    <cellStyle name="Explanatory Text" xfId="105" builtinId="53" customBuiltin="1"/>
    <cellStyle name="Explanatory Text 2" xfId="37"/>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Good" xfId="95" builtinId="26" customBuiltin="1"/>
    <cellStyle name="Good 2" xfId="38"/>
    <cellStyle name="Heading 1" xfId="91" builtinId="16" customBuiltin="1"/>
    <cellStyle name="Heading 1 2" xfId="39"/>
    <cellStyle name="Heading 2" xfId="92" builtinId="17" customBuiltin="1"/>
    <cellStyle name="Heading 2 2" xfId="40"/>
    <cellStyle name="Heading 3" xfId="93" builtinId="18" customBuiltin="1"/>
    <cellStyle name="Heading 3 2" xfId="41"/>
    <cellStyle name="Heading 4" xfId="94" builtinId="19" customBuiltin="1"/>
    <cellStyle name="Heading 4 2" xfId="42"/>
    <cellStyle name="Hyperlink" xfId="43" builtinId="8"/>
    <cellStyle name="Hyperlink 2" xfId="67"/>
    <cellStyle name="Hyperlink 3" xfId="140"/>
    <cellStyle name="Input" xfId="98" builtinId="20" customBuiltin="1"/>
    <cellStyle name="Input 2" xfId="44"/>
    <cellStyle name="Last Note" xfId="82"/>
    <cellStyle name="Linked Cell" xfId="101" builtinId="24" customBuiltin="1"/>
    <cellStyle name="Linked Cell 2" xfId="45"/>
    <cellStyle name="Neutral" xfId="97" builtinId="28" customBuiltin="1"/>
    <cellStyle name="Neutral 2" xfId="46"/>
    <cellStyle name="Normal" xfId="0" builtinId="0"/>
    <cellStyle name="Normal 10" xfId="78"/>
    <cellStyle name="Normal 11" xfId="90"/>
    <cellStyle name="Normal 11 2" xfId="165"/>
    <cellStyle name="Normal 12" xfId="164"/>
    <cellStyle name="Normal 15" xfId="142"/>
    <cellStyle name="Normal 2" xfId="4"/>
    <cellStyle name="Normal 2 2" xfId="69"/>
    <cellStyle name="Normal 2 3" xfId="8"/>
    <cellStyle name="Normal 2 4" xfId="68"/>
    <cellStyle name="Normal 3" xfId="7"/>
    <cellStyle name="Normal 4" xfId="2"/>
    <cellStyle name="Normal 4 2" xfId="70"/>
    <cellStyle name="Normal 5" xfId="71"/>
    <cellStyle name="Normal 6" xfId="72"/>
    <cellStyle name="Normal 7" xfId="52"/>
    <cellStyle name="Normal 8" xfId="77"/>
    <cellStyle name="Normal 9" xfId="9"/>
    <cellStyle name="Normal_Sheet1" xfId="6"/>
    <cellStyle name="Note" xfId="104" builtinId="10" customBuiltin="1"/>
    <cellStyle name="Note 2" xfId="73"/>
    <cellStyle name="Note 3" xfId="47"/>
    <cellStyle name="Note 4" xfId="141"/>
    <cellStyle name="Note or Source" xfId="87"/>
    <cellStyle name="Output" xfId="99" builtinId="21" customBuiltin="1"/>
    <cellStyle name="Output 2" xfId="48"/>
    <cellStyle name="Page Header" xfId="89"/>
    <cellStyle name="Panel" xfId="88"/>
    <cellStyle name="Percent 2" xfId="74"/>
    <cellStyle name="Percent 3" xfId="75"/>
    <cellStyle name="Percent 4" xfId="76"/>
    <cellStyle name="Row Stub" xfId="84"/>
    <cellStyle name="Stub Heading" xfId="80"/>
    <cellStyle name="Table Title" xfId="79"/>
    <cellStyle name="Title 2" xfId="49"/>
    <cellStyle name="Title 3" xfId="131"/>
    <cellStyle name="Total" xfId="106" builtinId="25" customBuiltin="1"/>
    <cellStyle name="Total 2" xfId="50"/>
    <cellStyle name="Warning Text" xfId="103" builtinId="11" customBuiltin="1"/>
    <cellStyle name="Warning Text 2" xfId="51"/>
  </cellStyles>
  <dxfs count="46">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E7A7"/>
      <color rgb="FFBBE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764000" cy="4876800"/>
    <xdr:sp macro="" textlink="">
      <xdr:nvSpPr>
        <xdr:cNvPr id="3" name="TextBox 2"/>
        <xdr:cNvSpPr txBox="1"/>
      </xdr:nvSpPr>
      <xdr:spPr>
        <a:xfrm>
          <a:off x="0" y="0"/>
          <a:ext cx="16764000" cy="4876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a:p>
          <a:r>
            <a:rPr lang="en-US" sz="1100"/>
            <a:t>AFDC/TANF (Column V) benefit for 4-person family was updated based on previously collected data: 	</a:t>
          </a:r>
        </a:p>
        <a:p>
          <a:r>
            <a:rPr lang="en-US" sz="1100"/>
            <a:t>	</a:t>
          </a:r>
          <a:r>
            <a:rPr lang="en-US" sz="1100" b="1"/>
            <a:t>AR </a:t>
          </a:r>
          <a:r>
            <a:rPr lang="en-US" sz="1100"/>
            <a:t>2011</a:t>
          </a:r>
        </a:p>
        <a:p>
          <a:endParaRPr lang="en-US" sz="1100"/>
        </a:p>
        <a:p>
          <a:r>
            <a:rPr lang="en-US" sz="1100"/>
            <a:t>Child-only AFDC/TANF (Column AD) cases was updated based on</a:t>
          </a:r>
          <a:r>
            <a:rPr lang="en-US" sz="1100" baseline="0"/>
            <a:t> previously collected data: </a:t>
          </a:r>
        </a:p>
        <a:p>
          <a:r>
            <a:rPr lang="en-US" sz="1100" baseline="0"/>
            <a:t>	</a:t>
          </a:r>
          <a:r>
            <a:rPr lang="en-US" sz="1100" b="1" baseline="0"/>
            <a:t>NM</a:t>
          </a:r>
          <a:r>
            <a:rPr lang="en-US" sz="1100" baseline="0"/>
            <a:t> 2000</a:t>
          </a:r>
        </a:p>
        <a:p>
          <a:r>
            <a:rPr lang="en-US" sz="1100" baseline="0"/>
            <a:t>	</a:t>
          </a:r>
          <a:r>
            <a:rPr lang="en-US" sz="1100" b="1" baseline="0"/>
            <a:t>NM</a:t>
          </a:r>
          <a:r>
            <a:rPr lang="en-US" sz="1100" baseline="0"/>
            <a:t> 2001</a:t>
          </a:r>
          <a:endParaRPr lang="en-US" sz="1100"/>
        </a:p>
        <a:p>
          <a:endParaRPr lang="en-US" sz="1100"/>
        </a:p>
        <a:p>
          <a:r>
            <a:rPr lang="en-US" sz="1100"/>
            <a:t>State EITC Rate (Column BD) was updated:</a:t>
          </a:r>
          <a:r>
            <a:rPr lang="en-US" sz="1100" baseline="0"/>
            <a:t> </a:t>
          </a:r>
        </a:p>
        <a:p>
          <a:r>
            <a:rPr lang="en-US" sz="1100" baseline="0"/>
            <a:t>	</a:t>
          </a:r>
          <a:r>
            <a:rPr lang="en-US" sz="1100" b="1" baseline="0"/>
            <a:t>IL </a:t>
          </a:r>
          <a:r>
            <a:rPr lang="en-US" sz="1100" baseline="0"/>
            <a:t>2011 </a:t>
          </a:r>
          <a:endParaRPr lang="en-US" sz="1100"/>
        </a:p>
        <a:p>
          <a:endParaRPr lang="en-US" sz="1100"/>
        </a:p>
        <a:p>
          <a:r>
            <a:rPr lang="en-US" sz="1100"/>
            <a:t>Values for state Medicaid beneficiaries (Column BK) were missing for some states in some years due to missing data in the Medicaid report.  Data was gathered to fill these missing values.  The data were gathered for the following:</a:t>
          </a:r>
        </a:p>
        <a:p>
          <a:r>
            <a:rPr lang="en-US" sz="1100"/>
            <a:t>	</a:t>
          </a:r>
          <a:r>
            <a:rPr lang="en-US" sz="1100" b="1"/>
            <a:t>AZ</a:t>
          </a:r>
          <a:r>
            <a:rPr lang="en-US" sz="1100" baseline="0"/>
            <a:t> 2011: http://kff.org/medicaid/state-indicator/distribution-of-medicaid-enrollees-by-enrollment-group/?dataView=1&amp;currentTimeframe=0&amp;sortModel=%7B%22colId%22:%22Location%22,%22sort%22:%22asc%22%7D</a:t>
          </a:r>
        </a:p>
        <a:p>
          <a:r>
            <a:rPr lang="en-US" sz="1100" baseline="0"/>
            <a:t>	</a:t>
          </a:r>
          <a:r>
            <a:rPr lang="en-US" sz="1100" b="1" baseline="0"/>
            <a:t>ID</a:t>
          </a:r>
          <a:r>
            <a:rPr lang="en-US" sz="1100" baseline="0"/>
            <a:t> 2011: http://kff.org/medicaid/state-indicator/distribution-of-medicaid-enrollees-by-enrollment-group/?dataView=1&amp;currentTimeframe=0&amp;sortModel=%7B%22colId%22:%22Location%22,%22sort%22:%22asc%22%7D</a:t>
          </a:r>
        </a:p>
        <a:p>
          <a:endParaRPr lang="en-US" sz="1100" baseline="0"/>
        </a:p>
        <a:p>
          <a:r>
            <a:rPr lang="en-US" sz="1100"/>
            <a:t>NSLP Free Participation (Column BP) was</a:t>
          </a:r>
          <a:r>
            <a:rPr lang="en-US" sz="1100" baseline="0"/>
            <a:t> updated based on previously collected data: </a:t>
          </a:r>
        </a:p>
        <a:p>
          <a:r>
            <a:rPr lang="en-US" sz="1100" baseline="0"/>
            <a:t>	</a:t>
          </a:r>
          <a:r>
            <a:rPr lang="en-US" sz="1100" b="1" baseline="0"/>
            <a:t>AK</a:t>
          </a:r>
          <a:r>
            <a:rPr lang="en-US" sz="1100" baseline="0"/>
            <a:t> 2005</a:t>
          </a:r>
        </a:p>
        <a:p>
          <a:endParaRPr lang="en-US" sz="1100" baseline="0"/>
        </a:p>
        <a:p>
          <a:r>
            <a:rPr lang="en-US" sz="1100" baseline="0"/>
            <a:t>NSLP Reduced Participation (Column BQ)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Free Participation (Column BS)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Reduced Participation (Column BT) was updated based on previously collected data: </a:t>
          </a:r>
        </a:p>
        <a:p>
          <a:r>
            <a:rPr lang="en-US" sz="1100" baseline="0"/>
            <a:t>	</a:t>
          </a:r>
          <a:r>
            <a:rPr lang="en-US" sz="1100" b="1" baseline="0"/>
            <a:t>AK</a:t>
          </a:r>
          <a:r>
            <a:rPr lang="en-US" sz="1100" baseline="0"/>
            <a:t> 2005</a:t>
          </a:r>
        </a:p>
        <a:p>
          <a:endParaRPr lang="en-US" sz="1100" baseline="0"/>
        </a:p>
        <a:p>
          <a:r>
            <a:rPr lang="en-US" sz="1100"/>
            <a:t>WIC Participation (Column</a:t>
          </a:r>
          <a:r>
            <a:rPr lang="en-US" sz="1100" baseline="0"/>
            <a:t> BO) for Idaho in 2000-2002 was corrected based on https://web.archive.org/web/20040224031704/http://www.fns.usda.gov/pd/wifypart.htm</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76200</xdr:rowOff>
    </xdr:from>
    <xdr:ext cx="16764000" cy="4876800"/>
    <xdr:sp macro="" textlink="">
      <xdr:nvSpPr>
        <xdr:cNvPr id="2" name="TextBox 1"/>
        <xdr:cNvSpPr txBox="1"/>
      </xdr:nvSpPr>
      <xdr:spPr>
        <a:xfrm>
          <a:off x="0" y="76200"/>
          <a:ext cx="16764000" cy="4876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FS/SNAP Benefit (Columns W-Z) for 1-4 person families for Alaksa and Hawaii was updated for 2015</a:t>
          </a:r>
        </a:p>
        <a:p>
          <a:r>
            <a:rPr lang="en-US" sz="1100"/>
            <a:t>	</a:t>
          </a:r>
          <a:r>
            <a:rPr lang="en-US" sz="1100" b="1"/>
            <a:t>AK</a:t>
          </a:r>
          <a:r>
            <a:rPr lang="en-US" sz="1100" baseline="0"/>
            <a:t> 2015</a:t>
          </a:r>
          <a:br>
            <a:rPr lang="en-US" sz="1100" baseline="0"/>
          </a:br>
          <a:r>
            <a:rPr lang="en-US" sz="1100" baseline="0"/>
            <a:t>	</a:t>
          </a:r>
          <a:r>
            <a:rPr lang="en-US" sz="1100" b="1" baseline="0"/>
            <a:t>HI</a:t>
          </a:r>
          <a:r>
            <a:rPr lang="en-US" sz="1100" baseline="0"/>
            <a:t> 2015</a:t>
          </a:r>
        </a:p>
        <a:p>
          <a:r>
            <a:rPr lang="en-US" sz="1100" baseline="0"/>
            <a:t>State EITC Rates (Column BD) for Nebraska was updated for 2003-2005 according to http://users.nber.org/~taxsim/state-eitc.html</a:t>
          </a:r>
        </a:p>
        <a:p>
          <a:r>
            <a:rPr lang="en-US" sz="1100" baseline="0"/>
            <a:t>	</a:t>
          </a:r>
          <a:r>
            <a:rPr lang="en-US" sz="1100" b="1" baseline="0"/>
            <a:t>NE </a:t>
          </a:r>
          <a:r>
            <a:rPr lang="en-US" sz="1100" b="0" baseline="0"/>
            <a:t>2003</a:t>
          </a:r>
          <a:br>
            <a:rPr lang="en-US" sz="1100" b="0" baseline="0"/>
          </a:br>
          <a:r>
            <a:rPr lang="en-US" sz="1100" b="0" baseline="0"/>
            <a:t>	</a:t>
          </a:r>
          <a:r>
            <a:rPr lang="en-US" sz="1100" b="1" baseline="0"/>
            <a:t>NE</a:t>
          </a:r>
          <a:r>
            <a:rPr lang="en-US" sz="1100" b="0" baseline="0"/>
            <a:t> 2004</a:t>
          </a:r>
          <a:br>
            <a:rPr lang="en-US" sz="1100" b="0" baseline="0"/>
          </a:br>
          <a:r>
            <a:rPr lang="en-US" sz="1100" b="0" baseline="0"/>
            <a:t>	</a:t>
          </a:r>
          <a:r>
            <a:rPr lang="en-US" sz="1100" b="1" baseline="0"/>
            <a:t>NE</a:t>
          </a:r>
          <a:r>
            <a:rPr lang="en-US" sz="1100" b="0" baseline="0"/>
            <a:t> 2005</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h354/Desktop/UKCPR_National_Welfare_Data%20updated%20to%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 Updates and Sources"/>
    </sheetNames>
    <sheetDataSet>
      <sheetData sheetId="0" refreshError="1"/>
    </sheetDataSet>
  </externalBook>
</externalLink>
</file>

<file path=xl/theme/theme1.xml><?xml version="1.0" encoding="utf-8"?>
<a:theme xmlns:a="http://schemas.openxmlformats.org/drawingml/2006/main" name="Kentucky">
  <a:themeElements>
    <a:clrScheme name="Kentucky">
      <a:dk1>
        <a:srgbClr val="000000"/>
      </a:dk1>
      <a:lt1>
        <a:srgbClr val="FFFFFF"/>
      </a:lt1>
      <a:dk2>
        <a:srgbClr val="00305E"/>
      </a:dk2>
      <a:lt2>
        <a:srgbClr val="999999"/>
      </a:lt2>
      <a:accent1>
        <a:srgbClr val="005DAA"/>
      </a:accent1>
      <a:accent2>
        <a:srgbClr val="B9C5DC"/>
      </a:accent2>
      <a:accent3>
        <a:srgbClr val="6B89B4"/>
      </a:accent3>
      <a:accent4>
        <a:srgbClr val="D7DCEA"/>
      </a:accent4>
      <a:accent5>
        <a:srgbClr val="FFF1D0"/>
      </a:accent5>
      <a:accent6>
        <a:srgbClr val="FFE7A7"/>
      </a:accent6>
      <a:hlink>
        <a:srgbClr val="33A2FF"/>
      </a:hlink>
      <a:folHlink>
        <a:srgbClr val="00457F"/>
      </a:folHlink>
    </a:clrScheme>
    <a:fontScheme name="Kentucky">
      <a:majorFont>
        <a:latin typeface="Garamond"/>
        <a:ea typeface=""/>
        <a:cs typeface=""/>
      </a:majorFont>
      <a:minorFont>
        <a:latin typeface="Arial"/>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bea.gov/iTable/iTable.cfm?reqid=70&amp;step=1&amp;isuri=1&amp;acrdn=4" TargetMode="External"/><Relationship Id="rId26" Type="http://schemas.openxmlformats.org/officeDocument/2006/relationships/hyperlink" Target="http://knowledgecenter.csg.org/drupal/view-content-type/1219"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socialsecurity.gov/policy/docs/progdesc/ssi_st_asst/"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www.taxpolicycenter.org/taxfacts/displayafact.cfm?Docid=293" TargetMode="External"/><Relationship Id="rId47" Type="http://schemas.openxmlformats.org/officeDocument/2006/relationships/hyperlink" Target="http://www.socialsecurity.gov/policy/docs/statcomps/ssi_asr/2012/" TargetMode="External"/><Relationship Id="rId50" Type="http://schemas.openxmlformats.org/officeDocument/2006/relationships/hyperlink" Target="http://www.bea.gov/iTable/iTable.cfm?reqid=70&amp;step=1" TargetMode="External"/><Relationship Id="rId7" Type="http://schemas.openxmlformats.org/officeDocument/2006/relationships/hyperlink" Target="http://www.ssa.gov/OACT/COLA/SSIamts.html" TargetMode="External"/><Relationship Id="rId2" Type="http://schemas.openxmlformats.org/officeDocument/2006/relationships/hyperlink" Target="http://www.bls.gov/lau/staadata.txt" TargetMode="External"/><Relationship Id="rId16" Type="http://schemas.openxmlformats.org/officeDocument/2006/relationships/hyperlink" Target="http://www.acf.hhs.gov/programs/ofa/data-reports/caseload/caseload_current.htm" TargetMode="External"/><Relationship Id="rId29" Type="http://schemas.openxmlformats.org/officeDocument/2006/relationships/hyperlink" Target="http://knowledgecenter.csg.org/drupal/view-content-type/1219"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s://www.fas.org/sgp/crs/misc/RL32760.pdf"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293"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2/" TargetMode="External"/><Relationship Id="rId5" Type="http://schemas.openxmlformats.org/officeDocument/2006/relationships/hyperlink" Target="http://www.fns.usda.gov/pd/snapmain.htm"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603" TargetMode="External"/><Relationship Id="rId52" Type="http://schemas.openxmlformats.org/officeDocument/2006/relationships/hyperlink" Target="http://www.socialsecurity.gov/policy/docs/statcomps/ssi_asr/2012/"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fns.usda.gov/snap/government/cola.htm" TargetMode="External"/><Relationship Id="rId14" Type="http://schemas.openxmlformats.org/officeDocument/2006/relationships/hyperlink" Target="http://www.census.gov/hhes/www/hlthins/data/children/uninsured_low-income.html" TargetMode="External"/><Relationship Id="rId22" Type="http://schemas.openxmlformats.org/officeDocument/2006/relationships/hyperlink" Target="http://www.acf.hhs.gov/programs/ofa/resource/2011-07-tanssp-0" TargetMode="External"/><Relationship Id="rId27" Type="http://schemas.openxmlformats.org/officeDocument/2006/relationships/hyperlink" Target="http://knowledgecenter.csg.org/drupal/view-content-type/1219"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36&amp;Topic2id=40&amp;Topic3id=42" TargetMode="External"/><Relationship Id="rId48" Type="http://schemas.openxmlformats.org/officeDocument/2006/relationships/hyperlink" Target="http://www.fns.usda.gov/pd/01slfypart.htm"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s://www.fas.org/sgp/crs/misc/RL32760.pdf" TargetMode="External"/><Relationship Id="rId3" Type="http://schemas.openxmlformats.org/officeDocument/2006/relationships/hyperlink" Target="http://www.bls.gov/lau/staadata.txt"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s://www.cms.gov/MedicaidDataSourcesGenInfo/04_MdManCrEnrllRep.asp" TargetMode="External"/><Relationship Id="rId25" Type="http://schemas.openxmlformats.org/officeDocument/2006/relationships/hyperlink" Target="http://knowledgecenter.csg.org/drupal/view-content-type/1219"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603" TargetMode="External"/><Relationship Id="rId20" Type="http://schemas.openxmlformats.org/officeDocument/2006/relationships/hyperlink" Target="http://www.census.gov/popest/data/state/totals/2012/index.html" TargetMode="External"/><Relationship Id="rId41" Type="http://schemas.openxmlformats.org/officeDocument/2006/relationships/hyperlink" Target="http://www.taxpolicycenter.org/taxfacts/displayafact.cfm?Docid=293" TargetMode="External"/><Relationship Id="rId54" Type="http://schemas.openxmlformats.org/officeDocument/2006/relationships/hyperlink" Target="http://www.socialsecurity.gov/policy/docs/statcomps/ssi_asr/2012/"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5" Type="http://schemas.openxmlformats.org/officeDocument/2006/relationships/hyperlink" Target="http://www.census.gov/hhes/www/poverty/data/historical/peopl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fns.usda.gov/pd/26wifypart.ht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s://www.cms.gov/MedicaidDataSourcesGenInfo/04_MdManCrEnrllRep.asp" TargetMode="External"/><Relationship Id="rId26" Type="http://schemas.openxmlformats.org/officeDocument/2006/relationships/hyperlink" Target="https://www.fas.org/sgp/crs/misc/RL32760.pdf"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census.gov/popest/data/state/totals/2012/index.html" TargetMode="External"/><Relationship Id="rId34" Type="http://schemas.openxmlformats.org/officeDocument/2006/relationships/hyperlink" Target="http://knowledgecenter.csg.org/drupal/view-content-type/1219" TargetMode="External"/><Relationship Id="rId42" Type="http://schemas.openxmlformats.org/officeDocument/2006/relationships/hyperlink" Target="http://www.taxpolicycenter.org/taxfacts/displayafact.cfm?DocID=36&amp;Topic2id=40&amp;Topic3id=42" TargetMode="External"/><Relationship Id="rId47" Type="http://schemas.openxmlformats.org/officeDocument/2006/relationships/hyperlink" Target="http://www.taxpolicycenter.org/taxfacts/displayafact.cfm?Docid=603" TargetMode="External"/><Relationship Id="rId50" Type="http://schemas.openxmlformats.org/officeDocument/2006/relationships/hyperlink" Target="http://www.socialsecurity.gov/policy/docs/statcomps/ssi_asr/2011/" TargetMode="External"/><Relationship Id="rId55" Type="http://schemas.openxmlformats.org/officeDocument/2006/relationships/hyperlink" Target="http://www.fns.usda.gov/pd/26wifypart.htm" TargetMode="External"/><Relationship Id="rId7" Type="http://schemas.openxmlformats.org/officeDocument/2006/relationships/hyperlink" Target="http://www.ssa.gov/OACT/COLA/SSIamts.html" TargetMode="External"/><Relationship Id="rId2" Type="http://schemas.openxmlformats.org/officeDocument/2006/relationships/hyperlink" Target="http://www.bls.gov/lau/staadata.txt" TargetMode="External"/><Relationship Id="rId16" Type="http://schemas.openxmlformats.org/officeDocument/2006/relationships/hyperlink" Target="http://www.census.gov/hhes/www/poverty/data/historical/people.html" TargetMode="External"/><Relationship Id="rId29" Type="http://schemas.openxmlformats.org/officeDocument/2006/relationships/hyperlink" Target="http://knowledgecenter.csg.org/drupal/view-content-type/1219"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acf.hhs.gov/programs/ofa/resource/2011-07-tanssp-0" TargetMode="External"/><Relationship Id="rId32" Type="http://schemas.openxmlformats.org/officeDocument/2006/relationships/hyperlink" Target="http://knowledgecenter.csg.org/drupal/view-content-type/1219"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36&amp;Topic2id=40&amp;Topic3id=42"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1/" TargetMode="External"/><Relationship Id="rId5" Type="http://schemas.openxmlformats.org/officeDocument/2006/relationships/hyperlink" Target="http://www.fns.usda.gov/pd/snapmain.htm"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293" TargetMode="External"/><Relationship Id="rId52" Type="http://schemas.openxmlformats.org/officeDocument/2006/relationships/hyperlink" Target="http://www.socialsecurity.gov/policy/docs/statcomps/ssi_asr/2011/"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anfdata.urban.org/wrd/WRDWelcome.cfm" TargetMode="External"/><Relationship Id="rId14" Type="http://schemas.openxmlformats.org/officeDocument/2006/relationships/hyperlink" Target="http://www.ssa.gov/policy/docs/progdesc/ssi_st_asst/2008/index.html" TargetMode="External"/><Relationship Id="rId22" Type="http://schemas.openxmlformats.org/officeDocument/2006/relationships/hyperlink" Target="http://www.socialsecurity.gov/policy/docs/progdesc/ssi_st_asst/" TargetMode="External"/><Relationship Id="rId27" Type="http://schemas.openxmlformats.org/officeDocument/2006/relationships/hyperlink" Target="http://www.ers.usda.gov/Briefing/FoodSecurity/stats_graphs.htm"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293" TargetMode="External"/><Relationship Id="rId48" Type="http://schemas.openxmlformats.org/officeDocument/2006/relationships/hyperlink" Target="http://www.taxpolicycenter.org/taxfacts/displayafact.cfm?Docid=293" TargetMode="External"/><Relationship Id="rId56" Type="http://schemas.openxmlformats.org/officeDocument/2006/relationships/hyperlink" Target="http://www.bea.gov/iTable/iTable.cfm?reqid=70&amp;step=1"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socialsecurity.gov/policy/docs/statcomps/ssi_asr/2011/" TargetMode="External"/><Relationship Id="rId3" Type="http://schemas.openxmlformats.org/officeDocument/2006/relationships/hyperlink" Target="http://www.bls.gov/lau/staadata.txt"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acf.hhs.gov/programs/ofa/data-reports/caseload/caseload_current.htm" TargetMode="External"/><Relationship Id="rId25" Type="http://schemas.openxmlformats.org/officeDocument/2006/relationships/hyperlink" Target="https://www.fas.org/sgp/crs/misc/RL32760.pdf" TargetMode="External"/><Relationship Id="rId33" Type="http://schemas.openxmlformats.org/officeDocument/2006/relationships/hyperlink" Target="http://knowledgecenter.csg.org/drupal/view-content-type/1219"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36&amp;Topic2id=40&amp;Topic3id=42" TargetMode="External"/><Relationship Id="rId20" Type="http://schemas.openxmlformats.org/officeDocument/2006/relationships/hyperlink" Target="http://www.bea.gov/iTable/iTable.cfm?reqid=70&amp;step=1&amp;isuri=1&amp;acrdn=4" TargetMode="External"/><Relationship Id="rId41" Type="http://schemas.openxmlformats.org/officeDocument/2006/relationships/hyperlink" Target="http://www.taxpolicycenter.org/taxfacts/displayafact.cfm?DocID=36&amp;Topic2id=40&amp;Topic3id=42" TargetMode="External"/><Relationship Id="rId54" Type="http://schemas.openxmlformats.org/officeDocument/2006/relationships/hyperlink" Target="http://www.fns.usda.gov/pd/01slfypart.htm"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5" Type="http://schemas.openxmlformats.org/officeDocument/2006/relationships/hyperlink" Target="http://www.census.gov/hhes/www/hlthins/data/children/uninsured_low-incom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taxpolicycenter.org/taxfacts/displayafact.cfm?Docid=603"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anfdata.urban.org/wrd/WRDWelcome.cfm" TargetMode="External"/><Relationship Id="rId26" Type="http://schemas.openxmlformats.org/officeDocument/2006/relationships/hyperlink" Target="http://www.taxpolicycenter.org/taxfacts/displayafact.cfm?Docid=293" TargetMode="External"/><Relationship Id="rId39" Type="http://schemas.openxmlformats.org/officeDocument/2006/relationships/hyperlink" Target="http://www.acf.hhs.gov/programs/ofa/data-reports/caseload/caseload_current.htm" TargetMode="External"/><Relationship Id="rId21" Type="http://schemas.openxmlformats.org/officeDocument/2006/relationships/hyperlink" Target="http://www.ssa.gov/policy/docs/progdesc/ssi_st_asst/2008/index.html"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knowledgecenter.csg.org/drupal/view-content-type/1219" TargetMode="External"/><Relationship Id="rId47" Type="http://schemas.openxmlformats.org/officeDocument/2006/relationships/hyperlink" Target="http://www.socialsecurity.gov/policy/docs/statcomps/ssi_asr/2010/ssi_asr10.pdf" TargetMode="External"/><Relationship Id="rId50" Type="http://schemas.openxmlformats.org/officeDocument/2006/relationships/hyperlink" Target="http://www.socialsecurity.gov/policy/docs/statcomps/ssi_asr/2010/ssi_asr10.pdf" TargetMode="External"/><Relationship Id="rId55" Type="http://schemas.openxmlformats.org/officeDocument/2006/relationships/hyperlink" Target="http://www.bea.gov/iTable/iTable.cfm?reqid=70&amp;step=1&amp;isuri=1&amp;acrdn=4" TargetMode="External"/><Relationship Id="rId7" Type="http://schemas.openxmlformats.org/officeDocument/2006/relationships/hyperlink" Target="http://www.ssa.gov/OACT/COLA/SSIamts.html"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pd/01slfypart.htm" TargetMode="External"/><Relationship Id="rId29" Type="http://schemas.openxmlformats.org/officeDocument/2006/relationships/hyperlink" Target="http://www.census.gov/hhes/www/poverty/data/historical/people.html"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taxpolicycenter.org/taxfacts/displayafact.cfm?DocID=36&amp;Topic2id=40&amp;Topic3id=42"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acf.hhs.gov/programs/ofa/data-reports/index.htm" TargetMode="External"/><Relationship Id="rId40" Type="http://schemas.openxmlformats.org/officeDocument/2006/relationships/hyperlink" Target="http://knowledgecenter.csg.org/drupal/view-content-type/1219" TargetMode="External"/><Relationship Id="rId45" Type="http://schemas.openxmlformats.org/officeDocument/2006/relationships/hyperlink" Target="http://knowledgecenter.csg.org/drupal/view-content-type/1219" TargetMode="External"/><Relationship Id="rId53" Type="http://schemas.openxmlformats.org/officeDocument/2006/relationships/hyperlink" Target="http://www.taxpolicycenter.org/taxfacts/displayafact.cfm?Docid=603" TargetMode="External"/><Relationship Id="rId58" Type="http://schemas.openxmlformats.org/officeDocument/2006/relationships/hyperlink" Target="http://ace.illinois.edu/directory/craig-gundersen" TargetMode="External"/><Relationship Id="rId5" Type="http://schemas.openxmlformats.org/officeDocument/2006/relationships/hyperlink" Target="http://www.fns.usda.gov/pd/snapmain.htm" TargetMode="External"/><Relationship Id="rId19" Type="http://schemas.openxmlformats.org/officeDocument/2006/relationships/hyperlink" Target="http://www.ers.usda.gov/Briefing/FoodSecurity/stats_graphs.htm"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ssa.gov/policy/docs/progdesc/ssi_st_asst/2008/index.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www.taxpolicycenter.org/taxfacts/displayafact.cfm?DocID=36&amp;Topic2id=40&amp;Topic3id=42" TargetMode="External"/><Relationship Id="rId27" Type="http://schemas.openxmlformats.org/officeDocument/2006/relationships/hyperlink" Target="http://www.taxpolicycenter.org/taxfacts/displayafact.cfm?Docid=293" TargetMode="External"/><Relationship Id="rId30" Type="http://schemas.openxmlformats.org/officeDocument/2006/relationships/hyperlink" Target="http://www.taxpolicycenter.org/taxfacts/displayafact.cfm?DocID=36&amp;Topic2id=40&amp;Topic3id=42"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knowledgecenter.csg.org/drupal/view-content-type/1219" TargetMode="External"/><Relationship Id="rId48" Type="http://schemas.openxmlformats.org/officeDocument/2006/relationships/hyperlink" Target="http://www.socialsecurity.gov/policy/docs/statcomps/ssi_asr/2010/ssi_asr10.pdf" TargetMode="External"/><Relationship Id="rId56" Type="http://schemas.openxmlformats.org/officeDocument/2006/relationships/hyperlink" Target="http://www.bea.gov/iTable/iTable.cfm?reqid=70&amp;step=1&amp;isuri=1&amp;acrdn=4"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fns.usda.gov/pd/wicmain.htm" TargetMode="External"/><Relationship Id="rId3" Type="http://schemas.openxmlformats.org/officeDocument/2006/relationships/hyperlink" Target="http://www.bls.gov/lau/staadata.txt"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fns.usda.gov/pd/08sbfypart.htm" TargetMode="External"/><Relationship Id="rId25" Type="http://schemas.openxmlformats.org/officeDocument/2006/relationships/hyperlink" Target="http://www.bea.gov/regional/gsp/"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acf.hhs.gov/programs/ofa/data-reports/index.htm" TargetMode="External"/><Relationship Id="rId46" Type="http://schemas.openxmlformats.org/officeDocument/2006/relationships/hyperlink" Target="http://knowledgecenter.csg.org/drupal/view-content-type/1219" TargetMode="External"/><Relationship Id="rId20" Type="http://schemas.openxmlformats.org/officeDocument/2006/relationships/hyperlink" Target="http://anfdata.urban.org/wrd/WRDWelcome.cfm" TargetMode="External"/><Relationship Id="rId41" Type="http://schemas.openxmlformats.org/officeDocument/2006/relationships/hyperlink" Target="http://knowledgecenter.csg.org/drupal/view-content-type/1219" TargetMode="External"/><Relationship Id="rId54" Type="http://schemas.openxmlformats.org/officeDocument/2006/relationships/hyperlink" Target="https://www.cms.gov/MedicaidDataSourcesGenInfo/04_MdManCrEnrllRep.asp"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ensus.gov/hhes/www/hlthins/data/children/uninsured_low-income.html" TargetMode="External"/><Relationship Id="rId28" Type="http://schemas.openxmlformats.org/officeDocument/2006/relationships/hyperlink" Target="http://www.taxpolicycenter.org/taxfacts/displayafact.cfm?Docid=293" TargetMode="External"/><Relationship Id="rId36" Type="http://schemas.openxmlformats.org/officeDocument/2006/relationships/hyperlink" Target="http://www.taxpolicycenter.org/taxfacts/displayafact.cfm?Docid=293" TargetMode="External"/><Relationship Id="rId49" Type="http://schemas.openxmlformats.org/officeDocument/2006/relationships/hyperlink" Target="http://www.socialsecurity.gov/policy/docs/statcomps/ssi_asr/2010/ssi_asr10.pdf" TargetMode="External"/><Relationship Id="rId57" Type="http://schemas.openxmlformats.org/officeDocument/2006/relationships/hyperlink" Target="http://www.census.gov/popest/intercensal/state/state2010.html" TargetMode="External"/><Relationship Id="rId10" Type="http://schemas.openxmlformats.org/officeDocument/2006/relationships/hyperlink" Target="http://anfdata.urban.org/wrd/WRDWelcome.cfm" TargetMode="External"/><Relationship Id="rId31" Type="http://schemas.openxmlformats.org/officeDocument/2006/relationships/hyperlink" Target="http://www.taxpolicycenter.org/taxfacts/displayafact.cfm?DocID=36&amp;Topic2id=40&amp;Topic3id=42" TargetMode="External"/><Relationship Id="rId44" Type="http://schemas.openxmlformats.org/officeDocument/2006/relationships/hyperlink" Target="http://knowledgecenter.csg.org/drupal/view-content-type/1219" TargetMode="External"/><Relationship Id="rId52" Type="http://schemas.openxmlformats.org/officeDocument/2006/relationships/hyperlink" Target="http://www.taxpolicycenter.org/taxfacts/displayafact.cfm?Docid=603"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www.fns.usda.gov/pd/01slfypart.htm" TargetMode="External"/><Relationship Id="rId26" Type="http://schemas.openxmlformats.org/officeDocument/2006/relationships/hyperlink" Target="http://www.taxpolicycenter.org/taxfacts/displayafact.cfm?DocID=36&amp;Topic2id=40&amp;Topic3id=42" TargetMode="External"/><Relationship Id="rId39" Type="http://schemas.openxmlformats.org/officeDocument/2006/relationships/hyperlink" Target="http://www.census.gov/hhes/www/poverty/data/historical/people.html" TargetMode="External"/><Relationship Id="rId21" Type="http://schemas.openxmlformats.org/officeDocument/2006/relationships/hyperlink" Target="http://taxpolicycenter.org/taxfacts/displayafact.cfm?Docid=357" TargetMode="External"/><Relationship Id="rId34" Type="http://schemas.openxmlformats.org/officeDocument/2006/relationships/hyperlink" Target="http://www.taxpolicycenter.org/taxfacts/displayafact.cfm?Docid=293" TargetMode="External"/><Relationship Id="rId42" Type="http://schemas.openxmlformats.org/officeDocument/2006/relationships/hyperlink" Target="http://www.bea.gov/regional/spi/default.cfm?satable=SA35" TargetMode="External"/><Relationship Id="rId47" Type="http://schemas.openxmlformats.org/officeDocument/2006/relationships/hyperlink" Target="http://www.taxpolicycenter.org/taxfacts/displayafact.cfm?DocID=36&amp;Topic2id=40&amp;Topic3id=42" TargetMode="External"/><Relationship Id="rId50" Type="http://schemas.openxmlformats.org/officeDocument/2006/relationships/hyperlink" Target="http://www.ace.illinois.edu/ViewFaculty.aspx?NetID=cggunder" TargetMode="External"/><Relationship Id="rId7" Type="http://schemas.openxmlformats.org/officeDocument/2006/relationships/hyperlink" Target="http://www.fns.usda.gov/pd/snapmain.htm"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9" Type="http://schemas.openxmlformats.org/officeDocument/2006/relationships/hyperlink" Target="http://www.taxpolicycenter.org/taxfacts/displayafact.cfm?DocID=36&amp;Topic2id=40&amp;Topic3id=42" TargetMode="External"/><Relationship Id="rId11" Type="http://schemas.openxmlformats.org/officeDocument/2006/relationships/hyperlink" Target="http://www.ssa.gov/policy/docs/progdesc/ssi_st_asst/2008/index.html" TargetMode="External"/><Relationship Id="rId24" Type="http://schemas.openxmlformats.org/officeDocument/2006/relationships/hyperlink" Target="http://anfdata.urban.org/wrd/WRDWelcome.cfm" TargetMode="External"/><Relationship Id="rId32" Type="http://schemas.openxmlformats.org/officeDocument/2006/relationships/hyperlink" Target="http://www.taxpolicycenter.org/taxfacts/displayafact.cfm?Docid=293" TargetMode="External"/><Relationship Id="rId37" Type="http://schemas.openxmlformats.org/officeDocument/2006/relationships/hyperlink" Target="http://www.socialsecurity.gov/policy/docs/statcomps/ssi_asr/2009/index.html" TargetMode="External"/><Relationship Id="rId40" Type="http://schemas.openxmlformats.org/officeDocument/2006/relationships/hyperlink" Target="http://www.bea.gov/regional/spi/default.cfm?satable=SA35" TargetMode="External"/><Relationship Id="rId45"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census.gov/hhes/www/hlthins/data/children/uninsured_low-income.html" TargetMode="External"/><Relationship Id="rId15" Type="http://schemas.openxmlformats.org/officeDocument/2006/relationships/hyperlink" Target="http://www.fns.usda.gov/snap/government/cola.htm" TargetMode="External"/><Relationship Id="rId23" Type="http://schemas.openxmlformats.org/officeDocument/2006/relationships/hyperlink" Target="http://www.ers.usda.gov/Briefing/FoodSecurity/stats_graphs.htm" TargetMode="External"/><Relationship Id="rId28" Type="http://schemas.openxmlformats.org/officeDocument/2006/relationships/hyperlink" Target="http://www.census.gov/hhes/www/hlthins/data/children/uninsured_low-income.html" TargetMode="External"/><Relationship Id="rId36" Type="http://schemas.openxmlformats.org/officeDocument/2006/relationships/hyperlink" Target="http://www.socialsecurity.gov/policy/docs/statcomps/ssi_asr/2009/index.html" TargetMode="External"/><Relationship Id="rId49" Type="http://schemas.openxmlformats.org/officeDocument/2006/relationships/hyperlink" Target="http://www.taxpolicycenter.org/taxfacts/displayafact.cfm?Docid=293" TargetMode="External"/><Relationship Id="rId10" Type="http://schemas.openxmlformats.org/officeDocument/2006/relationships/hyperlink" Target="http://www.ssa.gov/policy/docs/progdesc/ssi_st_asst/2008/index.html" TargetMode="External"/><Relationship Id="rId19" Type="http://schemas.openxmlformats.org/officeDocument/2006/relationships/hyperlink" Target="http://www.fns.usda.gov/pd/08sbfypart.htm" TargetMode="External"/><Relationship Id="rId31" Type="http://schemas.openxmlformats.org/officeDocument/2006/relationships/hyperlink" Target="http://www.bea.gov/regional/gsp/" TargetMode="External"/><Relationship Id="rId44" Type="http://schemas.openxmlformats.org/officeDocument/2006/relationships/hyperlink" Target="http://www.taxpolicycenter.org/taxfacts/displayafact.cfm?DocID=36&amp;Topic2id=40&amp;Topic3id=42" TargetMode="External"/><Relationship Id="rId52" Type="http://schemas.openxmlformats.org/officeDocument/2006/relationships/hyperlink" Target="http://www.ace.illinois.edu/ViewFaculty.aspx?NetID=cggunder" TargetMode="External"/><Relationship Id="rId4" Type="http://schemas.openxmlformats.org/officeDocument/2006/relationships/hyperlink" Target="http://www.bls.gov/lau/staadata.txt" TargetMode="External"/><Relationship Id="rId9" Type="http://schemas.openxmlformats.org/officeDocument/2006/relationships/hyperlink" Target="http://www.ssa.gov/OACT/COLA/SSIamts.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anfdata.urban.org/wrd/WRDWelcome.cfm" TargetMode="External"/><Relationship Id="rId27" Type="http://schemas.openxmlformats.org/officeDocument/2006/relationships/hyperlink" Target="http://www.fns.usda.gov/pd/26wifypart.htm" TargetMode="External"/><Relationship Id="rId30" Type="http://schemas.openxmlformats.org/officeDocument/2006/relationships/hyperlink" Target="http://www.acf.hhs.gov/programs/ofa/data-reports/caseload/2009/2009_recipient_tan.htm" TargetMode="External"/><Relationship Id="rId35" Type="http://schemas.openxmlformats.org/officeDocument/2006/relationships/hyperlink" Target="http://www.socialsecurity.gov/policy/docs/statcomps/ssi_asr/2009/index.html" TargetMode="External"/><Relationship Id="rId43" Type="http://schemas.openxmlformats.org/officeDocument/2006/relationships/hyperlink" Target="http://www.cms.gov/MedicaidDataSourcesGenInfo/04_MdManCrEnrllRep.asp" TargetMode="External"/><Relationship Id="rId48" Type="http://schemas.openxmlformats.org/officeDocument/2006/relationships/hyperlink" Target="http://www.taxpolicycenter.org/taxfacts/displayafact.cfm?DocID=36&amp;Topic2id=40&amp;Topic3id=42" TargetMode="External"/><Relationship Id="rId8" Type="http://schemas.openxmlformats.org/officeDocument/2006/relationships/hyperlink" Target="http://www.acf.hhs.gov/programs/ofa/data-reports/caseload/2008/2008_family_tan.htm" TargetMode="External"/><Relationship Id="rId51" Type="http://schemas.openxmlformats.org/officeDocument/2006/relationships/hyperlink" Target="http://www.ace.illinois.edu/ViewFaculty.aspx?NetID=cggunder" TargetMode="External"/><Relationship Id="rId3" Type="http://schemas.openxmlformats.org/officeDocument/2006/relationships/hyperlink" Target="http://www.bls.gov/lau/staadata.txt" TargetMode="External"/><Relationship Id="rId12" Type="http://schemas.openxmlformats.org/officeDocument/2006/relationships/hyperlink" Target="http://anfdata.urban.org/wrd/WRDWelcome.cfm" TargetMode="External"/><Relationship Id="rId17" Type="http://schemas.openxmlformats.org/officeDocument/2006/relationships/hyperlink" Target="http://www.taxpolicycenter.org/taxfacts/displayafact.cfm?DocID=36&amp;Topic2id=40&amp;Topic3id=42" TargetMode="External"/><Relationship Id="rId25" Type="http://schemas.openxmlformats.org/officeDocument/2006/relationships/hyperlink" Target="http://www.ssa.gov/policy/docs/progdesc/ssi_st_asst/2008/index.html" TargetMode="External"/><Relationship Id="rId33" Type="http://schemas.openxmlformats.org/officeDocument/2006/relationships/hyperlink" Target="http://www.taxpolicycenter.org/taxfacts/displayafact.cfm?Docid=293" TargetMode="External"/><Relationship Id="rId38" Type="http://schemas.openxmlformats.org/officeDocument/2006/relationships/hyperlink" Target="http://www.socialsecurity.gov/policy/docs/statcomps/ssi_asr/2009/index.html" TargetMode="External"/><Relationship Id="rId46" Type="http://schemas.openxmlformats.org/officeDocument/2006/relationships/hyperlink" Target="http://www.taxpolicycenter.org/taxfacts/displayafact.cfm?DocID=36&amp;Topic2id=40&amp;Topic3id=42" TargetMode="External"/><Relationship Id="rId20" Type="http://schemas.openxmlformats.org/officeDocument/2006/relationships/hyperlink" Target="http://taxpolicycenter.org/taxfacts/displayafact.cfm?Docid=357" TargetMode="External"/><Relationship Id="rId41" Type="http://schemas.openxmlformats.org/officeDocument/2006/relationships/hyperlink" Target="http://www.taxpolicycenter.org/taxfacts/displayafact.cfm?DocID=36&amp;Topic2id=40&amp;Topic3id=42"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fns.usda.gov/pd/snapmain.ht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fns.usda.gov/snap/government/cola.htm" TargetMode="External"/><Relationship Id="rId26" Type="http://schemas.openxmlformats.org/officeDocument/2006/relationships/hyperlink" Target="http://www.cms.hhs.gov/MedicaidDataSourcesGenInfo/04_MdManCrEnrllRep.asp"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anfdata.urban.org/wrd/WRDWelcome.cfm" TargetMode="External"/><Relationship Id="rId7" Type="http://schemas.openxmlformats.org/officeDocument/2006/relationships/hyperlink" Target="http://www.fns.usda.gov/pd/snapmain.htm" TargetMode="External"/><Relationship Id="rId12" Type="http://schemas.openxmlformats.org/officeDocument/2006/relationships/hyperlink" Target="http://www.ssa.gov/policy/docs/progdesc/ssi_st_asst/2008/index.html" TargetMode="External"/><Relationship Id="rId17" Type="http://schemas.openxmlformats.org/officeDocument/2006/relationships/hyperlink" Target="http://www.fns.usda.gov/snap/government/cola.htm" TargetMode="External"/><Relationship Id="rId25" Type="http://schemas.openxmlformats.org/officeDocument/2006/relationships/hyperlink" Target="http://www.socialsecurity.gov/policy/docs/factsheets/cong_stats/2007/" TargetMode="External"/><Relationship Id="rId33" Type="http://schemas.openxmlformats.org/officeDocument/2006/relationships/hyperlink" Target="http://www.census.gov/hhes/www/poverty/histpov/perindex.html,%20table%2021"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www.taxpolicycenter.org/taxfacts/displayafact.cfm?DocID=36&amp;Topic2id=40&amp;Topic3id=42" TargetMode="External"/><Relationship Id="rId29" Type="http://schemas.openxmlformats.org/officeDocument/2006/relationships/hyperlink" Target="http://www.fns.usda.gov/pd/08sbfypart.htm"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census.gov/hhes/www/hlthins/lowinckid.html" TargetMode="External"/><Relationship Id="rId11" Type="http://schemas.openxmlformats.org/officeDocument/2006/relationships/hyperlink" Target="http://www.ssa.gov/OACT/COLA/SSIamts.html" TargetMode="External"/><Relationship Id="rId24" Type="http://schemas.openxmlformats.org/officeDocument/2006/relationships/hyperlink" Target="http://www.socialsecurity.gov/policy/docs/factsheets/cong_stats/2007/" TargetMode="External"/><Relationship Id="rId32" Type="http://schemas.openxmlformats.org/officeDocument/2006/relationships/hyperlink" Target="http://www.census.gov/hhes/www/poverty/histpov/perindex.html,%20table%2021" TargetMode="External"/><Relationship Id="rId37" Type="http://schemas.openxmlformats.org/officeDocument/2006/relationships/hyperlink" Target="http://www.nga.org/Files/pdf/BIOBOOK.PDF" TargetMode="External"/><Relationship Id="rId5" Type="http://schemas.openxmlformats.org/officeDocument/2006/relationships/hyperlink" Target="http://www.census.gov/hhes/www/hlthins/lowinckid.html" TargetMode="External"/><Relationship Id="rId15" Type="http://schemas.openxmlformats.org/officeDocument/2006/relationships/hyperlink" Target="http://anfdata.urban.org/wrd/maps.cfm" TargetMode="External"/><Relationship Id="rId23" Type="http://schemas.openxmlformats.org/officeDocument/2006/relationships/hyperlink" Target="http://www.socialsecurity.gov/policy/docs/factsheets/cong_stats/2007/" TargetMode="External"/><Relationship Id="rId28" Type="http://schemas.openxmlformats.org/officeDocument/2006/relationships/hyperlink" Target="http://www.fns.usda.gov/pd/01slfypart.htm" TargetMode="External"/><Relationship Id="rId36" Type="http://schemas.openxmlformats.org/officeDocument/2006/relationships/hyperlink" Target="http://anfdata.urban.org/wrd/WRDWelcome.cfm" TargetMode="External"/><Relationship Id="rId10" Type="http://schemas.openxmlformats.org/officeDocument/2006/relationships/hyperlink" Target="http://www.acf.hhs.gov/programs/ofa/data-reports/caseload/2008/2008_family_tan.htm" TargetMode="External"/><Relationship Id="rId19" Type="http://schemas.openxmlformats.org/officeDocument/2006/relationships/hyperlink" Target="http://www.fns.usda.gov/snap/government/cola.htm" TargetMode="External"/><Relationship Id="rId31" Type="http://schemas.openxmlformats.org/officeDocument/2006/relationships/hyperlink" Target="http://taxpolicycenter.org/taxfacts/displayafact.cfm?Docid=357"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data-reports/caseload/2008/2008_recipient_tan.htm" TargetMode="External"/><Relationship Id="rId14" Type="http://schemas.openxmlformats.org/officeDocument/2006/relationships/hyperlink" Target="http://www.ncsl.org/LegislaturesElections/LegislatorsLegislativeStaffData/LegislatorDataandServicesOverview/tabid/14853/Default.aspx" TargetMode="External"/><Relationship Id="rId22" Type="http://schemas.openxmlformats.org/officeDocument/2006/relationships/hyperlink" Target="http://www.acf.hhs.gov/programs/ofa/data-reports/caseload/2007/2007_0parent_tan.htm" TargetMode="External"/><Relationship Id="rId27" Type="http://schemas.openxmlformats.org/officeDocument/2006/relationships/hyperlink" Target="http://www.fns.usda.gov/pd/26wifypart.htm" TargetMode="External"/><Relationship Id="rId30" Type="http://schemas.openxmlformats.org/officeDocument/2006/relationships/hyperlink" Target="http://taxpolicycenter.org/taxfacts/displayafact.cfm?Docid=357" TargetMode="External"/><Relationship Id="rId35" Type="http://schemas.openxmlformats.org/officeDocument/2006/relationships/hyperlink" Target="http://www.ers.usda.gov/Publications/ERR49/ERR49.pdfhttp:/www.ers.usda.gov/publications/err11/err11.pdfhttp:/www.ers.usda.gov/Publications/ERR29/ERR29.pdf" TargetMode="External"/><Relationship Id="rId8" Type="http://schemas.openxmlformats.org/officeDocument/2006/relationships/hyperlink" Target="http://www.fns.usda.gov/pd/snapmain.htm" TargetMode="External"/><Relationship Id="rId3" Type="http://schemas.openxmlformats.org/officeDocument/2006/relationships/hyperlink" Target="http://www.bls.gov/lau/staadata.txt"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www.taxpolicycenter.org/taxfacts/displayafact.cfm?DocID=36&amp;Topic2id=40&amp;Topic3id=42" TargetMode="External"/><Relationship Id="rId18" Type="http://schemas.openxmlformats.org/officeDocument/2006/relationships/hyperlink" Target="http://www.socialsecurity.gov/policy/docs/factsheets/cong_stats/2007/" TargetMode="External"/><Relationship Id="rId26" Type="http://schemas.openxmlformats.org/officeDocument/2006/relationships/hyperlink" Target="http://www.census.gov/popest/states/NST-ann-est.html" TargetMode="External"/><Relationship Id="rId39" Type="http://schemas.openxmlformats.org/officeDocument/2006/relationships/hyperlink" Target="http://www.ncsl.org/programs/legismgt/about/legislator_overview.htm"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www.fns.usda.gov/snap/government/cola.htm" TargetMode="External"/><Relationship Id="rId7" Type="http://schemas.openxmlformats.org/officeDocument/2006/relationships/hyperlink" Target="http://www.ncsl.org/programs/legismgt/about/legislator_overview.htm" TargetMode="External"/><Relationship Id="rId12" Type="http://schemas.openxmlformats.org/officeDocument/2006/relationships/hyperlink" Target="http://www.taxpolicycenter.org/taxfacts/displayafact.cfm?DocID=36&amp;Topic2id=40&amp;Topic3id=42" TargetMode="External"/><Relationship Id="rId17" Type="http://schemas.openxmlformats.org/officeDocument/2006/relationships/hyperlink" Target="http://www.acf.hhs.gov/programs/ofa/data-reports/caseload/2007/2007_0parent_tan.htm" TargetMode="External"/><Relationship Id="rId25" Type="http://schemas.openxmlformats.org/officeDocument/2006/relationships/hyperlink" Target="http://www.fns.usda.gov/pd/08sbfypart.htm" TargetMode="External"/><Relationship Id="rId33" Type="http://schemas.openxmlformats.org/officeDocument/2006/relationships/hyperlink" Target="http://anfdata.urban.org/wrd/maps.cfm" TargetMode="External"/><Relationship Id="rId38" Type="http://schemas.openxmlformats.org/officeDocument/2006/relationships/hyperlink" Target="http://www.nga.org/Files/pdf/BIOBOOK.pdf" TargetMode="External"/><Relationship Id="rId2" Type="http://schemas.openxmlformats.org/officeDocument/2006/relationships/hyperlink" Target="http://www.workworld.org/wwwebhelp/food_stamp_benefit_levels.htm" TargetMode="External"/><Relationship Id="rId16" Type="http://schemas.openxmlformats.org/officeDocument/2006/relationships/hyperlink" Target="http://www.taxpolicycenter.org/taxfacts/displayafact.cfm?Docid=293" TargetMode="External"/><Relationship Id="rId20" Type="http://schemas.openxmlformats.org/officeDocument/2006/relationships/hyperlink" Target="http://www.socialsecurity.gov/policy/docs/factsheets/cong_stats/2007/" TargetMode="External"/><Relationship Id="rId29" Type="http://schemas.openxmlformats.org/officeDocument/2006/relationships/hyperlink" Target="http://www.acf.hhs.gov/programs/ofa/data-reports/caseload" TargetMode="External"/><Relationship Id="rId1" Type="http://schemas.openxmlformats.org/officeDocument/2006/relationships/hyperlink" Target="http://www.bls.gov/lau/staadata.txt" TargetMode="External"/><Relationship Id="rId6" Type="http://schemas.openxmlformats.org/officeDocument/2006/relationships/hyperlink" Target="http://www.ncsl.org/programs/legismgt/about/legislator_overview.htm" TargetMode="External"/><Relationship Id="rId11" Type="http://schemas.openxmlformats.org/officeDocument/2006/relationships/hyperlink" Target="http://www.taxpolicycenter.org/taxfacts/displayafact.cfm?DocID=36&amp;Topic2id=40&amp;Topic3id=42" TargetMode="External"/><Relationship Id="rId24" Type="http://schemas.openxmlformats.org/officeDocument/2006/relationships/hyperlink" Target="http://www.fns.usda.gov/pd/01slfypart.htm" TargetMode="External"/><Relationship Id="rId32" Type="http://schemas.openxmlformats.org/officeDocument/2006/relationships/hyperlink" Target="http://www.fns.usda.gov/pd/snapmain.htm" TargetMode="External"/><Relationship Id="rId37" Type="http://schemas.openxmlformats.org/officeDocument/2006/relationships/hyperlink" Target="http://www.ssa.gov/policy/docs/progdesc/ssi_st_asst/2008/index.html" TargetMode="External"/><Relationship Id="rId40"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ncsl.org/programs/legismgt/about/legislator_overview.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ms.hhs.gov/MedicaidDataSourcesGenInfo/04_MdManCrEnrllRep.asp" TargetMode="External"/><Relationship Id="rId28" Type="http://schemas.openxmlformats.org/officeDocument/2006/relationships/hyperlink" Target="http://www.census.gov/hhes/www/hlthins/lowinckid.html" TargetMode="External"/><Relationship Id="rId36" Type="http://schemas.openxmlformats.org/officeDocument/2006/relationships/hyperlink" Target="http://www.ssa.gov/OACT/COLA/SSIamts.html" TargetMode="External"/><Relationship Id="rId10" Type="http://schemas.openxmlformats.org/officeDocument/2006/relationships/hyperlink" Target="http://www.taxpolicycenter.org/taxfacts/displayafact.cfm?DocID=36&amp;Topic2id=40&amp;Topic3id=42" TargetMode="External"/><Relationship Id="rId19" Type="http://schemas.openxmlformats.org/officeDocument/2006/relationships/hyperlink" Target="http://www.socialsecurity.gov/policy/docs/factsheets/cong_stats/2007/" TargetMode="External"/><Relationship Id="rId31" Type="http://schemas.openxmlformats.org/officeDocument/2006/relationships/hyperlink" Target="http://www.fns.usda.gov/pd/snapmain.htm" TargetMode="External"/><Relationship Id="rId4" Type="http://schemas.openxmlformats.org/officeDocument/2006/relationships/hyperlink" Target="http://www.census.gov/hhes/www/poverty/histpov/perindex.html,%20table%2021" TargetMode="External"/><Relationship Id="rId9" Type="http://schemas.openxmlformats.org/officeDocument/2006/relationships/hyperlink" Target="http://www.taxpolicycenter.org/taxfacts/displayafact.cfm?DocID=36&amp;Topic2id=40&amp;Topic3id=42" TargetMode="External"/><Relationship Id="rId14" Type="http://schemas.openxmlformats.org/officeDocument/2006/relationships/hyperlink" Target="http://www.taxpolicycenter.org/taxfacts/displayafact.cfm?DocID=36&amp;Topic2id=40&amp;Topic3id=42" TargetMode="External"/><Relationship Id="rId22" Type="http://schemas.openxmlformats.org/officeDocument/2006/relationships/hyperlink" Target="http://www.bls.gov/lau/staadata.txt" TargetMode="External"/><Relationship Id="rId27" Type="http://schemas.openxmlformats.org/officeDocument/2006/relationships/hyperlink" Target="http://www.bls.gov/lau/staadata.txt" TargetMode="External"/><Relationship Id="rId30" Type="http://schemas.openxmlformats.org/officeDocument/2006/relationships/hyperlink" Target="http://www.acf.hhs.gov/programs/ofa/data-reports/caseload/caseload_recent.html" TargetMode="External"/><Relationship Id="rId35" Type="http://schemas.openxmlformats.org/officeDocument/2006/relationships/hyperlink" Target="http://www.workworld.org/wwwebhelp/food_stamp_benefit_levels.htm" TargetMode="External"/><Relationship Id="rId8" Type="http://schemas.openxmlformats.org/officeDocument/2006/relationships/hyperlink" Target="http://www.taxpolicycenter.org/taxfacts/displayafact.cfm?DocID=36&amp;Topic2id=40&amp;Topic3id=42" TargetMode="External"/><Relationship Id="rId3" Type="http://schemas.openxmlformats.org/officeDocument/2006/relationships/hyperlink" Target="http://www.census.gov/hhes/www/poverty/histpov/perindex.html,%20table%202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si.asr@ssa.gov" TargetMode="External"/><Relationship Id="rId1" Type="http://schemas.openxmlformats.org/officeDocument/2006/relationships/hyperlink" Target="mailto:ssi.asr@ssa.gov"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www.fns.usda.gov/snap/cost-living-adjustment-cola-information" TargetMode="External"/><Relationship Id="rId13" Type="http://schemas.openxmlformats.org/officeDocument/2006/relationships/hyperlink" Target="http://www.bea.gov/iTable/iTableHTML.cfm?reqid=70&amp;step=1&amp;isuri=1&amp;acrdn=4" TargetMode="External"/><Relationship Id="rId18" Type="http://schemas.openxmlformats.org/officeDocument/2006/relationships/hyperlink" Target="http://www.fns.usda.gov/pd/wic-program" TargetMode="External"/><Relationship Id="rId26" Type="http://schemas.openxmlformats.org/officeDocument/2006/relationships/hyperlink" Target="http://www.taxpolicycenter.org/statistics/state-eitc-based-federal-eitc" TargetMode="External"/><Relationship Id="rId3" Type="http://schemas.openxmlformats.org/officeDocument/2006/relationships/hyperlink" Target="http://www.bls.gov/lau/staadata.txt" TargetMode="External"/><Relationship Id="rId21" Type="http://schemas.openxmlformats.org/officeDocument/2006/relationships/hyperlink" Target="https://www.acf.hhs.gov/ofa/resource/tanf-caseload-data-2017" TargetMode="External"/><Relationship Id="rId7" Type="http://schemas.openxmlformats.org/officeDocument/2006/relationships/hyperlink" Target="http://www.fns.usda.gov/snap/cost-living-adjustment-cola-information" TargetMode="External"/><Relationship Id="rId12" Type="http://schemas.openxmlformats.org/officeDocument/2006/relationships/hyperlink" Target="https://wrd.urban.org/wrd/tables.cfm" TargetMode="External"/><Relationship Id="rId17" Type="http://schemas.openxmlformats.org/officeDocument/2006/relationships/hyperlink" Target="https://www.dol.gov/whd/state/stateMinWageHis.htm" TargetMode="External"/><Relationship Id="rId25" Type="http://schemas.openxmlformats.org/officeDocument/2006/relationships/hyperlink" Target="https://wrd.urban.org/wrd/tables.cfm" TargetMode="External"/><Relationship Id="rId2" Type="http://schemas.openxmlformats.org/officeDocument/2006/relationships/hyperlink" Target="http://www.bls.gov/lau/staadata.txt" TargetMode="External"/><Relationship Id="rId16" Type="http://schemas.openxmlformats.org/officeDocument/2006/relationships/hyperlink" Target="https://www.dol.gov/whd/state/stateMinWageHis.htm" TargetMode="External"/><Relationship Id="rId20" Type="http://schemas.openxmlformats.org/officeDocument/2006/relationships/hyperlink" Target="http://www.taxpolicycenter.org/statistics/state-eitc-based-federal-eitc" TargetMode="External"/><Relationship Id="rId29" Type="http://schemas.openxmlformats.org/officeDocument/2006/relationships/printerSettings" Target="../printerSettings/printerSettings2.bin"/><Relationship Id="rId1" Type="http://schemas.openxmlformats.org/officeDocument/2006/relationships/hyperlink" Target="http://www.bls.gov/lau/staadata.txt" TargetMode="External"/><Relationship Id="rId6" Type="http://schemas.openxmlformats.org/officeDocument/2006/relationships/hyperlink" Target="http://www.fns.usda.gov/snap/cost-living-adjustment-cola-information" TargetMode="External"/><Relationship Id="rId11" Type="http://schemas.openxmlformats.org/officeDocument/2006/relationships/hyperlink" Target="http://medicaid.gov/medicaid-chip-program-information/program-information/medicaid-and-chip-enrollment-data/medicaid-enrollment-data-collected-through-mbes.html" TargetMode="External"/><Relationship Id="rId24" Type="http://schemas.openxmlformats.org/officeDocument/2006/relationships/hyperlink" Target="https://www.acf.hhs.gov/ofa/resource/tanf-caseload-data-2017" TargetMode="External"/><Relationship Id="rId5" Type="http://schemas.openxmlformats.org/officeDocument/2006/relationships/hyperlink" Target="http://www.bea.gov/iTable/iTableHTML.cfm?reqid=70&amp;step=1&amp;isuri=1&amp;acrdn=4" TargetMode="External"/><Relationship Id="rId15" Type="http://schemas.openxmlformats.org/officeDocument/2006/relationships/hyperlink" Target="http://www.census.gov/data/tables/time-series/demo/income-poverty/historical-poverty-people.html" TargetMode="External"/><Relationship Id="rId23" Type="http://schemas.openxmlformats.org/officeDocument/2006/relationships/hyperlink" Target="https://factfinder.census.gov/faces/tableservices/jsf/pages/productview.xhtml?pid=PEP_2017_PEPANNRES&amp;src=pt" TargetMode="External"/><Relationship Id="rId28" Type="http://schemas.openxmlformats.org/officeDocument/2006/relationships/hyperlink" Target="http://www.fns.usda.gov/pd/supplemental-nutrition-assistance-program-snap" TargetMode="External"/><Relationship Id="rId10" Type="http://schemas.openxmlformats.org/officeDocument/2006/relationships/hyperlink" Target="http://www.ssa.gov/OACT/COLA/SSIamts.html" TargetMode="External"/><Relationship Id="rId19" Type="http://schemas.openxmlformats.org/officeDocument/2006/relationships/hyperlink" Target="http://www.taxpolicycenter.org/statistics/eitc-parameters" TargetMode="External"/><Relationship Id="rId4" Type="http://schemas.openxmlformats.org/officeDocument/2006/relationships/hyperlink" Target="http://www.bea.gov/iTable/iTableHTML.cfm?reqid=70&amp;step=1&amp;isuri=1&amp;acrdn=1" TargetMode="External"/><Relationship Id="rId9" Type="http://schemas.openxmlformats.org/officeDocument/2006/relationships/hyperlink" Target="http://www.fns.usda.gov/snap/cost-living-adjustment-cola-information" TargetMode="External"/><Relationship Id="rId14" Type="http://schemas.openxmlformats.org/officeDocument/2006/relationships/hyperlink" Target="https://www.acf.hhs.gov/ofa/resource/tanf-caseload-data-2017" TargetMode="External"/><Relationship Id="rId22" Type="http://schemas.openxmlformats.org/officeDocument/2006/relationships/hyperlink" Target="http://www.census.gov/data/tables/time-series/demo/income-poverty/historical-poverty-people.html" TargetMode="External"/><Relationship Id="rId27" Type="http://schemas.openxmlformats.org/officeDocument/2006/relationships/hyperlink" Target="http://www.fns.usda.gov/pd/supplemental-nutrition-assistance-program-sna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fns.usda.gov/snap/cost-living-adjustment-cola-information" TargetMode="External"/><Relationship Id="rId13" Type="http://schemas.openxmlformats.org/officeDocument/2006/relationships/hyperlink" Target="http://anfdata.urban.org/wrd" TargetMode="External"/><Relationship Id="rId18" Type="http://schemas.openxmlformats.org/officeDocument/2006/relationships/hyperlink" Target="http://anfdata.urban.org/wrd" TargetMode="External"/><Relationship Id="rId26" Type="http://schemas.openxmlformats.org/officeDocument/2006/relationships/hyperlink" Target="http://www.taxpolicycenter.org/statistics/eitc-parameters" TargetMode="External"/><Relationship Id="rId3" Type="http://schemas.openxmlformats.org/officeDocument/2006/relationships/hyperlink" Target="http://www.bls.gov/lau/staadata.txt" TargetMode="External"/><Relationship Id="rId21" Type="http://schemas.openxmlformats.org/officeDocument/2006/relationships/hyperlink" Target="http://www.acf.hhs.gov/ofa/resource/tanf-caseload-data-2016" TargetMode="External"/><Relationship Id="rId7" Type="http://schemas.openxmlformats.org/officeDocument/2006/relationships/hyperlink" Target="http://www.fns.usda.gov/pd/supplemental-nutrition-assistance-program-snap" TargetMode="External"/><Relationship Id="rId12" Type="http://schemas.openxmlformats.org/officeDocument/2006/relationships/hyperlink" Target="http://www.ssa.gov/OACT/COLA/SSIamts.html" TargetMode="External"/><Relationship Id="rId17" Type="http://schemas.openxmlformats.org/officeDocument/2006/relationships/hyperlink" Target="http://www.nber.org/data/current-population-survey-data.html" TargetMode="External"/><Relationship Id="rId25" Type="http://schemas.openxmlformats.org/officeDocument/2006/relationships/hyperlink" Target="http://www.fns.usda.gov/pd/wic-program" TargetMode="External"/><Relationship Id="rId2" Type="http://schemas.openxmlformats.org/officeDocument/2006/relationships/hyperlink" Target="http://www.bls.gov/lau/staadata.txt" TargetMode="External"/><Relationship Id="rId16" Type="http://schemas.openxmlformats.org/officeDocument/2006/relationships/hyperlink" Target="http://www.nber.org/data/current-population-survey-data.html" TargetMode="External"/><Relationship Id="rId20" Type="http://schemas.openxmlformats.org/officeDocument/2006/relationships/hyperlink" Target="http://www.bea.gov/iTable/iTableHTML.cfm?reqid=70&amp;step=1&amp;isuri=1&amp;acrdn=4" TargetMode="External"/><Relationship Id="rId29" Type="http://schemas.openxmlformats.org/officeDocument/2006/relationships/hyperlink" Target="http://www.acf.hhs.gov/ofa/resource/tanf-caseload-data-2016"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upplemental-nutrition-assistance-program-snap" TargetMode="External"/><Relationship Id="rId11" Type="http://schemas.openxmlformats.org/officeDocument/2006/relationships/hyperlink" Target="http://www.fns.usda.gov/snap/cost-living-adjustment-cola-information" TargetMode="External"/><Relationship Id="rId24" Type="http://schemas.openxmlformats.org/officeDocument/2006/relationships/hyperlink" Target="https://www.dol.gov/whd/state/stateMinWageHis.htm" TargetMode="External"/><Relationship Id="rId5" Type="http://schemas.openxmlformats.org/officeDocument/2006/relationships/hyperlink" Target="http://www.bea.gov/iTable/iTableHTML.cfm?reqid=70&amp;step=1&amp;isuri=1&amp;acrdn=4" TargetMode="External"/><Relationship Id="rId15" Type="http://schemas.openxmlformats.org/officeDocument/2006/relationships/hyperlink" Target="http://www.nber.org/data/current-population-survey-data.html" TargetMode="External"/><Relationship Id="rId23" Type="http://schemas.openxmlformats.org/officeDocument/2006/relationships/hyperlink" Target="https://www.dol.gov/whd/state/stateMinWageHis.htm" TargetMode="External"/><Relationship Id="rId28" Type="http://schemas.openxmlformats.org/officeDocument/2006/relationships/hyperlink" Target="http://www.taxpolicycenter.org/statistics/state-eitc-based-federal-eitc" TargetMode="External"/><Relationship Id="rId10" Type="http://schemas.openxmlformats.org/officeDocument/2006/relationships/hyperlink" Target="http://www.fns.usda.gov/snap/cost-living-adjustment-cola-information" TargetMode="External"/><Relationship Id="rId19" Type="http://schemas.openxmlformats.org/officeDocument/2006/relationships/hyperlink" Target="http://anfdata.urban.org/wrd" TargetMode="External"/><Relationship Id="rId31" Type="http://schemas.openxmlformats.org/officeDocument/2006/relationships/hyperlink" Target="http://www.census.gov/data/tables/time-series/demo/income-poverty/historical-poverty-people.html" TargetMode="External"/><Relationship Id="rId4" Type="http://schemas.openxmlformats.org/officeDocument/2006/relationships/hyperlink" Target="http://www.bea.gov/iTable/iTableHTML.cfm?reqid=70&amp;step=1&amp;isuri=1&amp;acrdn=1" TargetMode="External"/><Relationship Id="rId9" Type="http://schemas.openxmlformats.org/officeDocument/2006/relationships/hyperlink" Target="http://www.fns.usda.gov/snap/cost-living-adjustment-cola-information" TargetMode="External"/><Relationship Id="rId14" Type="http://schemas.openxmlformats.org/officeDocument/2006/relationships/hyperlink" Target="http://medicaid.gov/medicaid-chip-program-information/program-information/medicaid-and-chip-enrollment-data/medicaid-enrollment-data-collected-through-mbes.html" TargetMode="External"/><Relationship Id="rId22" Type="http://schemas.openxmlformats.org/officeDocument/2006/relationships/hyperlink" Target="http://www.census.gov/data/tables/time-series/demo/income-poverty/historical-poverty-people.html" TargetMode="External"/><Relationship Id="rId27" Type="http://schemas.openxmlformats.org/officeDocument/2006/relationships/hyperlink" Target="http://www.taxpolicycenter.org/statistics/state-eitc-based-federal-eitc" TargetMode="External"/><Relationship Id="rId30" Type="http://schemas.openxmlformats.org/officeDocument/2006/relationships/hyperlink" Target="http://www.acf.hhs.gov/ofa/resource/tanf-caseload-data-2016"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bea.gov/iTable/iTableHTML.cfm?reqid=70&amp;step=1&amp;isuri=1&amp;acrdn=4" TargetMode="External"/><Relationship Id="rId18" Type="http://schemas.openxmlformats.org/officeDocument/2006/relationships/hyperlink" Target="http://www.fns.usda.gov/snap/cost-living-adjustment-cola-information" TargetMode="External"/><Relationship Id="rId26" Type="http://schemas.openxmlformats.org/officeDocument/2006/relationships/hyperlink" Target="http://www.socialsecurity.gov/policy/docs/statcomps/ssi_asr/2013" TargetMode="External"/><Relationship Id="rId39" Type="http://schemas.openxmlformats.org/officeDocument/2006/relationships/hyperlink" Target="http://www.acf.hhs.gov/ofa/resource/tanf-caseload-data-2015" TargetMode="External"/><Relationship Id="rId21" Type="http://schemas.openxmlformats.org/officeDocument/2006/relationships/hyperlink" Target="http://www.census.gov/hhes/www/poverty/data/historical/people.html" TargetMode="External"/><Relationship Id="rId34" Type="http://schemas.openxmlformats.org/officeDocument/2006/relationships/hyperlink" Target="http://anfdata.urban.org/wrd" TargetMode="External"/><Relationship Id="rId42" Type="http://schemas.openxmlformats.org/officeDocument/2006/relationships/hyperlink" Target="https://www.dol.gov/whd/state/stateMinWageHis.htm" TargetMode="External"/><Relationship Id="rId7" Type="http://schemas.openxmlformats.org/officeDocument/2006/relationships/hyperlink" Target="http://knowledgecenter.csg.org/kc/content/book-states-2014-chapter-3-state-legislative-branch"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cost-living-adjustment-cola-information" TargetMode="External"/><Relationship Id="rId20" Type="http://schemas.openxmlformats.org/officeDocument/2006/relationships/hyperlink" Target="http://www.ssa.gov/OACT/COLA/SSIamts.html" TargetMode="External"/><Relationship Id="rId29" Type="http://schemas.openxmlformats.org/officeDocument/2006/relationships/hyperlink" Target="http://medicaid.gov/medicaid-chip-program-information/program-information/medicaid-and-chip-enrollment-data/medicaid-enrollment-data-collected-through-mbes.html" TargetMode="External"/><Relationship Id="rId41" Type="http://schemas.openxmlformats.org/officeDocument/2006/relationships/hyperlink" Target="https://www.dol.gov/whd/state/stateMinWageHis.htm"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knowledgecenter.csg.org/kc/content/book-states-2014-chapter-4-state-executive-branch"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taxpolicycenter.org/taxfacts/Content/PDF/state_eitc.pdf" TargetMode="External"/><Relationship Id="rId32" Type="http://schemas.openxmlformats.org/officeDocument/2006/relationships/hyperlink" Target="http://www.nber.org/data/current-population-survey-data.html" TargetMode="External"/><Relationship Id="rId37" Type="http://schemas.openxmlformats.org/officeDocument/2006/relationships/hyperlink" Target="http://www.census.gov/hhes/www/hlthins/data/children/uninsured_low-income.html" TargetMode="External"/><Relationship Id="rId40" Type="http://schemas.openxmlformats.org/officeDocument/2006/relationships/hyperlink" Target="http://www.census.gov/data/tables/time-series/demo/income-poverty/historical-poverty-people.html"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www.fns.usda.gov/pd/supplemental-nutrition-assistance-program-snap" TargetMode="External"/><Relationship Id="rId23" Type="http://schemas.openxmlformats.org/officeDocument/2006/relationships/hyperlink" Target="http://www.taxpolicycenter.org/taxfacts/Content/PDF/state_eitc.pdf" TargetMode="External"/><Relationship Id="rId28" Type="http://schemas.openxmlformats.org/officeDocument/2006/relationships/hyperlink" Target="http://anfdata.urban.org/wrd" TargetMode="External"/><Relationship Id="rId36" Type="http://schemas.openxmlformats.org/officeDocument/2006/relationships/hyperlink" Target="http://www.census.gov/data/tables/time-series/demo/health-insurance/acs-hi.2015.html" TargetMode="External"/><Relationship Id="rId10" Type="http://schemas.openxmlformats.org/officeDocument/2006/relationships/hyperlink" Target="http://knowledgecenter.csg.org/kc/content/book-states-2014-chapter-3-state-legislative-branch" TargetMode="External"/><Relationship Id="rId19" Type="http://schemas.openxmlformats.org/officeDocument/2006/relationships/hyperlink" Target="http://www.fns.usda.gov/snap/cost-living-adjustment-cola-information" TargetMode="External"/><Relationship Id="rId31" Type="http://schemas.openxmlformats.org/officeDocument/2006/relationships/hyperlink" Target="http://www.nber.org/data/current-population-survey-data.html" TargetMode="External"/><Relationship Id="rId44" Type="http://schemas.openxmlformats.org/officeDocument/2006/relationships/hyperlink" Target="http://www.acf.hhs.gov/ofa/resource/tanf-caseload-data-2015" TargetMode="External"/><Relationship Id="rId4" Type="http://schemas.openxmlformats.org/officeDocument/2006/relationships/hyperlink" Target="http://www.bls.gov/lau/staadata.txt" TargetMode="External"/><Relationship Id="rId9" Type="http://schemas.openxmlformats.org/officeDocument/2006/relationships/hyperlink" Target="http://knowledgecenter.csg.org/kc/content/book-states-2014-chapter-3-state-legislative-branch" TargetMode="External"/><Relationship Id="rId14" Type="http://schemas.openxmlformats.org/officeDocument/2006/relationships/hyperlink" Target="http://www.fns.usda.gov/pd/supplemental-nutrition-assistance-program-snap" TargetMode="External"/><Relationship Id="rId22" Type="http://schemas.openxmlformats.org/officeDocument/2006/relationships/hyperlink" Target="http://www.taxpolicycenter.org/taxfacts/Content/PDF/state_eitc.pdf" TargetMode="External"/><Relationship Id="rId27" Type="http://schemas.openxmlformats.org/officeDocument/2006/relationships/hyperlink" Target="http://www.socialsecurity.gov/policy/docs/statcomps/ssi_asr/2013" TargetMode="External"/><Relationship Id="rId30" Type="http://schemas.openxmlformats.org/officeDocument/2006/relationships/hyperlink" Target="http://www.nber.org/data/current-population-survey-data.html" TargetMode="External"/><Relationship Id="rId35" Type="http://schemas.openxmlformats.org/officeDocument/2006/relationships/hyperlink" Target="http://www.bea.gov/iTable/iTableHTML.cfm?reqid=70&amp;step=1&amp;isuri=1&amp;acrdn=4" TargetMode="External"/><Relationship Id="rId43" Type="http://schemas.openxmlformats.org/officeDocument/2006/relationships/hyperlink" Target="http://www.fns.usda.gov/pd/wic-program" TargetMode="External"/><Relationship Id="rId8" Type="http://schemas.openxmlformats.org/officeDocument/2006/relationships/hyperlink" Target="http://knowledgecenter.csg.org/kc/content/book-states-2014-chapter-3-state-legislative-branch" TargetMode="External"/><Relationship Id="rId3" Type="http://schemas.openxmlformats.org/officeDocument/2006/relationships/hyperlink" Target="http://www.bls.gov/lau/staadata.txt"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fns.usda.gov/snap/cost-living-adjustment-cola-information" TargetMode="External"/><Relationship Id="rId25" Type="http://schemas.openxmlformats.org/officeDocument/2006/relationships/hyperlink" Target="http://www.taxpolicycenter.org/taxfacts/Content/PDF/state_eitc.pdf" TargetMode="External"/><Relationship Id="rId33" Type="http://schemas.openxmlformats.org/officeDocument/2006/relationships/hyperlink" Target="http://anfdata.urban.org/wrd" TargetMode="External"/><Relationship Id="rId38" Type="http://schemas.openxmlformats.org/officeDocument/2006/relationships/hyperlink" Target="http://www.acf.hhs.gov/ofa/resource/tanf-caseload-data-2015"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knowledgecenter.csg.org/kc/content/book-states-2014-chapter-3-state-legislative-branch" TargetMode="External"/><Relationship Id="rId18" Type="http://schemas.openxmlformats.org/officeDocument/2006/relationships/hyperlink" Target="http://www.fns.usda.gov/pd/supplemental-nutrition-assistance-program-snap" TargetMode="External"/><Relationship Id="rId26" Type="http://schemas.openxmlformats.org/officeDocument/2006/relationships/hyperlink" Target="http://www.census.gov/hhes/www/poverty/data/historical/people.html" TargetMode="External"/><Relationship Id="rId39" Type="http://schemas.openxmlformats.org/officeDocument/2006/relationships/hyperlink" Target="http://www.census.gov/hhes/www/hlthins/data/children/uninsured_low-income.html" TargetMode="External"/><Relationship Id="rId21" Type="http://schemas.openxmlformats.org/officeDocument/2006/relationships/hyperlink" Target="http://www.fns.usda.gov/snap/cost-living-adjustment-cola-information" TargetMode="External"/><Relationship Id="rId34" Type="http://schemas.openxmlformats.org/officeDocument/2006/relationships/hyperlink" Target="http://www.fns.usda.gov/pd/wic-program" TargetMode="External"/><Relationship Id="rId42" Type="http://schemas.openxmlformats.org/officeDocument/2006/relationships/hyperlink" Target="http://www.nber.org/data/current-population-survey-data.html" TargetMode="External"/><Relationship Id="rId7" Type="http://schemas.openxmlformats.org/officeDocument/2006/relationships/hyperlink" Target="http://www.acf.hhs.gov/programs/ofa/resource/caseload-data-2014" TargetMode="External"/><Relationship Id="rId2" Type="http://schemas.openxmlformats.org/officeDocument/2006/relationships/hyperlink" Target="http://www.bls.gov/lau/staadata.txt" TargetMode="External"/><Relationship Id="rId16" Type="http://schemas.openxmlformats.org/officeDocument/2006/relationships/hyperlink" Target="http://knowledgecenter.csg.org/kc/content/book-states-2014-chapter-3-state-legislative-branch" TargetMode="External"/><Relationship Id="rId29" Type="http://schemas.openxmlformats.org/officeDocument/2006/relationships/hyperlink" Target="http://www.taxpolicycenter.org/taxfacts/Content/PDF/historical_eitc_parameters.pdf"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www.bea.gov/iTable/iTableHTML.cfm?reqid=70&amp;step=1&amp;isuri=1&amp;acrdn=4"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ssa.gov/OACT/COLA/SSIamts.html" TargetMode="External"/><Relationship Id="rId32" Type="http://schemas.openxmlformats.org/officeDocument/2006/relationships/hyperlink" Target="http://www.taxpolicycenter.org/taxfacts/Content/PDF/state_eitc.pdf" TargetMode="External"/><Relationship Id="rId37" Type="http://schemas.openxmlformats.org/officeDocument/2006/relationships/hyperlink" Target="http://anfdata.urban.org/wrd" TargetMode="External"/><Relationship Id="rId40" Type="http://schemas.openxmlformats.org/officeDocument/2006/relationships/hyperlink" Target="http://medicaid.gov/medicaid-chip-program-information/program-information/medicaid-and-chip-enrollment-data/medicaid-enrollment-data-collected-through-mbes.html" TargetMode="External"/><Relationship Id="rId45" Type="http://schemas.openxmlformats.org/officeDocument/2006/relationships/hyperlink" Target="http://anfdata.urban.org/wrd"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knowledgecenter.csg.org/kc/content/book-states-2014-chapter-3-state-legislative-branch" TargetMode="External"/><Relationship Id="rId23" Type="http://schemas.openxmlformats.org/officeDocument/2006/relationships/hyperlink" Target="http://www.fns.usda.gov/snap/cost-living-adjustment-cola-information" TargetMode="External"/><Relationship Id="rId28" Type="http://schemas.openxmlformats.org/officeDocument/2006/relationships/hyperlink" Target="http://www.taxpolicycenter.org/taxfacts/Content/PDF/historical_eitc_parameters.pdf" TargetMode="External"/><Relationship Id="rId36" Type="http://schemas.openxmlformats.org/officeDocument/2006/relationships/hyperlink" Target="http://www.socialsecurity.gov/policy/docs/statcomps/ssi_asr/2013" TargetMode="External"/><Relationship Id="rId10" Type="http://schemas.openxmlformats.org/officeDocument/2006/relationships/hyperlink" Target="http://knowledgecenter.csg.org/kc/content/book-states-2014-chapter-4-state-executive-branch" TargetMode="External"/><Relationship Id="rId19" Type="http://schemas.openxmlformats.org/officeDocument/2006/relationships/hyperlink" Target="http://www.fns.usda.gov/pd/supplemental-nutrition-assistance-program-snap" TargetMode="External"/><Relationship Id="rId31" Type="http://schemas.openxmlformats.org/officeDocument/2006/relationships/hyperlink" Target="http://www.taxpolicycenter.org/taxfacts/Content/PDF/state_eitc.pdf" TargetMode="External"/><Relationship Id="rId44" Type="http://schemas.openxmlformats.org/officeDocument/2006/relationships/hyperlink" Target="http://anfdata.urban.org/wrd"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resource/caseload-data-2014" TargetMode="External"/><Relationship Id="rId14" Type="http://schemas.openxmlformats.org/officeDocument/2006/relationships/hyperlink" Target="http://knowledgecenter.csg.org/kc/content/book-states-2014-chapter-3-state-legislative-branch" TargetMode="External"/><Relationship Id="rId22" Type="http://schemas.openxmlformats.org/officeDocument/2006/relationships/hyperlink" Target="http://www.fns.usda.gov/snap/cost-living-adjustment-cola-information" TargetMode="External"/><Relationship Id="rId27" Type="http://schemas.openxmlformats.org/officeDocument/2006/relationships/hyperlink" Target="http://www.taxpolicycenter.org/taxfacts/Content/PDF/state_eitc.pdf" TargetMode="External"/><Relationship Id="rId30" Type="http://schemas.openxmlformats.org/officeDocument/2006/relationships/hyperlink" Target="http://www.taxpolicycenter.org/taxfacts/Content/PDF/state_eitc.pdf" TargetMode="External"/><Relationship Id="rId35" Type="http://schemas.openxmlformats.org/officeDocument/2006/relationships/hyperlink" Target="http://www.socialsecurity.gov/policy/docs/statcomps/ssi_asr/2013" TargetMode="External"/><Relationship Id="rId43" Type="http://schemas.openxmlformats.org/officeDocument/2006/relationships/hyperlink" Target="http://www.nber.org/data/current-population-survey-data.html" TargetMode="External"/><Relationship Id="rId8" Type="http://schemas.openxmlformats.org/officeDocument/2006/relationships/hyperlink" Target="http://www.acf.hhs.gov/programs/ofa/resource/caseload-data-2014" TargetMode="External"/><Relationship Id="rId3" Type="http://schemas.openxmlformats.org/officeDocument/2006/relationships/hyperlink" Target="http://www.bls.gov/lau/staadata.txt"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bea.gov/iTable/iTableHTML.cfm?reqid=70&amp;step=1&amp;isuri=1&amp;acrdn=4" TargetMode="External"/><Relationship Id="rId25" Type="http://schemas.openxmlformats.org/officeDocument/2006/relationships/hyperlink" Target="http://www.census.gov/hhes/www/poverty/data/historical/people.html" TargetMode="External"/><Relationship Id="rId33" Type="http://schemas.openxmlformats.org/officeDocument/2006/relationships/hyperlink" Target="http://www.taxpolicycenter.org/taxfacts/Content/PDF/state_min_wage.pdf" TargetMode="External"/><Relationship Id="rId38" Type="http://schemas.openxmlformats.org/officeDocument/2006/relationships/hyperlink" Target="http://www.census.gov/hhes/www/hlthins/data/children/uninsured_low-income.html" TargetMode="External"/><Relationship Id="rId46" Type="http://schemas.openxmlformats.org/officeDocument/2006/relationships/hyperlink" Target="http://www.taxpolicycenter.org/taxfacts/Content/PDF/state_min_wage.pdf" TargetMode="External"/><Relationship Id="rId20" Type="http://schemas.openxmlformats.org/officeDocument/2006/relationships/hyperlink" Target="http://www.fns.usda.gov/snap/cost-living-adjustment-cola-information" TargetMode="External"/><Relationship Id="rId41" Type="http://schemas.openxmlformats.org/officeDocument/2006/relationships/hyperlink" Target="http://www.nber.org/data/current-population-survey-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B63"/>
  <sheetViews>
    <sheetView workbookViewId="0"/>
  </sheetViews>
  <sheetFormatPr defaultColWidth="9" defaultRowHeight="14.25"/>
  <cols>
    <col min="1" max="1" width="8.875" style="9" customWidth="1"/>
    <col min="2" max="2" width="113" style="9" customWidth="1"/>
    <col min="3" max="16384" width="9" style="9"/>
  </cols>
  <sheetData>
    <row r="1" spans="2:2">
      <c r="B1" s="11"/>
    </row>
    <row r="2" spans="2:2" ht="30" customHeight="1">
      <c r="B2" s="12" t="s">
        <v>1021</v>
      </c>
    </row>
    <row r="3" spans="2:2" ht="37.5" customHeight="1">
      <c r="B3" s="13" t="s">
        <v>131</v>
      </c>
    </row>
    <row r="4" spans="2:2" ht="25.5" customHeight="1">
      <c r="B4" s="14" t="s">
        <v>132</v>
      </c>
    </row>
    <row r="5" spans="2:2" ht="61.5" customHeight="1">
      <c r="B5" s="10" t="s">
        <v>1053</v>
      </c>
    </row>
    <row r="6" spans="2:2">
      <c r="B6" s="11"/>
    </row>
    <row r="7" spans="2:2" ht="79.5" customHeight="1">
      <c r="B7" s="13" t="s">
        <v>1037</v>
      </c>
    </row>
    <row r="8" spans="2:2">
      <c r="B8" s="15"/>
    </row>
    <row r="9" spans="2:2">
      <c r="B9" s="16"/>
    </row>
    <row r="10" spans="2:2">
      <c r="B10" s="16"/>
    </row>
    <row r="11" spans="2:2">
      <c r="B11" s="16"/>
    </row>
    <row r="12" spans="2:2">
      <c r="B12" s="16"/>
    </row>
    <row r="13" spans="2:2">
      <c r="B13" s="16"/>
    </row>
    <row r="14" spans="2:2">
      <c r="B14" s="16"/>
    </row>
    <row r="15" spans="2:2">
      <c r="B15" s="16"/>
    </row>
    <row r="16" spans="2:2">
      <c r="B16" s="16"/>
    </row>
    <row r="17" spans="2:2">
      <c r="B17" s="16"/>
    </row>
    <row r="18" spans="2:2">
      <c r="B18" s="16"/>
    </row>
    <row r="19" spans="2:2">
      <c r="B19" s="16"/>
    </row>
    <row r="20" spans="2:2">
      <c r="B20" s="16"/>
    </row>
    <row r="21" spans="2:2">
      <c r="B21" s="16"/>
    </row>
    <row r="22" spans="2:2">
      <c r="B22" s="16"/>
    </row>
    <row r="23" spans="2:2">
      <c r="B23" s="16"/>
    </row>
    <row r="24" spans="2:2">
      <c r="B24" s="16"/>
    </row>
    <row r="25" spans="2:2">
      <c r="B25" s="16"/>
    </row>
    <row r="26" spans="2:2">
      <c r="B26" s="16"/>
    </row>
    <row r="27" spans="2:2">
      <c r="B27" s="16"/>
    </row>
    <row r="38" spans="2:2" ht="18">
      <c r="B38" s="17"/>
    </row>
    <row r="39" spans="2:2" ht="18">
      <c r="B39" s="17"/>
    </row>
    <row r="40" spans="2:2" ht="18">
      <c r="B40" s="17"/>
    </row>
    <row r="41" spans="2:2" ht="18">
      <c r="B41" s="17"/>
    </row>
    <row r="42" spans="2:2" ht="18">
      <c r="B42" s="17"/>
    </row>
    <row r="43" spans="2:2" ht="18">
      <c r="B43" s="17"/>
    </row>
    <row r="44" spans="2:2" ht="18">
      <c r="B44" s="17"/>
    </row>
    <row r="45" spans="2:2" ht="18">
      <c r="B45" s="17"/>
    </row>
    <row r="46" spans="2:2" ht="18">
      <c r="B46" s="17"/>
    </row>
    <row r="47" spans="2:2" ht="18">
      <c r="B47" s="17"/>
    </row>
    <row r="48" spans="2:2" ht="18">
      <c r="B48" s="17"/>
    </row>
    <row r="49" spans="2:2" ht="18">
      <c r="B49" s="17"/>
    </row>
    <row r="50" spans="2:2" ht="18">
      <c r="B50" s="17"/>
    </row>
    <row r="51" spans="2:2" ht="18">
      <c r="B51" s="17"/>
    </row>
    <row r="52" spans="2:2" ht="18">
      <c r="B52" s="17"/>
    </row>
    <row r="53" spans="2:2" ht="18">
      <c r="B53" s="17"/>
    </row>
    <row r="54" spans="2:2" ht="18">
      <c r="B54" s="17"/>
    </row>
    <row r="55" spans="2:2" ht="18">
      <c r="B55" s="17"/>
    </row>
    <row r="56" spans="2:2" ht="18">
      <c r="B56" s="17"/>
    </row>
    <row r="57" spans="2:2" ht="18">
      <c r="B57" s="17"/>
    </row>
    <row r="58" spans="2:2" ht="18">
      <c r="B58" s="17"/>
    </row>
    <row r="59" spans="2:2" ht="18">
      <c r="B59" s="17"/>
    </row>
    <row r="60" spans="2:2" ht="18">
      <c r="B60" s="17"/>
    </row>
    <row r="61" spans="2:2" ht="18">
      <c r="B61" s="17"/>
    </row>
    <row r="62" spans="2:2" ht="18">
      <c r="B62" s="17"/>
    </row>
    <row r="63" spans="2:2" ht="18">
      <c r="B63" s="17"/>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6"/>
  <sheetViews>
    <sheetView workbookViewId="0">
      <selection sqref="A1:I26"/>
    </sheetView>
  </sheetViews>
  <sheetFormatPr defaultColWidth="10" defaultRowHeight="12.75"/>
  <cols>
    <col min="1" max="1" width="8.875" style="135" customWidth="1"/>
    <col min="2" max="16384" width="10" style="135"/>
  </cols>
  <sheetData>
    <row r="1" spans="1:9">
      <c r="A1" s="219" t="s">
        <v>1000</v>
      </c>
      <c r="B1" s="219"/>
      <c r="C1" s="219"/>
      <c r="D1" s="219"/>
      <c r="E1" s="219"/>
      <c r="F1" s="219"/>
      <c r="G1" s="219"/>
      <c r="H1" s="219"/>
      <c r="I1" s="219"/>
    </row>
    <row r="2" spans="1:9">
      <c r="A2" s="219"/>
      <c r="B2" s="219"/>
      <c r="C2" s="219"/>
      <c r="D2" s="219"/>
      <c r="E2" s="219"/>
      <c r="F2" s="219"/>
      <c r="G2" s="219"/>
      <c r="H2" s="219"/>
      <c r="I2" s="219"/>
    </row>
    <row r="3" spans="1:9">
      <c r="A3" s="219"/>
      <c r="B3" s="219"/>
      <c r="C3" s="219"/>
      <c r="D3" s="219"/>
      <c r="E3" s="219"/>
      <c r="F3" s="219"/>
      <c r="G3" s="219"/>
      <c r="H3" s="219"/>
      <c r="I3" s="219"/>
    </row>
    <row r="4" spans="1:9">
      <c r="A4" s="219"/>
      <c r="B4" s="219"/>
      <c r="C4" s="219"/>
      <c r="D4" s="219"/>
      <c r="E4" s="219"/>
      <c r="F4" s="219"/>
      <c r="G4" s="219"/>
      <c r="H4" s="219"/>
      <c r="I4" s="219"/>
    </row>
    <row r="5" spans="1:9">
      <c r="A5" s="219"/>
      <c r="B5" s="219"/>
      <c r="C5" s="219"/>
      <c r="D5" s="219"/>
      <c r="E5" s="219"/>
      <c r="F5" s="219"/>
      <c r="G5" s="219"/>
      <c r="H5" s="219"/>
      <c r="I5" s="219"/>
    </row>
    <row r="6" spans="1:9">
      <c r="A6" s="219"/>
      <c r="B6" s="219"/>
      <c r="C6" s="219"/>
      <c r="D6" s="219"/>
      <c r="E6" s="219"/>
      <c r="F6" s="219"/>
      <c r="G6" s="219"/>
      <c r="H6" s="219"/>
      <c r="I6" s="219"/>
    </row>
    <row r="7" spans="1:9">
      <c r="A7" s="219"/>
      <c r="B7" s="219"/>
      <c r="C7" s="219"/>
      <c r="D7" s="219"/>
      <c r="E7" s="219"/>
      <c r="F7" s="219"/>
      <c r="G7" s="219"/>
      <c r="H7" s="219"/>
      <c r="I7" s="219"/>
    </row>
    <row r="8" spans="1:9">
      <c r="A8" s="219"/>
      <c r="B8" s="219"/>
      <c r="C8" s="219"/>
      <c r="D8" s="219"/>
      <c r="E8" s="219"/>
      <c r="F8" s="219"/>
      <c r="G8" s="219"/>
      <c r="H8" s="219"/>
      <c r="I8" s="219"/>
    </row>
    <row r="9" spans="1:9">
      <c r="A9" s="219"/>
      <c r="B9" s="219"/>
      <c r="C9" s="219"/>
      <c r="D9" s="219"/>
      <c r="E9" s="219"/>
      <c r="F9" s="219"/>
      <c r="G9" s="219"/>
      <c r="H9" s="219"/>
      <c r="I9" s="219"/>
    </row>
    <row r="10" spans="1:9">
      <c r="A10" s="219"/>
      <c r="B10" s="219"/>
      <c r="C10" s="219"/>
      <c r="D10" s="219"/>
      <c r="E10" s="219"/>
      <c r="F10" s="219"/>
      <c r="G10" s="219"/>
      <c r="H10" s="219"/>
      <c r="I10" s="219"/>
    </row>
    <row r="11" spans="1:9">
      <c r="A11" s="219"/>
      <c r="B11" s="219"/>
      <c r="C11" s="219"/>
      <c r="D11" s="219"/>
      <c r="E11" s="219"/>
      <c r="F11" s="219"/>
      <c r="G11" s="219"/>
      <c r="H11" s="219"/>
      <c r="I11" s="219"/>
    </row>
    <row r="12" spans="1:9">
      <c r="A12" s="219"/>
      <c r="B12" s="219"/>
      <c r="C12" s="219"/>
      <c r="D12" s="219"/>
      <c r="E12" s="219"/>
      <c r="F12" s="219"/>
      <c r="G12" s="219"/>
      <c r="H12" s="219"/>
      <c r="I12" s="219"/>
    </row>
    <row r="13" spans="1:9">
      <c r="A13" s="219"/>
      <c r="B13" s="219"/>
      <c r="C13" s="219"/>
      <c r="D13" s="219"/>
      <c r="E13" s="219"/>
      <c r="F13" s="219"/>
      <c r="G13" s="219"/>
      <c r="H13" s="219"/>
      <c r="I13" s="219"/>
    </row>
    <row r="14" spans="1:9">
      <c r="A14" s="219"/>
      <c r="B14" s="219"/>
      <c r="C14" s="219"/>
      <c r="D14" s="219"/>
      <c r="E14" s="219"/>
      <c r="F14" s="219"/>
      <c r="G14" s="219"/>
      <c r="H14" s="219"/>
      <c r="I14" s="219"/>
    </row>
    <row r="15" spans="1:9">
      <c r="A15" s="219"/>
      <c r="B15" s="219"/>
      <c r="C15" s="219"/>
      <c r="D15" s="219"/>
      <c r="E15" s="219"/>
      <c r="F15" s="219"/>
      <c r="G15" s="219"/>
      <c r="H15" s="219"/>
      <c r="I15" s="219"/>
    </row>
    <row r="16" spans="1:9">
      <c r="A16" s="219"/>
      <c r="B16" s="219"/>
      <c r="C16" s="219"/>
      <c r="D16" s="219"/>
      <c r="E16" s="219"/>
      <c r="F16" s="219"/>
      <c r="G16" s="219"/>
      <c r="H16" s="219"/>
      <c r="I16" s="219"/>
    </row>
    <row r="17" spans="1:9">
      <c r="A17" s="219"/>
      <c r="B17" s="219"/>
      <c r="C17" s="219"/>
      <c r="D17" s="219"/>
      <c r="E17" s="219"/>
      <c r="F17" s="219"/>
      <c r="G17" s="219"/>
      <c r="H17" s="219"/>
      <c r="I17" s="219"/>
    </row>
    <row r="18" spans="1:9">
      <c r="A18" s="219"/>
      <c r="B18" s="219"/>
      <c r="C18" s="219"/>
      <c r="D18" s="219"/>
      <c r="E18" s="219"/>
      <c r="F18" s="219"/>
      <c r="G18" s="219"/>
      <c r="H18" s="219"/>
      <c r="I18" s="219"/>
    </row>
    <row r="19" spans="1:9">
      <c r="A19" s="219"/>
      <c r="B19" s="219"/>
      <c r="C19" s="219"/>
      <c r="D19" s="219"/>
      <c r="E19" s="219"/>
      <c r="F19" s="219"/>
      <c r="G19" s="219"/>
      <c r="H19" s="219"/>
      <c r="I19" s="219"/>
    </row>
    <row r="20" spans="1:9">
      <c r="A20" s="219"/>
      <c r="B20" s="219"/>
      <c r="C20" s="219"/>
      <c r="D20" s="219"/>
      <c r="E20" s="219"/>
      <c r="F20" s="219"/>
      <c r="G20" s="219"/>
      <c r="H20" s="219"/>
      <c r="I20" s="219"/>
    </row>
    <row r="21" spans="1:9">
      <c r="A21" s="219"/>
      <c r="B21" s="219"/>
      <c r="C21" s="219"/>
      <c r="D21" s="219"/>
      <c r="E21" s="219"/>
      <c r="F21" s="219"/>
      <c r="G21" s="219"/>
      <c r="H21" s="219"/>
      <c r="I21" s="219"/>
    </row>
    <row r="22" spans="1:9">
      <c r="A22" s="219"/>
      <c r="B22" s="219"/>
      <c r="C22" s="219"/>
      <c r="D22" s="219"/>
      <c r="E22" s="219"/>
      <c r="F22" s="219"/>
      <c r="G22" s="219"/>
      <c r="H22" s="219"/>
      <c r="I22" s="219"/>
    </row>
    <row r="23" spans="1:9">
      <c r="A23" s="219"/>
      <c r="B23" s="219"/>
      <c r="C23" s="219"/>
      <c r="D23" s="219"/>
      <c r="E23" s="219"/>
      <c r="F23" s="219"/>
      <c r="G23" s="219"/>
      <c r="H23" s="219"/>
      <c r="I23" s="219"/>
    </row>
    <row r="24" spans="1:9">
      <c r="A24" s="219"/>
      <c r="B24" s="219"/>
      <c r="C24" s="219"/>
      <c r="D24" s="219"/>
      <c r="E24" s="219"/>
      <c r="F24" s="219"/>
      <c r="G24" s="219"/>
      <c r="H24" s="219"/>
      <c r="I24" s="219"/>
    </row>
    <row r="25" spans="1:9">
      <c r="A25" s="219"/>
      <c r="B25" s="219"/>
      <c r="C25" s="219"/>
      <c r="D25" s="219"/>
      <c r="E25" s="219"/>
      <c r="F25" s="219"/>
      <c r="G25" s="219"/>
      <c r="H25" s="219"/>
      <c r="I25" s="219"/>
    </row>
    <row r="26" spans="1:9">
      <c r="A26" s="219"/>
      <c r="B26" s="219"/>
      <c r="C26" s="219"/>
      <c r="D26" s="219"/>
      <c r="E26" s="219"/>
      <c r="F26" s="219"/>
      <c r="G26" s="219"/>
      <c r="H26" s="219"/>
      <c r="I26" s="219"/>
    </row>
  </sheetData>
  <mergeCells count="1">
    <mergeCell ref="A1:I26"/>
  </mergeCells>
  <pageMargins left="0.7" right="0.7" top="0.75" bottom="0.75" header="0.3" footer="0.3"/>
  <pageSetup orientation="portrait" verticalDpi="12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heetView>
  </sheetViews>
  <sheetFormatPr defaultColWidth="10" defaultRowHeight="12.75"/>
  <cols>
    <col min="1" max="1" width="17" style="22" bestFit="1" customWidth="1"/>
    <col min="2" max="2" width="10" style="22" customWidth="1"/>
    <col min="3" max="3" width="20.75" style="22" customWidth="1"/>
    <col min="4" max="4" width="29.125" style="22" customWidth="1"/>
    <col min="5" max="5" width="62.125" style="22" customWidth="1"/>
    <col min="6" max="6" width="43.125" style="23" customWidth="1"/>
    <col min="7" max="7" width="14.125" style="22" bestFit="1" customWidth="1"/>
    <col min="8" max="8" width="11.625" style="22" customWidth="1"/>
    <col min="9" max="9" width="12.125" style="22" customWidth="1"/>
    <col min="10" max="11" width="11.375" style="22" customWidth="1"/>
    <col min="12" max="12" width="11.75" style="22" customWidth="1"/>
    <col min="13" max="13" width="11.375" style="22" customWidth="1"/>
    <col min="14" max="16384" width="10" style="22"/>
  </cols>
  <sheetData>
    <row r="1" spans="1:16">
      <c r="A1" s="65" t="s">
        <v>125</v>
      </c>
      <c r="B1" s="65" t="s">
        <v>126</v>
      </c>
      <c r="C1" s="65" t="s">
        <v>124</v>
      </c>
      <c r="D1" s="62" t="s">
        <v>545</v>
      </c>
      <c r="E1" s="64" t="s">
        <v>544</v>
      </c>
      <c r="F1" s="63" t="s">
        <v>127</v>
      </c>
      <c r="G1" s="62" t="s">
        <v>128</v>
      </c>
    </row>
    <row r="2" spans="1:16" ht="90.75" customHeight="1">
      <c r="A2" s="31" t="s">
        <v>3</v>
      </c>
      <c r="B2" s="30" t="s">
        <v>543</v>
      </c>
      <c r="C2" s="46" t="s">
        <v>141</v>
      </c>
      <c r="D2" s="45" t="s">
        <v>542</v>
      </c>
      <c r="E2" s="20" t="s">
        <v>541</v>
      </c>
      <c r="F2" s="61" t="s">
        <v>540</v>
      </c>
      <c r="G2" s="41" t="s">
        <v>432</v>
      </c>
      <c r="H2" s="39"/>
      <c r="M2" s="58"/>
      <c r="N2" s="24"/>
    </row>
    <row r="3" spans="1:16" ht="90.75" customHeight="1">
      <c r="A3" s="31" t="s">
        <v>4</v>
      </c>
      <c r="B3" s="30" t="s">
        <v>539</v>
      </c>
      <c r="C3" s="29" t="s">
        <v>538</v>
      </c>
      <c r="D3" s="45" t="s">
        <v>531</v>
      </c>
      <c r="E3" s="43" t="s">
        <v>133</v>
      </c>
      <c r="F3" s="46" t="s">
        <v>537</v>
      </c>
      <c r="G3" s="41" t="s">
        <v>432</v>
      </c>
      <c r="H3" s="39"/>
      <c r="M3" s="58"/>
      <c r="N3" s="24"/>
    </row>
    <row r="4" spans="1:16" ht="90.75" customHeight="1">
      <c r="A4" s="31" t="s">
        <v>536</v>
      </c>
      <c r="B4" s="30" t="s">
        <v>535</v>
      </c>
      <c r="C4" s="29" t="s">
        <v>534</v>
      </c>
      <c r="D4" s="45" t="s">
        <v>531</v>
      </c>
      <c r="E4" s="47" t="s">
        <v>133</v>
      </c>
      <c r="F4" s="46" t="s">
        <v>533</v>
      </c>
      <c r="G4" s="41" t="s">
        <v>432</v>
      </c>
      <c r="H4" s="39"/>
      <c r="M4" s="58"/>
      <c r="N4" s="24"/>
    </row>
    <row r="5" spans="1:16" ht="90.75" customHeight="1">
      <c r="A5" s="31" t="s">
        <v>6</v>
      </c>
      <c r="B5" s="30" t="s">
        <v>532</v>
      </c>
      <c r="C5" s="29" t="s">
        <v>138</v>
      </c>
      <c r="D5" s="45" t="s">
        <v>531</v>
      </c>
      <c r="E5" s="43" t="s">
        <v>133</v>
      </c>
      <c r="F5" s="46" t="s">
        <v>530</v>
      </c>
      <c r="G5" s="41" t="s">
        <v>432</v>
      </c>
      <c r="H5" s="39"/>
      <c r="I5" s="23"/>
      <c r="M5" s="58"/>
      <c r="N5" s="24"/>
    </row>
    <row r="6" spans="1:16" ht="90.75" customHeight="1">
      <c r="A6" s="31" t="s">
        <v>7</v>
      </c>
      <c r="B6" s="30" t="s">
        <v>529</v>
      </c>
      <c r="C6" s="29" t="s">
        <v>528</v>
      </c>
      <c r="D6" s="45" t="s">
        <v>521</v>
      </c>
      <c r="E6" s="60" t="s">
        <v>520</v>
      </c>
      <c r="F6" s="46" t="s">
        <v>527</v>
      </c>
      <c r="G6" s="41">
        <v>2012</v>
      </c>
      <c r="H6" s="39"/>
      <c r="N6" s="24"/>
    </row>
    <row r="7" spans="1:16" ht="90.75" customHeight="1">
      <c r="A7" s="31" t="s">
        <v>8</v>
      </c>
      <c r="B7" s="30" t="s">
        <v>526</v>
      </c>
      <c r="C7" s="29" t="s">
        <v>525</v>
      </c>
      <c r="D7" s="45" t="s">
        <v>521</v>
      </c>
      <c r="E7" s="60" t="s">
        <v>520</v>
      </c>
      <c r="F7" s="46" t="s">
        <v>524</v>
      </c>
      <c r="G7" s="41">
        <v>2012</v>
      </c>
      <c r="H7" s="39"/>
      <c r="N7" s="24"/>
    </row>
    <row r="8" spans="1:16" ht="90.75" customHeight="1">
      <c r="A8" s="31" t="s">
        <v>9</v>
      </c>
      <c r="B8" s="30" t="s">
        <v>523</v>
      </c>
      <c r="C8" s="29" t="s">
        <v>522</v>
      </c>
      <c r="D8" s="45" t="s">
        <v>521</v>
      </c>
      <c r="E8" s="60" t="s">
        <v>520</v>
      </c>
      <c r="F8" s="46" t="s">
        <v>519</v>
      </c>
      <c r="G8" s="41">
        <v>2012</v>
      </c>
      <c r="H8" s="39"/>
      <c r="N8" s="24"/>
    </row>
    <row r="9" spans="1:16" ht="90.75" customHeight="1">
      <c r="A9" s="31" t="s">
        <v>10</v>
      </c>
      <c r="B9" s="30" t="s">
        <v>518</v>
      </c>
      <c r="C9" s="29" t="s">
        <v>10</v>
      </c>
      <c r="D9" s="45" t="s">
        <v>517</v>
      </c>
      <c r="E9" s="43" t="s">
        <v>516</v>
      </c>
      <c r="F9" s="46" t="s">
        <v>515</v>
      </c>
      <c r="G9" s="59" t="s">
        <v>514</v>
      </c>
      <c r="H9" s="39"/>
      <c r="M9" s="58"/>
      <c r="N9" s="24"/>
    </row>
    <row r="10" spans="1:16" ht="90.75" customHeight="1">
      <c r="A10" s="31" t="s">
        <v>513</v>
      </c>
      <c r="B10" s="30" t="s">
        <v>512</v>
      </c>
      <c r="C10" s="29" t="s">
        <v>511</v>
      </c>
      <c r="D10" s="45" t="s">
        <v>507</v>
      </c>
      <c r="E10" s="43" t="s">
        <v>315</v>
      </c>
      <c r="F10" s="46" t="s">
        <v>316</v>
      </c>
      <c r="G10" s="41">
        <v>2011</v>
      </c>
      <c r="H10" s="39"/>
      <c r="J10" s="39"/>
      <c r="K10" s="39"/>
      <c r="N10" s="24"/>
      <c r="P10" s="38"/>
    </row>
    <row r="11" spans="1:16" ht="90.75" customHeight="1">
      <c r="A11" s="31" t="s">
        <v>510</v>
      </c>
      <c r="B11" s="30" t="s">
        <v>509</v>
      </c>
      <c r="C11" s="29" t="s">
        <v>508</v>
      </c>
      <c r="D11" s="45" t="s">
        <v>507</v>
      </c>
      <c r="E11" s="43" t="s">
        <v>315</v>
      </c>
      <c r="F11" s="46" t="s">
        <v>316</v>
      </c>
      <c r="G11" s="41">
        <v>2011</v>
      </c>
      <c r="H11" s="39"/>
      <c r="J11" s="24"/>
      <c r="M11" s="58"/>
      <c r="N11" s="24"/>
    </row>
    <row r="12" spans="1:16" ht="90.75" customHeight="1">
      <c r="A12" s="31" t="s">
        <v>506</v>
      </c>
      <c r="B12" s="30" t="s">
        <v>505</v>
      </c>
      <c r="C12" s="29" t="s">
        <v>504</v>
      </c>
      <c r="D12" s="45" t="s">
        <v>503</v>
      </c>
      <c r="E12" s="38" t="s">
        <v>496</v>
      </c>
      <c r="F12" s="46" t="s">
        <v>502</v>
      </c>
      <c r="G12" s="41" t="s">
        <v>501</v>
      </c>
      <c r="H12" s="39"/>
      <c r="I12" s="38"/>
      <c r="M12" s="58"/>
      <c r="N12" s="24"/>
    </row>
    <row r="13" spans="1:16" ht="90.75" customHeight="1">
      <c r="A13" s="31" t="s">
        <v>500</v>
      </c>
      <c r="B13" s="30" t="s">
        <v>499</v>
      </c>
      <c r="C13" s="29" t="s">
        <v>498</v>
      </c>
      <c r="D13" s="45" t="s">
        <v>497</v>
      </c>
      <c r="E13" s="38" t="s">
        <v>496</v>
      </c>
      <c r="F13" s="46" t="s">
        <v>495</v>
      </c>
      <c r="G13" s="41" t="s">
        <v>494</v>
      </c>
      <c r="H13" s="39"/>
      <c r="I13" s="38"/>
    </row>
    <row r="14" spans="1:16" ht="90.75" customHeight="1">
      <c r="A14" s="31" t="s">
        <v>15</v>
      </c>
      <c r="B14" s="30" t="s">
        <v>493</v>
      </c>
      <c r="C14" s="29" t="s">
        <v>489</v>
      </c>
      <c r="D14" s="45" t="s">
        <v>492</v>
      </c>
      <c r="E14" s="20" t="s">
        <v>487</v>
      </c>
      <c r="F14" s="46" t="s">
        <v>491</v>
      </c>
      <c r="G14" s="41" t="s">
        <v>432</v>
      </c>
      <c r="H14" s="39"/>
      <c r="I14" s="39"/>
    </row>
    <row r="15" spans="1:16" ht="90.75" customHeight="1">
      <c r="A15" s="31" t="s">
        <v>16</v>
      </c>
      <c r="B15" s="30" t="s">
        <v>490</v>
      </c>
      <c r="C15" s="29" t="s">
        <v>489</v>
      </c>
      <c r="D15" s="45" t="s">
        <v>488</v>
      </c>
      <c r="E15" s="20" t="s">
        <v>487</v>
      </c>
      <c r="F15" s="46" t="s">
        <v>486</v>
      </c>
      <c r="G15" s="41" t="s">
        <v>432</v>
      </c>
      <c r="H15" s="39"/>
      <c r="I15" s="39"/>
    </row>
    <row r="16" spans="1:16" ht="90.75" customHeight="1">
      <c r="A16" s="31" t="s">
        <v>17</v>
      </c>
      <c r="B16" s="30" t="s">
        <v>485</v>
      </c>
      <c r="C16" s="29" t="s">
        <v>484</v>
      </c>
      <c r="D16" s="45" t="s">
        <v>483</v>
      </c>
      <c r="E16" s="47" t="s">
        <v>478</v>
      </c>
      <c r="F16" s="46" t="s">
        <v>482</v>
      </c>
      <c r="G16" s="41" t="s">
        <v>460</v>
      </c>
      <c r="H16" s="39"/>
      <c r="I16" s="57"/>
      <c r="J16" s="24"/>
    </row>
    <row r="17" spans="1:16" ht="90.75" customHeight="1">
      <c r="A17" s="31" t="s">
        <v>18</v>
      </c>
      <c r="B17" s="30" t="s">
        <v>481</v>
      </c>
      <c r="C17" s="29" t="s">
        <v>480</v>
      </c>
      <c r="D17" s="45" t="s">
        <v>479</v>
      </c>
      <c r="E17" s="47" t="s">
        <v>478</v>
      </c>
      <c r="F17" s="46" t="s">
        <v>477</v>
      </c>
      <c r="G17" s="41" t="s">
        <v>460</v>
      </c>
      <c r="H17" s="39"/>
      <c r="I17" s="57"/>
      <c r="J17" s="24"/>
    </row>
    <row r="18" spans="1:16" ht="90.75" customHeight="1">
      <c r="A18" s="31" t="s">
        <v>476</v>
      </c>
      <c r="B18" s="30" t="s">
        <v>475</v>
      </c>
      <c r="C18" s="29" t="s">
        <v>474</v>
      </c>
      <c r="D18" s="45" t="s">
        <v>467</v>
      </c>
      <c r="E18" s="20" t="s">
        <v>466</v>
      </c>
      <c r="F18" s="46" t="s">
        <v>465</v>
      </c>
      <c r="G18" s="41">
        <v>2013</v>
      </c>
      <c r="H18" s="39"/>
      <c r="I18" s="39"/>
      <c r="J18" s="39"/>
      <c r="P18" s="24"/>
    </row>
    <row r="19" spans="1:16" ht="90.75" customHeight="1">
      <c r="A19" s="31" t="s">
        <v>20</v>
      </c>
      <c r="B19" s="30" t="s">
        <v>473</v>
      </c>
      <c r="C19" s="29" t="s">
        <v>472</v>
      </c>
      <c r="D19" s="45" t="s">
        <v>467</v>
      </c>
      <c r="E19" s="20" t="s">
        <v>466</v>
      </c>
      <c r="F19" s="46" t="s">
        <v>471</v>
      </c>
      <c r="G19" s="41">
        <v>2013</v>
      </c>
      <c r="H19" s="39"/>
      <c r="I19" s="39"/>
      <c r="J19" s="39"/>
    </row>
    <row r="20" spans="1:16" ht="90.75" customHeight="1">
      <c r="A20" s="31" t="s">
        <v>470</v>
      </c>
      <c r="B20" s="30" t="s">
        <v>469</v>
      </c>
      <c r="C20" s="29" t="s">
        <v>468</v>
      </c>
      <c r="D20" s="45" t="s">
        <v>467</v>
      </c>
      <c r="E20" s="20" t="s">
        <v>466</v>
      </c>
      <c r="F20" s="46" t="s">
        <v>465</v>
      </c>
      <c r="G20" s="41">
        <v>2013</v>
      </c>
      <c r="H20" s="39"/>
      <c r="I20" s="39"/>
      <c r="J20" s="39"/>
    </row>
    <row r="21" spans="1:16" ht="90.75" customHeight="1">
      <c r="A21" s="31" t="s">
        <v>464</v>
      </c>
      <c r="B21" s="30" t="s">
        <v>463</v>
      </c>
      <c r="C21" s="29" t="s">
        <v>462</v>
      </c>
      <c r="D21" s="45" t="s">
        <v>450</v>
      </c>
      <c r="E21" s="47" t="s">
        <v>449</v>
      </c>
      <c r="F21" s="46" t="s">
        <v>461</v>
      </c>
      <c r="G21" s="41" t="s">
        <v>460</v>
      </c>
      <c r="H21" s="39"/>
      <c r="I21" s="24"/>
      <c r="J21" s="24"/>
      <c r="M21" s="24"/>
      <c r="N21" s="24"/>
    </row>
    <row r="22" spans="1:16" ht="90.75" customHeight="1">
      <c r="A22" s="31" t="s">
        <v>459</v>
      </c>
      <c r="B22" s="30" t="s">
        <v>458</v>
      </c>
      <c r="C22" s="29" t="s">
        <v>457</v>
      </c>
      <c r="D22" s="45" t="s">
        <v>450</v>
      </c>
      <c r="E22" s="47" t="s">
        <v>449</v>
      </c>
      <c r="F22" s="46" t="s">
        <v>448</v>
      </c>
      <c r="G22" s="41" t="s">
        <v>403</v>
      </c>
      <c r="H22" s="39"/>
      <c r="I22" s="24"/>
      <c r="M22" s="24"/>
    </row>
    <row r="23" spans="1:16" ht="90.75" customHeight="1">
      <c r="A23" s="31" t="s">
        <v>456</v>
      </c>
      <c r="B23" s="30" t="s">
        <v>455</v>
      </c>
      <c r="C23" s="29" t="s">
        <v>454</v>
      </c>
      <c r="D23" s="45" t="s">
        <v>450</v>
      </c>
      <c r="E23" s="43" t="s">
        <v>449</v>
      </c>
      <c r="F23" s="46" t="s">
        <v>448</v>
      </c>
      <c r="G23" s="41" t="s">
        <v>403</v>
      </c>
      <c r="H23" s="39"/>
      <c r="I23" s="24"/>
    </row>
    <row r="24" spans="1:16" ht="90.75" customHeight="1">
      <c r="A24" s="31" t="s">
        <v>453</v>
      </c>
      <c r="B24" s="30" t="s">
        <v>452</v>
      </c>
      <c r="C24" s="29" t="s">
        <v>451</v>
      </c>
      <c r="D24" s="45" t="s">
        <v>450</v>
      </c>
      <c r="E24" s="47" t="s">
        <v>449</v>
      </c>
      <c r="F24" s="46" t="s">
        <v>448</v>
      </c>
      <c r="G24" s="41" t="s">
        <v>403</v>
      </c>
      <c r="H24" s="39"/>
      <c r="I24" s="24"/>
    </row>
    <row r="25" spans="1:16" ht="90.75" customHeight="1">
      <c r="A25" s="31" t="s">
        <v>26</v>
      </c>
      <c r="B25" s="30" t="s">
        <v>447</v>
      </c>
      <c r="C25" s="29" t="s">
        <v>446</v>
      </c>
      <c r="D25" s="45" t="s">
        <v>445</v>
      </c>
      <c r="E25" s="56" t="s">
        <v>438</v>
      </c>
      <c r="F25" s="46" t="s">
        <v>437</v>
      </c>
      <c r="G25" s="41" t="s">
        <v>436</v>
      </c>
      <c r="H25" s="39"/>
      <c r="I25" s="24"/>
    </row>
    <row r="26" spans="1:16" ht="90.75" customHeight="1">
      <c r="A26" s="31" t="s">
        <v>27</v>
      </c>
      <c r="B26" s="30" t="s">
        <v>444</v>
      </c>
      <c r="C26" s="29" t="s">
        <v>443</v>
      </c>
      <c r="D26" s="45" t="s">
        <v>442</v>
      </c>
      <c r="E26" s="56" t="s">
        <v>438</v>
      </c>
      <c r="F26" s="46" t="s">
        <v>437</v>
      </c>
      <c r="G26" s="41" t="s">
        <v>436</v>
      </c>
      <c r="H26" s="39"/>
      <c r="I26" s="24"/>
    </row>
    <row r="27" spans="1:16" ht="90.75" customHeight="1">
      <c r="A27" s="31" t="s">
        <v>28</v>
      </c>
      <c r="B27" s="30" t="s">
        <v>441</v>
      </c>
      <c r="C27" s="29" t="s">
        <v>440</v>
      </c>
      <c r="D27" s="45" t="s">
        <v>439</v>
      </c>
      <c r="E27" s="56" t="s">
        <v>438</v>
      </c>
      <c r="F27" s="46" t="s">
        <v>437</v>
      </c>
      <c r="G27" s="41" t="s">
        <v>436</v>
      </c>
      <c r="H27" s="39"/>
      <c r="I27" s="24"/>
    </row>
    <row r="28" spans="1:16" ht="90.75" customHeight="1">
      <c r="A28" s="31" t="s">
        <v>29</v>
      </c>
      <c r="B28" s="30" t="s">
        <v>435</v>
      </c>
      <c r="C28" s="29" t="s">
        <v>29</v>
      </c>
      <c r="D28" s="28" t="s">
        <v>29</v>
      </c>
      <c r="E28" s="43" t="s">
        <v>434</v>
      </c>
      <c r="F28" s="29" t="s">
        <v>433</v>
      </c>
      <c r="G28" s="37" t="s">
        <v>432</v>
      </c>
      <c r="H28" s="39"/>
      <c r="I28" s="24"/>
    </row>
    <row r="29" spans="1:16" ht="90.75" customHeight="1">
      <c r="A29" s="31" t="s">
        <v>30</v>
      </c>
      <c r="B29" s="30" t="s">
        <v>431</v>
      </c>
      <c r="C29" s="29" t="s">
        <v>430</v>
      </c>
      <c r="D29" s="45" t="s">
        <v>429</v>
      </c>
      <c r="E29" s="43" t="s">
        <v>188</v>
      </c>
      <c r="F29" s="46"/>
      <c r="G29" s="41" t="s">
        <v>428</v>
      </c>
      <c r="H29" s="39"/>
    </row>
    <row r="30" spans="1:16" ht="90.75" customHeight="1">
      <c r="A30" s="54" t="s">
        <v>31</v>
      </c>
      <c r="B30" s="53" t="s">
        <v>427</v>
      </c>
      <c r="C30" s="52" t="s">
        <v>426</v>
      </c>
      <c r="D30" s="51" t="s">
        <v>417</v>
      </c>
      <c r="E30" s="55" t="s">
        <v>425</v>
      </c>
      <c r="F30" s="49" t="s">
        <v>424</v>
      </c>
      <c r="G30" s="48">
        <v>2012</v>
      </c>
      <c r="H30" s="39"/>
      <c r="I30" s="24"/>
    </row>
    <row r="31" spans="1:16" ht="90.75" customHeight="1">
      <c r="A31" s="54" t="s">
        <v>423</v>
      </c>
      <c r="B31" s="53" t="s">
        <v>422</v>
      </c>
      <c r="C31" s="52" t="s">
        <v>421</v>
      </c>
      <c r="D31" s="51" t="s">
        <v>417</v>
      </c>
      <c r="E31" s="50" t="s">
        <v>416</v>
      </c>
      <c r="F31" s="49" t="s">
        <v>420</v>
      </c>
      <c r="G31" s="48">
        <v>2012</v>
      </c>
      <c r="H31" s="39"/>
    </row>
    <row r="32" spans="1:16" ht="90.75" customHeight="1">
      <c r="A32" s="54" t="s">
        <v>33</v>
      </c>
      <c r="B32" s="53" t="s">
        <v>419</v>
      </c>
      <c r="C32" s="52" t="s">
        <v>418</v>
      </c>
      <c r="D32" s="51" t="s">
        <v>417</v>
      </c>
      <c r="E32" s="50" t="s">
        <v>416</v>
      </c>
      <c r="F32" s="49" t="s">
        <v>415</v>
      </c>
      <c r="G32" s="48">
        <v>2012</v>
      </c>
      <c r="H32" s="39"/>
      <c r="I32" s="24"/>
    </row>
    <row r="33" spans="1:10" ht="90.75" customHeight="1">
      <c r="A33" s="31" t="s">
        <v>414</v>
      </c>
      <c r="B33" s="30" t="s">
        <v>413</v>
      </c>
      <c r="C33" s="29" t="s">
        <v>412</v>
      </c>
      <c r="D33" s="45" t="s">
        <v>408</v>
      </c>
      <c r="E33" s="43" t="s">
        <v>191</v>
      </c>
      <c r="F33" s="46"/>
      <c r="G33" s="41">
        <v>2012</v>
      </c>
      <c r="H33" s="39"/>
      <c r="I33" s="24"/>
    </row>
    <row r="34" spans="1:10" ht="90.75" customHeight="1">
      <c r="A34" s="31" t="s">
        <v>411</v>
      </c>
      <c r="B34" s="30" t="s">
        <v>410</v>
      </c>
      <c r="C34" s="29" t="s">
        <v>409</v>
      </c>
      <c r="D34" s="45" t="s">
        <v>408</v>
      </c>
      <c r="E34" s="47" t="s">
        <v>191</v>
      </c>
      <c r="F34" s="46"/>
      <c r="G34" s="41">
        <v>2012</v>
      </c>
      <c r="H34" s="39"/>
    </row>
    <row r="35" spans="1:10" ht="90.75" customHeight="1">
      <c r="A35" s="31" t="s">
        <v>36</v>
      </c>
      <c r="B35" s="30" t="s">
        <v>71</v>
      </c>
      <c r="C35" s="29" t="s">
        <v>407</v>
      </c>
      <c r="D35" s="45" t="s">
        <v>406</v>
      </c>
      <c r="E35" s="40" t="s">
        <v>405</v>
      </c>
      <c r="F35" s="46" t="s">
        <v>404</v>
      </c>
      <c r="G35" s="41" t="s">
        <v>403</v>
      </c>
      <c r="H35" s="39"/>
      <c r="J35" s="42"/>
    </row>
    <row r="36" spans="1:10" ht="90.75" customHeight="1">
      <c r="A36" s="31" t="s">
        <v>37</v>
      </c>
      <c r="B36" s="30" t="s">
        <v>70</v>
      </c>
      <c r="C36" s="29" t="s">
        <v>402</v>
      </c>
      <c r="D36" s="45" t="s">
        <v>388</v>
      </c>
      <c r="E36" s="40" t="s">
        <v>387</v>
      </c>
      <c r="F36" s="46" t="s">
        <v>386</v>
      </c>
      <c r="G36" s="41">
        <v>2013</v>
      </c>
      <c r="H36" s="39"/>
      <c r="J36" s="24"/>
    </row>
    <row r="37" spans="1:10" ht="90.75" customHeight="1">
      <c r="A37" s="31" t="s">
        <v>401</v>
      </c>
      <c r="B37" s="30" t="s">
        <v>400</v>
      </c>
      <c r="C37" s="29" t="s">
        <v>399</v>
      </c>
      <c r="D37" s="45" t="s">
        <v>388</v>
      </c>
      <c r="E37" s="40" t="s">
        <v>387</v>
      </c>
      <c r="F37" s="46" t="s">
        <v>386</v>
      </c>
      <c r="G37" s="41">
        <v>2013</v>
      </c>
      <c r="H37" s="39"/>
      <c r="J37" s="24"/>
    </row>
    <row r="38" spans="1:10" ht="90.75" customHeight="1">
      <c r="A38" s="31" t="s">
        <v>398</v>
      </c>
      <c r="B38" s="30" t="s">
        <v>397</v>
      </c>
      <c r="C38" s="29" t="s">
        <v>396</v>
      </c>
      <c r="D38" s="45" t="s">
        <v>388</v>
      </c>
      <c r="E38" s="40" t="s">
        <v>387</v>
      </c>
      <c r="F38" s="46" t="s">
        <v>386</v>
      </c>
      <c r="G38" s="41">
        <v>2013</v>
      </c>
      <c r="H38" s="39"/>
      <c r="J38" s="24"/>
    </row>
    <row r="39" spans="1:10" ht="90.75" customHeight="1">
      <c r="A39" s="31" t="s">
        <v>40</v>
      </c>
      <c r="B39" s="30" t="s">
        <v>395</v>
      </c>
      <c r="C39" s="29" t="s">
        <v>394</v>
      </c>
      <c r="D39" s="45" t="s">
        <v>388</v>
      </c>
      <c r="E39" s="40" t="s">
        <v>387</v>
      </c>
      <c r="F39" s="46" t="s">
        <v>391</v>
      </c>
      <c r="G39" s="41">
        <v>2013</v>
      </c>
      <c r="H39" s="39"/>
      <c r="J39" s="24"/>
    </row>
    <row r="40" spans="1:10" ht="90.75" customHeight="1">
      <c r="A40" s="31" t="s">
        <v>41</v>
      </c>
      <c r="B40" s="30" t="s">
        <v>393</v>
      </c>
      <c r="C40" s="29" t="s">
        <v>392</v>
      </c>
      <c r="D40" s="45" t="s">
        <v>388</v>
      </c>
      <c r="E40" s="40" t="s">
        <v>387</v>
      </c>
      <c r="F40" s="46" t="s">
        <v>391</v>
      </c>
      <c r="G40" s="41">
        <v>2013</v>
      </c>
      <c r="H40" s="39"/>
      <c r="J40" s="24"/>
    </row>
    <row r="41" spans="1:10" ht="90.75" customHeight="1">
      <c r="A41" s="31" t="s">
        <v>42</v>
      </c>
      <c r="B41" s="30" t="s">
        <v>390</v>
      </c>
      <c r="C41" s="29" t="s">
        <v>389</v>
      </c>
      <c r="D41" s="45" t="s">
        <v>388</v>
      </c>
      <c r="E41" s="40" t="s">
        <v>387</v>
      </c>
      <c r="F41" s="46" t="s">
        <v>386</v>
      </c>
      <c r="G41" s="41">
        <v>2013</v>
      </c>
      <c r="H41" s="39"/>
      <c r="J41" s="24"/>
    </row>
    <row r="42" spans="1:10" ht="90.75" customHeight="1">
      <c r="A42" s="31" t="s">
        <v>43</v>
      </c>
      <c r="B42" s="30" t="s">
        <v>73</v>
      </c>
      <c r="C42" s="29" t="s">
        <v>385</v>
      </c>
      <c r="D42" s="45" t="s">
        <v>365</v>
      </c>
      <c r="E42" s="43" t="s">
        <v>364</v>
      </c>
      <c r="F42" s="46"/>
      <c r="G42" s="41">
        <v>2014</v>
      </c>
      <c r="H42" s="39"/>
    </row>
    <row r="43" spans="1:10" ht="90.75" customHeight="1">
      <c r="A43" s="31" t="s">
        <v>44</v>
      </c>
      <c r="B43" s="30" t="s">
        <v>384</v>
      </c>
      <c r="C43" s="29" t="s">
        <v>383</v>
      </c>
      <c r="D43" s="45" t="s">
        <v>365</v>
      </c>
      <c r="E43" s="43" t="s">
        <v>364</v>
      </c>
      <c r="F43" s="29"/>
      <c r="G43" s="41">
        <v>2014</v>
      </c>
      <c r="H43" s="39"/>
    </row>
    <row r="44" spans="1:10" ht="90.75" customHeight="1">
      <c r="A44" s="31" t="s">
        <v>45</v>
      </c>
      <c r="B44" s="30" t="s">
        <v>382</v>
      </c>
      <c r="C44" s="29" t="s">
        <v>381</v>
      </c>
      <c r="D44" s="45" t="s">
        <v>365</v>
      </c>
      <c r="E44" s="43" t="s">
        <v>364</v>
      </c>
      <c r="F44" s="29"/>
      <c r="G44" s="41">
        <v>2014</v>
      </c>
      <c r="H44" s="39"/>
    </row>
    <row r="45" spans="1:10" ht="90.75" customHeight="1">
      <c r="A45" s="31" t="s">
        <v>380</v>
      </c>
      <c r="B45" s="30" t="s">
        <v>379</v>
      </c>
      <c r="C45" s="29" t="s">
        <v>378</v>
      </c>
      <c r="D45" s="45" t="s">
        <v>365</v>
      </c>
      <c r="E45" s="43" t="s">
        <v>364</v>
      </c>
      <c r="F45" s="29"/>
      <c r="G45" s="41">
        <v>2014</v>
      </c>
      <c r="H45" s="39"/>
    </row>
    <row r="46" spans="1:10" ht="90.75" customHeight="1">
      <c r="A46" s="31" t="s">
        <v>47</v>
      </c>
      <c r="B46" s="30" t="s">
        <v>377</v>
      </c>
      <c r="C46" s="29" t="s">
        <v>376</v>
      </c>
      <c r="D46" s="45" t="s">
        <v>365</v>
      </c>
      <c r="E46" s="43" t="s">
        <v>364</v>
      </c>
      <c r="F46" s="29"/>
      <c r="G46" s="41">
        <v>2014</v>
      </c>
      <c r="H46" s="39"/>
    </row>
    <row r="47" spans="1:10" ht="90.75" customHeight="1">
      <c r="A47" s="31" t="s">
        <v>48</v>
      </c>
      <c r="B47" s="30" t="s">
        <v>375</v>
      </c>
      <c r="C47" s="29" t="s">
        <v>374</v>
      </c>
      <c r="D47" s="45" t="s">
        <v>365</v>
      </c>
      <c r="E47" s="43" t="s">
        <v>364</v>
      </c>
      <c r="F47" s="29"/>
      <c r="G47" s="41">
        <v>2014</v>
      </c>
      <c r="H47" s="39"/>
    </row>
    <row r="48" spans="1:10" ht="90.75" customHeight="1">
      <c r="A48" s="31" t="s">
        <v>373</v>
      </c>
      <c r="B48" s="30" t="s">
        <v>372</v>
      </c>
      <c r="C48" s="29" t="s">
        <v>371</v>
      </c>
      <c r="D48" s="45" t="s">
        <v>365</v>
      </c>
      <c r="E48" s="43" t="s">
        <v>364</v>
      </c>
      <c r="F48" s="29"/>
      <c r="G48" s="41">
        <v>2014</v>
      </c>
      <c r="H48" s="39"/>
    </row>
    <row r="49" spans="1:10" ht="90.75" customHeight="1">
      <c r="A49" s="31" t="s">
        <v>370</v>
      </c>
      <c r="B49" s="30" t="s">
        <v>369</v>
      </c>
      <c r="C49" s="29" t="s">
        <v>368</v>
      </c>
      <c r="D49" s="45" t="s">
        <v>365</v>
      </c>
      <c r="E49" s="43" t="s">
        <v>364</v>
      </c>
      <c r="F49" s="29"/>
      <c r="G49" s="41">
        <v>2014</v>
      </c>
      <c r="H49" s="39"/>
    </row>
    <row r="50" spans="1:10" ht="90.75" customHeight="1">
      <c r="A50" s="31" t="s">
        <v>367</v>
      </c>
      <c r="B50" s="30" t="s">
        <v>72</v>
      </c>
      <c r="C50" s="29" t="s">
        <v>366</v>
      </c>
      <c r="D50" s="45" t="s">
        <v>365</v>
      </c>
      <c r="E50" s="43" t="s">
        <v>364</v>
      </c>
      <c r="F50" s="29"/>
      <c r="G50" s="41">
        <v>2014</v>
      </c>
      <c r="H50" s="39"/>
    </row>
    <row r="51" spans="1:10" ht="90.75" customHeight="1">
      <c r="A51" s="31" t="s">
        <v>52</v>
      </c>
      <c r="B51" s="30" t="s">
        <v>363</v>
      </c>
      <c r="C51" s="29" t="s">
        <v>362</v>
      </c>
      <c r="D51" s="28" t="s">
        <v>353</v>
      </c>
      <c r="E51" s="43" t="s">
        <v>352</v>
      </c>
      <c r="F51" s="29" t="s">
        <v>361</v>
      </c>
      <c r="G51" s="37">
        <v>2013</v>
      </c>
      <c r="H51" s="39"/>
      <c r="I51" s="22" t="s">
        <v>79</v>
      </c>
    </row>
    <row r="52" spans="1:10" ht="90.75" customHeight="1">
      <c r="A52" s="31" t="s">
        <v>53</v>
      </c>
      <c r="B52" s="30" t="s">
        <v>360</v>
      </c>
      <c r="C52" s="29" t="s">
        <v>359</v>
      </c>
      <c r="D52" s="45" t="s">
        <v>356</v>
      </c>
      <c r="E52" s="43" t="s">
        <v>352</v>
      </c>
      <c r="F52" s="29" t="s">
        <v>351</v>
      </c>
      <c r="G52" s="44">
        <v>2013</v>
      </c>
      <c r="H52" s="24"/>
    </row>
    <row r="53" spans="1:10" ht="90.75" customHeight="1">
      <c r="A53" s="31" t="s">
        <v>54</v>
      </c>
      <c r="B53" s="30" t="s">
        <v>358</v>
      </c>
      <c r="C53" s="29" t="s">
        <v>357</v>
      </c>
      <c r="D53" s="45" t="s">
        <v>356</v>
      </c>
      <c r="E53" s="43" t="s">
        <v>352</v>
      </c>
      <c r="F53" s="29" t="s">
        <v>351</v>
      </c>
      <c r="G53" s="44">
        <v>2013</v>
      </c>
      <c r="H53" s="24"/>
    </row>
    <row r="54" spans="1:10" ht="90.75" customHeight="1">
      <c r="A54" s="31" t="s">
        <v>355</v>
      </c>
      <c r="B54" s="30" t="s">
        <v>354</v>
      </c>
      <c r="C54" s="29" t="s">
        <v>55</v>
      </c>
      <c r="D54" s="28" t="s">
        <v>353</v>
      </c>
      <c r="E54" s="43" t="s">
        <v>352</v>
      </c>
      <c r="F54" s="29" t="s">
        <v>351</v>
      </c>
      <c r="G54" s="37">
        <v>2013</v>
      </c>
      <c r="H54" s="24"/>
    </row>
    <row r="55" spans="1:10" ht="90.75" customHeight="1">
      <c r="A55" s="31" t="s">
        <v>56</v>
      </c>
      <c r="B55" s="30" t="s">
        <v>350</v>
      </c>
      <c r="C55" s="29" t="s">
        <v>56</v>
      </c>
      <c r="D55" s="28" t="s">
        <v>348</v>
      </c>
      <c r="E55" s="40" t="s">
        <v>347</v>
      </c>
      <c r="F55" s="29"/>
      <c r="G55" s="37">
        <v>2014</v>
      </c>
      <c r="I55" s="40"/>
      <c r="J55" s="24"/>
    </row>
    <row r="56" spans="1:10" ht="90.75" customHeight="1">
      <c r="A56" s="31" t="s">
        <v>57</v>
      </c>
      <c r="B56" s="30" t="s">
        <v>349</v>
      </c>
      <c r="C56" s="29" t="s">
        <v>57</v>
      </c>
      <c r="D56" s="28" t="s">
        <v>348</v>
      </c>
      <c r="E56" s="40" t="s">
        <v>347</v>
      </c>
      <c r="F56" s="29"/>
      <c r="G56" s="37">
        <v>2014</v>
      </c>
      <c r="I56" s="40"/>
      <c r="J56" s="24"/>
    </row>
    <row r="57" spans="1:10" ht="90.75" customHeight="1">
      <c r="A57" s="31" t="s">
        <v>58</v>
      </c>
      <c r="B57" s="30" t="s">
        <v>346</v>
      </c>
      <c r="C57" s="29" t="s">
        <v>345</v>
      </c>
      <c r="D57" s="28" t="s">
        <v>339</v>
      </c>
      <c r="E57" s="40" t="s">
        <v>338</v>
      </c>
      <c r="F57" s="29"/>
      <c r="G57" s="41">
        <v>2012</v>
      </c>
      <c r="H57" s="42"/>
    </row>
    <row r="58" spans="1:10" ht="90.75" customHeight="1">
      <c r="A58" s="31" t="s">
        <v>59</v>
      </c>
      <c r="B58" s="30" t="s">
        <v>344</v>
      </c>
      <c r="C58" s="29" t="s">
        <v>343</v>
      </c>
      <c r="D58" s="28" t="s">
        <v>339</v>
      </c>
      <c r="E58" s="40" t="s">
        <v>338</v>
      </c>
      <c r="F58" s="29"/>
      <c r="G58" s="41">
        <v>2012</v>
      </c>
      <c r="H58" s="24"/>
    </row>
    <row r="59" spans="1:10" ht="90.75" customHeight="1">
      <c r="A59" s="31" t="s">
        <v>60</v>
      </c>
      <c r="B59" s="30" t="s">
        <v>342</v>
      </c>
      <c r="C59" s="29" t="s">
        <v>341</v>
      </c>
      <c r="D59" s="28" t="s">
        <v>339</v>
      </c>
      <c r="E59" s="40" t="s">
        <v>338</v>
      </c>
      <c r="F59" s="29"/>
      <c r="G59" s="41">
        <v>2012</v>
      </c>
    </row>
    <row r="60" spans="1:10" ht="90.75" customHeight="1">
      <c r="A60" s="31" t="s">
        <v>61</v>
      </c>
      <c r="B60" s="30" t="s">
        <v>340</v>
      </c>
      <c r="C60" s="29" t="s">
        <v>312</v>
      </c>
      <c r="D60" s="28" t="s">
        <v>339</v>
      </c>
      <c r="E60" s="40" t="s">
        <v>338</v>
      </c>
      <c r="F60" s="29"/>
      <c r="G60" s="41">
        <v>2012</v>
      </c>
    </row>
    <row r="61" spans="1:10" ht="90.75" customHeight="1">
      <c r="A61" s="31" t="s">
        <v>62</v>
      </c>
      <c r="B61" s="30" t="s">
        <v>337</v>
      </c>
      <c r="C61" s="29" t="s">
        <v>336</v>
      </c>
      <c r="D61" s="28" t="s">
        <v>335</v>
      </c>
      <c r="E61" s="40" t="s">
        <v>334</v>
      </c>
      <c r="F61" s="29" t="s">
        <v>320</v>
      </c>
      <c r="G61" s="37">
        <v>2012</v>
      </c>
      <c r="H61" s="39"/>
      <c r="I61" s="39"/>
    </row>
    <row r="62" spans="1:10" ht="90.75" customHeight="1">
      <c r="A62" s="31" t="s">
        <v>63</v>
      </c>
      <c r="B62" s="30" t="s">
        <v>333</v>
      </c>
      <c r="C62" s="29" t="s">
        <v>332</v>
      </c>
      <c r="D62" s="28" t="s">
        <v>227</v>
      </c>
      <c r="E62" s="38" t="s">
        <v>331</v>
      </c>
      <c r="F62" s="29" t="s">
        <v>330</v>
      </c>
      <c r="G62" s="37">
        <v>2013</v>
      </c>
    </row>
    <row r="63" spans="1:10" ht="90.75" customHeight="1">
      <c r="A63" s="35" t="s">
        <v>64</v>
      </c>
      <c r="B63" s="34" t="s">
        <v>329</v>
      </c>
      <c r="C63" s="26" t="s">
        <v>226</v>
      </c>
      <c r="D63" s="33" t="s">
        <v>227</v>
      </c>
      <c r="E63" s="32" t="s">
        <v>323</v>
      </c>
      <c r="F63" s="26" t="s">
        <v>228</v>
      </c>
      <c r="G63" s="25">
        <v>2013</v>
      </c>
      <c r="H63" s="36"/>
      <c r="I63" s="36"/>
      <c r="J63" s="36"/>
    </row>
    <row r="64" spans="1:10" ht="90.75" customHeight="1">
      <c r="A64" s="35" t="s">
        <v>65</v>
      </c>
      <c r="B64" s="34" t="s">
        <v>328</v>
      </c>
      <c r="C64" s="26" t="s">
        <v>229</v>
      </c>
      <c r="D64" s="33" t="s">
        <v>227</v>
      </c>
      <c r="E64" s="32" t="s">
        <v>323</v>
      </c>
      <c r="F64" s="26" t="s">
        <v>228</v>
      </c>
      <c r="G64" s="25">
        <v>2013</v>
      </c>
    </row>
    <row r="65" spans="1:8" ht="90.75" customHeight="1">
      <c r="A65" s="31" t="s">
        <v>66</v>
      </c>
      <c r="B65" s="30" t="s">
        <v>327</v>
      </c>
      <c r="C65" s="29" t="s">
        <v>230</v>
      </c>
      <c r="D65" s="28" t="s">
        <v>227</v>
      </c>
      <c r="E65" s="27" t="s">
        <v>323</v>
      </c>
      <c r="F65" s="26" t="s">
        <v>228</v>
      </c>
      <c r="G65" s="25" t="s">
        <v>322</v>
      </c>
      <c r="H65" s="24"/>
    </row>
    <row r="66" spans="1:8" ht="90.75" customHeight="1">
      <c r="A66" s="35" t="s">
        <v>67</v>
      </c>
      <c r="B66" s="34" t="s">
        <v>326</v>
      </c>
      <c r="C66" s="26" t="s">
        <v>231</v>
      </c>
      <c r="D66" s="33" t="s">
        <v>227</v>
      </c>
      <c r="E66" s="32" t="s">
        <v>323</v>
      </c>
      <c r="F66" s="26" t="s">
        <v>228</v>
      </c>
      <c r="G66" s="25">
        <v>2013</v>
      </c>
      <c r="H66" s="24"/>
    </row>
    <row r="67" spans="1:8" ht="90.75" customHeight="1">
      <c r="A67" s="35" t="s">
        <v>68</v>
      </c>
      <c r="B67" s="34" t="s">
        <v>325</v>
      </c>
      <c r="C67" s="26" t="s">
        <v>232</v>
      </c>
      <c r="D67" s="33" t="s">
        <v>227</v>
      </c>
      <c r="E67" s="32" t="s">
        <v>323</v>
      </c>
      <c r="F67" s="26" t="s">
        <v>228</v>
      </c>
      <c r="G67" s="25">
        <v>2013</v>
      </c>
    </row>
    <row r="68" spans="1:8" ht="90.75" customHeight="1">
      <c r="A68" s="31" t="s">
        <v>69</v>
      </c>
      <c r="B68" s="30" t="s">
        <v>324</v>
      </c>
      <c r="C68" s="29" t="s">
        <v>233</v>
      </c>
      <c r="D68" s="28" t="s">
        <v>227</v>
      </c>
      <c r="E68" s="27" t="s">
        <v>323</v>
      </c>
      <c r="F68" s="26" t="s">
        <v>228</v>
      </c>
      <c r="G68" s="25" t="s">
        <v>322</v>
      </c>
      <c r="H68" s="24"/>
    </row>
  </sheetData>
  <hyperlinks>
    <hyperlink ref="E3" r:id="rId1"/>
    <hyperlink ref="E4" r:id="rId2"/>
    <hyperlink ref="E5" r:id="rId3"/>
    <hyperlink ref="E11" r:id="rId4"/>
    <hyperlink ref="E16" r:id="rId5"/>
    <hyperlink ref="E17" r:id="rId6"/>
    <hyperlink ref="E29" r:id="rId7"/>
    <hyperlink ref="E31" r:id="rId8" location="toc"/>
    <hyperlink ref="E22" r:id="rId9"/>
    <hyperlink ref="E21" r:id="rId10"/>
    <hyperlink ref="E23" r:id="rId11"/>
    <hyperlink ref="E24" r:id="rId12"/>
    <hyperlink ref="E32" r:id="rId13" location="toc"/>
    <hyperlink ref="E10" r:id="rId14"/>
    <hyperlink ref="E33" r:id="rId15"/>
    <hyperlink ref="E28" r:id="rId16"/>
    <hyperlink ref="E61" r:id="rId17"/>
    <hyperlink ref="E12" r:id="rId18"/>
    <hyperlink ref="E13" r:id="rId19"/>
    <hyperlink ref="E2" r:id="rId20"/>
    <hyperlink ref="E30" r:id="rId21"/>
    <hyperlink ref="E15" r:id="rId22"/>
    <hyperlink ref="E14" r:id="rId23"/>
    <hyperlink ref="E18" r:id="rId24" display="https://www.fas.org/sgp/crs/misc/RL32760.pdf"/>
    <hyperlink ref="E35" r:id="rId25" display="http://knowledgecenter.csg.org/drupal/view-content-type/1219"/>
    <hyperlink ref="E40" r:id="rId26"/>
    <hyperlink ref="E39" r:id="rId27"/>
    <hyperlink ref="E38" r:id="rId28"/>
    <hyperlink ref="E37" r:id="rId29"/>
    <hyperlink ref="E36" r:id="rId30"/>
    <hyperlink ref="E41" r:id="rId31"/>
    <hyperlink ref="E45" r:id="rId32"/>
    <hyperlink ref="E44" r:id="rId33"/>
    <hyperlink ref="E43" r:id="rId34"/>
    <hyperlink ref="E46" r:id="rId35"/>
    <hyperlink ref="E42" r:id="rId36"/>
    <hyperlink ref="E49" r:id="rId37"/>
    <hyperlink ref="E47" r:id="rId38"/>
    <hyperlink ref="E48" r:id="rId39"/>
    <hyperlink ref="E53" r:id="rId40"/>
    <hyperlink ref="E52" r:id="rId41"/>
    <hyperlink ref="E51" r:id="rId42"/>
    <hyperlink ref="E50" r:id="rId43"/>
    <hyperlink ref="E55" r:id="rId44"/>
    <hyperlink ref="E54" r:id="rId45"/>
    <hyperlink ref="E56" r:id="rId46"/>
    <hyperlink ref="E59" r:id="rId47"/>
    <hyperlink ref="E65" r:id="rId48" display="http://www.fns.usda.gov/pd/01slfypart.htm"/>
    <hyperlink ref="E62" r:id="rId49"/>
    <hyperlink ref="E9" r:id="rId50" location="reqid=70&amp;step=1&amp;isuri=1"/>
    <hyperlink ref="E19" r:id="rId51" display="https://www.fas.org/sgp/crs/misc/RL32760.pdf"/>
    <hyperlink ref="E58" r:id="rId52"/>
    <hyperlink ref="E60" r:id="rId53"/>
    <hyperlink ref="E57" r:id="rId54"/>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zoomScale="80" zoomScaleNormal="80" zoomScalePageLayoutView="80" workbookViewId="0">
      <pane xSplit="2" ySplit="1" topLeftCell="C26" activePane="bottomRight" state="frozen"/>
      <selection sqref="A1:I26"/>
      <selection pane="topRight" sqref="A1:I26"/>
      <selection pane="bottomLeft" sqref="A1:I26"/>
      <selection pane="bottomRight" activeCell="D31" sqref="D31"/>
    </sheetView>
  </sheetViews>
  <sheetFormatPr defaultColWidth="10" defaultRowHeight="12.75"/>
  <cols>
    <col min="1" max="1" width="17" style="22" bestFit="1" customWidth="1"/>
    <col min="2" max="2" width="10" style="22" customWidth="1"/>
    <col min="3" max="3" width="19.375" style="22" customWidth="1"/>
    <col min="4" max="4" width="29.125" style="22" customWidth="1"/>
    <col min="5" max="5" width="64" style="22" customWidth="1"/>
    <col min="6" max="6" width="46.375" style="23" bestFit="1" customWidth="1"/>
    <col min="7" max="7" width="14.125" style="22" bestFit="1" customWidth="1"/>
    <col min="8" max="8" width="11.625" style="22" customWidth="1"/>
    <col min="9" max="9" width="12.125" style="22" customWidth="1"/>
    <col min="10" max="11" width="11.375" style="22" customWidth="1"/>
    <col min="12" max="12" width="11.75" style="22" customWidth="1"/>
    <col min="13" max="13" width="11.375" style="22" customWidth="1"/>
    <col min="14" max="16384" width="10" style="22"/>
  </cols>
  <sheetData>
    <row r="1" spans="1:16">
      <c r="A1" s="65" t="s">
        <v>125</v>
      </c>
      <c r="B1" s="65" t="s">
        <v>126</v>
      </c>
      <c r="C1" s="65" t="s">
        <v>124</v>
      </c>
      <c r="D1" s="62" t="s">
        <v>545</v>
      </c>
      <c r="E1" s="64" t="s">
        <v>544</v>
      </c>
      <c r="F1" s="63" t="s">
        <v>127</v>
      </c>
      <c r="G1" s="62" t="s">
        <v>128</v>
      </c>
    </row>
    <row r="2" spans="1:16" ht="90.75" customHeight="1">
      <c r="A2" s="31" t="s">
        <v>3</v>
      </c>
      <c r="B2" s="30" t="s">
        <v>543</v>
      </c>
      <c r="C2" s="46" t="s">
        <v>141</v>
      </c>
      <c r="D2" s="45" t="s">
        <v>542</v>
      </c>
      <c r="E2" s="20" t="s">
        <v>541</v>
      </c>
      <c r="F2" s="61" t="s">
        <v>540</v>
      </c>
      <c r="G2" s="41" t="s">
        <v>612</v>
      </c>
      <c r="H2" s="39"/>
      <c r="M2" s="58"/>
      <c r="N2" s="24"/>
    </row>
    <row r="3" spans="1:16" ht="90.75" customHeight="1">
      <c r="A3" s="31" t="s">
        <v>4</v>
      </c>
      <c r="B3" s="30" t="s">
        <v>539</v>
      </c>
      <c r="C3" s="29" t="s">
        <v>538</v>
      </c>
      <c r="D3" s="45" t="s">
        <v>531</v>
      </c>
      <c r="E3" s="43" t="s">
        <v>133</v>
      </c>
      <c r="F3" s="46" t="s">
        <v>537</v>
      </c>
      <c r="G3" s="41" t="s">
        <v>611</v>
      </c>
      <c r="H3" s="39"/>
      <c r="M3" s="58"/>
      <c r="N3" s="24"/>
    </row>
    <row r="4" spans="1:16" ht="90.75" customHeight="1">
      <c r="A4" s="31" t="s">
        <v>536</v>
      </c>
      <c r="B4" s="30" t="s">
        <v>535</v>
      </c>
      <c r="C4" s="29" t="s">
        <v>534</v>
      </c>
      <c r="D4" s="45" t="s">
        <v>531</v>
      </c>
      <c r="E4" s="47" t="s">
        <v>133</v>
      </c>
      <c r="F4" s="46" t="s">
        <v>533</v>
      </c>
      <c r="G4" s="41" t="s">
        <v>611</v>
      </c>
      <c r="H4" s="39"/>
      <c r="M4" s="58"/>
      <c r="N4" s="24"/>
    </row>
    <row r="5" spans="1:16" ht="90.75" customHeight="1">
      <c r="A5" s="31" t="s">
        <v>6</v>
      </c>
      <c r="B5" s="30" t="s">
        <v>532</v>
      </c>
      <c r="C5" s="29" t="s">
        <v>138</v>
      </c>
      <c r="D5" s="45" t="s">
        <v>531</v>
      </c>
      <c r="E5" s="43" t="s">
        <v>133</v>
      </c>
      <c r="F5" s="46" t="s">
        <v>530</v>
      </c>
      <c r="G5" s="41" t="s">
        <v>611</v>
      </c>
      <c r="H5" s="39"/>
      <c r="I5" s="23"/>
      <c r="M5" s="58"/>
      <c r="N5" s="24"/>
    </row>
    <row r="6" spans="1:16" ht="90.75" customHeight="1">
      <c r="A6" s="31" t="s">
        <v>610</v>
      </c>
      <c r="B6" s="30" t="s">
        <v>529</v>
      </c>
      <c r="C6" s="29" t="s">
        <v>609</v>
      </c>
      <c r="D6" s="45" t="s">
        <v>608</v>
      </c>
      <c r="E6" s="75" t="s">
        <v>607</v>
      </c>
      <c r="F6" s="46" t="s">
        <v>606</v>
      </c>
      <c r="G6" s="41">
        <v>2010</v>
      </c>
      <c r="H6" s="39"/>
      <c r="N6" s="24"/>
    </row>
    <row r="7" spans="1:16" ht="90.75" customHeight="1">
      <c r="A7" s="31" t="s">
        <v>7</v>
      </c>
      <c r="B7" s="30" t="s">
        <v>526</v>
      </c>
      <c r="C7" s="29" t="s">
        <v>528</v>
      </c>
      <c r="D7" s="45" t="s">
        <v>521</v>
      </c>
      <c r="E7" s="60" t="s">
        <v>520</v>
      </c>
      <c r="F7" s="46" t="s">
        <v>527</v>
      </c>
      <c r="G7" s="41" t="s">
        <v>605</v>
      </c>
      <c r="H7" s="39"/>
      <c r="N7" s="24"/>
    </row>
    <row r="8" spans="1:16" ht="90.75" customHeight="1">
      <c r="A8" s="31" t="s">
        <v>8</v>
      </c>
      <c r="B8" s="30" t="s">
        <v>523</v>
      </c>
      <c r="C8" s="29" t="s">
        <v>525</v>
      </c>
      <c r="D8" s="45" t="s">
        <v>521</v>
      </c>
      <c r="E8" s="60" t="s">
        <v>520</v>
      </c>
      <c r="F8" s="46" t="s">
        <v>524</v>
      </c>
      <c r="G8" s="41" t="s">
        <v>605</v>
      </c>
      <c r="H8" s="39"/>
      <c r="N8" s="24"/>
    </row>
    <row r="9" spans="1:16" ht="90.75" customHeight="1">
      <c r="A9" s="31" t="s">
        <v>9</v>
      </c>
      <c r="B9" s="30" t="s">
        <v>518</v>
      </c>
      <c r="C9" s="29" t="s">
        <v>522</v>
      </c>
      <c r="D9" s="45" t="s">
        <v>521</v>
      </c>
      <c r="E9" s="60" t="s">
        <v>520</v>
      </c>
      <c r="F9" s="46" t="s">
        <v>519</v>
      </c>
      <c r="G9" s="41" t="s">
        <v>605</v>
      </c>
      <c r="H9" s="39"/>
      <c r="N9" s="24"/>
    </row>
    <row r="10" spans="1:16" ht="90.75" customHeight="1">
      <c r="A10" s="31" t="s">
        <v>10</v>
      </c>
      <c r="B10" s="30" t="s">
        <v>512</v>
      </c>
      <c r="C10" s="29" t="s">
        <v>10</v>
      </c>
      <c r="D10" s="45" t="s">
        <v>517</v>
      </c>
      <c r="E10" s="43" t="s">
        <v>516</v>
      </c>
      <c r="F10" s="46" t="s">
        <v>515</v>
      </c>
      <c r="G10" s="59" t="s">
        <v>604</v>
      </c>
      <c r="H10" s="39"/>
      <c r="M10" s="58"/>
      <c r="N10" s="24"/>
    </row>
    <row r="11" spans="1:16" ht="90.75" customHeight="1">
      <c r="A11" s="31" t="s">
        <v>513</v>
      </c>
      <c r="B11" s="30" t="s">
        <v>509</v>
      </c>
      <c r="C11" s="29" t="s">
        <v>511</v>
      </c>
      <c r="D11" s="45" t="s">
        <v>507</v>
      </c>
      <c r="E11" s="43" t="s">
        <v>315</v>
      </c>
      <c r="F11" s="46" t="s">
        <v>316</v>
      </c>
      <c r="G11" s="41">
        <v>2010</v>
      </c>
      <c r="H11" s="39"/>
      <c r="J11" s="39"/>
      <c r="K11" s="39"/>
      <c r="N11" s="24"/>
      <c r="P11" s="38"/>
    </row>
    <row r="12" spans="1:16" ht="90.75" customHeight="1">
      <c r="A12" s="31" t="s">
        <v>510</v>
      </c>
      <c r="B12" s="30" t="s">
        <v>505</v>
      </c>
      <c r="C12" s="29" t="s">
        <v>508</v>
      </c>
      <c r="D12" s="45" t="s">
        <v>507</v>
      </c>
      <c r="E12" s="43" t="s">
        <v>315</v>
      </c>
      <c r="F12" s="46" t="s">
        <v>316</v>
      </c>
      <c r="G12" s="41">
        <v>2010</v>
      </c>
      <c r="H12" s="39"/>
      <c r="J12" s="24"/>
      <c r="M12" s="58"/>
      <c r="N12" s="24"/>
    </row>
    <row r="13" spans="1:16" ht="90.75" customHeight="1">
      <c r="A13" s="31" t="s">
        <v>506</v>
      </c>
      <c r="B13" s="30" t="s">
        <v>499</v>
      </c>
      <c r="C13" s="29" t="s">
        <v>504</v>
      </c>
      <c r="D13" s="45" t="s">
        <v>503</v>
      </c>
      <c r="E13" s="38" t="s">
        <v>496</v>
      </c>
      <c r="F13" s="46" t="s">
        <v>502</v>
      </c>
      <c r="G13" s="41" t="s">
        <v>603</v>
      </c>
      <c r="H13" s="39"/>
      <c r="I13" s="38"/>
      <c r="M13" s="58"/>
      <c r="N13" s="24"/>
    </row>
    <row r="14" spans="1:16" ht="90.75" customHeight="1">
      <c r="A14" s="31" t="s">
        <v>500</v>
      </c>
      <c r="B14" s="30" t="s">
        <v>493</v>
      </c>
      <c r="C14" s="29" t="s">
        <v>498</v>
      </c>
      <c r="D14" s="45" t="s">
        <v>497</v>
      </c>
      <c r="E14" s="38" t="s">
        <v>496</v>
      </c>
      <c r="F14" s="46" t="s">
        <v>495</v>
      </c>
      <c r="G14" s="41" t="s">
        <v>602</v>
      </c>
      <c r="H14" s="39"/>
      <c r="I14" s="38"/>
    </row>
    <row r="15" spans="1:16" ht="90.75" customHeight="1">
      <c r="A15" s="31" t="s">
        <v>15</v>
      </c>
      <c r="B15" s="30" t="s">
        <v>490</v>
      </c>
      <c r="C15" s="29" t="s">
        <v>489</v>
      </c>
      <c r="D15" s="45" t="s">
        <v>492</v>
      </c>
      <c r="E15" s="20" t="s">
        <v>487</v>
      </c>
      <c r="F15" s="46" t="s">
        <v>491</v>
      </c>
      <c r="G15" s="41">
        <v>2011</v>
      </c>
      <c r="H15" s="39"/>
      <c r="I15" s="39"/>
    </row>
    <row r="16" spans="1:16" ht="90.75" customHeight="1">
      <c r="A16" s="31" t="s">
        <v>16</v>
      </c>
      <c r="B16" s="30" t="s">
        <v>485</v>
      </c>
      <c r="C16" s="29" t="s">
        <v>489</v>
      </c>
      <c r="D16" s="45" t="s">
        <v>488</v>
      </c>
      <c r="E16" s="20" t="s">
        <v>487</v>
      </c>
      <c r="F16" s="46" t="s">
        <v>486</v>
      </c>
      <c r="G16" s="41">
        <v>2011</v>
      </c>
      <c r="H16" s="39"/>
      <c r="I16" s="39"/>
    </row>
    <row r="17" spans="1:16" ht="90.75" customHeight="1">
      <c r="A17" s="31" t="s">
        <v>17</v>
      </c>
      <c r="B17" s="30" t="s">
        <v>481</v>
      </c>
      <c r="C17" s="29" t="s">
        <v>484</v>
      </c>
      <c r="D17" s="45" t="s">
        <v>483</v>
      </c>
      <c r="E17" s="47" t="s">
        <v>478</v>
      </c>
      <c r="F17" s="46" t="s">
        <v>482</v>
      </c>
      <c r="G17" s="41">
        <v>2011</v>
      </c>
      <c r="H17" s="39"/>
      <c r="I17" s="57"/>
      <c r="J17" s="24"/>
    </row>
    <row r="18" spans="1:16" ht="90.75" customHeight="1">
      <c r="A18" s="31" t="s">
        <v>18</v>
      </c>
      <c r="B18" s="30" t="s">
        <v>475</v>
      </c>
      <c r="C18" s="29" t="s">
        <v>480</v>
      </c>
      <c r="D18" s="45" t="s">
        <v>479</v>
      </c>
      <c r="E18" s="47" t="s">
        <v>478</v>
      </c>
      <c r="F18" s="46" t="s">
        <v>477</v>
      </c>
      <c r="G18" s="41">
        <v>2011</v>
      </c>
      <c r="H18" s="39"/>
      <c r="I18" s="57"/>
      <c r="J18" s="24"/>
    </row>
    <row r="19" spans="1:16" ht="90.75" customHeight="1">
      <c r="A19" s="31" t="s">
        <v>476</v>
      </c>
      <c r="B19" s="30" t="s">
        <v>473</v>
      </c>
      <c r="C19" s="29" t="s">
        <v>474</v>
      </c>
      <c r="D19" s="45" t="s">
        <v>467</v>
      </c>
      <c r="E19" s="20" t="s">
        <v>599</v>
      </c>
      <c r="F19" s="46" t="s">
        <v>465</v>
      </c>
      <c r="G19" s="41">
        <v>2011</v>
      </c>
      <c r="H19" s="39"/>
      <c r="I19" s="39"/>
      <c r="J19" s="39"/>
      <c r="P19" s="24"/>
    </row>
    <row r="20" spans="1:16" ht="90.75" customHeight="1">
      <c r="A20" s="31" t="s">
        <v>20</v>
      </c>
      <c r="B20" s="30" t="s">
        <v>469</v>
      </c>
      <c r="C20" s="29" t="s">
        <v>472</v>
      </c>
      <c r="D20" s="45" t="s">
        <v>601</v>
      </c>
      <c r="E20" s="43" t="s">
        <v>600</v>
      </c>
      <c r="F20" s="46" t="s">
        <v>471</v>
      </c>
      <c r="G20" s="41">
        <v>2011</v>
      </c>
      <c r="H20" s="39"/>
      <c r="I20" s="39"/>
      <c r="J20" s="39"/>
    </row>
    <row r="21" spans="1:16" ht="90.75" customHeight="1">
      <c r="A21" s="31" t="s">
        <v>470</v>
      </c>
      <c r="B21" s="30" t="s">
        <v>463</v>
      </c>
      <c r="C21" s="29" t="s">
        <v>468</v>
      </c>
      <c r="D21" s="45" t="s">
        <v>467</v>
      </c>
      <c r="E21" s="20" t="s">
        <v>599</v>
      </c>
      <c r="F21" s="46" t="s">
        <v>465</v>
      </c>
      <c r="G21" s="41">
        <v>2011</v>
      </c>
      <c r="H21" s="39"/>
      <c r="I21" s="39"/>
      <c r="J21" s="39"/>
    </row>
    <row r="22" spans="1:16" ht="90.75" customHeight="1">
      <c r="A22" s="31" t="s">
        <v>464</v>
      </c>
      <c r="B22" s="30" t="s">
        <v>458</v>
      </c>
      <c r="C22" s="29" t="s">
        <v>462</v>
      </c>
      <c r="D22" s="45" t="s">
        <v>450</v>
      </c>
      <c r="E22" s="47" t="s">
        <v>449</v>
      </c>
      <c r="F22" s="46" t="s">
        <v>461</v>
      </c>
      <c r="G22" s="41" t="s">
        <v>460</v>
      </c>
      <c r="H22" s="39"/>
      <c r="I22" s="24"/>
      <c r="J22" s="24"/>
      <c r="M22" s="24"/>
      <c r="N22" s="24"/>
    </row>
    <row r="23" spans="1:16" ht="90.75" customHeight="1">
      <c r="A23" s="31" t="s">
        <v>459</v>
      </c>
      <c r="B23" s="30" t="s">
        <v>455</v>
      </c>
      <c r="C23" s="29" t="s">
        <v>457</v>
      </c>
      <c r="D23" s="45" t="s">
        <v>450</v>
      </c>
      <c r="E23" s="47" t="s">
        <v>449</v>
      </c>
      <c r="F23" s="46" t="s">
        <v>448</v>
      </c>
      <c r="G23" s="41" t="s">
        <v>460</v>
      </c>
      <c r="H23" s="39"/>
      <c r="I23" s="24"/>
      <c r="M23" s="24"/>
    </row>
    <row r="24" spans="1:16" ht="90.75" customHeight="1">
      <c r="A24" s="31" t="s">
        <v>456</v>
      </c>
      <c r="B24" s="30" t="s">
        <v>452</v>
      </c>
      <c r="C24" s="29" t="s">
        <v>454</v>
      </c>
      <c r="D24" s="45" t="s">
        <v>450</v>
      </c>
      <c r="E24" s="43" t="s">
        <v>449</v>
      </c>
      <c r="F24" s="46" t="s">
        <v>448</v>
      </c>
      <c r="G24" s="41" t="s">
        <v>460</v>
      </c>
      <c r="H24" s="39"/>
      <c r="I24" s="24"/>
    </row>
    <row r="25" spans="1:16" ht="90.75" customHeight="1">
      <c r="A25" s="31" t="s">
        <v>453</v>
      </c>
      <c r="B25" s="30" t="s">
        <v>447</v>
      </c>
      <c r="C25" s="29" t="s">
        <v>451</v>
      </c>
      <c r="D25" s="45" t="s">
        <v>450</v>
      </c>
      <c r="E25" s="47" t="s">
        <v>449</v>
      </c>
      <c r="F25" s="46" t="s">
        <v>448</v>
      </c>
      <c r="G25" s="41" t="s">
        <v>460</v>
      </c>
      <c r="H25" s="39"/>
      <c r="I25" s="24"/>
    </row>
    <row r="26" spans="1:16" ht="90.75" customHeight="1">
      <c r="A26" s="31" t="s">
        <v>26</v>
      </c>
      <c r="B26" s="30" t="s">
        <v>444</v>
      </c>
      <c r="C26" s="29" t="s">
        <v>446</v>
      </c>
      <c r="D26" s="45" t="s">
        <v>445</v>
      </c>
      <c r="E26" s="56" t="s">
        <v>438</v>
      </c>
      <c r="F26" s="46" t="s">
        <v>437</v>
      </c>
      <c r="G26" s="41">
        <v>2011</v>
      </c>
      <c r="H26" s="39"/>
      <c r="I26" s="24"/>
    </row>
    <row r="27" spans="1:16" ht="90.75" customHeight="1">
      <c r="A27" s="31" t="s">
        <v>27</v>
      </c>
      <c r="B27" s="30" t="s">
        <v>441</v>
      </c>
      <c r="C27" s="29" t="s">
        <v>443</v>
      </c>
      <c r="D27" s="45" t="s">
        <v>442</v>
      </c>
      <c r="E27" s="56" t="s">
        <v>438</v>
      </c>
      <c r="F27" s="46" t="s">
        <v>437</v>
      </c>
      <c r="G27" s="41">
        <v>2011</v>
      </c>
      <c r="H27" s="39"/>
      <c r="I27" s="24"/>
    </row>
    <row r="28" spans="1:16" ht="90.75" customHeight="1">
      <c r="A28" s="31" t="s">
        <v>28</v>
      </c>
      <c r="B28" s="30" t="s">
        <v>435</v>
      </c>
      <c r="C28" s="29" t="s">
        <v>440</v>
      </c>
      <c r="D28" s="45" t="s">
        <v>439</v>
      </c>
      <c r="E28" s="56" t="s">
        <v>438</v>
      </c>
      <c r="F28" s="46" t="s">
        <v>437</v>
      </c>
      <c r="G28" s="41">
        <v>2011</v>
      </c>
      <c r="H28" s="39"/>
      <c r="I28" s="24"/>
    </row>
    <row r="29" spans="1:16" ht="90.75" customHeight="1">
      <c r="A29" s="31" t="s">
        <v>29</v>
      </c>
      <c r="B29" s="30" t="s">
        <v>431</v>
      </c>
      <c r="C29" s="29" t="s">
        <v>29</v>
      </c>
      <c r="D29" s="28" t="s">
        <v>29</v>
      </c>
      <c r="E29" s="43" t="s">
        <v>434</v>
      </c>
      <c r="F29" s="29" t="s">
        <v>433</v>
      </c>
      <c r="G29" s="37">
        <v>2011</v>
      </c>
      <c r="H29" s="39"/>
      <c r="I29" s="24"/>
    </row>
    <row r="30" spans="1:16" ht="90.75" customHeight="1">
      <c r="A30" s="31" t="s">
        <v>30</v>
      </c>
      <c r="B30" s="30" t="s">
        <v>427</v>
      </c>
      <c r="C30" s="29" t="s">
        <v>430</v>
      </c>
      <c r="D30" s="45" t="s">
        <v>429</v>
      </c>
      <c r="E30" s="43" t="s">
        <v>188</v>
      </c>
      <c r="F30" s="46"/>
      <c r="G30" s="41">
        <v>2013</v>
      </c>
      <c r="H30" s="39"/>
    </row>
    <row r="31" spans="1:16" ht="90.75" customHeight="1">
      <c r="A31" s="73" t="s">
        <v>31</v>
      </c>
      <c r="B31" s="72" t="s">
        <v>422</v>
      </c>
      <c r="C31" s="71" t="s">
        <v>426</v>
      </c>
      <c r="D31" s="70" t="s">
        <v>417</v>
      </c>
      <c r="E31" s="74" t="s">
        <v>425</v>
      </c>
      <c r="F31" s="68" t="s">
        <v>598</v>
      </c>
      <c r="G31" s="67" t="s">
        <v>596</v>
      </c>
      <c r="H31" s="39"/>
      <c r="I31" s="24"/>
    </row>
    <row r="32" spans="1:16" ht="90.75" customHeight="1">
      <c r="A32" s="73" t="s">
        <v>423</v>
      </c>
      <c r="B32" s="72" t="s">
        <v>419</v>
      </c>
      <c r="C32" s="71" t="s">
        <v>421</v>
      </c>
      <c r="D32" s="70" t="s">
        <v>417</v>
      </c>
      <c r="E32" s="69" t="s">
        <v>416</v>
      </c>
      <c r="F32" s="68" t="s">
        <v>420</v>
      </c>
      <c r="G32" s="67" t="s">
        <v>596</v>
      </c>
      <c r="H32" s="39"/>
    </row>
    <row r="33" spans="1:10" ht="90.75" customHeight="1">
      <c r="A33" s="73" t="s">
        <v>33</v>
      </c>
      <c r="B33" s="72" t="s">
        <v>413</v>
      </c>
      <c r="C33" s="71" t="s">
        <v>418</v>
      </c>
      <c r="D33" s="70" t="s">
        <v>417</v>
      </c>
      <c r="E33" s="69" t="s">
        <v>416</v>
      </c>
      <c r="F33" s="68" t="s">
        <v>597</v>
      </c>
      <c r="G33" s="67" t="s">
        <v>596</v>
      </c>
      <c r="H33" s="39"/>
      <c r="I33" s="24"/>
    </row>
    <row r="34" spans="1:10" ht="90.75" customHeight="1">
      <c r="A34" s="31" t="s">
        <v>414</v>
      </c>
      <c r="B34" s="30" t="s">
        <v>410</v>
      </c>
      <c r="C34" s="29" t="s">
        <v>412</v>
      </c>
      <c r="D34" s="45" t="s">
        <v>408</v>
      </c>
      <c r="E34" s="43" t="s">
        <v>191</v>
      </c>
      <c r="F34" s="46"/>
      <c r="G34" s="41">
        <v>2011</v>
      </c>
      <c r="H34" s="39"/>
      <c r="I34" s="24"/>
    </row>
    <row r="35" spans="1:10" ht="90.75" customHeight="1">
      <c r="A35" s="31" t="s">
        <v>411</v>
      </c>
      <c r="B35" s="30" t="s">
        <v>71</v>
      </c>
      <c r="C35" s="29" t="s">
        <v>409</v>
      </c>
      <c r="D35" s="45" t="s">
        <v>408</v>
      </c>
      <c r="E35" s="47" t="s">
        <v>191</v>
      </c>
      <c r="F35" s="46"/>
      <c r="G35" s="41">
        <v>2011</v>
      </c>
      <c r="H35" s="39"/>
    </row>
    <row r="36" spans="1:10" ht="90.75" customHeight="1">
      <c r="A36" s="31" t="s">
        <v>36</v>
      </c>
      <c r="B36" s="30" t="s">
        <v>70</v>
      </c>
      <c r="C36" s="29" t="s">
        <v>407</v>
      </c>
      <c r="D36" s="45" t="s">
        <v>406</v>
      </c>
      <c r="E36" s="40" t="s">
        <v>405</v>
      </c>
      <c r="F36" s="46" t="s">
        <v>404</v>
      </c>
      <c r="G36" s="41" t="s">
        <v>460</v>
      </c>
      <c r="H36" s="39"/>
      <c r="J36" s="42"/>
    </row>
    <row r="37" spans="1:10" ht="90.75" customHeight="1">
      <c r="A37" s="31" t="s">
        <v>37</v>
      </c>
      <c r="B37" s="30" t="s">
        <v>400</v>
      </c>
      <c r="C37" s="29" t="s">
        <v>402</v>
      </c>
      <c r="D37" s="45" t="s">
        <v>388</v>
      </c>
      <c r="E37" s="40" t="s">
        <v>387</v>
      </c>
      <c r="F37" s="46" t="s">
        <v>386</v>
      </c>
      <c r="G37" s="41">
        <v>2012</v>
      </c>
      <c r="H37" s="39"/>
      <c r="J37" s="24"/>
    </row>
    <row r="38" spans="1:10" ht="90.75" customHeight="1">
      <c r="A38" s="31" t="s">
        <v>401</v>
      </c>
      <c r="B38" s="30" t="s">
        <v>397</v>
      </c>
      <c r="C38" s="29" t="s">
        <v>399</v>
      </c>
      <c r="D38" s="45" t="s">
        <v>388</v>
      </c>
      <c r="E38" s="40" t="s">
        <v>387</v>
      </c>
      <c r="F38" s="46" t="s">
        <v>386</v>
      </c>
      <c r="G38" s="41">
        <v>2012</v>
      </c>
      <c r="H38" s="39"/>
      <c r="J38" s="24"/>
    </row>
    <row r="39" spans="1:10" ht="90.75" customHeight="1">
      <c r="A39" s="31" t="s">
        <v>398</v>
      </c>
      <c r="B39" s="30" t="s">
        <v>395</v>
      </c>
      <c r="C39" s="29" t="s">
        <v>396</v>
      </c>
      <c r="D39" s="45" t="s">
        <v>388</v>
      </c>
      <c r="E39" s="40" t="s">
        <v>387</v>
      </c>
      <c r="F39" s="46" t="s">
        <v>386</v>
      </c>
      <c r="G39" s="66">
        <v>2012</v>
      </c>
      <c r="H39" s="39"/>
      <c r="J39" s="24"/>
    </row>
    <row r="40" spans="1:10" ht="90.75" customHeight="1">
      <c r="A40" s="31" t="s">
        <v>40</v>
      </c>
      <c r="B40" s="30" t="s">
        <v>393</v>
      </c>
      <c r="C40" s="29" t="s">
        <v>394</v>
      </c>
      <c r="D40" s="45" t="s">
        <v>388</v>
      </c>
      <c r="E40" s="40" t="s">
        <v>387</v>
      </c>
      <c r="F40" s="46" t="s">
        <v>391</v>
      </c>
      <c r="G40" s="41">
        <v>2012</v>
      </c>
      <c r="H40" s="39"/>
      <c r="J40" s="24"/>
    </row>
    <row r="41" spans="1:10" ht="90.75" customHeight="1">
      <c r="A41" s="31" t="s">
        <v>41</v>
      </c>
      <c r="B41" s="30" t="s">
        <v>390</v>
      </c>
      <c r="C41" s="29" t="s">
        <v>392</v>
      </c>
      <c r="D41" s="45" t="s">
        <v>388</v>
      </c>
      <c r="E41" s="40" t="s">
        <v>387</v>
      </c>
      <c r="F41" s="46" t="s">
        <v>391</v>
      </c>
      <c r="G41" s="41">
        <v>2012</v>
      </c>
      <c r="H41" s="39"/>
      <c r="J41" s="24"/>
    </row>
    <row r="42" spans="1:10" ht="90.75" customHeight="1">
      <c r="A42" s="31" t="s">
        <v>42</v>
      </c>
      <c r="B42" s="30" t="s">
        <v>73</v>
      </c>
      <c r="C42" s="29" t="s">
        <v>389</v>
      </c>
      <c r="D42" s="45" t="s">
        <v>388</v>
      </c>
      <c r="E42" s="40" t="s">
        <v>387</v>
      </c>
      <c r="F42" s="46" t="s">
        <v>386</v>
      </c>
      <c r="G42" s="41">
        <v>2012</v>
      </c>
      <c r="H42" s="39"/>
      <c r="J42" s="24"/>
    </row>
    <row r="43" spans="1:10" ht="90.75" customHeight="1">
      <c r="A43" s="31" t="s">
        <v>43</v>
      </c>
      <c r="B43" s="30" t="s">
        <v>384</v>
      </c>
      <c r="C43" s="29" t="s">
        <v>385</v>
      </c>
      <c r="D43" s="45" t="s">
        <v>365</v>
      </c>
      <c r="E43" s="43" t="s">
        <v>364</v>
      </c>
      <c r="F43" s="46"/>
      <c r="G43" s="41" t="s">
        <v>460</v>
      </c>
      <c r="H43" s="39"/>
    </row>
    <row r="44" spans="1:10" ht="90.75" customHeight="1">
      <c r="A44" s="31" t="s">
        <v>44</v>
      </c>
      <c r="B44" s="30" t="s">
        <v>382</v>
      </c>
      <c r="C44" s="29" t="s">
        <v>383</v>
      </c>
      <c r="D44" s="45" t="s">
        <v>365</v>
      </c>
      <c r="E44" s="43" t="s">
        <v>364</v>
      </c>
      <c r="F44" s="29"/>
      <c r="G44" s="41" t="s">
        <v>460</v>
      </c>
      <c r="H44" s="39"/>
    </row>
    <row r="45" spans="1:10" ht="90.75" customHeight="1">
      <c r="A45" s="31" t="s">
        <v>45</v>
      </c>
      <c r="B45" s="30" t="s">
        <v>379</v>
      </c>
      <c r="C45" s="29" t="s">
        <v>381</v>
      </c>
      <c r="D45" s="45" t="s">
        <v>365</v>
      </c>
      <c r="E45" s="43" t="s">
        <v>364</v>
      </c>
      <c r="F45" s="29"/>
      <c r="G45" s="41" t="s">
        <v>460</v>
      </c>
      <c r="H45" s="39"/>
    </row>
    <row r="46" spans="1:10" ht="90.75" customHeight="1">
      <c r="A46" s="31" t="s">
        <v>380</v>
      </c>
      <c r="B46" s="30" t="s">
        <v>377</v>
      </c>
      <c r="C46" s="29" t="s">
        <v>378</v>
      </c>
      <c r="D46" s="45" t="s">
        <v>365</v>
      </c>
      <c r="E46" s="43" t="s">
        <v>364</v>
      </c>
      <c r="F46" s="29"/>
      <c r="G46" s="41" t="s">
        <v>460</v>
      </c>
      <c r="H46" s="39"/>
    </row>
    <row r="47" spans="1:10" ht="90.75" customHeight="1">
      <c r="A47" s="31" t="s">
        <v>47</v>
      </c>
      <c r="B47" s="30" t="s">
        <v>375</v>
      </c>
      <c r="C47" s="29" t="s">
        <v>376</v>
      </c>
      <c r="D47" s="45" t="s">
        <v>365</v>
      </c>
      <c r="E47" s="43" t="s">
        <v>364</v>
      </c>
      <c r="F47" s="29"/>
      <c r="G47" s="41" t="s">
        <v>460</v>
      </c>
      <c r="H47" s="39"/>
    </row>
    <row r="48" spans="1:10" ht="90.75" customHeight="1">
      <c r="A48" s="31" t="s">
        <v>48</v>
      </c>
      <c r="B48" s="30" t="s">
        <v>372</v>
      </c>
      <c r="C48" s="29" t="s">
        <v>374</v>
      </c>
      <c r="D48" s="45" t="s">
        <v>365</v>
      </c>
      <c r="E48" s="43" t="s">
        <v>364</v>
      </c>
      <c r="F48" s="29"/>
      <c r="G48" s="41" t="s">
        <v>460</v>
      </c>
      <c r="H48" s="39"/>
    </row>
    <row r="49" spans="1:10" ht="90.75" customHeight="1">
      <c r="A49" s="31" t="s">
        <v>373</v>
      </c>
      <c r="B49" s="30" t="s">
        <v>369</v>
      </c>
      <c r="C49" s="29" t="s">
        <v>371</v>
      </c>
      <c r="D49" s="45" t="s">
        <v>365</v>
      </c>
      <c r="E49" s="43" t="s">
        <v>364</v>
      </c>
      <c r="F49" s="29"/>
      <c r="G49" s="41" t="s">
        <v>460</v>
      </c>
      <c r="H49" s="39"/>
    </row>
    <row r="50" spans="1:10" ht="90.75" customHeight="1">
      <c r="A50" s="31" t="s">
        <v>370</v>
      </c>
      <c r="B50" s="30" t="s">
        <v>72</v>
      </c>
      <c r="C50" s="29" t="s">
        <v>368</v>
      </c>
      <c r="D50" s="45" t="s">
        <v>365</v>
      </c>
      <c r="E50" s="43" t="s">
        <v>364</v>
      </c>
      <c r="F50" s="29"/>
      <c r="G50" s="41" t="s">
        <v>460</v>
      </c>
      <c r="H50" s="39"/>
    </row>
    <row r="51" spans="1:10" ht="90.75" customHeight="1">
      <c r="A51" s="31" t="s">
        <v>367</v>
      </c>
      <c r="B51" s="30" t="s">
        <v>363</v>
      </c>
      <c r="C51" s="29" t="s">
        <v>366</v>
      </c>
      <c r="D51" s="45" t="s">
        <v>365</v>
      </c>
      <c r="E51" s="43" t="s">
        <v>364</v>
      </c>
      <c r="F51" s="29"/>
      <c r="G51" s="41" t="s">
        <v>460</v>
      </c>
      <c r="H51" s="39"/>
    </row>
    <row r="52" spans="1:10" ht="90.75" customHeight="1">
      <c r="A52" s="31" t="s">
        <v>52</v>
      </c>
      <c r="B52" s="30" t="s">
        <v>360</v>
      </c>
      <c r="C52" s="29" t="s">
        <v>362</v>
      </c>
      <c r="D52" s="28" t="s">
        <v>353</v>
      </c>
      <c r="E52" s="43" t="s">
        <v>352</v>
      </c>
      <c r="F52" s="29" t="s">
        <v>361</v>
      </c>
      <c r="G52" s="37" t="s">
        <v>590</v>
      </c>
      <c r="H52" s="39"/>
    </row>
    <row r="53" spans="1:10" ht="90.75" customHeight="1">
      <c r="A53" s="31" t="s">
        <v>53</v>
      </c>
      <c r="B53" s="30" t="s">
        <v>358</v>
      </c>
      <c r="C53" s="29" t="s">
        <v>359</v>
      </c>
      <c r="D53" s="45" t="s">
        <v>356</v>
      </c>
      <c r="E53" s="43" t="s">
        <v>352</v>
      </c>
      <c r="F53" s="29" t="s">
        <v>351</v>
      </c>
      <c r="G53" s="44" t="s">
        <v>590</v>
      </c>
      <c r="H53" s="24"/>
    </row>
    <row r="54" spans="1:10" ht="90.75" customHeight="1">
      <c r="A54" s="31" t="s">
        <v>54</v>
      </c>
      <c r="B54" s="30" t="s">
        <v>354</v>
      </c>
      <c r="C54" s="29" t="s">
        <v>357</v>
      </c>
      <c r="D54" s="45" t="s">
        <v>356</v>
      </c>
      <c r="E54" s="43" t="s">
        <v>352</v>
      </c>
      <c r="F54" s="29" t="s">
        <v>351</v>
      </c>
      <c r="G54" s="44" t="s">
        <v>590</v>
      </c>
      <c r="H54" s="24"/>
    </row>
    <row r="55" spans="1:10" ht="90.75" customHeight="1">
      <c r="A55" s="31" t="s">
        <v>355</v>
      </c>
      <c r="B55" s="30" t="s">
        <v>350</v>
      </c>
      <c r="C55" s="29" t="s">
        <v>55</v>
      </c>
      <c r="D55" s="28" t="s">
        <v>353</v>
      </c>
      <c r="E55" s="43" t="s">
        <v>352</v>
      </c>
      <c r="F55" s="29" t="s">
        <v>351</v>
      </c>
      <c r="G55" s="37">
        <v>2013</v>
      </c>
      <c r="H55" s="24"/>
    </row>
    <row r="56" spans="1:10" ht="90.75" customHeight="1">
      <c r="A56" s="31" t="s">
        <v>56</v>
      </c>
      <c r="B56" s="30" t="s">
        <v>349</v>
      </c>
      <c r="C56" s="29" t="s">
        <v>56</v>
      </c>
      <c r="D56" s="28" t="s">
        <v>348</v>
      </c>
      <c r="E56" s="40" t="s">
        <v>347</v>
      </c>
      <c r="F56" s="29"/>
      <c r="G56" s="37" t="s">
        <v>460</v>
      </c>
      <c r="I56" s="40"/>
      <c r="J56" s="24"/>
    </row>
    <row r="57" spans="1:10" ht="90.75" customHeight="1">
      <c r="A57" s="31" t="s">
        <v>57</v>
      </c>
      <c r="B57" s="30" t="s">
        <v>346</v>
      </c>
      <c r="C57" s="29" t="s">
        <v>57</v>
      </c>
      <c r="D57" s="28" t="s">
        <v>348</v>
      </c>
      <c r="E57" s="40" t="s">
        <v>347</v>
      </c>
      <c r="F57" s="29"/>
      <c r="G57" s="37" t="s">
        <v>595</v>
      </c>
      <c r="I57" s="40"/>
      <c r="J57" s="24"/>
    </row>
    <row r="58" spans="1:10" ht="90.75" customHeight="1">
      <c r="A58" s="31" t="s">
        <v>58</v>
      </c>
      <c r="B58" s="30" t="s">
        <v>344</v>
      </c>
      <c r="C58" s="29" t="s">
        <v>345</v>
      </c>
      <c r="D58" s="28" t="s">
        <v>339</v>
      </c>
      <c r="E58" s="40" t="s">
        <v>594</v>
      </c>
      <c r="F58" s="29"/>
      <c r="G58" s="41">
        <v>2011</v>
      </c>
      <c r="H58" s="42"/>
    </row>
    <row r="59" spans="1:10" ht="90.75" customHeight="1">
      <c r="A59" s="31" t="s">
        <v>59</v>
      </c>
      <c r="B59" s="30" t="s">
        <v>342</v>
      </c>
      <c r="C59" s="29" t="s">
        <v>343</v>
      </c>
      <c r="D59" s="28" t="s">
        <v>339</v>
      </c>
      <c r="E59" s="40" t="s">
        <v>594</v>
      </c>
      <c r="F59" s="29"/>
      <c r="G59" s="41">
        <v>2011</v>
      </c>
      <c r="H59" s="24"/>
    </row>
    <row r="60" spans="1:10" ht="90.75" customHeight="1">
      <c r="A60" s="31" t="s">
        <v>60</v>
      </c>
      <c r="B60" s="30" t="s">
        <v>340</v>
      </c>
      <c r="C60" s="29" t="s">
        <v>341</v>
      </c>
      <c r="D60" s="28" t="s">
        <v>339</v>
      </c>
      <c r="E60" s="40" t="s">
        <v>594</v>
      </c>
      <c r="F60" s="29"/>
      <c r="G60" s="41">
        <v>2011</v>
      </c>
    </row>
    <row r="61" spans="1:10" ht="90.75" customHeight="1">
      <c r="A61" s="31" t="s">
        <v>61</v>
      </c>
      <c r="B61" s="30" t="s">
        <v>337</v>
      </c>
      <c r="C61" s="29" t="s">
        <v>312</v>
      </c>
      <c r="D61" s="28" t="s">
        <v>339</v>
      </c>
      <c r="E61" s="40" t="s">
        <v>594</v>
      </c>
      <c r="F61" s="29"/>
      <c r="G61" s="41">
        <v>2011</v>
      </c>
    </row>
    <row r="62" spans="1:10" ht="90.75" customHeight="1">
      <c r="A62" s="31" t="s">
        <v>62</v>
      </c>
      <c r="B62" s="30" t="s">
        <v>333</v>
      </c>
      <c r="C62" s="29" t="s">
        <v>336</v>
      </c>
      <c r="D62" s="28" t="s">
        <v>335</v>
      </c>
      <c r="E62" s="40" t="s">
        <v>334</v>
      </c>
      <c r="F62" s="29" t="s">
        <v>320</v>
      </c>
      <c r="G62" s="37" t="s">
        <v>593</v>
      </c>
      <c r="H62" s="39"/>
      <c r="I62" s="39"/>
    </row>
    <row r="63" spans="1:10" ht="90.75" customHeight="1">
      <c r="A63" s="31" t="s">
        <v>63</v>
      </c>
      <c r="B63" s="30" t="s">
        <v>329</v>
      </c>
      <c r="C63" s="29" t="s">
        <v>332</v>
      </c>
      <c r="D63" s="28" t="s">
        <v>227</v>
      </c>
      <c r="E63" s="38" t="s">
        <v>331</v>
      </c>
      <c r="F63" s="29" t="s">
        <v>330</v>
      </c>
      <c r="G63" s="37" t="s">
        <v>592</v>
      </c>
    </row>
    <row r="64" spans="1:10" ht="90.75" customHeight="1">
      <c r="A64" s="35" t="s">
        <v>64</v>
      </c>
      <c r="B64" s="34" t="s">
        <v>328</v>
      </c>
      <c r="C64" s="26" t="s">
        <v>226</v>
      </c>
      <c r="D64" s="33" t="s">
        <v>227</v>
      </c>
      <c r="E64" s="32" t="s">
        <v>323</v>
      </c>
      <c r="F64" s="26" t="s">
        <v>228</v>
      </c>
      <c r="G64" s="25" t="s">
        <v>590</v>
      </c>
      <c r="H64" s="36"/>
      <c r="I64" s="36"/>
      <c r="J64" s="36"/>
    </row>
    <row r="65" spans="1:8" ht="90.75" customHeight="1">
      <c r="A65" s="35" t="s">
        <v>65</v>
      </c>
      <c r="B65" s="34" t="s">
        <v>327</v>
      </c>
      <c r="C65" s="26" t="s">
        <v>229</v>
      </c>
      <c r="D65" s="33" t="s">
        <v>227</v>
      </c>
      <c r="E65" s="32" t="s">
        <v>323</v>
      </c>
      <c r="F65" s="26" t="s">
        <v>228</v>
      </c>
      <c r="G65" s="25" t="s">
        <v>590</v>
      </c>
    </row>
    <row r="66" spans="1:8" ht="90.75" customHeight="1">
      <c r="A66" s="31" t="s">
        <v>66</v>
      </c>
      <c r="B66" s="30" t="s">
        <v>326</v>
      </c>
      <c r="C66" s="29" t="s">
        <v>230</v>
      </c>
      <c r="D66" s="28" t="s">
        <v>227</v>
      </c>
      <c r="E66" s="27" t="s">
        <v>323</v>
      </c>
      <c r="F66" s="26" t="s">
        <v>228</v>
      </c>
      <c r="G66" s="25" t="s">
        <v>590</v>
      </c>
      <c r="H66" s="24"/>
    </row>
    <row r="67" spans="1:8" ht="90.75" customHeight="1">
      <c r="A67" s="35" t="s">
        <v>67</v>
      </c>
      <c r="B67" s="34" t="s">
        <v>325</v>
      </c>
      <c r="C67" s="26" t="s">
        <v>231</v>
      </c>
      <c r="D67" s="33" t="s">
        <v>227</v>
      </c>
      <c r="E67" s="32" t="s">
        <v>323</v>
      </c>
      <c r="F67" s="26" t="s">
        <v>228</v>
      </c>
      <c r="G67" s="25" t="s">
        <v>590</v>
      </c>
      <c r="H67" s="24"/>
    </row>
    <row r="68" spans="1:8" ht="90.75" customHeight="1">
      <c r="A68" s="35" t="s">
        <v>68</v>
      </c>
      <c r="B68" s="34" t="s">
        <v>324</v>
      </c>
      <c r="C68" s="26" t="s">
        <v>232</v>
      </c>
      <c r="D68" s="33" t="s">
        <v>227</v>
      </c>
      <c r="E68" s="32" t="s">
        <v>323</v>
      </c>
      <c r="F68" s="26" t="s">
        <v>228</v>
      </c>
      <c r="G68" s="25" t="s">
        <v>590</v>
      </c>
    </row>
    <row r="69" spans="1:8" ht="90.75" customHeight="1">
      <c r="A69" s="31" t="s">
        <v>69</v>
      </c>
      <c r="B69" s="30" t="s">
        <v>591</v>
      </c>
      <c r="C69" s="29" t="s">
        <v>233</v>
      </c>
      <c r="D69" s="28" t="s">
        <v>227</v>
      </c>
      <c r="E69" s="27" t="s">
        <v>323</v>
      </c>
      <c r="F69" s="26" t="s">
        <v>228</v>
      </c>
      <c r="G69" s="25" t="s">
        <v>590</v>
      </c>
      <c r="H69" s="24"/>
    </row>
    <row r="70" spans="1:8" s="21" customFormat="1">
      <c r="A70" s="60" t="s">
        <v>589</v>
      </c>
      <c r="B70" s="30" t="s">
        <v>588</v>
      </c>
    </row>
    <row r="71" spans="1:8" s="21" customFormat="1">
      <c r="A71" s="60" t="s">
        <v>587</v>
      </c>
      <c r="B71" s="30" t="s">
        <v>586</v>
      </c>
    </row>
    <row r="72" spans="1:8" s="21" customFormat="1">
      <c r="A72" s="60" t="s">
        <v>585</v>
      </c>
      <c r="B72" s="30" t="s">
        <v>584</v>
      </c>
    </row>
    <row r="73" spans="1:8" s="21" customFormat="1">
      <c r="A73" s="60" t="s">
        <v>583</v>
      </c>
      <c r="B73" s="30" t="s">
        <v>582</v>
      </c>
    </row>
    <row r="74" spans="1:8" s="21" customFormat="1">
      <c r="A74" s="60" t="s">
        <v>581</v>
      </c>
      <c r="B74" s="30" t="s">
        <v>580</v>
      </c>
    </row>
    <row r="75" spans="1:8" s="21" customFormat="1">
      <c r="A75" s="60" t="s">
        <v>579</v>
      </c>
      <c r="B75" s="30" t="s">
        <v>578</v>
      </c>
      <c r="C75" s="21" t="s">
        <v>577</v>
      </c>
    </row>
    <row r="76" spans="1:8" s="21" customFormat="1">
      <c r="A76" s="60" t="s">
        <v>576</v>
      </c>
      <c r="B76" s="30" t="s">
        <v>575</v>
      </c>
    </row>
    <row r="77" spans="1:8" s="21" customFormat="1">
      <c r="A77" s="60" t="s">
        <v>574</v>
      </c>
      <c r="B77" s="30" t="s">
        <v>74</v>
      </c>
    </row>
    <row r="78" spans="1:8" s="21" customFormat="1">
      <c r="A78" s="60" t="s">
        <v>573</v>
      </c>
      <c r="B78" s="30" t="s">
        <v>572</v>
      </c>
    </row>
    <row r="79" spans="1:8" s="21" customFormat="1">
      <c r="A79" s="60" t="s">
        <v>571</v>
      </c>
      <c r="B79" s="30" t="s">
        <v>570</v>
      </c>
    </row>
    <row r="80" spans="1:8" s="21" customFormat="1">
      <c r="A80" s="60" t="s">
        <v>569</v>
      </c>
      <c r="B80" s="30" t="s">
        <v>568</v>
      </c>
    </row>
    <row r="81" spans="1:2" s="21" customFormat="1">
      <c r="A81" s="60" t="s">
        <v>567</v>
      </c>
      <c r="B81" s="30" t="s">
        <v>566</v>
      </c>
    </row>
    <row r="82" spans="1:2" s="21" customFormat="1">
      <c r="A82" s="60" t="s">
        <v>565</v>
      </c>
      <c r="B82" s="30" t="s">
        <v>564</v>
      </c>
    </row>
    <row r="83" spans="1:2" s="21" customFormat="1">
      <c r="A83" s="60" t="s">
        <v>563</v>
      </c>
      <c r="B83" s="30" t="s">
        <v>562</v>
      </c>
    </row>
    <row r="84" spans="1:2" s="21" customFormat="1">
      <c r="A84" s="60" t="s">
        <v>561</v>
      </c>
      <c r="B84" s="30" t="s">
        <v>560</v>
      </c>
    </row>
    <row r="85" spans="1:2" s="21" customFormat="1">
      <c r="A85" s="60" t="s">
        <v>559</v>
      </c>
      <c r="B85" s="30" t="s">
        <v>558</v>
      </c>
    </row>
    <row r="86" spans="1:2" s="21" customFormat="1">
      <c r="A86" s="60" t="s">
        <v>557</v>
      </c>
      <c r="B86" s="30" t="s">
        <v>556</v>
      </c>
    </row>
    <row r="87" spans="1:2" s="21" customFormat="1">
      <c r="A87" s="60" t="s">
        <v>555</v>
      </c>
      <c r="B87" s="30" t="s">
        <v>554</v>
      </c>
    </row>
    <row r="88" spans="1:2" s="21" customFormat="1">
      <c r="A88" s="60" t="s">
        <v>553</v>
      </c>
      <c r="B88" s="30" t="s">
        <v>552</v>
      </c>
    </row>
    <row r="89" spans="1:2" s="21" customFormat="1">
      <c r="A89" s="60" t="s">
        <v>551</v>
      </c>
      <c r="B89" s="30" t="s">
        <v>550</v>
      </c>
    </row>
    <row r="90" spans="1:2" s="21" customFormat="1">
      <c r="A90" s="60" t="s">
        <v>549</v>
      </c>
      <c r="B90" s="30" t="s">
        <v>548</v>
      </c>
    </row>
    <row r="91" spans="1:2" s="21" customFormat="1">
      <c r="A91" s="60" t="s">
        <v>547</v>
      </c>
      <c r="B91" s="30" t="s">
        <v>546</v>
      </c>
    </row>
  </sheetData>
  <hyperlinks>
    <hyperlink ref="E3" r:id="rId1"/>
    <hyperlink ref="E4" r:id="rId2"/>
    <hyperlink ref="E5" r:id="rId3"/>
    <hyperlink ref="E12" r:id="rId4"/>
    <hyperlink ref="E17" r:id="rId5"/>
    <hyperlink ref="E18" r:id="rId6"/>
    <hyperlink ref="E30" r:id="rId7"/>
    <hyperlink ref="E32" r:id="rId8" location="toc"/>
    <hyperlink ref="E20" r:id="rId9"/>
    <hyperlink ref="E23" r:id="rId10"/>
    <hyperlink ref="E22" r:id="rId11"/>
    <hyperlink ref="E24" r:id="rId12"/>
    <hyperlink ref="E25" r:id="rId13"/>
    <hyperlink ref="E33" r:id="rId14" location="toc"/>
    <hyperlink ref="E11" r:id="rId15"/>
    <hyperlink ref="E34" r:id="rId16"/>
    <hyperlink ref="E29" r:id="rId17"/>
    <hyperlink ref="E62" r:id="rId18"/>
    <hyperlink ref="E13" r:id="rId19"/>
    <hyperlink ref="E14" r:id="rId20"/>
    <hyperlink ref="E2" r:id="rId21"/>
    <hyperlink ref="E31" r:id="rId22"/>
    <hyperlink ref="E16" r:id="rId23"/>
    <hyperlink ref="E15" r:id="rId24"/>
    <hyperlink ref="E19" r:id="rId25"/>
    <hyperlink ref="E21" r:id="rId26"/>
    <hyperlink ref="E6" r:id="rId27" location="food_secure"/>
    <hyperlink ref="E36" r:id="rId28" display="http://knowledgecenter.csg.org/drupal/view-content-type/1219"/>
    <hyperlink ref="E41" r:id="rId29"/>
    <hyperlink ref="E40" r:id="rId30"/>
    <hyperlink ref="E39" r:id="rId31"/>
    <hyperlink ref="E38" r:id="rId32"/>
    <hyperlink ref="E37" r:id="rId33"/>
    <hyperlink ref="E42" r:id="rId34"/>
    <hyperlink ref="E46" r:id="rId35"/>
    <hyperlink ref="E45" r:id="rId36"/>
    <hyperlink ref="E44" r:id="rId37"/>
    <hyperlink ref="E47" r:id="rId38"/>
    <hyperlink ref="E43" r:id="rId39"/>
    <hyperlink ref="E50" r:id="rId40"/>
    <hyperlink ref="E48" r:id="rId41"/>
    <hyperlink ref="E49" r:id="rId42"/>
    <hyperlink ref="E54" r:id="rId43"/>
    <hyperlink ref="E53" r:id="rId44"/>
    <hyperlink ref="E52" r:id="rId45"/>
    <hyperlink ref="E51" r:id="rId46"/>
    <hyperlink ref="E56" r:id="rId47"/>
    <hyperlink ref="E55" r:id="rId48"/>
    <hyperlink ref="E57" r:id="rId49"/>
    <hyperlink ref="E58" r:id="rId50"/>
    <hyperlink ref="E59" r:id="rId51"/>
    <hyperlink ref="E61" r:id="rId52"/>
    <hyperlink ref="E60" r:id="rId53"/>
    <hyperlink ref="E66" r:id="rId54" display="http://www.fns.usda.gov/pd/01slfypart.htm"/>
    <hyperlink ref="E63" r:id="rId55"/>
    <hyperlink ref="E10" r:id="rId56" location="reqid=70&amp;step=1&amp;isuri=1"/>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2" bestFit="1" customWidth="1"/>
    <col min="2" max="2" width="10" style="22" customWidth="1"/>
    <col min="3" max="3" width="19.375" style="22" customWidth="1"/>
    <col min="4" max="4" width="29.125" style="22" customWidth="1"/>
    <col min="5" max="5" width="40.625" style="22" customWidth="1"/>
    <col min="6" max="6" width="46.375" style="23" bestFit="1" customWidth="1"/>
    <col min="7" max="7" width="14.125" style="22" bestFit="1" customWidth="1"/>
    <col min="8" max="8" width="11.625" style="22" customWidth="1"/>
    <col min="9" max="9" width="12.125" style="22" customWidth="1"/>
    <col min="10" max="11" width="11.375" style="22" customWidth="1"/>
    <col min="12" max="12" width="11.75" style="22" customWidth="1"/>
    <col min="13" max="13" width="11.375" style="22" customWidth="1"/>
    <col min="14" max="16384" width="10" style="22"/>
  </cols>
  <sheetData>
    <row r="1" spans="1:16">
      <c r="A1" s="65" t="s">
        <v>125</v>
      </c>
      <c r="B1" s="65" t="s">
        <v>126</v>
      </c>
      <c r="C1" s="65" t="s">
        <v>124</v>
      </c>
      <c r="D1" s="62" t="s">
        <v>545</v>
      </c>
      <c r="E1" s="64" t="s">
        <v>544</v>
      </c>
      <c r="F1" s="63" t="s">
        <v>127</v>
      </c>
      <c r="G1" s="62" t="s">
        <v>128</v>
      </c>
    </row>
    <row r="2" spans="1:16" ht="90.75" customHeight="1">
      <c r="A2" s="31" t="s">
        <v>3</v>
      </c>
      <c r="B2" s="30" t="s">
        <v>543</v>
      </c>
      <c r="C2" s="46" t="s">
        <v>141</v>
      </c>
      <c r="D2" s="45" t="s">
        <v>542</v>
      </c>
      <c r="E2" s="40" t="s">
        <v>646</v>
      </c>
      <c r="F2" s="61" t="s">
        <v>540</v>
      </c>
      <c r="G2" s="41" t="s">
        <v>645</v>
      </c>
      <c r="H2" s="39"/>
      <c r="M2" s="24"/>
      <c r="N2" s="24"/>
    </row>
    <row r="3" spans="1:16" ht="90.75" customHeight="1">
      <c r="A3" s="31" t="s">
        <v>4</v>
      </c>
      <c r="B3" s="30" t="s">
        <v>539</v>
      </c>
      <c r="C3" s="29" t="s">
        <v>538</v>
      </c>
      <c r="D3" s="45" t="s">
        <v>531</v>
      </c>
      <c r="E3" s="47" t="s">
        <v>133</v>
      </c>
      <c r="F3" s="46" t="s">
        <v>644</v>
      </c>
      <c r="G3" s="41" t="s">
        <v>642</v>
      </c>
      <c r="H3" s="39"/>
      <c r="M3" s="58"/>
      <c r="N3" s="24"/>
    </row>
    <row r="4" spans="1:16" ht="90.75" customHeight="1">
      <c r="A4" s="31" t="s">
        <v>536</v>
      </c>
      <c r="B4" s="30" t="s">
        <v>535</v>
      </c>
      <c r="C4" s="29" t="s">
        <v>534</v>
      </c>
      <c r="D4" s="45" t="s">
        <v>531</v>
      </c>
      <c r="E4" s="47" t="s">
        <v>133</v>
      </c>
      <c r="F4" s="46" t="s">
        <v>643</v>
      </c>
      <c r="G4" s="41" t="s">
        <v>642</v>
      </c>
      <c r="H4" s="39"/>
      <c r="M4" s="58"/>
      <c r="N4" s="24"/>
    </row>
    <row r="5" spans="1:16" ht="90.75" customHeight="1">
      <c r="A5" s="31" t="s">
        <v>6</v>
      </c>
      <c r="B5" s="30" t="s">
        <v>532</v>
      </c>
      <c r="C5" s="29" t="s">
        <v>138</v>
      </c>
      <c r="D5" s="45" t="s">
        <v>531</v>
      </c>
      <c r="E5" s="47" t="s">
        <v>133</v>
      </c>
      <c r="F5" s="46" t="s">
        <v>137</v>
      </c>
      <c r="G5" s="41" t="s">
        <v>642</v>
      </c>
      <c r="H5" s="39"/>
      <c r="I5" s="23"/>
      <c r="M5" s="58"/>
      <c r="N5" s="24"/>
    </row>
    <row r="6" spans="1:16" ht="90.75" customHeight="1">
      <c r="A6" s="31" t="s">
        <v>610</v>
      </c>
      <c r="B6" s="30" t="s">
        <v>529</v>
      </c>
      <c r="C6" s="29" t="s">
        <v>610</v>
      </c>
      <c r="D6" s="45" t="s">
        <v>608</v>
      </c>
      <c r="E6" s="75" t="s">
        <v>607</v>
      </c>
      <c r="F6" s="46" t="s">
        <v>641</v>
      </c>
      <c r="G6" s="41">
        <v>2009</v>
      </c>
      <c r="N6" s="24"/>
    </row>
    <row r="7" spans="1:16" ht="90.75" customHeight="1">
      <c r="A7" s="31" t="s">
        <v>7</v>
      </c>
      <c r="B7" s="30" t="s">
        <v>526</v>
      </c>
      <c r="C7" s="29" t="s">
        <v>640</v>
      </c>
      <c r="D7" s="45" t="s">
        <v>637</v>
      </c>
      <c r="E7" s="75" t="s">
        <v>636</v>
      </c>
      <c r="F7" s="46" t="s">
        <v>527</v>
      </c>
      <c r="G7" s="41">
        <v>2009</v>
      </c>
      <c r="H7" s="24" t="s">
        <v>596</v>
      </c>
      <c r="N7" s="24"/>
    </row>
    <row r="8" spans="1:16" ht="90.75" customHeight="1">
      <c r="A8" s="31" t="s">
        <v>8</v>
      </c>
      <c r="B8" s="30" t="s">
        <v>523</v>
      </c>
      <c r="C8" s="29" t="s">
        <v>639</v>
      </c>
      <c r="D8" s="45" t="s">
        <v>637</v>
      </c>
      <c r="E8" s="75" t="s">
        <v>636</v>
      </c>
      <c r="F8" s="46" t="s">
        <v>524</v>
      </c>
      <c r="G8" s="41">
        <v>2009</v>
      </c>
      <c r="H8" s="24" t="s">
        <v>596</v>
      </c>
      <c r="N8" s="24"/>
    </row>
    <row r="9" spans="1:16" ht="90.75" customHeight="1">
      <c r="A9" s="31" t="s">
        <v>9</v>
      </c>
      <c r="B9" s="30" t="s">
        <v>518</v>
      </c>
      <c r="C9" s="29" t="s">
        <v>638</v>
      </c>
      <c r="D9" s="45" t="s">
        <v>637</v>
      </c>
      <c r="E9" s="75" t="s">
        <v>636</v>
      </c>
      <c r="F9" s="46" t="s">
        <v>519</v>
      </c>
      <c r="G9" s="41">
        <v>2009</v>
      </c>
      <c r="H9" s="24" t="s">
        <v>596</v>
      </c>
      <c r="N9" s="24"/>
    </row>
    <row r="10" spans="1:16" ht="90.75" customHeight="1">
      <c r="A10" s="31" t="s">
        <v>10</v>
      </c>
      <c r="B10" s="30" t="s">
        <v>512</v>
      </c>
      <c r="C10" s="29" t="s">
        <v>10</v>
      </c>
      <c r="D10" s="45" t="s">
        <v>517</v>
      </c>
      <c r="E10" s="43" t="s">
        <v>635</v>
      </c>
      <c r="F10" s="46" t="s">
        <v>634</v>
      </c>
      <c r="G10" s="59" t="s">
        <v>630</v>
      </c>
      <c r="H10" s="39"/>
      <c r="M10" s="58"/>
      <c r="N10" s="24"/>
    </row>
    <row r="11" spans="1:16" ht="90.75" customHeight="1">
      <c r="A11" s="31" t="s">
        <v>513</v>
      </c>
      <c r="B11" s="30" t="s">
        <v>509</v>
      </c>
      <c r="C11" s="29" t="s">
        <v>511</v>
      </c>
      <c r="D11" s="45" t="s">
        <v>507</v>
      </c>
      <c r="E11" s="43" t="s">
        <v>315</v>
      </c>
      <c r="F11" s="45" t="s">
        <v>316</v>
      </c>
      <c r="G11" s="41">
        <v>2009</v>
      </c>
      <c r="H11" s="24"/>
      <c r="J11" s="39"/>
      <c r="K11" s="39"/>
      <c r="N11" s="24"/>
      <c r="P11" s="38"/>
    </row>
    <row r="12" spans="1:16" ht="90.75" customHeight="1">
      <c r="A12" s="31" t="s">
        <v>510</v>
      </c>
      <c r="B12" s="30" t="s">
        <v>505</v>
      </c>
      <c r="C12" s="29" t="s">
        <v>508</v>
      </c>
      <c r="D12" s="45" t="s">
        <v>507</v>
      </c>
      <c r="E12" s="43" t="s">
        <v>315</v>
      </c>
      <c r="F12" s="46" t="s">
        <v>633</v>
      </c>
      <c r="G12" s="41">
        <v>2009</v>
      </c>
      <c r="H12" s="24"/>
      <c r="J12" s="24"/>
      <c r="M12" s="58"/>
      <c r="N12" s="24"/>
    </row>
    <row r="13" spans="1:16" ht="90.75" customHeight="1">
      <c r="A13" s="31" t="s">
        <v>506</v>
      </c>
      <c r="B13" s="30" t="s">
        <v>499</v>
      </c>
      <c r="C13" s="29" t="s">
        <v>504</v>
      </c>
      <c r="D13" s="45" t="s">
        <v>503</v>
      </c>
      <c r="E13" s="38" t="s">
        <v>496</v>
      </c>
      <c r="F13" s="46" t="s">
        <v>632</v>
      </c>
      <c r="G13" s="41" t="s">
        <v>630</v>
      </c>
      <c r="H13" s="24"/>
      <c r="I13" s="38"/>
      <c r="M13" s="58"/>
      <c r="N13" s="24"/>
    </row>
    <row r="14" spans="1:16" ht="90.75" customHeight="1">
      <c r="A14" s="31" t="s">
        <v>500</v>
      </c>
      <c r="B14" s="30" t="s">
        <v>493</v>
      </c>
      <c r="C14" s="29" t="s">
        <v>498</v>
      </c>
      <c r="D14" s="45" t="s">
        <v>497</v>
      </c>
      <c r="E14" s="38" t="s">
        <v>496</v>
      </c>
      <c r="F14" s="46" t="s">
        <v>631</v>
      </c>
      <c r="G14" s="41" t="s">
        <v>630</v>
      </c>
      <c r="H14" s="24"/>
      <c r="I14" s="38"/>
    </row>
    <row r="15" spans="1:16" ht="90.75" customHeight="1">
      <c r="A15" s="31" t="s">
        <v>15</v>
      </c>
      <c r="B15" s="30" t="s">
        <v>490</v>
      </c>
      <c r="C15" s="29" t="s">
        <v>489</v>
      </c>
      <c r="D15" s="45" t="s">
        <v>492</v>
      </c>
      <c r="E15" s="40" t="s">
        <v>629</v>
      </c>
      <c r="F15" s="46" t="s">
        <v>491</v>
      </c>
      <c r="G15" s="41">
        <v>2010</v>
      </c>
      <c r="I15" s="39"/>
    </row>
    <row r="16" spans="1:16" ht="90.75" customHeight="1">
      <c r="A16" s="31" t="s">
        <v>16</v>
      </c>
      <c r="B16" s="30" t="s">
        <v>485</v>
      </c>
      <c r="C16" s="29" t="s">
        <v>489</v>
      </c>
      <c r="D16" s="45" t="s">
        <v>488</v>
      </c>
      <c r="E16" s="40" t="s">
        <v>629</v>
      </c>
      <c r="F16" s="46" t="s">
        <v>486</v>
      </c>
      <c r="G16" s="41">
        <v>2010</v>
      </c>
      <c r="I16" s="39"/>
    </row>
    <row r="17" spans="1:16" ht="90.75" customHeight="1">
      <c r="A17" s="31" t="s">
        <v>17</v>
      </c>
      <c r="B17" s="30" t="s">
        <v>481</v>
      </c>
      <c r="C17" s="29" t="s">
        <v>484</v>
      </c>
      <c r="D17" s="45" t="s">
        <v>483</v>
      </c>
      <c r="E17" s="47" t="s">
        <v>478</v>
      </c>
      <c r="F17" s="46" t="s">
        <v>482</v>
      </c>
      <c r="G17" s="41">
        <v>2010</v>
      </c>
      <c r="I17" s="57"/>
      <c r="J17" s="24"/>
    </row>
    <row r="18" spans="1:16" ht="90.75" customHeight="1">
      <c r="A18" s="31" t="s">
        <v>18</v>
      </c>
      <c r="B18" s="30" t="s">
        <v>475</v>
      </c>
      <c r="C18" s="29" t="s">
        <v>480</v>
      </c>
      <c r="D18" s="45" t="s">
        <v>479</v>
      </c>
      <c r="E18" s="47" t="s">
        <v>478</v>
      </c>
      <c r="F18" s="46" t="s">
        <v>477</v>
      </c>
      <c r="G18" s="41">
        <v>2010</v>
      </c>
      <c r="I18" s="57"/>
      <c r="J18" s="24"/>
    </row>
    <row r="19" spans="1:16" ht="90.75" customHeight="1">
      <c r="A19" s="31" t="s">
        <v>476</v>
      </c>
      <c r="B19" s="30" t="s">
        <v>473</v>
      </c>
      <c r="C19" s="29" t="s">
        <v>474</v>
      </c>
      <c r="D19" s="76" t="s">
        <v>628</v>
      </c>
      <c r="E19" s="43" t="s">
        <v>600</v>
      </c>
      <c r="F19" s="46" t="s">
        <v>471</v>
      </c>
      <c r="G19" s="41">
        <v>2010</v>
      </c>
      <c r="H19" s="39"/>
      <c r="I19" s="39"/>
      <c r="J19" s="39"/>
      <c r="P19" s="24"/>
    </row>
    <row r="20" spans="1:16" ht="90.75" customHeight="1">
      <c r="A20" s="31" t="s">
        <v>20</v>
      </c>
      <c r="B20" s="30" t="s">
        <v>469</v>
      </c>
      <c r="C20" s="29" t="s">
        <v>472</v>
      </c>
      <c r="D20" s="45" t="s">
        <v>601</v>
      </c>
      <c r="E20" s="43" t="s">
        <v>600</v>
      </c>
      <c r="F20" s="46" t="s">
        <v>471</v>
      </c>
      <c r="G20" s="41">
        <v>2010</v>
      </c>
      <c r="H20" s="46"/>
      <c r="I20" s="228"/>
      <c r="J20" s="228"/>
    </row>
    <row r="21" spans="1:16" ht="90.75" customHeight="1">
      <c r="A21" s="31" t="s">
        <v>470</v>
      </c>
      <c r="B21" s="30" t="s">
        <v>463</v>
      </c>
      <c r="C21" s="29" t="s">
        <v>468</v>
      </c>
      <c r="D21" s="45" t="s">
        <v>627</v>
      </c>
      <c r="E21" s="43" t="s">
        <v>600</v>
      </c>
      <c r="F21" s="46" t="s">
        <v>471</v>
      </c>
      <c r="G21" s="41">
        <v>2010</v>
      </c>
      <c r="I21" s="228"/>
      <c r="J21" s="228"/>
    </row>
    <row r="22" spans="1:16" ht="90.75" customHeight="1">
      <c r="A22" s="31" t="s">
        <v>464</v>
      </c>
      <c r="B22" s="30" t="s">
        <v>458</v>
      </c>
      <c r="C22" s="29" t="s">
        <v>462</v>
      </c>
      <c r="D22" s="45" t="s">
        <v>450</v>
      </c>
      <c r="E22" s="47" t="s">
        <v>449</v>
      </c>
      <c r="F22" s="46" t="s">
        <v>461</v>
      </c>
      <c r="G22" s="41">
        <v>2012</v>
      </c>
      <c r="H22" s="24"/>
      <c r="I22" s="24"/>
      <c r="J22" s="24"/>
      <c r="M22" s="24"/>
      <c r="N22" s="24"/>
    </row>
    <row r="23" spans="1:16" ht="90.75" customHeight="1">
      <c r="A23" s="31" t="s">
        <v>459</v>
      </c>
      <c r="B23" s="30" t="s">
        <v>455</v>
      </c>
      <c r="C23" s="29" t="s">
        <v>457</v>
      </c>
      <c r="D23" s="45" t="s">
        <v>450</v>
      </c>
      <c r="E23" s="47" t="s">
        <v>449</v>
      </c>
      <c r="F23" s="46" t="s">
        <v>448</v>
      </c>
      <c r="G23" s="41">
        <v>2012</v>
      </c>
      <c r="H23" s="24"/>
      <c r="I23" s="24"/>
      <c r="M23" s="24"/>
    </row>
    <row r="24" spans="1:16" ht="90.75" customHeight="1">
      <c r="A24" s="31" t="s">
        <v>456</v>
      </c>
      <c r="B24" s="30" t="s">
        <v>452</v>
      </c>
      <c r="C24" s="29" t="s">
        <v>454</v>
      </c>
      <c r="D24" s="45" t="s">
        <v>450</v>
      </c>
      <c r="E24" s="47" t="s">
        <v>449</v>
      </c>
      <c r="F24" s="46" t="s">
        <v>448</v>
      </c>
      <c r="G24" s="41">
        <v>2012</v>
      </c>
      <c r="H24" s="24"/>
      <c r="I24" s="24"/>
    </row>
    <row r="25" spans="1:16" ht="90.75" customHeight="1">
      <c r="A25" s="31" t="s">
        <v>453</v>
      </c>
      <c r="B25" s="30" t="s">
        <v>447</v>
      </c>
      <c r="C25" s="29" t="s">
        <v>451</v>
      </c>
      <c r="D25" s="45" t="s">
        <v>450</v>
      </c>
      <c r="E25" s="47" t="s">
        <v>449</v>
      </c>
      <c r="F25" s="46" t="s">
        <v>448</v>
      </c>
      <c r="G25" s="41">
        <v>2012</v>
      </c>
      <c r="H25" s="39"/>
      <c r="I25" s="24"/>
    </row>
    <row r="26" spans="1:16" ht="90.75" customHeight="1">
      <c r="A26" s="31" t="s">
        <v>26</v>
      </c>
      <c r="B26" s="30" t="s">
        <v>444</v>
      </c>
      <c r="C26" s="29" t="s">
        <v>446</v>
      </c>
      <c r="D26" s="45" t="s">
        <v>445</v>
      </c>
      <c r="E26" s="56" t="s">
        <v>438</v>
      </c>
      <c r="F26" s="46" t="s">
        <v>626</v>
      </c>
      <c r="G26" s="41">
        <v>2010</v>
      </c>
      <c r="H26" s="23"/>
      <c r="I26" s="24"/>
    </row>
    <row r="27" spans="1:16" ht="90.75" customHeight="1">
      <c r="A27" s="31" t="s">
        <v>27</v>
      </c>
      <c r="B27" s="30" t="s">
        <v>441</v>
      </c>
      <c r="C27" s="29" t="s">
        <v>443</v>
      </c>
      <c r="D27" s="45" t="s">
        <v>442</v>
      </c>
      <c r="E27" s="56" t="s">
        <v>438</v>
      </c>
      <c r="F27" s="46" t="s">
        <v>626</v>
      </c>
      <c r="G27" s="41">
        <v>2010</v>
      </c>
      <c r="H27" s="23"/>
      <c r="I27" s="24"/>
    </row>
    <row r="28" spans="1:16" ht="90.75" customHeight="1">
      <c r="A28" s="31" t="s">
        <v>28</v>
      </c>
      <c r="B28" s="30" t="s">
        <v>435</v>
      </c>
      <c r="C28" s="29" t="s">
        <v>440</v>
      </c>
      <c r="D28" s="45" t="s">
        <v>439</v>
      </c>
      <c r="E28" s="56" t="s">
        <v>438</v>
      </c>
      <c r="F28" s="46" t="s">
        <v>626</v>
      </c>
      <c r="G28" s="41">
        <v>2010</v>
      </c>
      <c r="H28" s="23"/>
      <c r="I28" s="24"/>
    </row>
    <row r="29" spans="1:16" ht="90.75" customHeight="1">
      <c r="A29" s="31" t="s">
        <v>29</v>
      </c>
      <c r="B29" s="30" t="s">
        <v>431</v>
      </c>
      <c r="C29" s="29" t="s">
        <v>29</v>
      </c>
      <c r="D29" s="28" t="s">
        <v>29</v>
      </c>
      <c r="E29" s="43" t="s">
        <v>434</v>
      </c>
      <c r="F29" s="29" t="s">
        <v>433</v>
      </c>
      <c r="G29" s="37">
        <v>2010</v>
      </c>
      <c r="H29" s="39"/>
      <c r="I29" s="24"/>
    </row>
    <row r="30" spans="1:16" ht="90.75" customHeight="1">
      <c r="A30" s="31" t="s">
        <v>30</v>
      </c>
      <c r="B30" s="30" t="s">
        <v>427</v>
      </c>
      <c r="C30" s="29" t="s">
        <v>430</v>
      </c>
      <c r="D30" s="45" t="s">
        <v>429</v>
      </c>
      <c r="E30" s="47" t="s">
        <v>188</v>
      </c>
      <c r="F30" s="46"/>
      <c r="G30" s="41" t="s">
        <v>625</v>
      </c>
    </row>
    <row r="31" spans="1:16" ht="90.75" customHeight="1">
      <c r="A31" s="31" t="s">
        <v>31</v>
      </c>
      <c r="B31" s="30" t="s">
        <v>422</v>
      </c>
      <c r="C31" s="29" t="s">
        <v>426</v>
      </c>
      <c r="D31" s="45" t="s">
        <v>417</v>
      </c>
      <c r="E31" s="47" t="s">
        <v>416</v>
      </c>
      <c r="F31" s="46" t="s">
        <v>624</v>
      </c>
      <c r="G31" s="41" t="s">
        <v>623</v>
      </c>
      <c r="H31" s="39"/>
      <c r="I31" s="24"/>
    </row>
    <row r="32" spans="1:16" ht="90.75" customHeight="1">
      <c r="A32" s="31" t="s">
        <v>423</v>
      </c>
      <c r="B32" s="30" t="s">
        <v>419</v>
      </c>
      <c r="C32" s="29" t="s">
        <v>421</v>
      </c>
      <c r="D32" s="45" t="s">
        <v>417</v>
      </c>
      <c r="E32" s="47" t="s">
        <v>416</v>
      </c>
      <c r="F32" s="46" t="s">
        <v>420</v>
      </c>
      <c r="G32" s="41">
        <v>2010</v>
      </c>
    </row>
    <row r="33" spans="1:10" ht="90.75" customHeight="1">
      <c r="A33" s="31" t="s">
        <v>33</v>
      </c>
      <c r="B33" s="30" t="s">
        <v>413</v>
      </c>
      <c r="C33" s="29" t="s">
        <v>418</v>
      </c>
      <c r="D33" s="45" t="s">
        <v>417</v>
      </c>
      <c r="E33" s="43" t="s">
        <v>416</v>
      </c>
      <c r="F33" s="46" t="s">
        <v>597</v>
      </c>
      <c r="G33" s="41">
        <v>2010</v>
      </c>
      <c r="I33" s="24"/>
    </row>
    <row r="34" spans="1:10" ht="90.75" customHeight="1">
      <c r="A34" s="31" t="s">
        <v>414</v>
      </c>
      <c r="B34" s="30" t="s">
        <v>410</v>
      </c>
      <c r="C34" s="29" t="s">
        <v>412</v>
      </c>
      <c r="D34" s="45" t="s">
        <v>408</v>
      </c>
      <c r="E34" s="43" t="s">
        <v>191</v>
      </c>
      <c r="F34" s="46"/>
      <c r="G34" s="41">
        <v>2010</v>
      </c>
      <c r="I34" s="24"/>
    </row>
    <row r="35" spans="1:10" ht="90.75" customHeight="1">
      <c r="A35" s="31" t="s">
        <v>411</v>
      </c>
      <c r="B35" s="30" t="s">
        <v>71</v>
      </c>
      <c r="C35" s="29" t="s">
        <v>409</v>
      </c>
      <c r="D35" s="45" t="s">
        <v>408</v>
      </c>
      <c r="E35" s="47" t="s">
        <v>191</v>
      </c>
      <c r="F35" s="46"/>
      <c r="G35" s="41">
        <v>2010</v>
      </c>
    </row>
    <row r="36" spans="1:10" ht="90.75" customHeight="1">
      <c r="A36" s="31" t="s">
        <v>36</v>
      </c>
      <c r="B36" s="30" t="s">
        <v>70</v>
      </c>
      <c r="C36" s="29" t="s">
        <v>407</v>
      </c>
      <c r="D36" s="45" t="s">
        <v>388</v>
      </c>
      <c r="E36" s="40" t="s">
        <v>387</v>
      </c>
      <c r="F36" s="46" t="s">
        <v>622</v>
      </c>
      <c r="G36" s="41">
        <v>2011</v>
      </c>
      <c r="H36" s="23"/>
      <c r="J36" s="42"/>
    </row>
    <row r="37" spans="1:10" ht="90.75" customHeight="1">
      <c r="A37" s="31" t="s">
        <v>37</v>
      </c>
      <c r="B37" s="30" t="s">
        <v>400</v>
      </c>
      <c r="C37" s="29" t="s">
        <v>402</v>
      </c>
      <c r="D37" s="45" t="s">
        <v>388</v>
      </c>
      <c r="E37" s="40" t="s">
        <v>387</v>
      </c>
      <c r="F37" s="46" t="s">
        <v>386</v>
      </c>
      <c r="G37" s="41">
        <v>2011</v>
      </c>
      <c r="H37" s="23"/>
      <c r="J37" s="24"/>
    </row>
    <row r="38" spans="1:10" ht="90.75" customHeight="1">
      <c r="A38" s="31" t="s">
        <v>401</v>
      </c>
      <c r="B38" s="30" t="s">
        <v>397</v>
      </c>
      <c r="C38" s="29" t="s">
        <v>399</v>
      </c>
      <c r="D38" s="45" t="s">
        <v>388</v>
      </c>
      <c r="E38" s="40" t="s">
        <v>387</v>
      </c>
      <c r="F38" s="46" t="s">
        <v>386</v>
      </c>
      <c r="G38" s="41">
        <v>2011</v>
      </c>
      <c r="H38" s="23"/>
      <c r="J38" s="24"/>
    </row>
    <row r="39" spans="1:10" ht="90.75" customHeight="1">
      <c r="A39" s="31" t="s">
        <v>398</v>
      </c>
      <c r="B39" s="30" t="s">
        <v>395</v>
      </c>
      <c r="C39" s="29" t="s">
        <v>396</v>
      </c>
      <c r="D39" s="45" t="s">
        <v>388</v>
      </c>
      <c r="E39" s="40" t="s">
        <v>387</v>
      </c>
      <c r="F39" s="46" t="s">
        <v>386</v>
      </c>
      <c r="G39" s="66">
        <v>2011</v>
      </c>
      <c r="H39" s="39"/>
      <c r="J39" s="24"/>
    </row>
    <row r="40" spans="1:10" ht="90.75" customHeight="1">
      <c r="A40" s="31" t="s">
        <v>40</v>
      </c>
      <c r="B40" s="30" t="s">
        <v>393</v>
      </c>
      <c r="C40" s="29" t="s">
        <v>394</v>
      </c>
      <c r="D40" s="45" t="s">
        <v>388</v>
      </c>
      <c r="E40" s="40" t="s">
        <v>387</v>
      </c>
      <c r="F40" s="46" t="s">
        <v>391</v>
      </c>
      <c r="G40" s="41">
        <v>2011</v>
      </c>
      <c r="H40" s="39"/>
      <c r="J40" s="24"/>
    </row>
    <row r="41" spans="1:10" ht="90.75" customHeight="1">
      <c r="A41" s="31" t="s">
        <v>41</v>
      </c>
      <c r="B41" s="30" t="s">
        <v>390</v>
      </c>
      <c r="C41" s="29" t="s">
        <v>392</v>
      </c>
      <c r="D41" s="45" t="s">
        <v>388</v>
      </c>
      <c r="E41" s="40" t="s">
        <v>387</v>
      </c>
      <c r="F41" s="46" t="s">
        <v>391</v>
      </c>
      <c r="G41" s="41">
        <v>2011</v>
      </c>
      <c r="H41" s="39"/>
      <c r="J41" s="24"/>
    </row>
    <row r="42" spans="1:10" ht="90.75" customHeight="1">
      <c r="A42" s="31" t="s">
        <v>42</v>
      </c>
      <c r="B42" s="30" t="s">
        <v>73</v>
      </c>
      <c r="C42" s="29" t="s">
        <v>389</v>
      </c>
      <c r="D42" s="45" t="s">
        <v>388</v>
      </c>
      <c r="E42" s="40" t="s">
        <v>387</v>
      </c>
      <c r="F42" s="46" t="s">
        <v>386</v>
      </c>
      <c r="G42" s="41">
        <v>2011</v>
      </c>
      <c r="H42" s="39"/>
      <c r="J42" s="24"/>
    </row>
    <row r="43" spans="1:10" ht="90.75" customHeight="1">
      <c r="A43" s="31" t="s">
        <v>43</v>
      </c>
      <c r="B43" s="30" t="s">
        <v>384</v>
      </c>
      <c r="C43" s="29" t="s">
        <v>385</v>
      </c>
      <c r="D43" s="45" t="s">
        <v>365</v>
      </c>
      <c r="E43" s="43" t="s">
        <v>364</v>
      </c>
      <c r="F43" s="46"/>
      <c r="G43" s="41">
        <v>2011</v>
      </c>
    </row>
    <row r="44" spans="1:10" ht="90.75" customHeight="1">
      <c r="A44" s="31" t="s">
        <v>44</v>
      </c>
      <c r="B44" s="30" t="s">
        <v>382</v>
      </c>
      <c r="C44" s="29" t="s">
        <v>383</v>
      </c>
      <c r="D44" s="45" t="s">
        <v>365</v>
      </c>
      <c r="E44" s="43" t="s">
        <v>364</v>
      </c>
      <c r="F44" s="29"/>
      <c r="G44" s="41">
        <v>2011</v>
      </c>
    </row>
    <row r="45" spans="1:10" ht="90.75" customHeight="1">
      <c r="A45" s="31" t="s">
        <v>45</v>
      </c>
      <c r="B45" s="30" t="s">
        <v>379</v>
      </c>
      <c r="C45" s="29" t="s">
        <v>381</v>
      </c>
      <c r="D45" s="45" t="s">
        <v>365</v>
      </c>
      <c r="E45" s="43" t="s">
        <v>364</v>
      </c>
      <c r="F45" s="29"/>
      <c r="G45" s="41">
        <v>2011</v>
      </c>
    </row>
    <row r="46" spans="1:10" ht="90.75" customHeight="1">
      <c r="A46" s="31" t="s">
        <v>380</v>
      </c>
      <c r="B46" s="30" t="s">
        <v>377</v>
      </c>
      <c r="C46" s="29" t="s">
        <v>378</v>
      </c>
      <c r="D46" s="45" t="s">
        <v>365</v>
      </c>
      <c r="E46" s="43" t="s">
        <v>364</v>
      </c>
      <c r="F46" s="29"/>
      <c r="G46" s="41">
        <v>2011</v>
      </c>
    </row>
    <row r="47" spans="1:10" ht="90.75" customHeight="1">
      <c r="A47" s="31" t="s">
        <v>47</v>
      </c>
      <c r="B47" s="30" t="s">
        <v>375</v>
      </c>
      <c r="C47" s="29" t="s">
        <v>376</v>
      </c>
      <c r="D47" s="45" t="s">
        <v>365</v>
      </c>
      <c r="E47" s="43" t="s">
        <v>364</v>
      </c>
      <c r="F47" s="29"/>
      <c r="G47" s="41">
        <v>2011</v>
      </c>
    </row>
    <row r="48" spans="1:10" ht="90.75" customHeight="1">
      <c r="A48" s="31" t="s">
        <v>48</v>
      </c>
      <c r="B48" s="30" t="s">
        <v>372</v>
      </c>
      <c r="C48" s="29" t="s">
        <v>374</v>
      </c>
      <c r="D48" s="45" t="s">
        <v>365</v>
      </c>
      <c r="E48" s="43" t="s">
        <v>364</v>
      </c>
      <c r="F48" s="29"/>
      <c r="G48" s="41">
        <v>2011</v>
      </c>
    </row>
    <row r="49" spans="1:10" ht="90.75" customHeight="1">
      <c r="A49" s="31" t="s">
        <v>373</v>
      </c>
      <c r="B49" s="30" t="s">
        <v>369</v>
      </c>
      <c r="C49" s="29" t="s">
        <v>371</v>
      </c>
      <c r="D49" s="45" t="s">
        <v>365</v>
      </c>
      <c r="E49" s="43" t="s">
        <v>364</v>
      </c>
      <c r="F49" s="29"/>
      <c r="G49" s="41">
        <v>2011</v>
      </c>
    </row>
    <row r="50" spans="1:10" ht="90.75" customHeight="1">
      <c r="A50" s="31" t="s">
        <v>370</v>
      </c>
      <c r="B50" s="30" t="s">
        <v>72</v>
      </c>
      <c r="C50" s="29" t="s">
        <v>368</v>
      </c>
      <c r="D50" s="45" t="s">
        <v>365</v>
      </c>
      <c r="E50" s="43" t="s">
        <v>364</v>
      </c>
      <c r="F50" s="29"/>
      <c r="G50" s="41">
        <v>2011</v>
      </c>
    </row>
    <row r="51" spans="1:10" ht="90.75" customHeight="1">
      <c r="A51" s="31" t="s">
        <v>367</v>
      </c>
      <c r="B51" s="30" t="s">
        <v>363</v>
      </c>
      <c r="C51" s="29" t="s">
        <v>366</v>
      </c>
      <c r="D51" s="45" t="s">
        <v>365</v>
      </c>
      <c r="E51" s="47" t="s">
        <v>364</v>
      </c>
      <c r="F51" s="29"/>
      <c r="G51" s="41">
        <v>2011</v>
      </c>
    </row>
    <row r="52" spans="1:10" ht="90.75" customHeight="1">
      <c r="A52" s="31" t="s">
        <v>52</v>
      </c>
      <c r="B52" s="30" t="s">
        <v>360</v>
      </c>
      <c r="C52" s="29" t="s">
        <v>362</v>
      </c>
      <c r="D52" s="28" t="s">
        <v>353</v>
      </c>
      <c r="E52" s="43" t="s">
        <v>352</v>
      </c>
      <c r="F52" s="29" t="s">
        <v>621</v>
      </c>
      <c r="G52" s="37">
        <v>2010</v>
      </c>
      <c r="H52" s="24"/>
    </row>
    <row r="53" spans="1:10" ht="90.75" customHeight="1">
      <c r="A53" s="31" t="s">
        <v>53</v>
      </c>
      <c r="B53" s="30" t="s">
        <v>358</v>
      </c>
      <c r="C53" s="29" t="s">
        <v>359</v>
      </c>
      <c r="D53" s="45" t="s">
        <v>356</v>
      </c>
      <c r="E53" s="43" t="s">
        <v>352</v>
      </c>
      <c r="F53" s="29" t="s">
        <v>620</v>
      </c>
      <c r="G53" s="44">
        <v>2010</v>
      </c>
      <c r="H53" s="24"/>
    </row>
    <row r="54" spans="1:10" ht="90.75" customHeight="1">
      <c r="A54" s="31" t="s">
        <v>54</v>
      </c>
      <c r="B54" s="30" t="s">
        <v>354</v>
      </c>
      <c r="C54" s="29" t="s">
        <v>357</v>
      </c>
      <c r="D54" s="45" t="s">
        <v>356</v>
      </c>
      <c r="E54" s="43" t="s">
        <v>352</v>
      </c>
      <c r="F54" s="23" t="s">
        <v>620</v>
      </c>
      <c r="G54" s="44">
        <v>2010</v>
      </c>
      <c r="H54" s="24"/>
    </row>
    <row r="55" spans="1:10" ht="90.75" customHeight="1">
      <c r="A55" s="31" t="s">
        <v>355</v>
      </c>
      <c r="B55" s="30" t="s">
        <v>350</v>
      </c>
      <c r="C55" s="29" t="s">
        <v>55</v>
      </c>
      <c r="D55" s="28" t="s">
        <v>353</v>
      </c>
      <c r="E55" s="43" t="s">
        <v>352</v>
      </c>
      <c r="F55" s="29" t="s">
        <v>620</v>
      </c>
      <c r="G55" s="37">
        <v>2010</v>
      </c>
      <c r="H55" s="24"/>
    </row>
    <row r="56" spans="1:10" ht="90.75" customHeight="1">
      <c r="A56" s="31" t="s">
        <v>56</v>
      </c>
      <c r="B56" s="30" t="s">
        <v>349</v>
      </c>
      <c r="C56" s="29" t="s">
        <v>56</v>
      </c>
      <c r="D56" s="28" t="s">
        <v>348</v>
      </c>
      <c r="E56" s="40" t="s">
        <v>347</v>
      </c>
      <c r="F56" s="29"/>
      <c r="G56" s="37" t="s">
        <v>619</v>
      </c>
      <c r="I56" s="40"/>
      <c r="J56" s="24"/>
    </row>
    <row r="57" spans="1:10" ht="90.75" customHeight="1">
      <c r="A57" s="31" t="s">
        <v>57</v>
      </c>
      <c r="B57" s="30" t="s">
        <v>346</v>
      </c>
      <c r="C57" s="29" t="s">
        <v>57</v>
      </c>
      <c r="D57" s="28" t="s">
        <v>348</v>
      </c>
      <c r="E57" s="40" t="s">
        <v>347</v>
      </c>
      <c r="F57" s="29"/>
      <c r="G57" s="37" t="s">
        <v>619</v>
      </c>
      <c r="I57" s="40"/>
      <c r="J57" s="24"/>
    </row>
    <row r="58" spans="1:10" ht="90.75" customHeight="1">
      <c r="A58" s="31" t="s">
        <v>58</v>
      </c>
      <c r="B58" s="30" t="s">
        <v>344</v>
      </c>
      <c r="C58" s="29" t="s">
        <v>345</v>
      </c>
      <c r="D58" s="28" t="s">
        <v>339</v>
      </c>
      <c r="E58" s="40" t="s">
        <v>618</v>
      </c>
      <c r="F58" s="29"/>
      <c r="G58" s="41">
        <v>2010</v>
      </c>
      <c r="H58" s="42"/>
    </row>
    <row r="59" spans="1:10" ht="90.75" customHeight="1">
      <c r="A59" s="31" t="s">
        <v>59</v>
      </c>
      <c r="B59" s="30" t="s">
        <v>342</v>
      </c>
      <c r="C59" s="29" t="s">
        <v>343</v>
      </c>
      <c r="D59" s="28" t="s">
        <v>339</v>
      </c>
      <c r="E59" s="40" t="s">
        <v>618</v>
      </c>
      <c r="F59" s="29"/>
      <c r="G59" s="41">
        <v>2010</v>
      </c>
      <c r="H59" s="24"/>
    </row>
    <row r="60" spans="1:10" ht="90.75" customHeight="1">
      <c r="A60" s="31" t="s">
        <v>60</v>
      </c>
      <c r="B60" s="30" t="s">
        <v>340</v>
      </c>
      <c r="C60" s="29" t="s">
        <v>341</v>
      </c>
      <c r="D60" s="28" t="s">
        <v>339</v>
      </c>
      <c r="E60" s="40" t="s">
        <v>618</v>
      </c>
      <c r="F60" s="29"/>
      <c r="G60" s="41">
        <v>2010</v>
      </c>
    </row>
    <row r="61" spans="1:10" ht="90.75" customHeight="1">
      <c r="A61" s="31" t="s">
        <v>61</v>
      </c>
      <c r="B61" s="30" t="s">
        <v>337</v>
      </c>
      <c r="C61" s="29" t="s">
        <v>312</v>
      </c>
      <c r="D61" s="28" t="s">
        <v>339</v>
      </c>
      <c r="E61" s="40" t="s">
        <v>618</v>
      </c>
      <c r="F61" s="29"/>
      <c r="G61" s="41">
        <v>2010</v>
      </c>
    </row>
    <row r="62" spans="1:10" ht="90.75" customHeight="1">
      <c r="A62" s="31" t="s">
        <v>62</v>
      </c>
      <c r="B62" s="30" t="s">
        <v>333</v>
      </c>
      <c r="C62" s="29" t="s">
        <v>336</v>
      </c>
      <c r="D62" s="28" t="s">
        <v>617</v>
      </c>
      <c r="E62" s="40" t="s">
        <v>334</v>
      </c>
      <c r="F62" s="29" t="s">
        <v>616</v>
      </c>
      <c r="G62" s="37">
        <v>2010</v>
      </c>
      <c r="H62" s="39"/>
      <c r="I62" s="39"/>
    </row>
    <row r="63" spans="1:10" ht="90.75" customHeight="1">
      <c r="A63" s="31" t="s">
        <v>63</v>
      </c>
      <c r="B63" s="30" t="s">
        <v>329</v>
      </c>
      <c r="C63" s="29" t="s">
        <v>332</v>
      </c>
      <c r="D63" s="28" t="s">
        <v>227</v>
      </c>
      <c r="E63" s="38" t="s">
        <v>615</v>
      </c>
      <c r="F63" s="29" t="s">
        <v>330</v>
      </c>
      <c r="G63" s="37">
        <v>2010</v>
      </c>
    </row>
    <row r="64" spans="1:10" ht="90.75" customHeight="1">
      <c r="A64" s="31" t="s">
        <v>64</v>
      </c>
      <c r="B64" s="30" t="s">
        <v>328</v>
      </c>
      <c r="C64" s="29" t="s">
        <v>226</v>
      </c>
      <c r="D64" s="28" t="s">
        <v>227</v>
      </c>
      <c r="E64" s="56" t="s">
        <v>323</v>
      </c>
      <c r="F64" s="29" t="s">
        <v>228</v>
      </c>
      <c r="G64" s="37">
        <v>2010</v>
      </c>
      <c r="H64" s="36"/>
      <c r="I64" s="36"/>
      <c r="J64" s="36"/>
    </row>
    <row r="65" spans="1:8" ht="90.75" customHeight="1">
      <c r="A65" s="31" t="s">
        <v>65</v>
      </c>
      <c r="B65" s="30" t="s">
        <v>327</v>
      </c>
      <c r="C65" s="29" t="s">
        <v>229</v>
      </c>
      <c r="D65" s="28" t="s">
        <v>227</v>
      </c>
      <c r="E65" s="56" t="s">
        <v>323</v>
      </c>
      <c r="F65" s="29" t="s">
        <v>228</v>
      </c>
      <c r="G65" s="37">
        <v>2010</v>
      </c>
    </row>
    <row r="66" spans="1:8" ht="90.75" customHeight="1">
      <c r="A66" s="31" t="s">
        <v>66</v>
      </c>
      <c r="B66" s="30" t="s">
        <v>326</v>
      </c>
      <c r="C66" s="29" t="s">
        <v>230</v>
      </c>
      <c r="D66" s="28" t="s">
        <v>227</v>
      </c>
      <c r="E66" s="47" t="s">
        <v>614</v>
      </c>
      <c r="F66" s="29"/>
      <c r="G66" s="37">
        <v>2010</v>
      </c>
      <c r="H66" s="24"/>
    </row>
    <row r="67" spans="1:8" ht="90.75" customHeight="1">
      <c r="A67" s="31" t="s">
        <v>67</v>
      </c>
      <c r="B67" s="30" t="s">
        <v>325</v>
      </c>
      <c r="C67" s="29" t="s">
        <v>231</v>
      </c>
      <c r="D67" s="28" t="s">
        <v>227</v>
      </c>
      <c r="E67" s="56" t="s">
        <v>323</v>
      </c>
      <c r="F67" s="29" t="s">
        <v>228</v>
      </c>
      <c r="G67" s="37">
        <v>2010</v>
      </c>
      <c r="H67" s="24"/>
    </row>
    <row r="68" spans="1:8" ht="90.75" customHeight="1">
      <c r="A68" s="31" t="s">
        <v>68</v>
      </c>
      <c r="B68" s="30" t="s">
        <v>324</v>
      </c>
      <c r="C68" s="29" t="s">
        <v>232</v>
      </c>
      <c r="D68" s="28" t="s">
        <v>227</v>
      </c>
      <c r="E68" s="56" t="s">
        <v>323</v>
      </c>
      <c r="F68" s="29" t="s">
        <v>228</v>
      </c>
      <c r="G68" s="37">
        <v>2010</v>
      </c>
    </row>
    <row r="69" spans="1:8" ht="90.75" customHeight="1">
      <c r="A69" s="31" t="s">
        <v>69</v>
      </c>
      <c r="B69" s="30" t="s">
        <v>591</v>
      </c>
      <c r="C69" s="29" t="s">
        <v>233</v>
      </c>
      <c r="D69" s="28" t="s">
        <v>227</v>
      </c>
      <c r="E69" s="47" t="s">
        <v>613</v>
      </c>
      <c r="F69" s="29"/>
      <c r="G69" s="37">
        <v>2010</v>
      </c>
      <c r="H69" s="24"/>
    </row>
    <row r="70" spans="1:8">
      <c r="B70" s="30"/>
    </row>
  </sheetData>
  <mergeCells count="1">
    <mergeCell ref="I20:J21"/>
  </mergeCells>
  <hyperlinks>
    <hyperlink ref="E3" r:id="rId1"/>
    <hyperlink ref="E4" r:id="rId2"/>
    <hyperlink ref="E5" r:id="rId3"/>
    <hyperlink ref="E12" r:id="rId4"/>
    <hyperlink ref="E17" r:id="rId5"/>
    <hyperlink ref="E18" r:id="rId6"/>
    <hyperlink ref="E30" r:id="rId7"/>
    <hyperlink ref="E31" r:id="rId8" location="toc"/>
    <hyperlink ref="E32" r:id="rId9" location="toc"/>
    <hyperlink ref="E20" r:id="rId10"/>
    <hyperlink ref="E23" r:id="rId11"/>
    <hyperlink ref="E22" r:id="rId12"/>
    <hyperlink ref="E24" r:id="rId13"/>
    <hyperlink ref="E25" r:id="rId14"/>
    <hyperlink ref="E51" r:id="rId15"/>
    <hyperlink ref="E66" r:id="rId16"/>
    <hyperlink ref="E69" r:id="rId17"/>
    <hyperlink ref="E21" r:id="rId18"/>
    <hyperlink ref="E6" r:id="rId19" location="food_secure"/>
    <hyperlink ref="E19" r:id="rId20"/>
    <hyperlink ref="E33" r:id="rId21" location="toc"/>
    <hyperlink ref="E43" r:id="rId22"/>
    <hyperlink ref="E11" r:id="rId23"/>
    <hyperlink ref="E49" r:id="rId24"/>
    <hyperlink ref="E10" r:id="rId25"/>
    <hyperlink ref="E52" r:id="rId26"/>
    <hyperlink ref="E53" r:id="rId27"/>
    <hyperlink ref="E54" r:id="rId28"/>
    <hyperlink ref="E34" r:id="rId29"/>
    <hyperlink ref="E47" r:id="rId30"/>
    <hyperlink ref="E44" r:id="rId31"/>
    <hyperlink ref="E45" r:id="rId32"/>
    <hyperlink ref="E46" r:id="rId33"/>
    <hyperlink ref="E48" r:id="rId34"/>
    <hyperlink ref="E50" r:id="rId35"/>
    <hyperlink ref="E55" r:id="rId36"/>
    <hyperlink ref="E15" r:id="rId37"/>
    <hyperlink ref="E16" r:id="rId38"/>
    <hyperlink ref="E29" r:id="rId39"/>
    <hyperlink ref="E36" r:id="rId40"/>
    <hyperlink ref="E37" r:id="rId41"/>
    <hyperlink ref="E38" r:id="rId42"/>
    <hyperlink ref="E39" r:id="rId43"/>
    <hyperlink ref="E40" r:id="rId44"/>
    <hyperlink ref="E41" r:id="rId45"/>
    <hyperlink ref="E42" r:id="rId46"/>
    <hyperlink ref="E58" r:id="rId47"/>
    <hyperlink ref="E59" r:id="rId48"/>
    <hyperlink ref="E60" r:id="rId49"/>
    <hyperlink ref="E61" r:id="rId50"/>
    <hyperlink ref="E63" r:id="rId51"/>
    <hyperlink ref="E57" r:id="rId52"/>
    <hyperlink ref="E56" r:id="rId53"/>
    <hyperlink ref="E62" r:id="rId54"/>
    <hyperlink ref="E13" r:id="rId55"/>
    <hyperlink ref="E14" r:id="rId56"/>
    <hyperlink ref="E2" r:id="rId57"/>
    <hyperlink ref="E7" r:id="rId58"/>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2" bestFit="1" customWidth="1"/>
    <col min="2" max="2" width="10" style="22" customWidth="1"/>
    <col min="3" max="3" width="19.375" style="22" customWidth="1"/>
    <col min="4" max="4" width="29.125" style="22" customWidth="1"/>
    <col min="5" max="5" width="40.625" style="22" customWidth="1"/>
    <col min="6" max="6" width="46.375" style="23" bestFit="1" customWidth="1"/>
    <col min="7" max="7" width="14.125" style="22" bestFit="1" customWidth="1"/>
    <col min="8" max="8" width="11.625" style="22" customWidth="1"/>
    <col min="9" max="9" width="12.125" style="22" customWidth="1"/>
    <col min="10" max="11" width="11.375" style="22" customWidth="1"/>
    <col min="12" max="12" width="11.75" style="22" customWidth="1"/>
    <col min="13" max="13" width="11.375" style="22" customWidth="1"/>
    <col min="14" max="16384" width="10" style="22"/>
  </cols>
  <sheetData>
    <row r="1" spans="1:16">
      <c r="A1" s="65" t="s">
        <v>125</v>
      </c>
      <c r="B1" s="65" t="s">
        <v>126</v>
      </c>
      <c r="C1" s="65" t="s">
        <v>124</v>
      </c>
      <c r="D1" s="62" t="s">
        <v>545</v>
      </c>
      <c r="E1" s="64" t="s">
        <v>544</v>
      </c>
      <c r="F1" s="63" t="s">
        <v>127</v>
      </c>
      <c r="G1" s="62" t="s">
        <v>128</v>
      </c>
    </row>
    <row r="2" spans="1:16" ht="90.75" customHeight="1">
      <c r="A2" s="31" t="s">
        <v>3</v>
      </c>
      <c r="B2" s="30" t="s">
        <v>543</v>
      </c>
      <c r="C2" s="46" t="s">
        <v>141</v>
      </c>
      <c r="D2" s="45" t="s">
        <v>542</v>
      </c>
      <c r="E2" s="47" t="s">
        <v>666</v>
      </c>
      <c r="F2" s="61"/>
      <c r="G2" s="41">
        <v>2009</v>
      </c>
      <c r="M2" s="24"/>
      <c r="N2" s="24"/>
    </row>
    <row r="3" spans="1:16" ht="90.75" customHeight="1">
      <c r="A3" s="31" t="s">
        <v>4</v>
      </c>
      <c r="B3" s="30" t="s">
        <v>539</v>
      </c>
      <c r="C3" s="29" t="s">
        <v>538</v>
      </c>
      <c r="D3" s="45" t="s">
        <v>531</v>
      </c>
      <c r="E3" s="47" t="s">
        <v>133</v>
      </c>
      <c r="F3" s="46" t="s">
        <v>644</v>
      </c>
      <c r="G3" s="41">
        <v>2009</v>
      </c>
      <c r="M3" s="58"/>
      <c r="N3" s="24"/>
    </row>
    <row r="4" spans="1:16" ht="90.75" customHeight="1">
      <c r="A4" s="31" t="s">
        <v>536</v>
      </c>
      <c r="B4" s="30" t="s">
        <v>535</v>
      </c>
      <c r="C4" s="29" t="s">
        <v>534</v>
      </c>
      <c r="D4" s="45" t="s">
        <v>531</v>
      </c>
      <c r="E4" s="47" t="s">
        <v>133</v>
      </c>
      <c r="F4" s="46" t="s">
        <v>643</v>
      </c>
      <c r="G4" s="41">
        <v>2009</v>
      </c>
      <c r="M4" s="58"/>
      <c r="N4" s="24"/>
    </row>
    <row r="5" spans="1:16" ht="90.75" customHeight="1">
      <c r="A5" s="31" t="s">
        <v>6</v>
      </c>
      <c r="B5" s="30" t="s">
        <v>532</v>
      </c>
      <c r="C5" s="29" t="s">
        <v>138</v>
      </c>
      <c r="D5" s="45" t="s">
        <v>531</v>
      </c>
      <c r="E5" s="47" t="s">
        <v>133</v>
      </c>
      <c r="F5" s="46" t="s">
        <v>137</v>
      </c>
      <c r="G5" s="41">
        <v>2009</v>
      </c>
      <c r="M5" s="58"/>
      <c r="N5" s="24"/>
    </row>
    <row r="6" spans="1:16" ht="90.75" customHeight="1">
      <c r="A6" s="31" t="s">
        <v>610</v>
      </c>
      <c r="B6" s="30" t="s">
        <v>529</v>
      </c>
      <c r="C6" s="29" t="s">
        <v>610</v>
      </c>
      <c r="D6" s="45" t="s">
        <v>608</v>
      </c>
      <c r="E6" s="75" t="s">
        <v>607</v>
      </c>
      <c r="F6" s="46" t="s">
        <v>641</v>
      </c>
      <c r="G6" s="41">
        <v>2008</v>
      </c>
      <c r="N6" s="24"/>
    </row>
    <row r="7" spans="1:16" ht="90.75" customHeight="1">
      <c r="A7" s="31" t="s">
        <v>7</v>
      </c>
      <c r="B7" s="30" t="s">
        <v>526</v>
      </c>
      <c r="C7" s="29" t="s">
        <v>640</v>
      </c>
      <c r="D7" s="45" t="s">
        <v>637</v>
      </c>
      <c r="E7" s="75" t="s">
        <v>665</v>
      </c>
      <c r="F7" s="46" t="s">
        <v>527</v>
      </c>
      <c r="G7" s="41">
        <v>2009</v>
      </c>
      <c r="N7" s="24"/>
    </row>
    <row r="8" spans="1:16" ht="90.75" customHeight="1">
      <c r="A8" s="31" t="s">
        <v>8</v>
      </c>
      <c r="B8" s="30" t="s">
        <v>523</v>
      </c>
      <c r="C8" s="29" t="s">
        <v>639</v>
      </c>
      <c r="D8" s="45" t="s">
        <v>637</v>
      </c>
      <c r="E8" s="75" t="s">
        <v>665</v>
      </c>
      <c r="F8" s="46" t="s">
        <v>524</v>
      </c>
      <c r="G8" s="41">
        <v>2009</v>
      </c>
      <c r="N8" s="24"/>
    </row>
    <row r="9" spans="1:16" ht="90.75" customHeight="1">
      <c r="A9" s="31" t="s">
        <v>9</v>
      </c>
      <c r="B9" s="30" t="s">
        <v>518</v>
      </c>
      <c r="C9" s="29" t="s">
        <v>638</v>
      </c>
      <c r="D9" s="45" t="s">
        <v>637</v>
      </c>
      <c r="E9" s="75" t="s">
        <v>665</v>
      </c>
      <c r="F9" s="46" t="s">
        <v>519</v>
      </c>
      <c r="G9" s="41">
        <v>2009</v>
      </c>
      <c r="N9" s="24"/>
    </row>
    <row r="10" spans="1:16" ht="90.75" customHeight="1">
      <c r="A10" s="31" t="s">
        <v>10</v>
      </c>
      <c r="B10" s="30" t="s">
        <v>512</v>
      </c>
      <c r="C10" s="29" t="s">
        <v>10</v>
      </c>
      <c r="D10" s="45" t="s">
        <v>517</v>
      </c>
      <c r="E10" s="43" t="s">
        <v>635</v>
      </c>
      <c r="F10" s="46" t="s">
        <v>664</v>
      </c>
      <c r="G10" s="59" t="s">
        <v>663</v>
      </c>
      <c r="H10" s="24"/>
      <c r="M10" s="58"/>
      <c r="N10" s="24"/>
    </row>
    <row r="11" spans="1:16" ht="90.75" customHeight="1">
      <c r="A11" s="31" t="s">
        <v>513</v>
      </c>
      <c r="B11" s="30" t="s">
        <v>509</v>
      </c>
      <c r="C11" s="29" t="s">
        <v>511</v>
      </c>
      <c r="D11" s="45" t="s">
        <v>507</v>
      </c>
      <c r="E11" s="43" t="s">
        <v>315</v>
      </c>
      <c r="F11" s="45" t="s">
        <v>316</v>
      </c>
      <c r="G11" s="41">
        <v>2008</v>
      </c>
      <c r="H11" s="24"/>
      <c r="J11" s="39"/>
      <c r="K11" s="39"/>
      <c r="N11" s="24"/>
      <c r="P11" s="38"/>
    </row>
    <row r="12" spans="1:16" ht="90.75" customHeight="1">
      <c r="A12" s="31" t="s">
        <v>510</v>
      </c>
      <c r="B12" s="30" t="s">
        <v>505</v>
      </c>
      <c r="C12" s="29" t="s">
        <v>508</v>
      </c>
      <c r="D12" s="45" t="s">
        <v>507</v>
      </c>
      <c r="E12" s="43" t="s">
        <v>315</v>
      </c>
      <c r="F12" s="46" t="s">
        <v>633</v>
      </c>
      <c r="G12" s="41">
        <v>2008</v>
      </c>
      <c r="H12" s="24"/>
      <c r="J12" s="24"/>
      <c r="M12" s="58"/>
      <c r="N12" s="24"/>
    </row>
    <row r="13" spans="1:16" ht="90.75" customHeight="1">
      <c r="A13" s="31" t="s">
        <v>506</v>
      </c>
      <c r="B13" s="30" t="s">
        <v>499</v>
      </c>
      <c r="C13" s="29" t="s">
        <v>504</v>
      </c>
      <c r="D13" s="45" t="s">
        <v>503</v>
      </c>
      <c r="E13" s="43" t="s">
        <v>662</v>
      </c>
      <c r="F13" s="46" t="s">
        <v>632</v>
      </c>
      <c r="G13" s="41" t="s">
        <v>655</v>
      </c>
      <c r="H13" s="24"/>
      <c r="M13" s="58"/>
      <c r="N13" s="24"/>
    </row>
    <row r="14" spans="1:16" ht="90.75" customHeight="1">
      <c r="A14" s="31" t="s">
        <v>500</v>
      </c>
      <c r="B14" s="30" t="s">
        <v>493</v>
      </c>
      <c r="C14" s="29" t="s">
        <v>498</v>
      </c>
      <c r="D14" s="45" t="s">
        <v>497</v>
      </c>
      <c r="E14" s="43" t="s">
        <v>661</v>
      </c>
      <c r="F14" s="46" t="s">
        <v>631</v>
      </c>
      <c r="G14" s="41">
        <v>2008</v>
      </c>
    </row>
    <row r="15" spans="1:16" ht="90.75" customHeight="1">
      <c r="A15" s="31" t="s">
        <v>15</v>
      </c>
      <c r="B15" s="30" t="s">
        <v>490</v>
      </c>
      <c r="C15" s="29" t="s">
        <v>489</v>
      </c>
      <c r="D15" s="45" t="s">
        <v>492</v>
      </c>
      <c r="E15" s="43" t="s">
        <v>660</v>
      </c>
      <c r="F15" s="46" t="s">
        <v>659</v>
      </c>
      <c r="G15" s="41" t="s">
        <v>655</v>
      </c>
      <c r="I15" s="57"/>
      <c r="J15" s="24"/>
    </row>
    <row r="16" spans="1:16" ht="90.75" customHeight="1">
      <c r="A16" s="31" t="s">
        <v>16</v>
      </c>
      <c r="B16" s="30" t="s">
        <v>485</v>
      </c>
      <c r="C16" s="29" t="s">
        <v>489</v>
      </c>
      <c r="D16" s="45" t="s">
        <v>488</v>
      </c>
      <c r="E16" s="47" t="s">
        <v>658</v>
      </c>
      <c r="F16" s="46" t="s">
        <v>486</v>
      </c>
      <c r="G16" s="41">
        <v>2009</v>
      </c>
      <c r="I16" s="57"/>
      <c r="J16" s="24"/>
    </row>
    <row r="17" spans="1:16" ht="90.75" customHeight="1">
      <c r="A17" s="31" t="s">
        <v>17</v>
      </c>
      <c r="B17" s="30" t="s">
        <v>481</v>
      </c>
      <c r="C17" s="29" t="s">
        <v>484</v>
      </c>
      <c r="D17" s="45" t="s">
        <v>483</v>
      </c>
      <c r="E17" s="47" t="s">
        <v>478</v>
      </c>
      <c r="F17" s="46" t="s">
        <v>482</v>
      </c>
      <c r="G17" s="41">
        <v>2009</v>
      </c>
      <c r="I17" s="57"/>
      <c r="J17" s="24"/>
    </row>
    <row r="18" spans="1:16" ht="90.75" customHeight="1">
      <c r="A18" s="31" t="s">
        <v>18</v>
      </c>
      <c r="B18" s="30" t="s">
        <v>475</v>
      </c>
      <c r="C18" s="29" t="s">
        <v>480</v>
      </c>
      <c r="D18" s="45" t="s">
        <v>479</v>
      </c>
      <c r="E18" s="47" t="s">
        <v>478</v>
      </c>
      <c r="F18" s="46"/>
      <c r="G18" s="41">
        <v>2009</v>
      </c>
      <c r="I18" s="57"/>
      <c r="J18" s="24"/>
    </row>
    <row r="19" spans="1:16" ht="90.75" customHeight="1">
      <c r="A19" s="31" t="s">
        <v>476</v>
      </c>
      <c r="B19" s="30" t="s">
        <v>473</v>
      </c>
      <c r="C19" s="29" t="s">
        <v>474</v>
      </c>
      <c r="D19" s="76" t="s">
        <v>628</v>
      </c>
      <c r="E19" s="43" t="s">
        <v>600</v>
      </c>
      <c r="F19" s="78" t="s">
        <v>657</v>
      </c>
      <c r="G19" s="41">
        <v>2009</v>
      </c>
      <c r="H19" s="39"/>
      <c r="I19" s="39"/>
      <c r="J19" s="39"/>
      <c r="P19" s="24"/>
    </row>
    <row r="20" spans="1:16" ht="90.75" customHeight="1">
      <c r="A20" s="31" t="s">
        <v>20</v>
      </c>
      <c r="B20" s="30" t="s">
        <v>469</v>
      </c>
      <c r="C20" s="29" t="s">
        <v>472</v>
      </c>
      <c r="D20" s="45" t="s">
        <v>601</v>
      </c>
      <c r="E20" s="43" t="s">
        <v>600</v>
      </c>
      <c r="F20" s="78" t="s">
        <v>657</v>
      </c>
      <c r="G20" s="41">
        <v>2009</v>
      </c>
      <c r="H20" s="46"/>
      <c r="I20" s="228"/>
      <c r="J20" s="228"/>
    </row>
    <row r="21" spans="1:16" ht="90.75" customHeight="1">
      <c r="A21" s="31" t="s">
        <v>470</v>
      </c>
      <c r="B21" s="30" t="s">
        <v>463</v>
      </c>
      <c r="C21" s="29" t="s">
        <v>468</v>
      </c>
      <c r="D21" s="45" t="s">
        <v>627</v>
      </c>
      <c r="E21" s="43" t="s">
        <v>600</v>
      </c>
      <c r="F21" s="78" t="s">
        <v>657</v>
      </c>
      <c r="G21" s="41">
        <v>2009</v>
      </c>
      <c r="I21" s="228"/>
      <c r="J21" s="228"/>
    </row>
    <row r="22" spans="1:16" ht="90.75" customHeight="1">
      <c r="A22" s="31" t="s">
        <v>464</v>
      </c>
      <c r="B22" s="30" t="s">
        <v>458</v>
      </c>
      <c r="C22" s="29" t="s">
        <v>462</v>
      </c>
      <c r="D22" s="45" t="s">
        <v>450</v>
      </c>
      <c r="E22" s="47" t="s">
        <v>449</v>
      </c>
      <c r="F22" s="46" t="s">
        <v>461</v>
      </c>
      <c r="G22" s="41">
        <v>2011</v>
      </c>
      <c r="H22" s="24"/>
      <c r="I22" s="24"/>
      <c r="J22" s="24"/>
      <c r="M22" s="24"/>
      <c r="N22" s="24"/>
    </row>
    <row r="23" spans="1:16" ht="90.75" customHeight="1">
      <c r="A23" s="31" t="s">
        <v>459</v>
      </c>
      <c r="B23" s="30" t="s">
        <v>455</v>
      </c>
      <c r="C23" s="29" t="s">
        <v>457</v>
      </c>
      <c r="D23" s="45" t="s">
        <v>450</v>
      </c>
      <c r="E23" s="47" t="s">
        <v>449</v>
      </c>
      <c r="F23" s="46" t="s">
        <v>448</v>
      </c>
      <c r="G23" s="41">
        <v>2011</v>
      </c>
      <c r="H23" s="24"/>
      <c r="I23" s="24"/>
      <c r="M23" s="24"/>
    </row>
    <row r="24" spans="1:16" ht="90.75" customHeight="1">
      <c r="A24" s="31" t="s">
        <v>456</v>
      </c>
      <c r="B24" s="30" t="s">
        <v>452</v>
      </c>
      <c r="C24" s="29" t="s">
        <v>454</v>
      </c>
      <c r="D24" s="45" t="s">
        <v>450</v>
      </c>
      <c r="E24" s="47" t="s">
        <v>449</v>
      </c>
      <c r="F24" s="46" t="s">
        <v>448</v>
      </c>
      <c r="G24" s="41">
        <v>2011</v>
      </c>
      <c r="H24" s="24"/>
      <c r="I24" s="24"/>
    </row>
    <row r="25" spans="1:16" ht="90.75" customHeight="1">
      <c r="A25" s="31" t="s">
        <v>453</v>
      </c>
      <c r="B25" s="30" t="s">
        <v>447</v>
      </c>
      <c r="C25" s="29" t="s">
        <v>451</v>
      </c>
      <c r="D25" s="45" t="s">
        <v>450</v>
      </c>
      <c r="E25" s="47" t="s">
        <v>449</v>
      </c>
      <c r="F25" s="46" t="s">
        <v>448</v>
      </c>
      <c r="G25" s="41">
        <v>2011</v>
      </c>
      <c r="H25" s="39"/>
      <c r="I25" s="24"/>
    </row>
    <row r="26" spans="1:16" ht="90.75" customHeight="1">
      <c r="A26" s="31" t="s">
        <v>26</v>
      </c>
      <c r="B26" s="30" t="s">
        <v>444</v>
      </c>
      <c r="C26" s="29" t="s">
        <v>446</v>
      </c>
      <c r="D26" s="45" t="s">
        <v>445</v>
      </c>
      <c r="E26" s="56" t="s">
        <v>438</v>
      </c>
      <c r="F26" s="46" t="s">
        <v>626</v>
      </c>
      <c r="G26" s="41">
        <v>2009</v>
      </c>
      <c r="I26" s="24"/>
    </row>
    <row r="27" spans="1:16" ht="90.75" customHeight="1">
      <c r="A27" s="31" t="s">
        <v>27</v>
      </c>
      <c r="B27" s="30" t="s">
        <v>441</v>
      </c>
      <c r="C27" s="29" t="s">
        <v>443</v>
      </c>
      <c r="D27" s="45" t="s">
        <v>442</v>
      </c>
      <c r="E27" s="56" t="s">
        <v>438</v>
      </c>
      <c r="F27" s="46" t="s">
        <v>626</v>
      </c>
      <c r="G27" s="41">
        <v>2009</v>
      </c>
      <c r="I27" s="24"/>
    </row>
    <row r="28" spans="1:16" ht="90.75" customHeight="1">
      <c r="A28" s="31" t="s">
        <v>28</v>
      </c>
      <c r="B28" s="30" t="s">
        <v>435</v>
      </c>
      <c r="C28" s="29" t="s">
        <v>440</v>
      </c>
      <c r="D28" s="45" t="s">
        <v>439</v>
      </c>
      <c r="E28" s="56" t="s">
        <v>438</v>
      </c>
      <c r="F28" s="46" t="s">
        <v>626</v>
      </c>
      <c r="G28" s="41">
        <v>2009</v>
      </c>
      <c r="I28" s="24"/>
    </row>
    <row r="29" spans="1:16" ht="90.75" customHeight="1">
      <c r="A29" s="31" t="s">
        <v>29</v>
      </c>
      <c r="B29" s="30" t="s">
        <v>431</v>
      </c>
      <c r="C29" s="29" t="s">
        <v>29</v>
      </c>
      <c r="D29" s="28" t="s">
        <v>29</v>
      </c>
      <c r="E29" s="43" t="s">
        <v>434</v>
      </c>
      <c r="F29" s="29"/>
      <c r="G29" s="37">
        <v>2008</v>
      </c>
      <c r="H29" s="39"/>
      <c r="I29" s="24"/>
    </row>
    <row r="30" spans="1:16" ht="90.75" customHeight="1">
      <c r="A30" s="31" t="s">
        <v>30</v>
      </c>
      <c r="B30" s="30" t="s">
        <v>427</v>
      </c>
      <c r="C30" s="29" t="s">
        <v>430</v>
      </c>
      <c r="D30" s="45" t="s">
        <v>429</v>
      </c>
      <c r="E30" s="47" t="s">
        <v>188</v>
      </c>
      <c r="F30" s="46"/>
      <c r="G30" s="41">
        <v>2009</v>
      </c>
    </row>
    <row r="31" spans="1:16" ht="90.75" customHeight="1">
      <c r="A31" s="31" t="s">
        <v>31</v>
      </c>
      <c r="B31" s="30" t="s">
        <v>422</v>
      </c>
      <c r="C31" s="29" t="s">
        <v>426</v>
      </c>
      <c r="D31" s="45" t="s">
        <v>417</v>
      </c>
      <c r="E31" s="47" t="s">
        <v>416</v>
      </c>
      <c r="F31" s="46" t="s">
        <v>624</v>
      </c>
      <c r="G31" s="41">
        <v>2009</v>
      </c>
      <c r="I31" s="24"/>
    </row>
    <row r="32" spans="1:16" ht="90.75" customHeight="1">
      <c r="A32" s="31" t="s">
        <v>423</v>
      </c>
      <c r="B32" s="30" t="s">
        <v>419</v>
      </c>
      <c r="C32" s="29" t="s">
        <v>421</v>
      </c>
      <c r="D32" s="45" t="s">
        <v>417</v>
      </c>
      <c r="E32" s="47" t="s">
        <v>416</v>
      </c>
      <c r="F32" s="46" t="s">
        <v>656</v>
      </c>
      <c r="G32" s="41">
        <v>2009</v>
      </c>
    </row>
    <row r="33" spans="1:10" ht="90.75" customHeight="1">
      <c r="A33" s="31" t="s">
        <v>33</v>
      </c>
      <c r="B33" s="30" t="s">
        <v>413</v>
      </c>
      <c r="C33" s="29" t="s">
        <v>418</v>
      </c>
      <c r="D33" s="77" t="s">
        <v>417</v>
      </c>
      <c r="E33" s="43" t="s">
        <v>416</v>
      </c>
      <c r="F33" s="46" t="s">
        <v>597</v>
      </c>
      <c r="G33" s="59" t="s">
        <v>655</v>
      </c>
      <c r="I33" s="24"/>
    </row>
    <row r="34" spans="1:10" ht="90.75" customHeight="1">
      <c r="A34" s="31" t="s">
        <v>414</v>
      </c>
      <c r="B34" s="30" t="s">
        <v>410</v>
      </c>
      <c r="C34" s="29" t="s">
        <v>412</v>
      </c>
      <c r="D34" s="45" t="s">
        <v>408</v>
      </c>
      <c r="E34" s="43" t="s">
        <v>191</v>
      </c>
      <c r="F34" s="46"/>
      <c r="G34" s="41">
        <v>2009</v>
      </c>
      <c r="I34" s="24"/>
    </row>
    <row r="35" spans="1:10" ht="90.75" customHeight="1">
      <c r="A35" s="31" t="s">
        <v>411</v>
      </c>
      <c r="B35" s="30" t="s">
        <v>71</v>
      </c>
      <c r="C35" s="29" t="s">
        <v>409</v>
      </c>
      <c r="D35" s="45" t="s">
        <v>408</v>
      </c>
      <c r="E35" s="47" t="s">
        <v>191</v>
      </c>
      <c r="F35" s="46"/>
      <c r="G35" s="41">
        <v>2009</v>
      </c>
    </row>
    <row r="36" spans="1:10" ht="90.75" customHeight="1">
      <c r="A36" s="31" t="s">
        <v>36</v>
      </c>
      <c r="B36" s="30" t="s">
        <v>70</v>
      </c>
      <c r="C36" s="29" t="s">
        <v>407</v>
      </c>
      <c r="D36" s="45" t="s">
        <v>388</v>
      </c>
      <c r="E36" s="43" t="s">
        <v>652</v>
      </c>
      <c r="F36" s="46" t="s">
        <v>654</v>
      </c>
      <c r="G36" s="41">
        <v>2010</v>
      </c>
      <c r="J36" s="42"/>
    </row>
    <row r="37" spans="1:10" ht="90.75" customHeight="1">
      <c r="A37" s="31" t="s">
        <v>37</v>
      </c>
      <c r="B37" s="30" t="s">
        <v>400</v>
      </c>
      <c r="C37" s="29" t="s">
        <v>402</v>
      </c>
      <c r="D37" s="45" t="s">
        <v>388</v>
      </c>
      <c r="E37" s="43" t="s">
        <v>652</v>
      </c>
      <c r="F37" s="46"/>
      <c r="G37" s="41">
        <v>2010</v>
      </c>
      <c r="J37" s="24"/>
    </row>
    <row r="38" spans="1:10" ht="90.75" customHeight="1">
      <c r="A38" s="31" t="s">
        <v>401</v>
      </c>
      <c r="B38" s="30" t="s">
        <v>397</v>
      </c>
      <c r="C38" s="29" t="s">
        <v>399</v>
      </c>
      <c r="D38" s="45" t="s">
        <v>388</v>
      </c>
      <c r="E38" s="43" t="s">
        <v>652</v>
      </c>
      <c r="F38" s="46"/>
      <c r="G38" s="41">
        <v>2010</v>
      </c>
      <c r="J38" s="24"/>
    </row>
    <row r="39" spans="1:10" ht="90.75" customHeight="1">
      <c r="A39" s="31" t="s">
        <v>398</v>
      </c>
      <c r="B39" s="30" t="s">
        <v>395</v>
      </c>
      <c r="C39" s="29" t="s">
        <v>396</v>
      </c>
      <c r="D39" s="45" t="s">
        <v>388</v>
      </c>
      <c r="E39" s="40" t="s">
        <v>652</v>
      </c>
      <c r="F39" s="46"/>
      <c r="G39" s="66">
        <v>2010</v>
      </c>
      <c r="J39" s="24"/>
    </row>
    <row r="40" spans="1:10" ht="90.75" customHeight="1">
      <c r="A40" s="31" t="s">
        <v>40</v>
      </c>
      <c r="B40" s="30" t="s">
        <v>393</v>
      </c>
      <c r="C40" s="29" t="s">
        <v>394</v>
      </c>
      <c r="D40" s="45" t="s">
        <v>388</v>
      </c>
      <c r="E40" s="43" t="s">
        <v>652</v>
      </c>
      <c r="F40" s="46"/>
      <c r="G40" s="41">
        <v>2010</v>
      </c>
      <c r="J40" s="24"/>
    </row>
    <row r="41" spans="1:10" ht="90.75" customHeight="1">
      <c r="A41" s="31" t="s">
        <v>41</v>
      </c>
      <c r="B41" s="30" t="s">
        <v>390</v>
      </c>
      <c r="C41" s="29" t="s">
        <v>653</v>
      </c>
      <c r="D41" s="45" t="s">
        <v>388</v>
      </c>
      <c r="E41" s="43" t="s">
        <v>652</v>
      </c>
      <c r="F41" s="46"/>
      <c r="G41" s="41">
        <v>2010</v>
      </c>
      <c r="J41" s="24"/>
    </row>
    <row r="42" spans="1:10" ht="90.75" customHeight="1">
      <c r="A42" s="31" t="s">
        <v>42</v>
      </c>
      <c r="B42" s="30" t="s">
        <v>73</v>
      </c>
      <c r="C42" s="29" t="s">
        <v>389</v>
      </c>
      <c r="D42" s="45" t="s">
        <v>388</v>
      </c>
      <c r="E42" s="43" t="s">
        <v>652</v>
      </c>
      <c r="F42" s="46"/>
      <c r="G42" s="41">
        <v>2010</v>
      </c>
      <c r="J42" s="24"/>
    </row>
    <row r="43" spans="1:10" ht="90.75" customHeight="1">
      <c r="A43" s="31" t="s">
        <v>43</v>
      </c>
      <c r="B43" s="30" t="s">
        <v>384</v>
      </c>
      <c r="C43" s="29" t="s">
        <v>385</v>
      </c>
      <c r="D43" s="45" t="s">
        <v>651</v>
      </c>
      <c r="E43" s="43" t="s">
        <v>364</v>
      </c>
      <c r="F43" s="46"/>
      <c r="G43" s="41">
        <v>2010</v>
      </c>
    </row>
    <row r="44" spans="1:10" ht="90.75" customHeight="1">
      <c r="A44" s="31" t="s">
        <v>44</v>
      </c>
      <c r="B44" s="30" t="s">
        <v>382</v>
      </c>
      <c r="C44" s="29" t="s">
        <v>383</v>
      </c>
      <c r="D44" s="45" t="s">
        <v>651</v>
      </c>
      <c r="E44" s="43" t="s">
        <v>364</v>
      </c>
      <c r="F44" s="29"/>
      <c r="G44" s="41">
        <v>2010</v>
      </c>
    </row>
    <row r="45" spans="1:10" ht="90.75" customHeight="1">
      <c r="A45" s="31" t="s">
        <v>45</v>
      </c>
      <c r="B45" s="30" t="s">
        <v>379</v>
      </c>
      <c r="C45" s="29" t="s">
        <v>381</v>
      </c>
      <c r="D45" s="45" t="s">
        <v>651</v>
      </c>
      <c r="E45" s="43" t="s">
        <v>364</v>
      </c>
      <c r="F45" s="29"/>
      <c r="G45" s="41">
        <v>2010</v>
      </c>
    </row>
    <row r="46" spans="1:10" ht="90.75" customHeight="1">
      <c r="A46" s="31" t="s">
        <v>380</v>
      </c>
      <c r="B46" s="30" t="s">
        <v>377</v>
      </c>
      <c r="C46" s="29" t="s">
        <v>378</v>
      </c>
      <c r="D46" s="45" t="s">
        <v>651</v>
      </c>
      <c r="E46" s="43" t="s">
        <v>364</v>
      </c>
      <c r="F46" s="29"/>
      <c r="G46" s="41">
        <v>2010</v>
      </c>
    </row>
    <row r="47" spans="1:10" ht="90.75" customHeight="1">
      <c r="A47" s="31" t="s">
        <v>47</v>
      </c>
      <c r="B47" s="30" t="s">
        <v>375</v>
      </c>
      <c r="C47" s="29" t="s">
        <v>376</v>
      </c>
      <c r="D47" s="45" t="s">
        <v>651</v>
      </c>
      <c r="E47" s="43" t="s">
        <v>364</v>
      </c>
      <c r="F47" s="29"/>
      <c r="G47" s="41">
        <v>2010</v>
      </c>
    </row>
    <row r="48" spans="1:10" ht="90.75" customHeight="1">
      <c r="A48" s="31" t="s">
        <v>48</v>
      </c>
      <c r="B48" s="30" t="s">
        <v>372</v>
      </c>
      <c r="C48" s="29" t="s">
        <v>374</v>
      </c>
      <c r="D48" s="45" t="s">
        <v>651</v>
      </c>
      <c r="E48" s="43" t="s">
        <v>364</v>
      </c>
      <c r="F48" s="29"/>
      <c r="G48" s="41">
        <v>2010</v>
      </c>
    </row>
    <row r="49" spans="1:10" ht="90.75" customHeight="1">
      <c r="A49" s="31" t="s">
        <v>373</v>
      </c>
      <c r="B49" s="30" t="s">
        <v>369</v>
      </c>
      <c r="C49" s="29" t="s">
        <v>371</v>
      </c>
      <c r="D49" s="45" t="s">
        <v>651</v>
      </c>
      <c r="E49" s="43" t="s">
        <v>364</v>
      </c>
      <c r="F49" s="29"/>
      <c r="G49" s="41">
        <v>2010</v>
      </c>
    </row>
    <row r="50" spans="1:10" ht="90.75" customHeight="1">
      <c r="A50" s="31" t="s">
        <v>370</v>
      </c>
      <c r="B50" s="30" t="s">
        <v>72</v>
      </c>
      <c r="C50" s="29" t="s">
        <v>368</v>
      </c>
      <c r="D50" s="45" t="s">
        <v>651</v>
      </c>
      <c r="E50" s="43" t="s">
        <v>364</v>
      </c>
      <c r="F50" s="29"/>
      <c r="G50" s="41">
        <v>2010</v>
      </c>
    </row>
    <row r="51" spans="1:10" ht="90.75" customHeight="1">
      <c r="A51" s="31" t="s">
        <v>367</v>
      </c>
      <c r="B51" s="30" t="s">
        <v>363</v>
      </c>
      <c r="C51" s="29" t="s">
        <v>366</v>
      </c>
      <c r="D51" s="45" t="s">
        <v>651</v>
      </c>
      <c r="E51" s="47" t="s">
        <v>364</v>
      </c>
      <c r="F51" s="29"/>
      <c r="G51" s="41">
        <v>2010</v>
      </c>
    </row>
    <row r="52" spans="1:10" ht="90.75" customHeight="1">
      <c r="A52" s="31" t="s">
        <v>52</v>
      </c>
      <c r="B52" s="30" t="s">
        <v>360</v>
      </c>
      <c r="C52" s="29" t="s">
        <v>362</v>
      </c>
      <c r="D52" s="28" t="s">
        <v>353</v>
      </c>
      <c r="E52" s="43" t="s">
        <v>352</v>
      </c>
      <c r="F52" s="29"/>
      <c r="G52" s="37">
        <v>2009</v>
      </c>
    </row>
    <row r="53" spans="1:10" ht="90.75" customHeight="1">
      <c r="A53" s="31" t="s">
        <v>53</v>
      </c>
      <c r="B53" s="30" t="s">
        <v>358</v>
      </c>
      <c r="C53" s="29" t="s">
        <v>359</v>
      </c>
      <c r="D53" s="45" t="s">
        <v>356</v>
      </c>
      <c r="E53" s="43" t="s">
        <v>352</v>
      </c>
      <c r="F53" s="29"/>
      <c r="G53" s="44">
        <v>2009</v>
      </c>
    </row>
    <row r="54" spans="1:10" ht="90.75" customHeight="1">
      <c r="A54" s="31" t="s">
        <v>54</v>
      </c>
      <c r="B54" s="30" t="s">
        <v>354</v>
      </c>
      <c r="C54" s="29" t="s">
        <v>357</v>
      </c>
      <c r="D54" s="45" t="s">
        <v>356</v>
      </c>
      <c r="E54" s="43" t="s">
        <v>352</v>
      </c>
      <c r="G54" s="44">
        <v>2009</v>
      </c>
    </row>
    <row r="55" spans="1:10" ht="90.75" customHeight="1">
      <c r="A55" s="31" t="s">
        <v>355</v>
      </c>
      <c r="B55" s="30" t="s">
        <v>350</v>
      </c>
      <c r="C55" s="29" t="s">
        <v>55</v>
      </c>
      <c r="D55" s="28" t="s">
        <v>353</v>
      </c>
      <c r="E55" s="43" t="s">
        <v>352</v>
      </c>
      <c r="F55" s="29"/>
      <c r="G55" s="37">
        <v>2009</v>
      </c>
    </row>
    <row r="56" spans="1:10" ht="90.75" customHeight="1">
      <c r="A56" s="31" t="s">
        <v>56</v>
      </c>
      <c r="B56" s="30" t="s">
        <v>349</v>
      </c>
      <c r="C56" s="29" t="s">
        <v>56</v>
      </c>
      <c r="D56" s="28" t="s">
        <v>348</v>
      </c>
      <c r="E56" s="47" t="s">
        <v>650</v>
      </c>
      <c r="F56" s="29"/>
      <c r="G56" s="37">
        <v>2009</v>
      </c>
    </row>
    <row r="57" spans="1:10" ht="90.75" customHeight="1">
      <c r="A57" s="31" t="s">
        <v>57</v>
      </c>
      <c r="B57" s="30" t="s">
        <v>346</v>
      </c>
      <c r="C57" s="29" t="s">
        <v>57</v>
      </c>
      <c r="D57" s="28" t="s">
        <v>348</v>
      </c>
      <c r="E57" s="43" t="s">
        <v>650</v>
      </c>
      <c r="F57" s="29"/>
      <c r="G57" s="37">
        <v>2009</v>
      </c>
    </row>
    <row r="58" spans="1:10" ht="90.75" customHeight="1">
      <c r="A58" s="31" t="s">
        <v>58</v>
      </c>
      <c r="B58" s="30" t="s">
        <v>344</v>
      </c>
      <c r="C58" s="29" t="s">
        <v>345</v>
      </c>
      <c r="D58" s="28" t="s">
        <v>339</v>
      </c>
      <c r="E58" s="43" t="s">
        <v>649</v>
      </c>
      <c r="F58" s="29"/>
      <c r="G58" s="41">
        <v>2009</v>
      </c>
      <c r="H58" s="42"/>
    </row>
    <row r="59" spans="1:10" ht="90.75" customHeight="1">
      <c r="A59" s="31" t="s">
        <v>59</v>
      </c>
      <c r="B59" s="30" t="s">
        <v>342</v>
      </c>
      <c r="C59" s="29" t="s">
        <v>343</v>
      </c>
      <c r="D59" s="28" t="s">
        <v>339</v>
      </c>
      <c r="E59" s="43" t="s">
        <v>649</v>
      </c>
      <c r="F59" s="29"/>
      <c r="G59" s="41">
        <v>2009</v>
      </c>
      <c r="H59" s="24"/>
    </row>
    <row r="60" spans="1:10" ht="90.75" customHeight="1">
      <c r="A60" s="31" t="s">
        <v>60</v>
      </c>
      <c r="B60" s="30" t="s">
        <v>340</v>
      </c>
      <c r="C60" s="29" t="s">
        <v>341</v>
      </c>
      <c r="D60" s="28" t="s">
        <v>339</v>
      </c>
      <c r="E60" s="43" t="s">
        <v>649</v>
      </c>
      <c r="F60" s="29"/>
      <c r="G60" s="41">
        <v>2009</v>
      </c>
    </row>
    <row r="61" spans="1:10" ht="90.75" customHeight="1">
      <c r="A61" s="31" t="s">
        <v>61</v>
      </c>
      <c r="B61" s="30" t="s">
        <v>337</v>
      </c>
      <c r="C61" s="29" t="s">
        <v>312</v>
      </c>
      <c r="D61" s="28" t="s">
        <v>339</v>
      </c>
      <c r="E61" s="43" t="s">
        <v>649</v>
      </c>
      <c r="F61" s="29"/>
      <c r="G61" s="41">
        <v>2009</v>
      </c>
    </row>
    <row r="62" spans="1:10" ht="90.75" customHeight="1">
      <c r="A62" s="31" t="s">
        <v>62</v>
      </c>
      <c r="B62" s="30" t="s">
        <v>333</v>
      </c>
      <c r="C62" s="29" t="s">
        <v>336</v>
      </c>
      <c r="D62" s="28" t="s">
        <v>617</v>
      </c>
      <c r="E62" s="40" t="s">
        <v>648</v>
      </c>
      <c r="F62" s="29" t="s">
        <v>616</v>
      </c>
      <c r="G62" s="37" t="s">
        <v>647</v>
      </c>
      <c r="H62" s="39"/>
      <c r="I62" s="39"/>
    </row>
    <row r="63" spans="1:10" ht="90.75" customHeight="1">
      <c r="A63" s="31" t="s">
        <v>63</v>
      </c>
      <c r="B63" s="30" t="s">
        <v>329</v>
      </c>
      <c r="C63" s="29" t="s">
        <v>332</v>
      </c>
      <c r="D63" s="28" t="s">
        <v>227</v>
      </c>
      <c r="E63" s="43" t="s">
        <v>331</v>
      </c>
      <c r="F63" s="29"/>
      <c r="G63" s="37">
        <v>2009</v>
      </c>
    </row>
    <row r="64" spans="1:10" ht="90.75" customHeight="1">
      <c r="A64" s="31" t="s">
        <v>64</v>
      </c>
      <c r="B64" s="30" t="s">
        <v>328</v>
      </c>
      <c r="C64" s="29" t="s">
        <v>226</v>
      </c>
      <c r="D64" s="28" t="s">
        <v>227</v>
      </c>
      <c r="E64" s="56" t="s">
        <v>323</v>
      </c>
      <c r="F64" s="29" t="s">
        <v>228</v>
      </c>
      <c r="G64" s="37">
        <v>2009</v>
      </c>
      <c r="H64" s="36"/>
      <c r="I64" s="36"/>
      <c r="J64" s="36"/>
    </row>
    <row r="65" spans="1:8" ht="90.75" customHeight="1">
      <c r="A65" s="31" t="s">
        <v>65</v>
      </c>
      <c r="B65" s="30" t="s">
        <v>327</v>
      </c>
      <c r="C65" s="29" t="s">
        <v>229</v>
      </c>
      <c r="D65" s="28" t="s">
        <v>227</v>
      </c>
      <c r="E65" s="56" t="s">
        <v>323</v>
      </c>
      <c r="F65" s="29" t="s">
        <v>228</v>
      </c>
      <c r="G65" s="37">
        <v>2009</v>
      </c>
    </row>
    <row r="66" spans="1:8" ht="90.75" customHeight="1">
      <c r="A66" s="31" t="s">
        <v>66</v>
      </c>
      <c r="B66" s="30" t="s">
        <v>326</v>
      </c>
      <c r="C66" s="29" t="s">
        <v>230</v>
      </c>
      <c r="D66" s="28" t="s">
        <v>227</v>
      </c>
      <c r="E66" s="47" t="s">
        <v>614</v>
      </c>
      <c r="F66" s="29"/>
      <c r="G66" s="37">
        <v>2009</v>
      </c>
      <c r="H66" s="24"/>
    </row>
    <row r="67" spans="1:8" ht="90.75" customHeight="1">
      <c r="A67" s="31" t="s">
        <v>67</v>
      </c>
      <c r="B67" s="30" t="s">
        <v>325</v>
      </c>
      <c r="C67" s="29" t="s">
        <v>231</v>
      </c>
      <c r="D67" s="28" t="s">
        <v>227</v>
      </c>
      <c r="E67" s="56" t="s">
        <v>323</v>
      </c>
      <c r="F67" s="29" t="s">
        <v>228</v>
      </c>
      <c r="G67" s="37">
        <v>2009</v>
      </c>
      <c r="H67" s="24"/>
    </row>
    <row r="68" spans="1:8" ht="90.75" customHeight="1">
      <c r="A68" s="31" t="s">
        <v>68</v>
      </c>
      <c r="B68" s="30" t="s">
        <v>324</v>
      </c>
      <c r="C68" s="29" t="s">
        <v>232</v>
      </c>
      <c r="D68" s="28" t="s">
        <v>227</v>
      </c>
      <c r="E68" s="56" t="s">
        <v>323</v>
      </c>
      <c r="F68" s="29" t="s">
        <v>228</v>
      </c>
      <c r="G68" s="37">
        <v>2009</v>
      </c>
    </row>
    <row r="69" spans="1:8" ht="90.75" customHeight="1">
      <c r="A69" s="31" t="s">
        <v>69</v>
      </c>
      <c r="B69" s="30" t="s">
        <v>591</v>
      </c>
      <c r="C69" s="29" t="s">
        <v>233</v>
      </c>
      <c r="D69" s="28" t="s">
        <v>227</v>
      </c>
      <c r="E69" s="47" t="s">
        <v>613</v>
      </c>
      <c r="F69" s="29"/>
      <c r="G69" s="37">
        <v>2009</v>
      </c>
      <c r="H69" s="24"/>
    </row>
    <row r="70" spans="1:8">
      <c r="B70" s="30"/>
    </row>
  </sheetData>
  <mergeCells count="1">
    <mergeCell ref="I20:J21"/>
  </mergeCells>
  <hyperlinks>
    <hyperlink ref="E2" r:id="rId1"/>
    <hyperlink ref="E3" r:id="rId2"/>
    <hyperlink ref="E4" r:id="rId3"/>
    <hyperlink ref="E5" r:id="rId4"/>
    <hyperlink ref="E12" r:id="rId5"/>
    <hyperlink ref="E17" r:id="rId6"/>
    <hyperlink ref="E18" r:id="rId7"/>
    <hyperlink ref="E16" r:id="rId8"/>
    <hyperlink ref="E30" r:id="rId9"/>
    <hyperlink ref="E31" r:id="rId10" location="toc"/>
    <hyperlink ref="E32" r:id="rId11" location="toc"/>
    <hyperlink ref="E20" r:id="rId12"/>
    <hyperlink ref="E23" r:id="rId13"/>
    <hyperlink ref="E22" r:id="rId14"/>
    <hyperlink ref="E24" r:id="rId15"/>
    <hyperlink ref="E25" r:id="rId16"/>
    <hyperlink ref="E51" r:id="rId17"/>
    <hyperlink ref="E66" r:id="rId18"/>
    <hyperlink ref="E69" r:id="rId19"/>
    <hyperlink ref="E56" r:id="rId20"/>
    <hyperlink ref="E57" r:id="rId21"/>
    <hyperlink ref="E21" r:id="rId22"/>
    <hyperlink ref="E6" r:id="rId23" location="food_secure"/>
    <hyperlink ref="E19" r:id="rId24"/>
    <hyperlink ref="E33" r:id="rId25" location="toc"/>
    <hyperlink ref="E43" r:id="rId26"/>
    <hyperlink ref="E63" r:id="rId27"/>
    <hyperlink ref="E11" r:id="rId28"/>
    <hyperlink ref="E49" r:id="rId29"/>
    <hyperlink ref="E15" r:id="rId30"/>
    <hyperlink ref="E10" r:id="rId31"/>
    <hyperlink ref="E52" r:id="rId32"/>
    <hyperlink ref="E53" r:id="rId33"/>
    <hyperlink ref="E54" r:id="rId34"/>
    <hyperlink ref="E58" r:id="rId35"/>
    <hyperlink ref="E59" r:id="rId36"/>
    <hyperlink ref="E60" r:id="rId37"/>
    <hyperlink ref="E61" r:id="rId38"/>
    <hyperlink ref="E34" r:id="rId39"/>
    <hyperlink ref="E14" r:id="rId40"/>
    <hyperlink ref="E47" r:id="rId41"/>
    <hyperlink ref="E13" r:id="rId42"/>
    <hyperlink ref="E62" r:id="rId43"/>
    <hyperlink ref="E44" r:id="rId44"/>
    <hyperlink ref="E45" r:id="rId45"/>
    <hyperlink ref="E46" r:id="rId46"/>
    <hyperlink ref="E48" r:id="rId47"/>
    <hyperlink ref="E50" r:id="rId48"/>
    <hyperlink ref="E55" r:id="rId49"/>
    <hyperlink ref="E7" r:id="rId50"/>
    <hyperlink ref="E8" r:id="rId51"/>
    <hyperlink ref="E9" r:id="rId52"/>
  </hyperlink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1" bestFit="1" customWidth="1"/>
    <col min="2" max="2" width="10" style="21" customWidth="1"/>
    <col min="3" max="3" width="19.375" style="21" customWidth="1"/>
    <col min="4" max="4" width="29.125" style="21" customWidth="1"/>
    <col min="5" max="5" width="40.625" style="21" customWidth="1"/>
    <col min="6" max="6" width="34.875" style="21" customWidth="1"/>
    <col min="7" max="7" width="14.125" style="21" bestFit="1" customWidth="1"/>
    <col min="8" max="16384" width="10" style="21"/>
  </cols>
  <sheetData>
    <row r="1" spans="1:7">
      <c r="A1" s="95" t="s">
        <v>125</v>
      </c>
      <c r="B1" s="95" t="s">
        <v>126</v>
      </c>
      <c r="C1" s="95" t="s">
        <v>124</v>
      </c>
      <c r="D1" s="93" t="s">
        <v>545</v>
      </c>
      <c r="E1" s="94" t="s">
        <v>544</v>
      </c>
      <c r="F1" s="93" t="s">
        <v>127</v>
      </c>
      <c r="G1" s="93" t="s">
        <v>128</v>
      </c>
    </row>
    <row r="2" spans="1:7" ht="90.75" customHeight="1">
      <c r="A2" s="84" t="s">
        <v>3</v>
      </c>
      <c r="B2" s="83" t="s">
        <v>543</v>
      </c>
      <c r="C2" s="78" t="s">
        <v>141</v>
      </c>
      <c r="D2" s="88" t="s">
        <v>542</v>
      </c>
      <c r="E2" s="81" t="s">
        <v>666</v>
      </c>
      <c r="F2" s="92"/>
      <c r="G2" s="91" t="s">
        <v>674</v>
      </c>
    </row>
    <row r="3" spans="1:7" ht="90.75" customHeight="1">
      <c r="A3" s="84" t="s">
        <v>4</v>
      </c>
      <c r="B3" s="83" t="s">
        <v>539</v>
      </c>
      <c r="C3" s="80" t="s">
        <v>538</v>
      </c>
      <c r="D3" s="88" t="s">
        <v>531</v>
      </c>
      <c r="E3" s="81" t="s">
        <v>133</v>
      </c>
      <c r="F3" s="78" t="s">
        <v>644</v>
      </c>
      <c r="G3" s="91" t="s">
        <v>674</v>
      </c>
    </row>
    <row r="4" spans="1:7" ht="90.75" customHeight="1">
      <c r="A4" s="84" t="s">
        <v>536</v>
      </c>
      <c r="B4" s="83" t="s">
        <v>535</v>
      </c>
      <c r="C4" s="80" t="s">
        <v>534</v>
      </c>
      <c r="D4" s="88" t="s">
        <v>531</v>
      </c>
      <c r="E4" s="81" t="s">
        <v>133</v>
      </c>
      <c r="F4" s="78" t="s">
        <v>643</v>
      </c>
      <c r="G4" s="87" t="s">
        <v>674</v>
      </c>
    </row>
    <row r="5" spans="1:7" ht="90.75" customHeight="1">
      <c r="A5" s="84" t="s">
        <v>6</v>
      </c>
      <c r="B5" s="83" t="s">
        <v>532</v>
      </c>
      <c r="C5" s="80" t="s">
        <v>138</v>
      </c>
      <c r="D5" s="88" t="s">
        <v>531</v>
      </c>
      <c r="E5" s="81" t="s">
        <v>133</v>
      </c>
      <c r="F5" s="78" t="s">
        <v>137</v>
      </c>
      <c r="G5" s="87" t="s">
        <v>674</v>
      </c>
    </row>
    <row r="6" spans="1:7" ht="90.75" customHeight="1">
      <c r="A6" s="84" t="s">
        <v>610</v>
      </c>
      <c r="B6" s="83" t="s">
        <v>529</v>
      </c>
      <c r="C6" s="80" t="s">
        <v>610</v>
      </c>
      <c r="D6" s="88" t="s">
        <v>608</v>
      </c>
      <c r="E6" s="90" t="s">
        <v>720</v>
      </c>
      <c r="F6" s="78" t="s">
        <v>719</v>
      </c>
      <c r="G6" s="87">
        <v>2006</v>
      </c>
    </row>
    <row r="7" spans="1:7" ht="90.75" customHeight="1">
      <c r="A7" s="84" t="s">
        <v>10</v>
      </c>
      <c r="B7" s="83" t="s">
        <v>526</v>
      </c>
      <c r="C7" s="80" t="s">
        <v>10</v>
      </c>
      <c r="D7" s="88" t="s">
        <v>517</v>
      </c>
      <c r="E7" s="85" t="s">
        <v>718</v>
      </c>
      <c r="F7" s="78" t="s">
        <v>717</v>
      </c>
      <c r="G7" s="89" t="s">
        <v>663</v>
      </c>
    </row>
    <row r="8" spans="1:7" ht="90.75" customHeight="1">
      <c r="A8" s="84" t="s">
        <v>513</v>
      </c>
      <c r="B8" s="83" t="s">
        <v>523</v>
      </c>
      <c r="C8" s="80" t="s">
        <v>511</v>
      </c>
      <c r="D8" s="88" t="s">
        <v>716</v>
      </c>
      <c r="E8" s="81" t="s">
        <v>715</v>
      </c>
      <c r="F8" s="88" t="s">
        <v>316</v>
      </c>
      <c r="G8" s="87" t="s">
        <v>696</v>
      </c>
    </row>
    <row r="9" spans="1:7" ht="90.75" customHeight="1">
      <c r="A9" s="84" t="s">
        <v>510</v>
      </c>
      <c r="B9" s="83" t="s">
        <v>518</v>
      </c>
      <c r="C9" s="80" t="s">
        <v>508</v>
      </c>
      <c r="D9" s="88" t="s">
        <v>716</v>
      </c>
      <c r="E9" s="81" t="s">
        <v>715</v>
      </c>
      <c r="F9" s="78" t="s">
        <v>633</v>
      </c>
      <c r="G9" s="87" t="s">
        <v>696</v>
      </c>
    </row>
    <row r="10" spans="1:7" ht="90.75" customHeight="1">
      <c r="A10" s="84" t="s">
        <v>506</v>
      </c>
      <c r="B10" s="83" t="s">
        <v>512</v>
      </c>
      <c r="C10" s="80" t="s">
        <v>504</v>
      </c>
      <c r="D10" s="88" t="s">
        <v>503</v>
      </c>
      <c r="E10" s="85" t="s">
        <v>714</v>
      </c>
      <c r="F10" s="78" t="s">
        <v>713</v>
      </c>
      <c r="G10" s="87">
        <v>2007</v>
      </c>
    </row>
    <row r="11" spans="1:7" ht="90.75" customHeight="1">
      <c r="A11" s="84" t="s">
        <v>500</v>
      </c>
      <c r="B11" s="83" t="s">
        <v>509</v>
      </c>
      <c r="C11" s="80" t="s">
        <v>498</v>
      </c>
      <c r="D11" s="88" t="s">
        <v>497</v>
      </c>
      <c r="E11" s="85" t="s">
        <v>712</v>
      </c>
      <c r="F11" s="78" t="s">
        <v>711</v>
      </c>
      <c r="G11" s="87">
        <v>2007</v>
      </c>
    </row>
    <row r="12" spans="1:7" ht="90.75" customHeight="1">
      <c r="A12" s="84" t="s">
        <v>710</v>
      </c>
      <c r="B12" s="83" t="s">
        <v>505</v>
      </c>
      <c r="C12" s="80" t="s">
        <v>489</v>
      </c>
      <c r="D12" s="88" t="s">
        <v>492</v>
      </c>
      <c r="E12" s="81" t="s">
        <v>709</v>
      </c>
      <c r="F12" s="78" t="s">
        <v>659</v>
      </c>
      <c r="G12" s="87">
        <v>2007</v>
      </c>
    </row>
    <row r="13" spans="1:7" ht="90.75" customHeight="1">
      <c r="A13" s="84" t="s">
        <v>708</v>
      </c>
      <c r="B13" s="83" t="s">
        <v>499</v>
      </c>
      <c r="C13" s="80" t="s">
        <v>489</v>
      </c>
      <c r="D13" s="88" t="s">
        <v>488</v>
      </c>
      <c r="E13" s="81" t="s">
        <v>658</v>
      </c>
      <c r="F13" s="78" t="s">
        <v>707</v>
      </c>
      <c r="G13" s="87">
        <v>2007</v>
      </c>
    </row>
    <row r="14" spans="1:7" ht="90.75" customHeight="1">
      <c r="A14" s="84" t="s">
        <v>706</v>
      </c>
      <c r="B14" s="83" t="s">
        <v>493</v>
      </c>
      <c r="C14" s="80" t="s">
        <v>484</v>
      </c>
      <c r="D14" s="88" t="s">
        <v>483</v>
      </c>
      <c r="E14" s="81" t="s">
        <v>478</v>
      </c>
      <c r="F14" s="78" t="s">
        <v>705</v>
      </c>
      <c r="G14" s="89" t="s">
        <v>674</v>
      </c>
    </row>
    <row r="15" spans="1:7" ht="90.75" customHeight="1">
      <c r="A15" s="84" t="s">
        <v>704</v>
      </c>
      <c r="B15" s="83" t="s">
        <v>490</v>
      </c>
      <c r="C15" s="80" t="s">
        <v>480</v>
      </c>
      <c r="D15" s="88" t="s">
        <v>479</v>
      </c>
      <c r="E15" s="81" t="s">
        <v>478</v>
      </c>
      <c r="F15" s="78"/>
      <c r="G15" s="87" t="s">
        <v>674</v>
      </c>
    </row>
    <row r="16" spans="1:7" ht="90.75" customHeight="1">
      <c r="A16" s="84" t="s">
        <v>703</v>
      </c>
      <c r="B16" s="83" t="s">
        <v>485</v>
      </c>
      <c r="C16" s="80" t="s">
        <v>702</v>
      </c>
      <c r="D16" s="88" t="s">
        <v>628</v>
      </c>
      <c r="E16" s="86" t="s">
        <v>600</v>
      </c>
      <c r="F16" s="78" t="s">
        <v>697</v>
      </c>
      <c r="G16" s="87" t="s">
        <v>696</v>
      </c>
    </row>
    <row r="17" spans="1:7" ht="90.75" customHeight="1">
      <c r="A17" s="84" t="s">
        <v>701</v>
      </c>
      <c r="B17" s="83" t="s">
        <v>481</v>
      </c>
      <c r="C17" s="80" t="s">
        <v>700</v>
      </c>
      <c r="D17" s="88" t="s">
        <v>601</v>
      </c>
      <c r="E17" s="85" t="s">
        <v>600</v>
      </c>
      <c r="F17" s="78" t="s">
        <v>697</v>
      </c>
      <c r="G17" s="87" t="s">
        <v>696</v>
      </c>
    </row>
    <row r="18" spans="1:7" ht="90.75" customHeight="1">
      <c r="A18" s="84" t="s">
        <v>699</v>
      </c>
      <c r="B18" s="83" t="s">
        <v>475</v>
      </c>
      <c r="C18" s="80" t="s">
        <v>698</v>
      </c>
      <c r="D18" s="88" t="s">
        <v>627</v>
      </c>
      <c r="E18" s="86" t="s">
        <v>600</v>
      </c>
      <c r="F18" s="78" t="s">
        <v>697</v>
      </c>
      <c r="G18" s="87" t="s">
        <v>696</v>
      </c>
    </row>
    <row r="19" spans="1:7" ht="90.75" customHeight="1">
      <c r="A19" s="84" t="s">
        <v>462</v>
      </c>
      <c r="B19" s="83" t="s">
        <v>473</v>
      </c>
      <c r="C19" s="80" t="s">
        <v>462</v>
      </c>
      <c r="D19" s="88" t="s">
        <v>693</v>
      </c>
      <c r="E19" s="81" t="s">
        <v>449</v>
      </c>
      <c r="F19" s="78" t="s">
        <v>695</v>
      </c>
      <c r="G19" s="87" t="s">
        <v>674</v>
      </c>
    </row>
    <row r="20" spans="1:7" ht="90.75" customHeight="1">
      <c r="A20" s="84" t="s">
        <v>457</v>
      </c>
      <c r="B20" s="83" t="s">
        <v>469</v>
      </c>
      <c r="C20" s="80" t="s">
        <v>457</v>
      </c>
      <c r="D20" s="88" t="s">
        <v>693</v>
      </c>
      <c r="E20" s="81" t="s">
        <v>449</v>
      </c>
      <c r="F20" s="78" t="s">
        <v>694</v>
      </c>
      <c r="G20" s="87" t="s">
        <v>674</v>
      </c>
    </row>
    <row r="21" spans="1:7" ht="90.75" customHeight="1">
      <c r="A21" s="84" t="s">
        <v>454</v>
      </c>
      <c r="B21" s="83" t="s">
        <v>463</v>
      </c>
      <c r="C21" s="80" t="s">
        <v>454</v>
      </c>
      <c r="D21" s="88" t="s">
        <v>693</v>
      </c>
      <c r="E21" s="81" t="s">
        <v>449</v>
      </c>
      <c r="F21" s="78"/>
      <c r="G21" s="87" t="s">
        <v>674</v>
      </c>
    </row>
    <row r="22" spans="1:7" ht="90.75" customHeight="1">
      <c r="A22" s="84" t="s">
        <v>451</v>
      </c>
      <c r="B22" s="83" t="s">
        <v>458</v>
      </c>
      <c r="C22" s="80" t="s">
        <v>451</v>
      </c>
      <c r="D22" s="88" t="s">
        <v>693</v>
      </c>
      <c r="E22" s="81" t="s">
        <v>449</v>
      </c>
      <c r="F22" s="78"/>
      <c r="G22" s="87" t="s">
        <v>674</v>
      </c>
    </row>
    <row r="23" spans="1:7" ht="90.75" customHeight="1">
      <c r="A23" s="84" t="s">
        <v>692</v>
      </c>
      <c r="B23" s="83" t="s">
        <v>455</v>
      </c>
      <c r="C23" s="80" t="s">
        <v>445</v>
      </c>
      <c r="D23" s="88" t="s">
        <v>445</v>
      </c>
      <c r="E23" s="85"/>
      <c r="F23" s="78" t="s">
        <v>626</v>
      </c>
      <c r="G23" s="87">
        <v>2007</v>
      </c>
    </row>
    <row r="24" spans="1:7" ht="90.75" customHeight="1">
      <c r="A24" s="84" t="s">
        <v>691</v>
      </c>
      <c r="B24" s="83" t="s">
        <v>452</v>
      </c>
      <c r="C24" s="80" t="s">
        <v>442</v>
      </c>
      <c r="D24" s="88" t="s">
        <v>442</v>
      </c>
      <c r="E24" s="85"/>
      <c r="F24" s="78" t="s">
        <v>626</v>
      </c>
      <c r="G24" s="87">
        <v>2007</v>
      </c>
    </row>
    <row r="25" spans="1:7" ht="90.75" customHeight="1">
      <c r="A25" s="84" t="s">
        <v>690</v>
      </c>
      <c r="B25" s="83" t="s">
        <v>447</v>
      </c>
      <c r="C25" s="80" t="s">
        <v>439</v>
      </c>
      <c r="D25" s="88" t="s">
        <v>439</v>
      </c>
      <c r="E25" s="85"/>
      <c r="F25" s="78" t="s">
        <v>626</v>
      </c>
      <c r="G25" s="87">
        <v>2007</v>
      </c>
    </row>
    <row r="26" spans="1:7" ht="90.75" customHeight="1">
      <c r="A26" s="84" t="s">
        <v>30</v>
      </c>
      <c r="B26" s="83" t="s">
        <v>444</v>
      </c>
      <c r="C26" s="80" t="s">
        <v>430</v>
      </c>
      <c r="D26" s="88" t="s">
        <v>429</v>
      </c>
      <c r="E26" s="81" t="s">
        <v>188</v>
      </c>
      <c r="F26" s="78"/>
      <c r="G26" s="89" t="s">
        <v>674</v>
      </c>
    </row>
    <row r="27" spans="1:7" ht="90.75" customHeight="1">
      <c r="A27" s="84" t="s">
        <v>31</v>
      </c>
      <c r="B27" s="83" t="s">
        <v>441</v>
      </c>
      <c r="C27" s="80" t="s">
        <v>426</v>
      </c>
      <c r="D27" s="88" t="s">
        <v>417</v>
      </c>
      <c r="E27" s="81" t="s">
        <v>416</v>
      </c>
      <c r="F27" s="78" t="s">
        <v>689</v>
      </c>
      <c r="G27" s="87">
        <v>2008</v>
      </c>
    </row>
    <row r="28" spans="1:7" ht="90.75" customHeight="1">
      <c r="A28" s="84" t="s">
        <v>423</v>
      </c>
      <c r="B28" s="83" t="s">
        <v>435</v>
      </c>
      <c r="C28" s="80" t="s">
        <v>421</v>
      </c>
      <c r="D28" s="88" t="s">
        <v>417</v>
      </c>
      <c r="E28" s="81" t="s">
        <v>416</v>
      </c>
      <c r="F28" s="78" t="s">
        <v>656</v>
      </c>
      <c r="G28" s="87">
        <v>2007</v>
      </c>
    </row>
    <row r="29" spans="1:7" ht="90.75" customHeight="1">
      <c r="A29" s="84" t="s">
        <v>33</v>
      </c>
      <c r="B29" s="83" t="s">
        <v>431</v>
      </c>
      <c r="C29" s="80" t="s">
        <v>418</v>
      </c>
      <c r="D29" s="88" t="s">
        <v>417</v>
      </c>
      <c r="E29" s="85" t="s">
        <v>416</v>
      </c>
      <c r="F29" s="78" t="s">
        <v>597</v>
      </c>
      <c r="G29" s="87">
        <v>2007</v>
      </c>
    </row>
    <row r="30" spans="1:7" ht="90.75" customHeight="1">
      <c r="A30" s="84" t="s">
        <v>414</v>
      </c>
      <c r="B30" s="83" t="s">
        <v>427</v>
      </c>
      <c r="C30" s="80" t="s">
        <v>412</v>
      </c>
      <c r="D30" s="88" t="s">
        <v>408</v>
      </c>
      <c r="E30" s="81" t="s">
        <v>688</v>
      </c>
      <c r="F30" s="78"/>
      <c r="G30" s="87" t="s">
        <v>674</v>
      </c>
    </row>
    <row r="31" spans="1:7" ht="90.75" customHeight="1">
      <c r="A31" s="84" t="s">
        <v>411</v>
      </c>
      <c r="B31" s="83" t="s">
        <v>422</v>
      </c>
      <c r="C31" s="80" t="s">
        <v>409</v>
      </c>
      <c r="D31" s="88" t="s">
        <v>408</v>
      </c>
      <c r="E31" s="81" t="s">
        <v>688</v>
      </c>
      <c r="F31" s="78"/>
      <c r="G31" s="87" t="s">
        <v>674</v>
      </c>
    </row>
    <row r="32" spans="1:7" ht="90.75" customHeight="1">
      <c r="A32" s="84" t="s">
        <v>36</v>
      </c>
      <c r="B32" s="83" t="s">
        <v>419</v>
      </c>
      <c r="C32" s="80" t="s">
        <v>407</v>
      </c>
      <c r="D32" s="88" t="s">
        <v>687</v>
      </c>
      <c r="E32" s="86" t="s">
        <v>686</v>
      </c>
      <c r="F32" s="78" t="s">
        <v>654</v>
      </c>
      <c r="G32" s="87" t="s">
        <v>674</v>
      </c>
    </row>
    <row r="33" spans="1:7" ht="90.75" customHeight="1">
      <c r="A33" s="84" t="s">
        <v>37</v>
      </c>
      <c r="B33" s="83" t="s">
        <v>413</v>
      </c>
      <c r="C33" s="80" t="s">
        <v>402</v>
      </c>
      <c r="D33" s="88" t="s">
        <v>677</v>
      </c>
      <c r="E33" s="81" t="s">
        <v>679</v>
      </c>
      <c r="F33" s="78" t="s">
        <v>685</v>
      </c>
      <c r="G33" s="87" t="s">
        <v>674</v>
      </c>
    </row>
    <row r="34" spans="1:7" ht="90.75" customHeight="1">
      <c r="A34" s="84" t="s">
        <v>40</v>
      </c>
      <c r="B34" s="83" t="s">
        <v>410</v>
      </c>
      <c r="C34" s="80" t="s">
        <v>684</v>
      </c>
      <c r="D34" s="88" t="s">
        <v>677</v>
      </c>
      <c r="E34" s="85" t="s">
        <v>679</v>
      </c>
      <c r="F34" s="78" t="s">
        <v>683</v>
      </c>
      <c r="G34" s="87" t="s">
        <v>674</v>
      </c>
    </row>
    <row r="35" spans="1:7" ht="90.75" customHeight="1">
      <c r="A35" s="84" t="s">
        <v>41</v>
      </c>
      <c r="B35" s="83" t="s">
        <v>71</v>
      </c>
      <c r="C35" s="80" t="s">
        <v>682</v>
      </c>
      <c r="D35" s="88" t="s">
        <v>677</v>
      </c>
      <c r="E35" s="85"/>
      <c r="F35" s="78" t="s">
        <v>676</v>
      </c>
      <c r="G35" s="87" t="s">
        <v>674</v>
      </c>
    </row>
    <row r="36" spans="1:7" ht="90.75" customHeight="1">
      <c r="A36" s="84" t="s">
        <v>42</v>
      </c>
      <c r="B36" s="83" t="s">
        <v>70</v>
      </c>
      <c r="C36" s="80" t="s">
        <v>394</v>
      </c>
      <c r="D36" s="88" t="s">
        <v>677</v>
      </c>
      <c r="E36" s="85" t="s">
        <v>679</v>
      </c>
      <c r="F36" s="78" t="s">
        <v>681</v>
      </c>
      <c r="G36" s="87" t="s">
        <v>680</v>
      </c>
    </row>
    <row r="37" spans="1:7" ht="90.75" customHeight="1">
      <c r="A37" s="84" t="s">
        <v>43</v>
      </c>
      <c r="B37" s="83" t="s">
        <v>400</v>
      </c>
      <c r="C37" s="80" t="s">
        <v>653</v>
      </c>
      <c r="D37" s="88" t="s">
        <v>677</v>
      </c>
      <c r="E37" s="85" t="s">
        <v>679</v>
      </c>
      <c r="F37" s="78" t="s">
        <v>678</v>
      </c>
      <c r="G37" s="87" t="s">
        <v>674</v>
      </c>
    </row>
    <row r="38" spans="1:7" ht="90.75" customHeight="1">
      <c r="A38" s="84" t="s">
        <v>44</v>
      </c>
      <c r="B38" s="83" t="s">
        <v>397</v>
      </c>
      <c r="C38" s="80" t="s">
        <v>389</v>
      </c>
      <c r="D38" s="88" t="s">
        <v>677</v>
      </c>
      <c r="E38" s="85"/>
      <c r="F38" s="78" t="s">
        <v>676</v>
      </c>
      <c r="G38" s="87" t="s">
        <v>674</v>
      </c>
    </row>
    <row r="39" spans="1:7" ht="90.75" customHeight="1">
      <c r="A39" s="84" t="s">
        <v>45</v>
      </c>
      <c r="B39" s="83" t="s">
        <v>395</v>
      </c>
      <c r="C39" s="80" t="s">
        <v>385</v>
      </c>
      <c r="D39" s="88" t="s">
        <v>651</v>
      </c>
      <c r="E39" s="85" t="s">
        <v>364</v>
      </c>
      <c r="F39" s="78"/>
      <c r="G39" s="87" t="s">
        <v>674</v>
      </c>
    </row>
    <row r="40" spans="1:7" ht="90.75" customHeight="1">
      <c r="A40" s="84" t="s">
        <v>380</v>
      </c>
      <c r="B40" s="83" t="s">
        <v>393</v>
      </c>
      <c r="C40" s="80" t="s">
        <v>383</v>
      </c>
      <c r="D40" s="88" t="s">
        <v>651</v>
      </c>
      <c r="E40" s="85" t="s">
        <v>364</v>
      </c>
      <c r="F40" s="80"/>
      <c r="G40" s="87" t="s">
        <v>674</v>
      </c>
    </row>
    <row r="41" spans="1:7" ht="90.75" customHeight="1">
      <c r="A41" s="84" t="s">
        <v>47</v>
      </c>
      <c r="B41" s="83" t="s">
        <v>390</v>
      </c>
      <c r="C41" s="80" t="s">
        <v>381</v>
      </c>
      <c r="D41" s="88" t="s">
        <v>651</v>
      </c>
      <c r="E41" s="85" t="s">
        <v>364</v>
      </c>
      <c r="F41" s="80"/>
      <c r="G41" s="87" t="s">
        <v>674</v>
      </c>
    </row>
    <row r="42" spans="1:7" ht="90.75" customHeight="1">
      <c r="A42" s="84" t="s">
        <v>48</v>
      </c>
      <c r="B42" s="83" t="s">
        <v>73</v>
      </c>
      <c r="C42" s="80" t="s">
        <v>378</v>
      </c>
      <c r="D42" s="88" t="s">
        <v>651</v>
      </c>
      <c r="E42" s="85" t="s">
        <v>364</v>
      </c>
      <c r="F42" s="80"/>
      <c r="G42" s="87" t="s">
        <v>674</v>
      </c>
    </row>
    <row r="43" spans="1:7" ht="90.75" customHeight="1">
      <c r="A43" s="84" t="s">
        <v>373</v>
      </c>
      <c r="B43" s="83" t="s">
        <v>384</v>
      </c>
      <c r="C43" s="80" t="s">
        <v>376</v>
      </c>
      <c r="D43" s="88" t="s">
        <v>651</v>
      </c>
      <c r="E43" s="85" t="s">
        <v>364</v>
      </c>
      <c r="F43" s="80"/>
      <c r="G43" s="87" t="s">
        <v>674</v>
      </c>
    </row>
    <row r="44" spans="1:7" ht="90.75" customHeight="1">
      <c r="A44" s="84" t="s">
        <v>370</v>
      </c>
      <c r="B44" s="83" t="s">
        <v>382</v>
      </c>
      <c r="C44" s="80" t="s">
        <v>374</v>
      </c>
      <c r="D44" s="88" t="s">
        <v>651</v>
      </c>
      <c r="E44" s="85" t="s">
        <v>364</v>
      </c>
      <c r="F44" s="80"/>
      <c r="G44" s="87" t="s">
        <v>674</v>
      </c>
    </row>
    <row r="45" spans="1:7" ht="90.75" customHeight="1">
      <c r="A45" s="84" t="s">
        <v>367</v>
      </c>
      <c r="B45" s="83" t="s">
        <v>379</v>
      </c>
      <c r="C45" s="80" t="s">
        <v>371</v>
      </c>
      <c r="D45" s="88" t="s">
        <v>651</v>
      </c>
      <c r="E45" s="85" t="s">
        <v>364</v>
      </c>
      <c r="F45" s="80"/>
      <c r="G45" s="87" t="s">
        <v>674</v>
      </c>
    </row>
    <row r="46" spans="1:7" ht="90.75" customHeight="1">
      <c r="A46" s="84" t="s">
        <v>52</v>
      </c>
      <c r="B46" s="83" t="s">
        <v>377</v>
      </c>
      <c r="C46" s="80" t="s">
        <v>368</v>
      </c>
      <c r="D46" s="88" t="s">
        <v>651</v>
      </c>
      <c r="E46" s="85" t="s">
        <v>364</v>
      </c>
      <c r="F46" s="80"/>
      <c r="G46" s="87" t="s">
        <v>674</v>
      </c>
    </row>
    <row r="47" spans="1:7" ht="90.75" customHeight="1">
      <c r="A47" s="84" t="s">
        <v>53</v>
      </c>
      <c r="B47" s="83" t="s">
        <v>375</v>
      </c>
      <c r="C47" s="80" t="s">
        <v>366</v>
      </c>
      <c r="D47" s="88" t="s">
        <v>651</v>
      </c>
      <c r="E47" s="81" t="s">
        <v>364</v>
      </c>
      <c r="F47" s="80"/>
      <c r="G47" s="87" t="s">
        <v>674</v>
      </c>
    </row>
    <row r="48" spans="1:7" ht="90.75" customHeight="1">
      <c r="A48" s="84" t="s">
        <v>54</v>
      </c>
      <c r="B48" s="83" t="s">
        <v>372</v>
      </c>
      <c r="C48" s="80" t="s">
        <v>362</v>
      </c>
      <c r="D48" s="82" t="s">
        <v>353</v>
      </c>
      <c r="E48" s="85" t="s">
        <v>675</v>
      </c>
      <c r="F48" s="80"/>
      <c r="G48" s="79" t="s">
        <v>674</v>
      </c>
    </row>
    <row r="49" spans="1:7" ht="90.75" customHeight="1">
      <c r="A49" s="84" t="s">
        <v>355</v>
      </c>
      <c r="B49" s="83" t="s">
        <v>363</v>
      </c>
      <c r="C49" s="80" t="s">
        <v>55</v>
      </c>
      <c r="D49" s="82" t="s">
        <v>353</v>
      </c>
      <c r="E49" s="85" t="s">
        <v>675</v>
      </c>
      <c r="F49" s="80"/>
      <c r="G49" s="79" t="s">
        <v>674</v>
      </c>
    </row>
    <row r="50" spans="1:7" ht="90.75" customHeight="1">
      <c r="A50" s="84" t="s">
        <v>56</v>
      </c>
      <c r="B50" s="83" t="s">
        <v>360</v>
      </c>
      <c r="C50" s="80" t="s">
        <v>56</v>
      </c>
      <c r="D50" s="82" t="s">
        <v>348</v>
      </c>
      <c r="E50" s="81" t="s">
        <v>650</v>
      </c>
      <c r="F50" s="80"/>
      <c r="G50" s="79" t="s">
        <v>674</v>
      </c>
    </row>
    <row r="51" spans="1:7" ht="90.75" customHeight="1">
      <c r="A51" s="84" t="s">
        <v>57</v>
      </c>
      <c r="B51" s="83" t="s">
        <v>358</v>
      </c>
      <c r="C51" s="80" t="s">
        <v>57</v>
      </c>
      <c r="D51" s="82" t="s">
        <v>348</v>
      </c>
      <c r="E51" s="81" t="s">
        <v>650</v>
      </c>
      <c r="F51" s="80"/>
      <c r="G51" s="79" t="s">
        <v>674</v>
      </c>
    </row>
    <row r="52" spans="1:7" ht="90.75" customHeight="1">
      <c r="A52" s="84" t="s">
        <v>29</v>
      </c>
      <c r="B52" s="83" t="s">
        <v>354</v>
      </c>
      <c r="C52" s="80" t="s">
        <v>29</v>
      </c>
      <c r="D52" s="82" t="s">
        <v>29</v>
      </c>
      <c r="E52" s="81" t="s">
        <v>673</v>
      </c>
      <c r="F52" s="80" t="s">
        <v>667</v>
      </c>
      <c r="G52" s="79">
        <v>2007</v>
      </c>
    </row>
    <row r="53" spans="1:7" ht="90.75" customHeight="1">
      <c r="A53" s="84" t="s">
        <v>58</v>
      </c>
      <c r="B53" s="83" t="s">
        <v>350</v>
      </c>
      <c r="C53" s="80" t="s">
        <v>345</v>
      </c>
      <c r="D53" s="82" t="s">
        <v>672</v>
      </c>
      <c r="E53" s="81" t="s">
        <v>671</v>
      </c>
      <c r="F53" s="80" t="s">
        <v>667</v>
      </c>
      <c r="G53" s="79">
        <v>2007</v>
      </c>
    </row>
    <row r="54" spans="1:7" ht="90.75" customHeight="1">
      <c r="A54" s="84" t="s">
        <v>59</v>
      </c>
      <c r="B54" s="83" t="s">
        <v>349</v>
      </c>
      <c r="C54" s="80" t="s">
        <v>343</v>
      </c>
      <c r="D54" s="82" t="s">
        <v>672</v>
      </c>
      <c r="E54" s="81" t="s">
        <v>671</v>
      </c>
      <c r="F54" s="80" t="s">
        <v>667</v>
      </c>
      <c r="G54" s="79">
        <v>2007</v>
      </c>
    </row>
    <row r="55" spans="1:7" ht="90.75" customHeight="1">
      <c r="A55" s="84" t="s">
        <v>60</v>
      </c>
      <c r="B55" s="83" t="s">
        <v>346</v>
      </c>
      <c r="C55" s="80" t="s">
        <v>341</v>
      </c>
      <c r="D55" s="82" t="s">
        <v>672</v>
      </c>
      <c r="E55" s="81" t="s">
        <v>671</v>
      </c>
      <c r="F55" s="80" t="s">
        <v>667</v>
      </c>
      <c r="G55" s="79">
        <v>2007</v>
      </c>
    </row>
    <row r="56" spans="1:7" ht="90.75" customHeight="1">
      <c r="A56" s="84" t="s">
        <v>61</v>
      </c>
      <c r="B56" s="83" t="s">
        <v>344</v>
      </c>
      <c r="C56" s="80" t="s">
        <v>312</v>
      </c>
      <c r="D56" s="82" t="s">
        <v>672</v>
      </c>
      <c r="E56" s="81" t="s">
        <v>671</v>
      </c>
      <c r="F56" s="80" t="s">
        <v>667</v>
      </c>
      <c r="G56" s="79">
        <v>2007</v>
      </c>
    </row>
    <row r="57" spans="1:7" ht="90.75" customHeight="1">
      <c r="A57" s="84" t="s">
        <v>62</v>
      </c>
      <c r="B57" s="83" t="s">
        <v>342</v>
      </c>
      <c r="C57" s="80" t="s">
        <v>336</v>
      </c>
      <c r="D57" s="82" t="s">
        <v>670</v>
      </c>
      <c r="E57" s="86" t="s">
        <v>669</v>
      </c>
      <c r="F57" s="80" t="s">
        <v>668</v>
      </c>
      <c r="G57" s="79">
        <v>2006</v>
      </c>
    </row>
    <row r="58" spans="1:7" ht="90.75" customHeight="1">
      <c r="A58" s="84" t="s">
        <v>63</v>
      </c>
      <c r="B58" s="83" t="s">
        <v>340</v>
      </c>
      <c r="C58" s="80" t="s">
        <v>332</v>
      </c>
      <c r="D58" s="82" t="s">
        <v>227</v>
      </c>
      <c r="E58" s="86" t="s">
        <v>331</v>
      </c>
      <c r="F58" s="80"/>
      <c r="G58" s="79">
        <v>2008</v>
      </c>
    </row>
    <row r="59" spans="1:7" ht="90.75" customHeight="1">
      <c r="A59" s="84" t="s">
        <v>64</v>
      </c>
      <c r="B59" s="83" t="s">
        <v>337</v>
      </c>
      <c r="C59" s="80" t="s">
        <v>226</v>
      </c>
      <c r="D59" s="82" t="s">
        <v>227</v>
      </c>
      <c r="E59" s="85" t="s">
        <v>323</v>
      </c>
      <c r="F59" s="80" t="s">
        <v>668</v>
      </c>
      <c r="G59" s="79">
        <v>2006</v>
      </c>
    </row>
    <row r="60" spans="1:7" ht="90.75" customHeight="1">
      <c r="A60" s="84" t="s">
        <v>65</v>
      </c>
      <c r="B60" s="83" t="s">
        <v>333</v>
      </c>
      <c r="C60" s="80" t="s">
        <v>229</v>
      </c>
      <c r="D60" s="82" t="s">
        <v>227</v>
      </c>
      <c r="E60" s="85" t="s">
        <v>323</v>
      </c>
      <c r="F60" s="80" t="s">
        <v>667</v>
      </c>
      <c r="G60" s="79">
        <v>2007</v>
      </c>
    </row>
    <row r="61" spans="1:7" ht="90.75" customHeight="1">
      <c r="A61" s="84" t="s">
        <v>66</v>
      </c>
      <c r="B61" s="83" t="s">
        <v>329</v>
      </c>
      <c r="C61" s="80" t="s">
        <v>230</v>
      </c>
      <c r="D61" s="82" t="s">
        <v>227</v>
      </c>
      <c r="E61" s="81" t="s">
        <v>614</v>
      </c>
      <c r="F61" s="80"/>
      <c r="G61" s="79">
        <v>2008</v>
      </c>
    </row>
    <row r="62" spans="1:7" ht="90.75" customHeight="1">
      <c r="A62" s="84" t="s">
        <v>67</v>
      </c>
      <c r="B62" s="83" t="s">
        <v>328</v>
      </c>
      <c r="C62" s="80" t="s">
        <v>231</v>
      </c>
      <c r="D62" s="82" t="s">
        <v>227</v>
      </c>
      <c r="E62" s="85" t="s">
        <v>323</v>
      </c>
      <c r="F62" s="80" t="s">
        <v>667</v>
      </c>
      <c r="G62" s="79">
        <v>2007</v>
      </c>
    </row>
    <row r="63" spans="1:7" ht="90.75" customHeight="1">
      <c r="A63" s="84" t="s">
        <v>68</v>
      </c>
      <c r="B63" s="83" t="s">
        <v>327</v>
      </c>
      <c r="C63" s="80" t="s">
        <v>232</v>
      </c>
      <c r="D63" s="82" t="s">
        <v>227</v>
      </c>
      <c r="E63" s="85" t="s">
        <v>323</v>
      </c>
      <c r="F63" s="80" t="s">
        <v>667</v>
      </c>
      <c r="G63" s="79">
        <v>2007</v>
      </c>
    </row>
    <row r="64" spans="1:7" ht="90.75" customHeight="1">
      <c r="A64" s="84" t="s">
        <v>69</v>
      </c>
      <c r="B64" s="83" t="s">
        <v>326</v>
      </c>
      <c r="C64" s="80" t="s">
        <v>233</v>
      </c>
      <c r="D64" s="82" t="s">
        <v>227</v>
      </c>
      <c r="E64" s="81" t="s">
        <v>613</v>
      </c>
      <c r="F64" s="80"/>
      <c r="G64" s="79">
        <v>2008</v>
      </c>
    </row>
  </sheetData>
  <hyperlinks>
    <hyperlink ref="E2" r:id="rId1"/>
    <hyperlink ref="E3" r:id="rId2"/>
    <hyperlink ref="E4" r:id="rId3"/>
    <hyperlink ref="E5" r:id="rId4"/>
    <hyperlink ref="E9" r:id="rId5"/>
    <hyperlink ref="E8" r:id="rId6"/>
    <hyperlink ref="E14" r:id="rId7"/>
    <hyperlink ref="E15" r:id="rId8"/>
    <hyperlink ref="E12" r:id="rId9"/>
    <hyperlink ref="E13" r:id="rId10"/>
    <hyperlink ref="E26" r:id="rId11"/>
    <hyperlink ref="E27" r:id="rId12" location="toc"/>
    <hyperlink ref="E28" r:id="rId13" location="toc"/>
    <hyperlink ref="E33" r:id="rId14"/>
    <hyperlink ref="E17" r:id="rId15" display="http://anfdata.urban.org/wrd/maps.cfm"/>
    <hyperlink ref="E20" r:id="rId16"/>
    <hyperlink ref="E19" r:id="rId17"/>
    <hyperlink ref="E21" r:id="rId18"/>
    <hyperlink ref="E22" r:id="rId19"/>
    <hyperlink ref="E47" r:id="rId20"/>
    <hyperlink ref="E53" r:id="rId21"/>
    <hyperlink ref="E52" r:id="rId22"/>
    <hyperlink ref="E54" r:id="rId23"/>
    <hyperlink ref="E55" r:id="rId24"/>
    <hyperlink ref="E56" r:id="rId25"/>
    <hyperlink ref="E57" r:id="rId26"/>
    <hyperlink ref="E58" r:id="rId27"/>
    <hyperlink ref="E61" r:id="rId28"/>
    <hyperlink ref="E64" r:id="rId29"/>
    <hyperlink ref="E50" r:id="rId30"/>
    <hyperlink ref="E51" r:id="rId31"/>
    <hyperlink ref="E31" r:id="rId32"/>
    <hyperlink ref="E30" r:id="rId33"/>
    <hyperlink ref="E18" r:id="rId34"/>
    <hyperlink ref="E6" r:id="rId35"/>
    <hyperlink ref="E16" r:id="rId36"/>
    <hyperlink ref="E32" r:id="rId37"/>
  </hyperlink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zoomScale="90" zoomScaleNormal="90" zoomScalePageLayoutView="9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2.875" style="21" bestFit="1" customWidth="1"/>
    <col min="2" max="2" width="8" style="96" customWidth="1"/>
    <col min="3" max="3" width="15.75" style="21" customWidth="1"/>
    <col min="4" max="4" width="30.625" style="21" bestFit="1" customWidth="1"/>
    <col min="5" max="5" width="45.625" style="21" customWidth="1"/>
    <col min="6" max="6" width="28.125" style="21" customWidth="1"/>
    <col min="7" max="7" width="20.375" style="21" customWidth="1"/>
    <col min="8" max="16384" width="10" style="21"/>
  </cols>
  <sheetData>
    <row r="1" spans="1:11">
      <c r="A1" s="121" t="s">
        <v>125</v>
      </c>
      <c r="B1" s="97" t="s">
        <v>126</v>
      </c>
      <c r="C1" s="65" t="s">
        <v>124</v>
      </c>
      <c r="D1" s="65" t="s">
        <v>123</v>
      </c>
      <c r="E1" s="65" t="s">
        <v>129</v>
      </c>
      <c r="F1" s="120" t="s">
        <v>127</v>
      </c>
      <c r="G1" s="65" t="s">
        <v>816</v>
      </c>
      <c r="H1" s="96"/>
      <c r="K1" s="104"/>
    </row>
    <row r="2" spans="1:11" ht="51">
      <c r="A2" s="104" t="s">
        <v>3</v>
      </c>
      <c r="B2" s="97" t="s">
        <v>543</v>
      </c>
      <c r="C2" s="115" t="s">
        <v>141</v>
      </c>
      <c r="D2" s="108" t="s">
        <v>815</v>
      </c>
      <c r="E2" s="20" t="s">
        <v>666</v>
      </c>
      <c r="F2" s="99"/>
      <c r="G2" s="96" t="s">
        <v>674</v>
      </c>
      <c r="K2" s="119"/>
    </row>
    <row r="3" spans="1:11" ht="63.75">
      <c r="A3" s="104" t="s">
        <v>4</v>
      </c>
      <c r="B3" s="97" t="s">
        <v>539</v>
      </c>
      <c r="C3" s="115" t="s">
        <v>538</v>
      </c>
      <c r="D3" s="108" t="s">
        <v>531</v>
      </c>
      <c r="E3" s="20" t="s">
        <v>133</v>
      </c>
      <c r="F3" s="99" t="s">
        <v>814</v>
      </c>
      <c r="G3" s="96" t="s">
        <v>674</v>
      </c>
      <c r="K3" s="98"/>
    </row>
    <row r="4" spans="1:11" ht="63.75">
      <c r="A4" s="104" t="s">
        <v>5</v>
      </c>
      <c r="B4" s="97" t="s">
        <v>535</v>
      </c>
      <c r="C4" s="115" t="s">
        <v>534</v>
      </c>
      <c r="D4" s="108" t="s">
        <v>531</v>
      </c>
      <c r="E4" s="102" t="s">
        <v>133</v>
      </c>
      <c r="F4" s="99" t="s">
        <v>814</v>
      </c>
      <c r="G4" s="96" t="s">
        <v>674</v>
      </c>
      <c r="K4" s="98"/>
    </row>
    <row r="5" spans="1:11" ht="63.75">
      <c r="A5" s="119" t="s">
        <v>6</v>
      </c>
      <c r="B5" s="97" t="s">
        <v>532</v>
      </c>
      <c r="C5" s="115" t="s">
        <v>138</v>
      </c>
      <c r="D5" s="108" t="s">
        <v>531</v>
      </c>
      <c r="E5" s="102" t="s">
        <v>813</v>
      </c>
      <c r="F5" s="99" t="s">
        <v>812</v>
      </c>
      <c r="G5" s="96" t="s">
        <v>674</v>
      </c>
      <c r="K5" s="114"/>
    </row>
    <row r="6" spans="1:11" ht="38.25">
      <c r="A6" s="109" t="s">
        <v>811</v>
      </c>
      <c r="B6" s="97" t="s">
        <v>529</v>
      </c>
      <c r="C6" s="115" t="s">
        <v>610</v>
      </c>
      <c r="D6" s="108" t="s">
        <v>608</v>
      </c>
      <c r="E6" s="118"/>
      <c r="F6" s="99" t="s">
        <v>719</v>
      </c>
      <c r="G6" s="96">
        <v>2006</v>
      </c>
      <c r="K6" s="106"/>
    </row>
    <row r="7" spans="1:11" ht="38.25">
      <c r="A7" s="117" t="s">
        <v>10</v>
      </c>
      <c r="B7" s="97" t="s">
        <v>526</v>
      </c>
      <c r="C7" s="115" t="s">
        <v>10</v>
      </c>
      <c r="D7" s="108" t="s">
        <v>517</v>
      </c>
      <c r="E7" s="21" t="s">
        <v>718</v>
      </c>
      <c r="F7" s="99" t="s">
        <v>810</v>
      </c>
      <c r="G7" s="96" t="s">
        <v>663</v>
      </c>
      <c r="K7" s="111"/>
    </row>
    <row r="8" spans="1:11" ht="63.75">
      <c r="A8" s="98" t="s">
        <v>11</v>
      </c>
      <c r="B8" s="97" t="s">
        <v>523</v>
      </c>
      <c r="C8" s="115" t="s">
        <v>511</v>
      </c>
      <c r="D8" s="108" t="s">
        <v>716</v>
      </c>
      <c r="E8" s="21" t="s">
        <v>715</v>
      </c>
      <c r="F8" s="99" t="s">
        <v>316</v>
      </c>
      <c r="G8" s="96">
        <v>2006</v>
      </c>
      <c r="K8" s="111"/>
    </row>
    <row r="9" spans="1:11" ht="63.75">
      <c r="A9" s="109" t="s">
        <v>12</v>
      </c>
      <c r="B9" s="97" t="s">
        <v>518</v>
      </c>
      <c r="C9" s="29" t="s">
        <v>508</v>
      </c>
      <c r="D9" s="108" t="s">
        <v>716</v>
      </c>
      <c r="E9" s="20" t="s">
        <v>715</v>
      </c>
      <c r="F9" s="99" t="s">
        <v>633</v>
      </c>
      <c r="G9" s="96">
        <v>2006</v>
      </c>
    </row>
    <row r="10" spans="1:11" ht="38.25">
      <c r="A10" s="98" t="s">
        <v>13</v>
      </c>
      <c r="B10" s="97" t="s">
        <v>512</v>
      </c>
      <c r="C10" s="115" t="s">
        <v>504</v>
      </c>
      <c r="D10" s="108" t="s">
        <v>503</v>
      </c>
      <c r="E10" s="99" t="s">
        <v>714</v>
      </c>
      <c r="F10" s="115" t="s">
        <v>809</v>
      </c>
      <c r="G10" s="96">
        <v>2007</v>
      </c>
    </row>
    <row r="11" spans="1:11" ht="51">
      <c r="A11" s="98" t="s">
        <v>14</v>
      </c>
      <c r="B11" s="97" t="s">
        <v>509</v>
      </c>
      <c r="C11" s="115" t="s">
        <v>498</v>
      </c>
      <c r="D11" s="108" t="s">
        <v>808</v>
      </c>
      <c r="E11" s="99" t="s">
        <v>712</v>
      </c>
      <c r="F11" s="115" t="s">
        <v>807</v>
      </c>
      <c r="G11" s="96">
        <v>2007</v>
      </c>
    </row>
    <row r="12" spans="1:11" ht="102">
      <c r="A12" s="113" t="s">
        <v>710</v>
      </c>
      <c r="B12" s="97" t="s">
        <v>505</v>
      </c>
      <c r="C12" s="115" t="s">
        <v>806</v>
      </c>
      <c r="D12" s="116" t="s">
        <v>492</v>
      </c>
      <c r="E12" s="20" t="s">
        <v>805</v>
      </c>
      <c r="F12" s="115" t="s">
        <v>802</v>
      </c>
      <c r="G12" s="100">
        <v>2007</v>
      </c>
    </row>
    <row r="13" spans="1:11" ht="102">
      <c r="A13" s="113" t="s">
        <v>708</v>
      </c>
      <c r="B13" s="97" t="s">
        <v>499</v>
      </c>
      <c r="C13" s="39" t="s">
        <v>804</v>
      </c>
      <c r="D13" s="116" t="s">
        <v>488</v>
      </c>
      <c r="E13" s="20" t="s">
        <v>803</v>
      </c>
      <c r="F13" s="115" t="s">
        <v>802</v>
      </c>
      <c r="G13" s="100">
        <v>2007</v>
      </c>
    </row>
    <row r="14" spans="1:11" ht="51">
      <c r="A14" s="114" t="s">
        <v>706</v>
      </c>
      <c r="B14" s="97" t="s">
        <v>493</v>
      </c>
      <c r="C14" s="39" t="s">
        <v>484</v>
      </c>
      <c r="D14" s="108" t="s">
        <v>483</v>
      </c>
      <c r="E14" s="20" t="s">
        <v>478</v>
      </c>
      <c r="F14" s="99" t="s">
        <v>705</v>
      </c>
      <c r="G14" s="96">
        <v>2007</v>
      </c>
    </row>
    <row r="15" spans="1:11" ht="51">
      <c r="A15" s="113" t="s">
        <v>704</v>
      </c>
      <c r="B15" s="97" t="s">
        <v>490</v>
      </c>
      <c r="C15" s="39" t="s">
        <v>480</v>
      </c>
      <c r="D15" s="108" t="s">
        <v>479</v>
      </c>
      <c r="E15" s="20" t="s">
        <v>478</v>
      </c>
      <c r="F15" s="99"/>
      <c r="G15" s="96">
        <v>2007</v>
      </c>
    </row>
    <row r="16" spans="1:11" ht="51">
      <c r="A16" s="111" t="s">
        <v>801</v>
      </c>
      <c r="B16" s="97" t="s">
        <v>485</v>
      </c>
      <c r="C16" s="112" t="s">
        <v>474</v>
      </c>
      <c r="D16" s="108"/>
      <c r="E16" s="99"/>
      <c r="F16" s="99" t="s">
        <v>798</v>
      </c>
      <c r="G16" s="96" t="s">
        <v>197</v>
      </c>
    </row>
    <row r="17" spans="1:11" ht="51">
      <c r="A17" s="106" t="s">
        <v>701</v>
      </c>
      <c r="B17" s="97" t="s">
        <v>481</v>
      </c>
      <c r="C17" s="112" t="s">
        <v>472</v>
      </c>
      <c r="D17" s="108"/>
      <c r="E17" s="99"/>
      <c r="F17" s="99" t="s">
        <v>800</v>
      </c>
      <c r="G17" s="96">
        <v>2006</v>
      </c>
    </row>
    <row r="18" spans="1:11" ht="51">
      <c r="A18" s="111" t="s">
        <v>799</v>
      </c>
      <c r="B18" s="97" t="s">
        <v>475</v>
      </c>
      <c r="C18" s="112" t="s">
        <v>468</v>
      </c>
      <c r="D18" s="108"/>
      <c r="E18" s="99"/>
      <c r="F18" s="99" t="s">
        <v>798</v>
      </c>
      <c r="G18" s="96" t="s">
        <v>197</v>
      </c>
    </row>
    <row r="19" spans="1:11" ht="63.75">
      <c r="A19" s="111" t="s">
        <v>797</v>
      </c>
      <c r="B19" s="97" t="s">
        <v>473</v>
      </c>
      <c r="C19" s="112" t="s">
        <v>796</v>
      </c>
      <c r="D19" s="108" t="s">
        <v>693</v>
      </c>
      <c r="E19" s="20" t="s">
        <v>795</v>
      </c>
      <c r="F19" s="99"/>
      <c r="G19" s="96">
        <v>2007</v>
      </c>
    </row>
    <row r="20" spans="1:11" ht="63.75">
      <c r="A20" s="111" t="s">
        <v>794</v>
      </c>
      <c r="B20" s="97" t="s">
        <v>469</v>
      </c>
      <c r="C20" s="112" t="s">
        <v>793</v>
      </c>
      <c r="D20" s="108" t="s">
        <v>693</v>
      </c>
      <c r="E20" s="20" t="s">
        <v>449</v>
      </c>
      <c r="F20" s="99"/>
      <c r="G20" s="96">
        <v>2007</v>
      </c>
    </row>
    <row r="21" spans="1:11" ht="63.75">
      <c r="A21" s="111" t="s">
        <v>792</v>
      </c>
      <c r="B21" s="97" t="s">
        <v>463</v>
      </c>
      <c r="C21" s="112" t="s">
        <v>791</v>
      </c>
      <c r="D21" s="108" t="s">
        <v>693</v>
      </c>
      <c r="E21" s="20" t="s">
        <v>788</v>
      </c>
      <c r="F21" s="99"/>
      <c r="G21" s="96">
        <v>2007</v>
      </c>
    </row>
    <row r="22" spans="1:11" ht="63.75">
      <c r="A22" s="111" t="s">
        <v>790</v>
      </c>
      <c r="B22" s="97" t="s">
        <v>458</v>
      </c>
      <c r="C22" s="112" t="s">
        <v>789</v>
      </c>
      <c r="D22" s="108" t="s">
        <v>693</v>
      </c>
      <c r="E22" s="102" t="s">
        <v>788</v>
      </c>
      <c r="F22" s="99"/>
      <c r="G22" s="96">
        <v>2007</v>
      </c>
    </row>
    <row r="23" spans="1:11" ht="63.75">
      <c r="A23" s="111" t="s">
        <v>692</v>
      </c>
      <c r="B23" s="97" t="s">
        <v>455</v>
      </c>
      <c r="C23" s="39" t="s">
        <v>446</v>
      </c>
      <c r="D23" s="108"/>
      <c r="E23" s="99"/>
      <c r="F23" s="99" t="s">
        <v>787</v>
      </c>
      <c r="G23" s="103" t="s">
        <v>786</v>
      </c>
    </row>
    <row r="24" spans="1:11" ht="63.75">
      <c r="A24" s="111" t="s">
        <v>691</v>
      </c>
      <c r="B24" s="97" t="s">
        <v>452</v>
      </c>
      <c r="C24" s="39" t="s">
        <v>443</v>
      </c>
      <c r="D24" s="108"/>
      <c r="E24" s="99"/>
      <c r="F24" s="99" t="s">
        <v>785</v>
      </c>
      <c r="G24" s="103">
        <v>2006</v>
      </c>
    </row>
    <row r="25" spans="1:11" ht="63.75">
      <c r="A25" s="111" t="s">
        <v>690</v>
      </c>
      <c r="B25" s="97" t="s">
        <v>447</v>
      </c>
      <c r="C25" s="39" t="s">
        <v>440</v>
      </c>
      <c r="D25" s="108"/>
      <c r="E25" s="99"/>
      <c r="F25" s="99" t="s">
        <v>784</v>
      </c>
      <c r="G25" s="103" t="s">
        <v>197</v>
      </c>
      <c r="K25" s="111"/>
    </row>
    <row r="26" spans="1:11" ht="51">
      <c r="A26" s="106" t="s">
        <v>30</v>
      </c>
      <c r="B26" s="97" t="s">
        <v>444</v>
      </c>
      <c r="C26" s="39" t="s">
        <v>783</v>
      </c>
      <c r="D26" s="108" t="s">
        <v>429</v>
      </c>
      <c r="E26" s="20" t="s">
        <v>188</v>
      </c>
      <c r="F26" s="99"/>
      <c r="G26" s="96">
        <v>2007</v>
      </c>
      <c r="K26" s="106"/>
    </row>
    <row r="27" spans="1:11" ht="76.5">
      <c r="A27" s="106" t="s">
        <v>31</v>
      </c>
      <c r="B27" s="97" t="s">
        <v>441</v>
      </c>
      <c r="C27" s="39" t="s">
        <v>782</v>
      </c>
      <c r="D27" s="108" t="s">
        <v>417</v>
      </c>
      <c r="E27" s="20" t="s">
        <v>781</v>
      </c>
      <c r="F27" s="99"/>
      <c r="G27" s="96">
        <v>2007</v>
      </c>
      <c r="K27" s="109"/>
    </row>
    <row r="28" spans="1:11" ht="89.25">
      <c r="A28" s="106" t="s">
        <v>32</v>
      </c>
      <c r="B28" s="97" t="s">
        <v>435</v>
      </c>
      <c r="C28" s="39" t="s">
        <v>780</v>
      </c>
      <c r="D28" s="108"/>
      <c r="E28" s="99"/>
      <c r="F28" s="99" t="s">
        <v>779</v>
      </c>
      <c r="G28" s="96">
        <v>2007</v>
      </c>
      <c r="K28" s="106"/>
    </row>
    <row r="29" spans="1:11" ht="76.5">
      <c r="A29" s="110" t="s">
        <v>33</v>
      </c>
      <c r="B29" s="97" t="s">
        <v>431</v>
      </c>
      <c r="C29" s="39" t="s">
        <v>778</v>
      </c>
      <c r="D29" s="108"/>
      <c r="E29" s="99"/>
      <c r="F29" s="99" t="s">
        <v>777</v>
      </c>
      <c r="G29" s="96">
        <v>2007</v>
      </c>
      <c r="K29" s="106"/>
    </row>
    <row r="30" spans="1:11" ht="51">
      <c r="A30" s="98" t="s">
        <v>34</v>
      </c>
      <c r="B30" s="97" t="s">
        <v>427</v>
      </c>
      <c r="C30" s="39" t="s">
        <v>776</v>
      </c>
      <c r="D30" s="108" t="s">
        <v>408</v>
      </c>
      <c r="E30" s="102" t="s">
        <v>688</v>
      </c>
      <c r="F30" s="99"/>
      <c r="G30" s="96">
        <v>2007</v>
      </c>
    </row>
    <row r="31" spans="1:11" ht="51">
      <c r="A31" s="109" t="s">
        <v>35</v>
      </c>
      <c r="B31" s="97" t="s">
        <v>422</v>
      </c>
      <c r="C31" s="39" t="s">
        <v>775</v>
      </c>
      <c r="D31" s="108" t="s">
        <v>408</v>
      </c>
      <c r="E31" s="102" t="s">
        <v>688</v>
      </c>
      <c r="F31" s="99"/>
      <c r="G31" s="96">
        <v>2007</v>
      </c>
    </row>
    <row r="32" spans="1:11" ht="51">
      <c r="A32" s="106" t="s">
        <v>36</v>
      </c>
      <c r="B32" s="97" t="s">
        <v>419</v>
      </c>
      <c r="C32" s="39" t="s">
        <v>774</v>
      </c>
      <c r="D32" s="36" t="s">
        <v>687</v>
      </c>
      <c r="E32" s="20" t="s">
        <v>773</v>
      </c>
      <c r="F32" s="99"/>
      <c r="G32" s="96">
        <v>2007</v>
      </c>
    </row>
    <row r="33" spans="1:7" ht="63.75">
      <c r="A33" s="106" t="s">
        <v>37</v>
      </c>
      <c r="B33" s="97" t="s">
        <v>413</v>
      </c>
      <c r="C33" s="39" t="s">
        <v>772</v>
      </c>
      <c r="D33" s="107" t="s">
        <v>677</v>
      </c>
      <c r="E33" s="20" t="s">
        <v>767</v>
      </c>
      <c r="F33" s="99"/>
      <c r="G33" s="96">
        <v>2007</v>
      </c>
    </row>
    <row r="34" spans="1:7" ht="76.5">
      <c r="A34" s="106" t="s">
        <v>40</v>
      </c>
      <c r="B34" s="97" t="s">
        <v>410</v>
      </c>
      <c r="C34" s="39" t="s">
        <v>771</v>
      </c>
      <c r="D34" s="107" t="s">
        <v>677</v>
      </c>
      <c r="E34" s="102" t="s">
        <v>767</v>
      </c>
      <c r="F34" s="99"/>
      <c r="G34" s="96">
        <v>2007</v>
      </c>
    </row>
    <row r="35" spans="1:7" ht="51">
      <c r="A35" s="106" t="s">
        <v>41</v>
      </c>
      <c r="B35" s="97" t="s">
        <v>71</v>
      </c>
      <c r="C35" s="39" t="s">
        <v>770</v>
      </c>
      <c r="D35" s="107" t="s">
        <v>677</v>
      </c>
      <c r="E35" s="99"/>
      <c r="F35" s="99" t="s">
        <v>765</v>
      </c>
      <c r="G35" s="96">
        <v>2007</v>
      </c>
    </row>
    <row r="36" spans="1:7" ht="63.75">
      <c r="A36" s="106" t="s">
        <v>42</v>
      </c>
      <c r="B36" s="97" t="s">
        <v>70</v>
      </c>
      <c r="C36" s="39" t="s">
        <v>769</v>
      </c>
      <c r="D36" s="107" t="s">
        <v>677</v>
      </c>
      <c r="E36" s="102" t="s">
        <v>767</v>
      </c>
      <c r="F36" s="99"/>
      <c r="G36" s="96">
        <v>2007</v>
      </c>
    </row>
    <row r="37" spans="1:7" ht="63.75">
      <c r="A37" s="106" t="s">
        <v>43</v>
      </c>
      <c r="B37" s="97" t="s">
        <v>400</v>
      </c>
      <c r="C37" s="39" t="s">
        <v>768</v>
      </c>
      <c r="D37" s="107" t="s">
        <v>677</v>
      </c>
      <c r="E37" s="102" t="s">
        <v>767</v>
      </c>
      <c r="F37" s="99"/>
      <c r="G37" s="96">
        <v>2007</v>
      </c>
    </row>
    <row r="38" spans="1:7" ht="51">
      <c r="A38" s="106" t="s">
        <v>44</v>
      </c>
      <c r="B38" s="97" t="s">
        <v>397</v>
      </c>
      <c r="C38" s="39" t="s">
        <v>766</v>
      </c>
      <c r="D38" s="107" t="s">
        <v>677</v>
      </c>
      <c r="E38" s="99"/>
      <c r="F38" s="99" t="s">
        <v>765</v>
      </c>
      <c r="G38" s="96">
        <v>2007</v>
      </c>
    </row>
    <row r="39" spans="1:7" ht="51">
      <c r="A39" s="106" t="s">
        <v>45</v>
      </c>
      <c r="B39" s="97" t="s">
        <v>395</v>
      </c>
      <c r="C39" s="39" t="s">
        <v>764</v>
      </c>
      <c r="D39" s="36" t="s">
        <v>755</v>
      </c>
      <c r="E39" s="20" t="s">
        <v>364</v>
      </c>
      <c r="F39" s="99"/>
      <c r="G39" s="96">
        <v>2007</v>
      </c>
    </row>
    <row r="40" spans="1:7" ht="38.25">
      <c r="A40" s="106" t="s">
        <v>46</v>
      </c>
      <c r="B40" s="97" t="s">
        <v>393</v>
      </c>
      <c r="C40" s="39" t="s">
        <v>763</v>
      </c>
      <c r="D40" s="36" t="s">
        <v>755</v>
      </c>
      <c r="E40" s="102" t="s">
        <v>364</v>
      </c>
      <c r="F40" s="99"/>
      <c r="G40" s="96">
        <v>2007</v>
      </c>
    </row>
    <row r="41" spans="1:7" ht="38.25">
      <c r="A41" s="106" t="s">
        <v>47</v>
      </c>
      <c r="B41" s="97" t="s">
        <v>390</v>
      </c>
      <c r="C41" s="39" t="s">
        <v>762</v>
      </c>
      <c r="D41" s="36" t="s">
        <v>755</v>
      </c>
      <c r="E41" s="102" t="s">
        <v>364</v>
      </c>
      <c r="F41" s="99"/>
      <c r="G41" s="96">
        <v>2007</v>
      </c>
    </row>
    <row r="42" spans="1:7" ht="38.25">
      <c r="A42" s="106" t="s">
        <v>48</v>
      </c>
      <c r="B42" s="97" t="s">
        <v>73</v>
      </c>
      <c r="C42" s="39" t="s">
        <v>761</v>
      </c>
      <c r="D42" s="36" t="s">
        <v>755</v>
      </c>
      <c r="E42" s="102" t="s">
        <v>364</v>
      </c>
      <c r="F42" s="99"/>
      <c r="G42" s="96">
        <v>2007</v>
      </c>
    </row>
    <row r="43" spans="1:7" ht="38.25">
      <c r="A43" s="106" t="s">
        <v>49</v>
      </c>
      <c r="B43" s="97" t="s">
        <v>384</v>
      </c>
      <c r="C43" s="39" t="s">
        <v>760</v>
      </c>
      <c r="D43" s="36" t="s">
        <v>755</v>
      </c>
      <c r="E43" s="102" t="s">
        <v>364</v>
      </c>
      <c r="F43" s="99"/>
      <c r="G43" s="96">
        <v>2007</v>
      </c>
    </row>
    <row r="44" spans="1:7" ht="38.25">
      <c r="A44" s="106" t="s">
        <v>50</v>
      </c>
      <c r="B44" s="97" t="s">
        <v>382</v>
      </c>
      <c r="C44" s="39" t="s">
        <v>759</v>
      </c>
      <c r="D44" s="36" t="s">
        <v>755</v>
      </c>
      <c r="E44" s="102" t="s">
        <v>364</v>
      </c>
      <c r="F44" s="99"/>
      <c r="G44" s="96">
        <v>2007</v>
      </c>
    </row>
    <row r="45" spans="1:7" ht="38.25">
      <c r="A45" s="106" t="s">
        <v>51</v>
      </c>
      <c r="B45" s="97" t="s">
        <v>379</v>
      </c>
      <c r="C45" s="39" t="s">
        <v>758</v>
      </c>
      <c r="D45" s="36" t="s">
        <v>755</v>
      </c>
      <c r="E45" s="102" t="s">
        <v>364</v>
      </c>
      <c r="F45" s="99"/>
      <c r="G45" s="96">
        <v>2007</v>
      </c>
    </row>
    <row r="46" spans="1:7" ht="38.25">
      <c r="A46" s="106" t="s">
        <v>52</v>
      </c>
      <c r="B46" s="97" t="s">
        <v>377</v>
      </c>
      <c r="C46" s="39" t="s">
        <v>757</v>
      </c>
      <c r="D46" s="36" t="s">
        <v>755</v>
      </c>
      <c r="E46" s="102" t="s">
        <v>364</v>
      </c>
      <c r="F46" s="99"/>
      <c r="G46" s="96">
        <v>2007</v>
      </c>
    </row>
    <row r="47" spans="1:7" ht="38.25">
      <c r="A47" s="106" t="s">
        <v>53</v>
      </c>
      <c r="B47" s="97" t="s">
        <v>375</v>
      </c>
      <c r="C47" s="39" t="s">
        <v>756</v>
      </c>
      <c r="D47" s="36" t="s">
        <v>755</v>
      </c>
      <c r="E47" s="102" t="s">
        <v>364</v>
      </c>
      <c r="F47" s="99"/>
      <c r="G47" s="96">
        <v>2007</v>
      </c>
    </row>
    <row r="48" spans="1:7" ht="165.75">
      <c r="A48" s="106" t="s">
        <v>54</v>
      </c>
      <c r="B48" s="97" t="s">
        <v>372</v>
      </c>
      <c r="C48" s="39" t="s">
        <v>754</v>
      </c>
      <c r="D48" s="36" t="s">
        <v>752</v>
      </c>
      <c r="E48" s="102" t="s">
        <v>352</v>
      </c>
      <c r="F48" s="99"/>
      <c r="G48" s="96">
        <v>2007</v>
      </c>
    </row>
    <row r="49" spans="1:7" ht="165.75">
      <c r="A49" s="106" t="s">
        <v>55</v>
      </c>
      <c r="B49" s="97" t="s">
        <v>363</v>
      </c>
      <c r="C49" s="39" t="s">
        <v>753</v>
      </c>
      <c r="D49" s="36" t="s">
        <v>752</v>
      </c>
      <c r="E49" s="99"/>
      <c r="F49" s="99"/>
      <c r="G49" s="96">
        <v>2007</v>
      </c>
    </row>
    <row r="50" spans="1:7" ht="38.25">
      <c r="A50" s="106" t="s">
        <v>56</v>
      </c>
      <c r="B50" s="97" t="s">
        <v>360</v>
      </c>
      <c r="C50" s="39" t="s">
        <v>751</v>
      </c>
      <c r="D50" s="36" t="s">
        <v>749</v>
      </c>
      <c r="E50" s="99"/>
      <c r="F50" s="99"/>
      <c r="G50" s="96">
        <v>2007</v>
      </c>
    </row>
    <row r="51" spans="1:7" ht="38.25">
      <c r="A51" s="105" t="s">
        <v>57</v>
      </c>
      <c r="B51" s="97" t="s">
        <v>358</v>
      </c>
      <c r="C51" s="39" t="s">
        <v>750</v>
      </c>
      <c r="D51" s="36" t="s">
        <v>749</v>
      </c>
      <c r="E51" s="99"/>
      <c r="F51" s="99"/>
      <c r="G51" s="96">
        <v>2007</v>
      </c>
    </row>
    <row r="52" spans="1:7" ht="38.25">
      <c r="A52" s="104" t="s">
        <v>29</v>
      </c>
      <c r="B52" s="97" t="s">
        <v>354</v>
      </c>
      <c r="C52" s="59" t="s">
        <v>29</v>
      </c>
      <c r="D52" s="36" t="s">
        <v>748</v>
      </c>
      <c r="E52" s="102" t="s">
        <v>673</v>
      </c>
      <c r="F52" s="101" t="s">
        <v>747</v>
      </c>
      <c r="G52" s="103" t="s">
        <v>746</v>
      </c>
    </row>
    <row r="53" spans="1:7" ht="63.75">
      <c r="A53" s="98" t="s">
        <v>58</v>
      </c>
      <c r="B53" s="97" t="s">
        <v>350</v>
      </c>
      <c r="C53" s="39" t="s">
        <v>745</v>
      </c>
      <c r="D53" s="36" t="s">
        <v>672</v>
      </c>
      <c r="E53" s="102" t="s">
        <v>671</v>
      </c>
      <c r="F53" s="101" t="s">
        <v>741</v>
      </c>
      <c r="G53" s="96">
        <v>2007</v>
      </c>
    </row>
    <row r="54" spans="1:7" ht="89.25">
      <c r="A54" s="98" t="s">
        <v>59</v>
      </c>
      <c r="B54" s="97" t="s">
        <v>349</v>
      </c>
      <c r="C54" s="39" t="s">
        <v>744</v>
      </c>
      <c r="D54" s="36" t="s">
        <v>672</v>
      </c>
      <c r="E54" s="102" t="s">
        <v>671</v>
      </c>
      <c r="F54" s="101" t="s">
        <v>741</v>
      </c>
      <c r="G54" s="96">
        <v>2007</v>
      </c>
    </row>
    <row r="55" spans="1:7" ht="89.25">
      <c r="A55" s="98" t="s">
        <v>60</v>
      </c>
      <c r="B55" s="97" t="s">
        <v>346</v>
      </c>
      <c r="C55" s="39" t="s">
        <v>743</v>
      </c>
      <c r="D55" s="36" t="s">
        <v>672</v>
      </c>
      <c r="E55" s="102" t="s">
        <v>671</v>
      </c>
      <c r="F55" s="101" t="s">
        <v>741</v>
      </c>
      <c r="G55" s="96">
        <v>2007</v>
      </c>
    </row>
    <row r="56" spans="1:7" ht="89.25">
      <c r="A56" s="98" t="s">
        <v>61</v>
      </c>
      <c r="B56" s="97" t="s">
        <v>344</v>
      </c>
      <c r="C56" s="39" t="s">
        <v>742</v>
      </c>
      <c r="D56" s="36" t="s">
        <v>672</v>
      </c>
      <c r="E56" s="102" t="s">
        <v>671</v>
      </c>
      <c r="F56" s="101" t="s">
        <v>741</v>
      </c>
      <c r="G56" s="96">
        <v>2007</v>
      </c>
    </row>
    <row r="57" spans="1:7" ht="89.25">
      <c r="A57" s="98" t="s">
        <v>62</v>
      </c>
      <c r="B57" s="97" t="s">
        <v>342</v>
      </c>
      <c r="C57" s="39" t="s">
        <v>740</v>
      </c>
      <c r="D57" s="36" t="s">
        <v>739</v>
      </c>
      <c r="E57" s="20" t="s">
        <v>738</v>
      </c>
      <c r="F57" s="101" t="s">
        <v>737</v>
      </c>
      <c r="G57" s="100" t="s">
        <v>736</v>
      </c>
    </row>
    <row r="58" spans="1:7" ht="76.5">
      <c r="A58" s="98" t="s">
        <v>63</v>
      </c>
      <c r="B58" s="97" t="s">
        <v>340</v>
      </c>
      <c r="C58" s="39" t="s">
        <v>735</v>
      </c>
      <c r="D58" s="36" t="s">
        <v>734</v>
      </c>
      <c r="E58" s="21" t="s">
        <v>331</v>
      </c>
      <c r="F58" s="99" t="s">
        <v>733</v>
      </c>
      <c r="G58" s="96" t="s">
        <v>721</v>
      </c>
    </row>
    <row r="59" spans="1:7" ht="38.25">
      <c r="A59" s="98" t="s">
        <v>64</v>
      </c>
      <c r="B59" s="97" t="s">
        <v>337</v>
      </c>
      <c r="C59" s="39" t="s">
        <v>732</v>
      </c>
      <c r="D59" s="36" t="s">
        <v>723</v>
      </c>
      <c r="E59" s="46" t="s">
        <v>726</v>
      </c>
      <c r="F59" s="46" t="s">
        <v>730</v>
      </c>
      <c r="G59" s="41" t="s">
        <v>721</v>
      </c>
    </row>
    <row r="60" spans="1:7" ht="51">
      <c r="A60" s="98" t="s">
        <v>65</v>
      </c>
      <c r="B60" s="97" t="s">
        <v>333</v>
      </c>
      <c r="C60" s="39" t="s">
        <v>731</v>
      </c>
      <c r="D60" s="36" t="s">
        <v>723</v>
      </c>
      <c r="E60" s="46" t="s">
        <v>726</v>
      </c>
      <c r="F60" s="46" t="s">
        <v>730</v>
      </c>
      <c r="G60" s="41" t="s">
        <v>721</v>
      </c>
    </row>
    <row r="61" spans="1:7" ht="38.25">
      <c r="A61" s="98" t="s">
        <v>66</v>
      </c>
      <c r="B61" s="97" t="s">
        <v>329</v>
      </c>
      <c r="C61" s="39" t="s">
        <v>729</v>
      </c>
      <c r="D61" s="36" t="s">
        <v>723</v>
      </c>
      <c r="E61" s="20" t="s">
        <v>614</v>
      </c>
      <c r="F61" s="46" t="s">
        <v>722</v>
      </c>
      <c r="G61" s="41" t="s">
        <v>721</v>
      </c>
    </row>
    <row r="62" spans="1:7" ht="38.25">
      <c r="A62" s="98" t="s">
        <v>67</v>
      </c>
      <c r="B62" s="97" t="s">
        <v>328</v>
      </c>
      <c r="C62" s="39" t="s">
        <v>728</v>
      </c>
      <c r="D62" s="36" t="s">
        <v>723</v>
      </c>
      <c r="E62" s="46" t="s">
        <v>726</v>
      </c>
      <c r="F62" s="46" t="s">
        <v>725</v>
      </c>
      <c r="G62" s="41" t="s">
        <v>721</v>
      </c>
    </row>
    <row r="63" spans="1:7" ht="51">
      <c r="A63" s="98" t="s">
        <v>68</v>
      </c>
      <c r="B63" s="97" t="s">
        <v>327</v>
      </c>
      <c r="C63" s="39" t="s">
        <v>727</v>
      </c>
      <c r="D63" s="36" t="s">
        <v>723</v>
      </c>
      <c r="E63" s="46" t="s">
        <v>726</v>
      </c>
      <c r="F63" s="46" t="s">
        <v>725</v>
      </c>
      <c r="G63" s="41" t="s">
        <v>721</v>
      </c>
    </row>
    <row r="64" spans="1:7" ht="38.25">
      <c r="A64" s="98" t="s">
        <v>69</v>
      </c>
      <c r="B64" s="97" t="s">
        <v>326</v>
      </c>
      <c r="C64" s="39" t="s">
        <v>724</v>
      </c>
      <c r="D64" s="36" t="s">
        <v>723</v>
      </c>
      <c r="E64" s="20" t="s">
        <v>613</v>
      </c>
      <c r="F64" s="46" t="s">
        <v>722</v>
      </c>
      <c r="G64" s="41" t="s">
        <v>721</v>
      </c>
    </row>
  </sheetData>
  <hyperlinks>
    <hyperlink ref="E4" r:id="rId1"/>
    <hyperlink ref="E22" r:id="rId2"/>
    <hyperlink ref="E30" r:id="rId3"/>
    <hyperlink ref="E31" r:id="rId4"/>
    <hyperlink ref="E34" r:id="rId5"/>
    <hyperlink ref="E36" r:id="rId6"/>
    <hyperlink ref="E37" r:id="rId7"/>
    <hyperlink ref="E40" r:id="rId8"/>
    <hyperlink ref="E41" r:id="rId9"/>
    <hyperlink ref="E42" r:id="rId10"/>
    <hyperlink ref="E43" r:id="rId11"/>
    <hyperlink ref="E44" r:id="rId12"/>
    <hyperlink ref="E45" r:id="rId13"/>
    <hyperlink ref="E46" r:id="rId14"/>
    <hyperlink ref="E47" r:id="rId15"/>
    <hyperlink ref="E48" r:id="rId16"/>
    <hyperlink ref="E52" r:id="rId17"/>
    <hyperlink ref="E53" r:id="rId18"/>
    <hyperlink ref="E54" r:id="rId19"/>
    <hyperlink ref="E55" r:id="rId20"/>
    <hyperlink ref="E56" r:id="rId21"/>
    <hyperlink ref="E5" r:id="rId22"/>
    <hyperlink ref="E57" r:id="rId23"/>
    <hyperlink ref="E61" r:id="rId24"/>
    <hyperlink ref="E64" r:id="rId25"/>
    <hyperlink ref="E2" r:id="rId26"/>
    <hyperlink ref="E3" r:id="rId27"/>
    <hyperlink ref="E9" r:id="rId28"/>
    <hyperlink ref="E12" r:id="rId29"/>
    <hyperlink ref="E13" r:id="rId30"/>
    <hyperlink ref="E14" r:id="rId31"/>
    <hyperlink ref="E15" r:id="rId32"/>
    <hyperlink ref="E19" r:id="rId33"/>
    <hyperlink ref="E20" r:id="rId34"/>
    <hyperlink ref="E21" r:id="rId35"/>
    <hyperlink ref="E26" r:id="rId36"/>
    <hyperlink ref="E27" r:id="rId37" location="toc "/>
    <hyperlink ref="E32" r:id="rId38"/>
    <hyperlink ref="E33" r:id="rId39"/>
    <hyperlink ref="E39" r:id="rId40"/>
  </hyperlinks>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opLeftCell="A28" zoomScale="90" zoomScaleNormal="90" zoomScalePageLayoutView="90" workbookViewId="0">
      <selection activeCell="B77" sqref="B77"/>
    </sheetView>
  </sheetViews>
  <sheetFormatPr defaultColWidth="10" defaultRowHeight="12.75"/>
  <cols>
    <col min="1" max="1" width="9.625" style="21" bestFit="1" customWidth="1"/>
    <col min="2" max="2" width="194.375" style="21" bestFit="1" customWidth="1"/>
    <col min="3" max="16384" width="10" style="21"/>
  </cols>
  <sheetData>
    <row r="1" spans="1:2">
      <c r="A1" s="21" t="s">
        <v>913</v>
      </c>
      <c r="B1" s="21" t="s">
        <v>912</v>
      </c>
    </row>
    <row r="2" spans="1:2">
      <c r="A2" s="21" t="s">
        <v>911</v>
      </c>
      <c r="B2" s="21" t="s">
        <v>910</v>
      </c>
    </row>
    <row r="3" spans="1:2">
      <c r="A3" s="21" t="s">
        <v>909</v>
      </c>
      <c r="B3" s="21" t="s">
        <v>907</v>
      </c>
    </row>
    <row r="4" spans="1:2">
      <c r="A4" s="21" t="s">
        <v>908</v>
      </c>
      <c r="B4" s="21" t="s">
        <v>907</v>
      </c>
    </row>
    <row r="5" spans="1:2">
      <c r="A5" s="21" t="s">
        <v>906</v>
      </c>
      <c r="B5" s="21" t="s">
        <v>905</v>
      </c>
    </row>
    <row r="6" spans="1:2">
      <c r="A6" s="21" t="s">
        <v>904</v>
      </c>
      <c r="B6" s="21" t="s">
        <v>903</v>
      </c>
    </row>
    <row r="7" spans="1:2">
      <c r="A7" s="21" t="s">
        <v>902</v>
      </c>
      <c r="B7" s="21" t="s">
        <v>900</v>
      </c>
    </row>
    <row r="8" spans="1:2">
      <c r="A8" s="21" t="s">
        <v>901</v>
      </c>
      <c r="B8" s="60" t="s">
        <v>900</v>
      </c>
    </row>
    <row r="9" spans="1:2">
      <c r="A9" s="21" t="s">
        <v>899</v>
      </c>
      <c r="B9" s="21" t="s">
        <v>898</v>
      </c>
    </row>
    <row r="10" spans="1:2">
      <c r="A10" s="21" t="s">
        <v>897</v>
      </c>
      <c r="B10" s="21" t="s">
        <v>896</v>
      </c>
    </row>
    <row r="11" spans="1:2">
      <c r="A11" s="21" t="s">
        <v>895</v>
      </c>
      <c r="B11" s="21" t="s">
        <v>893</v>
      </c>
    </row>
    <row r="12" spans="1:2">
      <c r="A12" s="21" t="s">
        <v>894</v>
      </c>
      <c r="B12" s="21" t="s">
        <v>893</v>
      </c>
    </row>
    <row r="13" spans="1:2">
      <c r="A13" s="21" t="s">
        <v>892</v>
      </c>
      <c r="B13" s="21" t="s">
        <v>890</v>
      </c>
    </row>
    <row r="14" spans="1:2">
      <c r="A14" s="21" t="s">
        <v>891</v>
      </c>
      <c r="B14" s="21" t="s">
        <v>890</v>
      </c>
    </row>
    <row r="15" spans="1:2">
      <c r="A15" s="21" t="s">
        <v>889</v>
      </c>
      <c r="B15" s="21" t="s">
        <v>886</v>
      </c>
    </row>
    <row r="16" spans="1:2">
      <c r="A16" s="21" t="s">
        <v>888</v>
      </c>
      <c r="B16" s="21" t="s">
        <v>886</v>
      </c>
    </row>
    <row r="17" spans="1:2">
      <c r="A17" s="21" t="s">
        <v>887</v>
      </c>
      <c r="B17" s="21" t="s">
        <v>886</v>
      </c>
    </row>
    <row r="18" spans="1:2">
      <c r="A18" s="21" t="s">
        <v>885</v>
      </c>
      <c r="B18" s="21" t="s">
        <v>881</v>
      </c>
    </row>
    <row r="19" spans="1:2">
      <c r="A19" s="21" t="s">
        <v>884</v>
      </c>
      <c r="B19" s="21" t="s">
        <v>881</v>
      </c>
    </row>
    <row r="20" spans="1:2">
      <c r="A20" s="21" t="s">
        <v>883</v>
      </c>
      <c r="B20" s="21" t="s">
        <v>881</v>
      </c>
    </row>
    <row r="21" spans="1:2">
      <c r="A21" s="21" t="s">
        <v>882</v>
      </c>
      <c r="B21" s="21" t="s">
        <v>881</v>
      </c>
    </row>
    <row r="22" spans="1:2">
      <c r="A22" s="21" t="s">
        <v>880</v>
      </c>
      <c r="B22" s="21" t="s">
        <v>877</v>
      </c>
    </row>
    <row r="23" spans="1:2">
      <c r="A23" s="21" t="s">
        <v>879</v>
      </c>
      <c r="B23" s="21" t="s">
        <v>877</v>
      </c>
    </row>
    <row r="24" spans="1:2">
      <c r="A24" s="21" t="s">
        <v>878</v>
      </c>
      <c r="B24" s="21" t="s">
        <v>877</v>
      </c>
    </row>
    <row r="25" spans="1:2">
      <c r="A25" s="21" t="s">
        <v>876</v>
      </c>
      <c r="B25" s="21" t="s">
        <v>875</v>
      </c>
    </row>
    <row r="26" spans="1:2">
      <c r="A26" s="21" t="s">
        <v>874</v>
      </c>
      <c r="B26" s="21" t="s">
        <v>873</v>
      </c>
    </row>
    <row r="27" spans="1:2">
      <c r="A27" s="21" t="s">
        <v>872</v>
      </c>
      <c r="B27" s="21" t="s">
        <v>871</v>
      </c>
    </row>
    <row r="28" spans="1:2">
      <c r="A28" s="21" t="s">
        <v>870</v>
      </c>
      <c r="B28" s="21" t="s">
        <v>869</v>
      </c>
    </row>
    <row r="29" spans="1:2">
      <c r="A29" s="21" t="s">
        <v>868</v>
      </c>
      <c r="B29" s="21" t="s">
        <v>867</v>
      </c>
    </row>
    <row r="30" spans="1:2">
      <c r="A30" s="21" t="s">
        <v>866</v>
      </c>
      <c r="B30" s="21" t="s">
        <v>865</v>
      </c>
    </row>
    <row r="31" spans="1:2">
      <c r="A31" s="21" t="s">
        <v>864</v>
      </c>
      <c r="B31" s="60" t="s">
        <v>863</v>
      </c>
    </row>
    <row r="32" spans="1:2">
      <c r="A32" s="21" t="s">
        <v>862</v>
      </c>
      <c r="B32" s="21" t="s">
        <v>856</v>
      </c>
    </row>
    <row r="33" spans="1:2">
      <c r="A33" s="21" t="s">
        <v>861</v>
      </c>
      <c r="B33" s="21" t="s">
        <v>856</v>
      </c>
    </row>
    <row r="34" spans="1:2">
      <c r="A34" s="21" t="s">
        <v>860</v>
      </c>
      <c r="B34" s="21" t="s">
        <v>856</v>
      </c>
    </row>
    <row r="35" spans="1:2">
      <c r="A35" s="21" t="s">
        <v>859</v>
      </c>
      <c r="B35" s="21" t="s">
        <v>856</v>
      </c>
    </row>
    <row r="36" spans="1:2">
      <c r="A36" s="21" t="s">
        <v>858</v>
      </c>
      <c r="B36" s="21" t="s">
        <v>856</v>
      </c>
    </row>
    <row r="37" spans="1:2">
      <c r="A37" s="21" t="s">
        <v>857</v>
      </c>
      <c r="B37" s="21" t="s">
        <v>856</v>
      </c>
    </row>
    <row r="38" spans="1:2">
      <c r="A38" s="21" t="s">
        <v>855</v>
      </c>
      <c r="B38" s="21" t="s">
        <v>846</v>
      </c>
    </row>
    <row r="39" spans="1:2">
      <c r="A39" s="21" t="s">
        <v>854</v>
      </c>
      <c r="B39" s="21" t="s">
        <v>846</v>
      </c>
    </row>
    <row r="40" spans="1:2">
      <c r="A40" s="21" t="s">
        <v>853</v>
      </c>
      <c r="B40" s="21" t="s">
        <v>846</v>
      </c>
    </row>
    <row r="41" spans="1:2">
      <c r="A41" s="21" t="s">
        <v>852</v>
      </c>
      <c r="B41" s="21" t="s">
        <v>846</v>
      </c>
    </row>
    <row r="42" spans="1:2">
      <c r="A42" s="21" t="s">
        <v>851</v>
      </c>
      <c r="B42" s="21" t="s">
        <v>846</v>
      </c>
    </row>
    <row r="43" spans="1:2">
      <c r="A43" s="21" t="s">
        <v>850</v>
      </c>
      <c r="B43" s="21" t="s">
        <v>846</v>
      </c>
    </row>
    <row r="44" spans="1:2">
      <c r="A44" s="21" t="s">
        <v>849</v>
      </c>
      <c r="B44" s="21" t="s">
        <v>846</v>
      </c>
    </row>
    <row r="45" spans="1:2">
      <c r="A45" s="21" t="s">
        <v>848</v>
      </c>
      <c r="B45" s="21" t="s">
        <v>846</v>
      </c>
    </row>
    <row r="46" spans="1:2">
      <c r="A46" s="21" t="s">
        <v>847</v>
      </c>
      <c r="B46" s="21" t="s">
        <v>846</v>
      </c>
    </row>
    <row r="47" spans="1:2">
      <c r="A47" s="21" t="s">
        <v>845</v>
      </c>
      <c r="B47" s="21" t="s">
        <v>841</v>
      </c>
    </row>
    <row r="48" spans="1:2">
      <c r="A48" s="21" t="s">
        <v>844</v>
      </c>
      <c r="B48" s="21" t="s">
        <v>841</v>
      </c>
    </row>
    <row r="49" spans="1:2">
      <c r="A49" s="21" t="s">
        <v>843</v>
      </c>
      <c r="B49" s="21" t="s">
        <v>841</v>
      </c>
    </row>
    <row r="50" spans="1:2">
      <c r="A50" s="21" t="s">
        <v>842</v>
      </c>
      <c r="B50" s="21" t="s">
        <v>841</v>
      </c>
    </row>
    <row r="51" spans="1:2">
      <c r="A51" s="21" t="s">
        <v>840</v>
      </c>
      <c r="B51" s="21" t="s">
        <v>839</v>
      </c>
    </row>
    <row r="52" spans="1:2">
      <c r="A52" s="21" t="s">
        <v>838</v>
      </c>
      <c r="B52" s="21" t="s">
        <v>837</v>
      </c>
    </row>
    <row r="53" spans="1:2">
      <c r="A53" s="21" t="s">
        <v>836</v>
      </c>
      <c r="B53" s="21" t="s">
        <v>835</v>
      </c>
    </row>
    <row r="54" spans="1:2">
      <c r="A54" s="21" t="s">
        <v>834</v>
      </c>
      <c r="B54" s="21" t="s">
        <v>830</v>
      </c>
    </row>
    <row r="55" spans="1:2">
      <c r="A55" s="21" t="s">
        <v>833</v>
      </c>
      <c r="B55" s="21" t="s">
        <v>830</v>
      </c>
    </row>
    <row r="56" spans="1:2">
      <c r="A56" s="21" t="s">
        <v>832</v>
      </c>
      <c r="B56" s="21" t="s">
        <v>830</v>
      </c>
    </row>
    <row r="57" spans="1:2">
      <c r="A57" s="21" t="s">
        <v>831</v>
      </c>
      <c r="B57" s="21" t="s">
        <v>830</v>
      </c>
    </row>
    <row r="58" spans="1:2">
      <c r="A58" s="21" t="s">
        <v>829</v>
      </c>
      <c r="B58" s="24" t="s">
        <v>828</v>
      </c>
    </row>
    <row r="59" spans="1:2">
      <c r="A59" s="21" t="s">
        <v>827</v>
      </c>
      <c r="B59" s="60" t="s">
        <v>826</v>
      </c>
    </row>
    <row r="60" spans="1:2">
      <c r="A60" s="21" t="s">
        <v>825</v>
      </c>
      <c r="B60" s="21" t="s">
        <v>819</v>
      </c>
    </row>
    <row r="61" spans="1:2">
      <c r="A61" s="21" t="s">
        <v>824</v>
      </c>
      <c r="B61" s="21" t="s">
        <v>819</v>
      </c>
    </row>
    <row r="62" spans="1:2">
      <c r="A62" s="21" t="s">
        <v>823</v>
      </c>
      <c r="B62" s="60" t="s">
        <v>822</v>
      </c>
    </row>
    <row r="63" spans="1:2">
      <c r="A63" s="21" t="s">
        <v>821</v>
      </c>
      <c r="B63" s="24" t="s">
        <v>819</v>
      </c>
    </row>
    <row r="64" spans="1:2">
      <c r="A64" s="21" t="s">
        <v>820</v>
      </c>
      <c r="B64" s="24" t="s">
        <v>819</v>
      </c>
    </row>
    <row r="65" spans="1:2">
      <c r="A65" s="21" t="s">
        <v>818</v>
      </c>
      <c r="B65" s="21" t="s">
        <v>817</v>
      </c>
    </row>
  </sheetData>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22" zoomScale="90" zoomScaleNormal="90" zoomScalePageLayoutView="90" workbookViewId="0">
      <selection activeCell="B61" sqref="B61"/>
    </sheetView>
  </sheetViews>
  <sheetFormatPr defaultColWidth="10" defaultRowHeight="12.75"/>
  <cols>
    <col min="1" max="1" width="9.125" style="21" bestFit="1" customWidth="1"/>
    <col min="2" max="16384" width="10" style="21"/>
  </cols>
  <sheetData>
    <row r="1" spans="1:2">
      <c r="A1" s="21" t="s">
        <v>913</v>
      </c>
      <c r="B1" s="21" t="s">
        <v>941</v>
      </c>
    </row>
    <row r="2" spans="1:2">
      <c r="A2" s="21" t="s">
        <v>911</v>
      </c>
      <c r="B2" s="21" t="s">
        <v>940</v>
      </c>
    </row>
    <row r="3" spans="1:2">
      <c r="A3" s="21" t="s">
        <v>909</v>
      </c>
      <c r="B3" s="21" t="s">
        <v>940</v>
      </c>
    </row>
    <row r="4" spans="1:2">
      <c r="A4" s="21" t="s">
        <v>908</v>
      </c>
      <c r="B4" s="21" t="s">
        <v>940</v>
      </c>
    </row>
    <row r="5" spans="1:2">
      <c r="A5" s="21" t="s">
        <v>906</v>
      </c>
      <c r="B5" s="21" t="s">
        <v>939</v>
      </c>
    </row>
    <row r="6" spans="1:2">
      <c r="A6" s="21" t="s">
        <v>904</v>
      </c>
      <c r="B6" s="21" t="s">
        <v>938</v>
      </c>
    </row>
    <row r="7" spans="1:2">
      <c r="A7" s="21" t="s">
        <v>902</v>
      </c>
      <c r="B7" s="21" t="s">
        <v>937</v>
      </c>
    </row>
    <row r="8" spans="1:2">
      <c r="A8" s="21" t="s">
        <v>901</v>
      </c>
      <c r="B8" s="21" t="s">
        <v>937</v>
      </c>
    </row>
    <row r="9" spans="1:2">
      <c r="A9" s="21" t="s">
        <v>899</v>
      </c>
      <c r="B9" s="21" t="s">
        <v>936</v>
      </c>
    </row>
    <row r="10" spans="1:2">
      <c r="A10" s="21" t="s">
        <v>897</v>
      </c>
      <c r="B10" s="21" t="s">
        <v>935</v>
      </c>
    </row>
    <row r="11" spans="1:2">
      <c r="A11" s="21" t="s">
        <v>895</v>
      </c>
      <c r="B11" s="21" t="s">
        <v>934</v>
      </c>
    </row>
    <row r="12" spans="1:2">
      <c r="A12" s="21" t="s">
        <v>894</v>
      </c>
      <c r="B12" s="21" t="s">
        <v>934</v>
      </c>
    </row>
    <row r="13" spans="1:2">
      <c r="A13" s="21" t="s">
        <v>892</v>
      </c>
      <c r="B13" s="21" t="s">
        <v>933</v>
      </c>
    </row>
    <row r="14" spans="1:2">
      <c r="A14" s="21" t="s">
        <v>891</v>
      </c>
      <c r="B14" s="21" t="s">
        <v>933</v>
      </c>
    </row>
    <row r="15" spans="1:2">
      <c r="A15" s="21" t="s">
        <v>889</v>
      </c>
    </row>
    <row r="16" spans="1:2">
      <c r="A16" s="21" t="s">
        <v>888</v>
      </c>
    </row>
    <row r="17" spans="1:12">
      <c r="A17" s="21" t="s">
        <v>887</v>
      </c>
    </row>
    <row r="18" spans="1:12">
      <c r="A18" s="21" t="s">
        <v>885</v>
      </c>
      <c r="B18" s="21" t="s">
        <v>932</v>
      </c>
    </row>
    <row r="19" spans="1:12">
      <c r="A19" s="21" t="s">
        <v>884</v>
      </c>
      <c r="B19" s="21" t="s">
        <v>932</v>
      </c>
    </row>
    <row r="20" spans="1:12">
      <c r="A20" s="21" t="s">
        <v>883</v>
      </c>
      <c r="B20" s="21" t="s">
        <v>932</v>
      </c>
    </row>
    <row r="21" spans="1:12">
      <c r="A21" s="21" t="s">
        <v>882</v>
      </c>
      <c r="B21" s="21" t="s">
        <v>932</v>
      </c>
    </row>
    <row r="22" spans="1:12">
      <c r="A22" s="21" t="s">
        <v>880</v>
      </c>
    </row>
    <row r="23" spans="1:12">
      <c r="A23" s="21" t="s">
        <v>879</v>
      </c>
    </row>
    <row r="24" spans="1:12">
      <c r="A24" s="21" t="s">
        <v>878</v>
      </c>
    </row>
    <row r="25" spans="1:12">
      <c r="A25" s="21" t="s">
        <v>876</v>
      </c>
      <c r="B25" s="21" t="s">
        <v>931</v>
      </c>
    </row>
    <row r="26" spans="1:12">
      <c r="A26" s="21" t="s">
        <v>874</v>
      </c>
      <c r="B26" s="21" t="s">
        <v>931</v>
      </c>
    </row>
    <row r="27" spans="1:12">
      <c r="A27" s="21" t="s">
        <v>872</v>
      </c>
    </row>
    <row r="28" spans="1:12">
      <c r="A28" s="21" t="s">
        <v>870</v>
      </c>
      <c r="B28" s="21" t="s">
        <v>930</v>
      </c>
    </row>
    <row r="29" spans="1:12">
      <c r="A29" s="21" t="s">
        <v>868</v>
      </c>
      <c r="B29" s="21" t="s">
        <v>929</v>
      </c>
      <c r="L29" s="122"/>
    </row>
    <row r="30" spans="1:12">
      <c r="A30" s="21" t="s">
        <v>866</v>
      </c>
      <c r="B30" s="21" t="s">
        <v>929</v>
      </c>
      <c r="L30" s="122"/>
    </row>
    <row r="31" spans="1:12">
      <c r="A31" s="21" t="s">
        <v>864</v>
      </c>
      <c r="B31" s="60" t="s">
        <v>928</v>
      </c>
    </row>
    <row r="32" spans="1:12">
      <c r="A32" s="21" t="s">
        <v>862</v>
      </c>
      <c r="B32" s="21" t="s">
        <v>927</v>
      </c>
    </row>
    <row r="33" spans="1:3">
      <c r="A33" s="21" t="s">
        <v>861</v>
      </c>
      <c r="B33" s="21" t="s">
        <v>927</v>
      </c>
    </row>
    <row r="34" spans="1:3">
      <c r="A34" s="21" t="s">
        <v>860</v>
      </c>
      <c r="B34" s="21" t="s">
        <v>927</v>
      </c>
    </row>
    <row r="35" spans="1:3">
      <c r="A35" s="21" t="s">
        <v>859</v>
      </c>
      <c r="B35" s="21" t="s">
        <v>927</v>
      </c>
    </row>
    <row r="36" spans="1:3">
      <c r="A36" s="21" t="s">
        <v>858</v>
      </c>
      <c r="B36" s="21" t="s">
        <v>927</v>
      </c>
    </row>
    <row r="37" spans="1:3">
      <c r="A37" s="21" t="s">
        <v>857</v>
      </c>
      <c r="B37" s="21" t="s">
        <v>927</v>
      </c>
    </row>
    <row r="38" spans="1:3">
      <c r="A38" s="21" t="s">
        <v>855</v>
      </c>
      <c r="B38" s="21" t="s">
        <v>924</v>
      </c>
    </row>
    <row r="39" spans="1:3">
      <c r="A39" s="21" t="s">
        <v>854</v>
      </c>
      <c r="B39" s="21" t="s">
        <v>924</v>
      </c>
      <c r="C39" s="21" t="s">
        <v>926</v>
      </c>
    </row>
    <row r="40" spans="1:3">
      <c r="A40" s="21" t="s">
        <v>853</v>
      </c>
      <c r="B40" s="21" t="s">
        <v>924</v>
      </c>
      <c r="C40" s="21" t="s">
        <v>923</v>
      </c>
    </row>
    <row r="41" spans="1:3">
      <c r="A41" s="21" t="s">
        <v>852</v>
      </c>
      <c r="B41" s="21" t="s">
        <v>925</v>
      </c>
    </row>
    <row r="42" spans="1:3">
      <c r="A42" s="21" t="s">
        <v>851</v>
      </c>
      <c r="B42" s="21" t="s">
        <v>924</v>
      </c>
      <c r="C42" s="21" t="s">
        <v>923</v>
      </c>
    </row>
    <row r="43" spans="1:3">
      <c r="A43" s="21" t="s">
        <v>850</v>
      </c>
      <c r="B43" s="21" t="s">
        <v>924</v>
      </c>
      <c r="C43" s="21" t="s">
        <v>923</v>
      </c>
    </row>
    <row r="44" spans="1:3">
      <c r="A44" s="21" t="s">
        <v>849</v>
      </c>
      <c r="B44" s="21" t="s">
        <v>924</v>
      </c>
    </row>
    <row r="45" spans="1:3">
      <c r="A45" s="21" t="s">
        <v>848</v>
      </c>
      <c r="B45" s="21" t="s">
        <v>924</v>
      </c>
      <c r="C45" s="21" t="s">
        <v>923</v>
      </c>
    </row>
    <row r="46" spans="1:3">
      <c r="A46" s="21" t="s">
        <v>847</v>
      </c>
      <c r="B46" s="21" t="s">
        <v>924</v>
      </c>
      <c r="C46" s="21" t="s">
        <v>923</v>
      </c>
    </row>
    <row r="47" spans="1:3">
      <c r="A47" s="21" t="s">
        <v>845</v>
      </c>
    </row>
    <row r="48" spans="1:3">
      <c r="A48" s="21" t="s">
        <v>844</v>
      </c>
    </row>
    <row r="49" spans="1:7">
      <c r="A49" s="21" t="s">
        <v>843</v>
      </c>
    </row>
    <row r="50" spans="1:7">
      <c r="A50" s="21" t="s">
        <v>842</v>
      </c>
    </row>
    <row r="51" spans="1:7">
      <c r="A51" s="21" t="s">
        <v>840</v>
      </c>
    </row>
    <row r="52" spans="1:7">
      <c r="A52" s="21" t="s">
        <v>838</v>
      </c>
      <c r="B52" s="21" t="s">
        <v>922</v>
      </c>
    </row>
    <row r="53" spans="1:7">
      <c r="A53" s="21" t="s">
        <v>836</v>
      </c>
      <c r="B53" s="21" t="s">
        <v>921</v>
      </c>
    </row>
    <row r="54" spans="1:7">
      <c r="A54" s="21" t="s">
        <v>834</v>
      </c>
      <c r="B54" s="21" t="s">
        <v>920</v>
      </c>
    </row>
    <row r="55" spans="1:7">
      <c r="A55" s="21" t="s">
        <v>833</v>
      </c>
      <c r="B55" s="21" t="s">
        <v>920</v>
      </c>
    </row>
    <row r="56" spans="1:7">
      <c r="A56" s="21" t="s">
        <v>832</v>
      </c>
      <c r="B56" s="21" t="s">
        <v>920</v>
      </c>
    </row>
    <row r="57" spans="1:7">
      <c r="A57" s="21" t="s">
        <v>831</v>
      </c>
      <c r="B57" s="21" t="s">
        <v>920</v>
      </c>
    </row>
    <row r="58" spans="1:7">
      <c r="A58" s="21" t="s">
        <v>829</v>
      </c>
      <c r="B58" s="24" t="s">
        <v>919</v>
      </c>
    </row>
    <row r="59" spans="1:7">
      <c r="A59" s="21" t="s">
        <v>827</v>
      </c>
      <c r="B59" s="21" t="s">
        <v>918</v>
      </c>
    </row>
    <row r="60" spans="1:7">
      <c r="A60" s="21" t="s">
        <v>825</v>
      </c>
      <c r="B60" s="21" t="s">
        <v>916</v>
      </c>
    </row>
    <row r="61" spans="1:7">
      <c r="A61" s="21" t="s">
        <v>824</v>
      </c>
      <c r="B61" s="21" t="s">
        <v>917</v>
      </c>
    </row>
    <row r="62" spans="1:7">
      <c r="A62" s="21" t="s">
        <v>823</v>
      </c>
      <c r="B62" s="21" t="s">
        <v>916</v>
      </c>
    </row>
    <row r="63" spans="1:7">
      <c r="A63" s="21" t="s">
        <v>821</v>
      </c>
      <c r="B63" s="24" t="s">
        <v>915</v>
      </c>
      <c r="C63" s="24"/>
      <c r="D63" s="24"/>
      <c r="E63" s="24"/>
      <c r="F63" s="24"/>
      <c r="G63" s="24"/>
    </row>
    <row r="64" spans="1:7">
      <c r="A64" s="21" t="s">
        <v>820</v>
      </c>
      <c r="B64" s="24" t="s">
        <v>915</v>
      </c>
      <c r="C64" s="24"/>
      <c r="D64" s="24"/>
      <c r="E64" s="24"/>
      <c r="F64" s="24"/>
      <c r="G64" s="24"/>
    </row>
    <row r="65" spans="1:2">
      <c r="A65" s="21" t="s">
        <v>818</v>
      </c>
      <c r="B65" s="21" t="s">
        <v>914</v>
      </c>
    </row>
  </sheetData>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5"/>
  <sheetViews>
    <sheetView topLeftCell="A174" workbookViewId="0">
      <selection activeCell="C196" sqref="C196"/>
    </sheetView>
  </sheetViews>
  <sheetFormatPr defaultColWidth="9" defaultRowHeight="12.75"/>
  <cols>
    <col min="1" max="1" width="6.375" style="123" customWidth="1"/>
    <col min="2" max="16384" width="9" style="24"/>
  </cols>
  <sheetData>
    <row r="1" spans="1:2">
      <c r="A1" s="123" t="s">
        <v>997</v>
      </c>
    </row>
    <row r="3" spans="1:2">
      <c r="A3" s="134" t="s">
        <v>126</v>
      </c>
      <c r="B3" s="133" t="s">
        <v>996</v>
      </c>
    </row>
    <row r="4" spans="1:2">
      <c r="A4" s="132" t="s">
        <v>543</v>
      </c>
      <c r="B4" s="131" t="s">
        <v>995</v>
      </c>
    </row>
    <row r="5" spans="1:2">
      <c r="A5" s="124"/>
      <c r="B5" s="24" t="s">
        <v>994</v>
      </c>
    </row>
    <row r="6" spans="1:2">
      <c r="A6" s="124"/>
      <c r="B6" s="130"/>
    </row>
    <row r="7" spans="1:2">
      <c r="A7" s="124" t="s">
        <v>539</v>
      </c>
      <c r="B7" s="24" t="s">
        <v>993</v>
      </c>
    </row>
    <row r="8" spans="1:2">
      <c r="A8" s="124"/>
      <c r="B8" s="24" t="s">
        <v>990</v>
      </c>
    </row>
    <row r="9" spans="1:2">
      <c r="A9" s="124"/>
    </row>
    <row r="10" spans="1:2">
      <c r="A10" s="124" t="s">
        <v>535</v>
      </c>
      <c r="B10" s="24" t="s">
        <v>992</v>
      </c>
    </row>
    <row r="11" spans="1:2">
      <c r="A11" s="124"/>
      <c r="B11" s="24" t="s">
        <v>990</v>
      </c>
    </row>
    <row r="12" spans="1:2">
      <c r="A12" s="124"/>
    </row>
    <row r="13" spans="1:2">
      <c r="A13" s="124" t="s">
        <v>532</v>
      </c>
      <c r="B13" s="24" t="s">
        <v>991</v>
      </c>
    </row>
    <row r="14" spans="1:2">
      <c r="A14" s="124"/>
      <c r="B14" s="24" t="s">
        <v>990</v>
      </c>
    </row>
    <row r="15" spans="1:2">
      <c r="A15" s="124"/>
    </row>
    <row r="16" spans="1:2">
      <c r="A16" s="124" t="s">
        <v>529</v>
      </c>
      <c r="B16" s="24" t="s">
        <v>989</v>
      </c>
    </row>
    <row r="17" spans="1:25">
      <c r="A17" s="124"/>
      <c r="B17" s="128" t="s">
        <v>988</v>
      </c>
    </row>
    <row r="18" spans="1:25">
      <c r="A18" s="124"/>
      <c r="B18" s="128"/>
    </row>
    <row r="19" spans="1:25">
      <c r="A19" s="124" t="s">
        <v>526</v>
      </c>
      <c r="B19" s="128" t="s">
        <v>987</v>
      </c>
    </row>
    <row r="20" spans="1:25">
      <c r="A20" s="124"/>
      <c r="B20" s="128" t="s">
        <v>984</v>
      </c>
    </row>
    <row r="21" spans="1:25">
      <c r="A21" s="124"/>
      <c r="B21" s="128"/>
    </row>
    <row r="22" spans="1:25">
      <c r="A22" s="124" t="s">
        <v>523</v>
      </c>
      <c r="B22" s="128" t="s">
        <v>986</v>
      </c>
    </row>
    <row r="23" spans="1:25">
      <c r="A23" s="124"/>
      <c r="B23" s="128" t="s">
        <v>984</v>
      </c>
    </row>
    <row r="24" spans="1:25">
      <c r="A24" s="124"/>
      <c r="B24" s="128"/>
    </row>
    <row r="25" spans="1:25">
      <c r="A25" s="124" t="s">
        <v>518</v>
      </c>
      <c r="B25" s="128" t="s">
        <v>985</v>
      </c>
    </row>
    <row r="26" spans="1:25">
      <c r="A26" s="124"/>
      <c r="B26" s="128" t="s">
        <v>984</v>
      </c>
    </row>
    <row r="27" spans="1:25">
      <c r="A27" s="124"/>
    </row>
    <row r="28" spans="1:25">
      <c r="A28" s="124" t="s">
        <v>512</v>
      </c>
      <c r="B28" s="24" t="s">
        <v>983</v>
      </c>
    </row>
    <row r="29" spans="1:25">
      <c r="A29" s="124"/>
      <c r="B29" s="24" t="s">
        <v>978</v>
      </c>
    </row>
    <row r="30" spans="1:25">
      <c r="A30" s="124"/>
    </row>
    <row r="31" spans="1:25">
      <c r="A31" s="124" t="s">
        <v>509</v>
      </c>
      <c r="B31" s="129" t="s">
        <v>982</v>
      </c>
      <c r="C31" s="42"/>
      <c r="D31" s="42"/>
      <c r="E31" s="42"/>
      <c r="F31" s="42"/>
      <c r="G31" s="42"/>
      <c r="H31" s="42"/>
      <c r="I31" s="42"/>
      <c r="J31" s="42"/>
      <c r="K31" s="42"/>
      <c r="L31" s="42"/>
      <c r="M31" s="42"/>
      <c r="N31" s="42"/>
      <c r="O31" s="42"/>
      <c r="P31" s="42"/>
      <c r="Q31" s="42"/>
      <c r="R31" s="42"/>
      <c r="S31" s="42"/>
      <c r="T31" s="42"/>
      <c r="U31" s="42"/>
      <c r="V31" s="42"/>
      <c r="W31" s="42"/>
      <c r="X31" s="42"/>
      <c r="Y31" s="42"/>
    </row>
    <row r="32" spans="1:25">
      <c r="A32" s="124"/>
      <c r="B32" s="24" t="s">
        <v>956</v>
      </c>
    </row>
    <row r="33" spans="1:2">
      <c r="A33" s="124"/>
    </row>
    <row r="34" spans="1:2">
      <c r="A34" s="124" t="s">
        <v>505</v>
      </c>
      <c r="B34" s="129" t="s">
        <v>981</v>
      </c>
    </row>
    <row r="35" spans="1:2">
      <c r="A35" s="124"/>
      <c r="B35" s="24" t="s">
        <v>956</v>
      </c>
    </row>
    <row r="36" spans="1:2">
      <c r="A36" s="124"/>
    </row>
    <row r="37" spans="1:2">
      <c r="A37" s="124" t="s">
        <v>499</v>
      </c>
      <c r="B37" s="24" t="s">
        <v>980</v>
      </c>
    </row>
    <row r="38" spans="1:2">
      <c r="A38" s="124"/>
      <c r="B38" s="24" t="s">
        <v>978</v>
      </c>
    </row>
    <row r="39" spans="1:2">
      <c r="A39" s="124"/>
    </row>
    <row r="40" spans="1:2">
      <c r="A40" s="124" t="s">
        <v>493</v>
      </c>
      <c r="B40" s="24" t="s">
        <v>979</v>
      </c>
    </row>
    <row r="41" spans="1:2">
      <c r="A41" s="124"/>
      <c r="B41" s="24" t="s">
        <v>978</v>
      </c>
    </row>
    <row r="42" spans="1:2">
      <c r="A42" s="124"/>
    </row>
    <row r="43" spans="1:2">
      <c r="A43" s="124" t="s">
        <v>490</v>
      </c>
      <c r="B43" s="24" t="s">
        <v>806</v>
      </c>
    </row>
    <row r="44" spans="1:2">
      <c r="A44" s="124"/>
      <c r="B44" s="24" t="s">
        <v>961</v>
      </c>
    </row>
    <row r="45" spans="1:2">
      <c r="A45" s="124"/>
    </row>
    <row r="46" spans="1:2">
      <c r="A46" s="124" t="s">
        <v>485</v>
      </c>
      <c r="B46" s="24" t="s">
        <v>804</v>
      </c>
    </row>
    <row r="47" spans="1:2">
      <c r="A47" s="124"/>
      <c r="B47" s="24" t="s">
        <v>961</v>
      </c>
    </row>
    <row r="48" spans="1:2">
      <c r="A48" s="124"/>
    </row>
    <row r="49" spans="1:2">
      <c r="A49" s="124" t="s">
        <v>481</v>
      </c>
      <c r="B49" s="24" t="s">
        <v>977</v>
      </c>
    </row>
    <row r="50" spans="1:2">
      <c r="A50" s="124"/>
      <c r="B50" s="24" t="s">
        <v>975</v>
      </c>
    </row>
    <row r="51" spans="1:2">
      <c r="A51" s="124"/>
    </row>
    <row r="52" spans="1:2">
      <c r="A52" s="124" t="s">
        <v>475</v>
      </c>
      <c r="B52" s="24" t="s">
        <v>976</v>
      </c>
    </row>
    <row r="53" spans="1:2">
      <c r="A53" s="124"/>
      <c r="B53" s="24" t="s">
        <v>975</v>
      </c>
    </row>
    <row r="54" spans="1:2">
      <c r="A54" s="124"/>
    </row>
    <row r="55" spans="1:2">
      <c r="A55" s="124" t="s">
        <v>473</v>
      </c>
      <c r="B55" s="128" t="s">
        <v>974</v>
      </c>
    </row>
    <row r="56" spans="1:2">
      <c r="A56" s="124"/>
      <c r="B56" s="24" t="s">
        <v>963</v>
      </c>
    </row>
    <row r="57" spans="1:2">
      <c r="A57" s="124"/>
    </row>
    <row r="58" spans="1:2">
      <c r="A58" s="124" t="s">
        <v>469</v>
      </c>
      <c r="B58" s="128" t="s">
        <v>973</v>
      </c>
    </row>
    <row r="59" spans="1:2">
      <c r="A59" s="124"/>
      <c r="B59" s="24" t="s">
        <v>963</v>
      </c>
    </row>
    <row r="60" spans="1:2">
      <c r="A60" s="124"/>
    </row>
    <row r="61" spans="1:2">
      <c r="A61" s="124" t="s">
        <v>463</v>
      </c>
      <c r="B61" s="128" t="s">
        <v>972</v>
      </c>
    </row>
    <row r="62" spans="1:2">
      <c r="A62" s="124"/>
      <c r="B62" s="24" t="s">
        <v>963</v>
      </c>
    </row>
    <row r="63" spans="1:2">
      <c r="A63" s="124"/>
    </row>
    <row r="64" spans="1:2">
      <c r="A64" s="124" t="s">
        <v>458</v>
      </c>
      <c r="B64" s="128" t="s">
        <v>971</v>
      </c>
    </row>
    <row r="65" spans="1:2">
      <c r="A65" s="124"/>
      <c r="B65" s="24" t="s">
        <v>967</v>
      </c>
    </row>
    <row r="66" spans="1:2">
      <c r="A66" s="124"/>
    </row>
    <row r="67" spans="1:2">
      <c r="A67" s="124" t="s">
        <v>455</v>
      </c>
      <c r="B67" s="128" t="s">
        <v>970</v>
      </c>
    </row>
    <row r="68" spans="1:2">
      <c r="A68" s="124"/>
      <c r="B68" s="24" t="s">
        <v>967</v>
      </c>
    </row>
    <row r="69" spans="1:2">
      <c r="A69" s="124"/>
    </row>
    <row r="70" spans="1:2">
      <c r="A70" s="124" t="s">
        <v>452</v>
      </c>
      <c r="B70" s="128" t="s">
        <v>969</v>
      </c>
    </row>
    <row r="71" spans="1:2">
      <c r="A71" s="124"/>
      <c r="B71" s="24" t="s">
        <v>967</v>
      </c>
    </row>
    <row r="72" spans="1:2">
      <c r="A72" s="124"/>
    </row>
    <row r="73" spans="1:2">
      <c r="A73" s="124" t="s">
        <v>447</v>
      </c>
      <c r="B73" s="128" t="s">
        <v>968</v>
      </c>
    </row>
    <row r="74" spans="1:2">
      <c r="A74" s="124"/>
      <c r="B74" s="24" t="s">
        <v>967</v>
      </c>
    </row>
    <row r="75" spans="1:2">
      <c r="A75" s="124"/>
    </row>
    <row r="76" spans="1:2">
      <c r="A76" s="124" t="s">
        <v>444</v>
      </c>
      <c r="B76" s="24" t="s">
        <v>966</v>
      </c>
    </row>
    <row r="77" spans="1:2">
      <c r="A77" s="124"/>
      <c r="B77" s="24" t="s">
        <v>963</v>
      </c>
    </row>
    <row r="78" spans="1:2">
      <c r="A78" s="124"/>
    </row>
    <row r="79" spans="1:2">
      <c r="A79" s="124" t="s">
        <v>441</v>
      </c>
      <c r="B79" s="24" t="s">
        <v>965</v>
      </c>
    </row>
    <row r="80" spans="1:2">
      <c r="A80" s="124"/>
      <c r="B80" s="24" t="s">
        <v>963</v>
      </c>
    </row>
    <row r="81" spans="1:2">
      <c r="A81" s="124"/>
    </row>
    <row r="82" spans="1:2">
      <c r="A82" s="124" t="s">
        <v>435</v>
      </c>
      <c r="B82" s="24" t="s">
        <v>964</v>
      </c>
    </row>
    <row r="83" spans="1:2">
      <c r="A83" s="124"/>
      <c r="B83" s="24" t="s">
        <v>963</v>
      </c>
    </row>
    <row r="84" spans="1:2">
      <c r="A84" s="124"/>
    </row>
    <row r="85" spans="1:2">
      <c r="A85" s="124" t="s">
        <v>431</v>
      </c>
      <c r="B85" s="24" t="s">
        <v>962</v>
      </c>
    </row>
    <row r="86" spans="1:2">
      <c r="A86" s="124"/>
      <c r="B86" s="24" t="s">
        <v>961</v>
      </c>
    </row>
    <row r="87" spans="1:2">
      <c r="A87" s="124"/>
    </row>
    <row r="88" spans="1:2">
      <c r="A88" s="124" t="s">
        <v>427</v>
      </c>
      <c r="B88" s="24" t="s">
        <v>783</v>
      </c>
    </row>
    <row r="89" spans="1:2">
      <c r="A89" s="124"/>
      <c r="B89" s="24" t="s">
        <v>960</v>
      </c>
    </row>
    <row r="90" spans="1:2">
      <c r="A90" s="124"/>
    </row>
    <row r="91" spans="1:2">
      <c r="A91" s="124" t="s">
        <v>422</v>
      </c>
      <c r="B91" s="24" t="s">
        <v>782</v>
      </c>
    </row>
    <row r="92" spans="1:2">
      <c r="A92" s="124"/>
      <c r="B92" s="24" t="s">
        <v>959</v>
      </c>
    </row>
    <row r="93" spans="1:2">
      <c r="A93" s="124"/>
    </row>
    <row r="94" spans="1:2">
      <c r="A94" s="124" t="s">
        <v>419</v>
      </c>
      <c r="B94" s="24" t="s">
        <v>780</v>
      </c>
    </row>
    <row r="95" spans="1:2">
      <c r="A95" s="124"/>
      <c r="B95" s="24" t="s">
        <v>958</v>
      </c>
    </row>
    <row r="96" spans="1:2">
      <c r="A96" s="124"/>
    </row>
    <row r="97" spans="1:2">
      <c r="A97" s="124" t="s">
        <v>413</v>
      </c>
      <c r="B97" s="24" t="s">
        <v>778</v>
      </c>
    </row>
    <row r="98" spans="1:2">
      <c r="A98" s="124"/>
      <c r="B98" s="24" t="s">
        <v>958</v>
      </c>
    </row>
    <row r="99" spans="1:2">
      <c r="A99" s="124"/>
    </row>
    <row r="100" spans="1:2">
      <c r="A100" s="124" t="s">
        <v>410</v>
      </c>
      <c r="B100" s="24" t="s">
        <v>776</v>
      </c>
    </row>
    <row r="101" spans="1:2">
      <c r="A101" s="124"/>
      <c r="B101" s="127" t="s">
        <v>956</v>
      </c>
    </row>
    <row r="102" spans="1:2">
      <c r="A102" s="124"/>
    </row>
    <row r="103" spans="1:2">
      <c r="A103" s="124" t="s">
        <v>71</v>
      </c>
      <c r="B103" s="24" t="s">
        <v>957</v>
      </c>
    </row>
    <row r="104" spans="1:2">
      <c r="A104" s="124"/>
      <c r="B104" s="127" t="s">
        <v>956</v>
      </c>
    </row>
    <row r="105" spans="1:2">
      <c r="A105" s="124"/>
    </row>
    <row r="106" spans="1:2">
      <c r="A106" s="124" t="s">
        <v>70</v>
      </c>
      <c r="B106" s="24" t="s">
        <v>774</v>
      </c>
    </row>
    <row r="107" spans="1:2">
      <c r="A107" s="124"/>
      <c r="B107" s="24" t="s">
        <v>955</v>
      </c>
    </row>
    <row r="108" spans="1:2">
      <c r="A108" s="124"/>
    </row>
    <row r="109" spans="1:2">
      <c r="A109" s="124" t="s">
        <v>400</v>
      </c>
      <c r="B109" s="24" t="s">
        <v>772</v>
      </c>
    </row>
    <row r="110" spans="1:2">
      <c r="A110" s="124"/>
      <c r="B110" s="24" t="s">
        <v>954</v>
      </c>
    </row>
    <row r="111" spans="1:2">
      <c r="A111" s="124"/>
    </row>
    <row r="112" spans="1:2">
      <c r="A112" s="124" t="s">
        <v>397</v>
      </c>
      <c r="B112" s="24" t="s">
        <v>771</v>
      </c>
    </row>
    <row r="113" spans="1:2">
      <c r="A113" s="124"/>
      <c r="B113" s="24" t="s">
        <v>954</v>
      </c>
    </row>
    <row r="114" spans="1:2">
      <c r="A114" s="124"/>
    </row>
    <row r="115" spans="1:2">
      <c r="A115" s="124" t="s">
        <v>395</v>
      </c>
      <c r="B115" s="24" t="s">
        <v>770</v>
      </c>
    </row>
    <row r="116" spans="1:2">
      <c r="A116" s="124"/>
      <c r="B116" s="24" t="s">
        <v>954</v>
      </c>
    </row>
    <row r="117" spans="1:2">
      <c r="A117" s="124"/>
    </row>
    <row r="118" spans="1:2">
      <c r="A118" s="124" t="s">
        <v>393</v>
      </c>
      <c r="B118" s="24" t="s">
        <v>769</v>
      </c>
    </row>
    <row r="119" spans="1:2">
      <c r="A119" s="124"/>
      <c r="B119" s="24" t="s">
        <v>954</v>
      </c>
    </row>
    <row r="120" spans="1:2">
      <c r="A120" s="124"/>
    </row>
    <row r="121" spans="1:2">
      <c r="A121" s="124" t="s">
        <v>390</v>
      </c>
      <c r="B121" s="24" t="s">
        <v>768</v>
      </c>
    </row>
    <row r="122" spans="1:2">
      <c r="A122" s="124"/>
      <c r="B122" s="24" t="s">
        <v>954</v>
      </c>
    </row>
    <row r="123" spans="1:2">
      <c r="A123" s="124"/>
    </row>
    <row r="124" spans="1:2">
      <c r="A124" s="124" t="s">
        <v>73</v>
      </c>
      <c r="B124" s="24" t="s">
        <v>766</v>
      </c>
    </row>
    <row r="125" spans="1:2">
      <c r="A125" s="124"/>
      <c r="B125" s="24" t="s">
        <v>954</v>
      </c>
    </row>
    <row r="126" spans="1:2">
      <c r="A126" s="124"/>
    </row>
    <row r="127" spans="1:2">
      <c r="A127" s="124" t="s">
        <v>384</v>
      </c>
      <c r="B127" s="24" t="s">
        <v>764</v>
      </c>
    </row>
    <row r="128" spans="1:2">
      <c r="A128" s="124"/>
      <c r="B128" s="24" t="s">
        <v>953</v>
      </c>
    </row>
    <row r="129" spans="1:2">
      <c r="A129" s="124"/>
    </row>
    <row r="130" spans="1:2">
      <c r="A130" s="124" t="s">
        <v>382</v>
      </c>
      <c r="B130" s="24" t="s">
        <v>763</v>
      </c>
    </row>
    <row r="131" spans="1:2">
      <c r="A131" s="124"/>
      <c r="B131" s="24" t="s">
        <v>953</v>
      </c>
    </row>
    <row r="132" spans="1:2">
      <c r="A132" s="124"/>
    </row>
    <row r="133" spans="1:2">
      <c r="A133" s="124" t="s">
        <v>379</v>
      </c>
      <c r="B133" s="24" t="s">
        <v>762</v>
      </c>
    </row>
    <row r="134" spans="1:2">
      <c r="A134" s="124"/>
      <c r="B134" s="24" t="s">
        <v>953</v>
      </c>
    </row>
    <row r="135" spans="1:2">
      <c r="A135" s="124"/>
    </row>
    <row r="136" spans="1:2">
      <c r="A136" s="124" t="s">
        <v>377</v>
      </c>
      <c r="B136" s="24" t="s">
        <v>761</v>
      </c>
    </row>
    <row r="137" spans="1:2">
      <c r="A137" s="124"/>
      <c r="B137" s="24" t="s">
        <v>953</v>
      </c>
    </row>
    <row r="138" spans="1:2">
      <c r="A138" s="124"/>
    </row>
    <row r="139" spans="1:2">
      <c r="A139" s="124" t="s">
        <v>375</v>
      </c>
      <c r="B139" s="24" t="s">
        <v>760</v>
      </c>
    </row>
    <row r="140" spans="1:2">
      <c r="A140" s="124"/>
      <c r="B140" s="24" t="s">
        <v>953</v>
      </c>
    </row>
    <row r="141" spans="1:2">
      <c r="A141" s="124"/>
    </row>
    <row r="142" spans="1:2">
      <c r="A142" s="124" t="s">
        <v>372</v>
      </c>
      <c r="B142" s="24" t="s">
        <v>759</v>
      </c>
    </row>
    <row r="143" spans="1:2">
      <c r="A143" s="124"/>
      <c r="B143" s="24" t="s">
        <v>953</v>
      </c>
    </row>
    <row r="144" spans="1:2">
      <c r="A144" s="124"/>
    </row>
    <row r="145" spans="1:7">
      <c r="A145" s="124" t="s">
        <v>369</v>
      </c>
      <c r="B145" s="24" t="s">
        <v>758</v>
      </c>
    </row>
    <row r="146" spans="1:7">
      <c r="A146" s="124"/>
      <c r="B146" s="24" t="s">
        <v>953</v>
      </c>
    </row>
    <row r="147" spans="1:7">
      <c r="A147" s="124"/>
    </row>
    <row r="148" spans="1:7">
      <c r="A148" s="124" t="s">
        <v>72</v>
      </c>
      <c r="B148" s="24" t="s">
        <v>757</v>
      </c>
    </row>
    <row r="149" spans="1:7">
      <c r="A149" s="124"/>
      <c r="B149" s="24" t="s">
        <v>953</v>
      </c>
    </row>
    <row r="150" spans="1:7">
      <c r="A150" s="124"/>
    </row>
    <row r="151" spans="1:7">
      <c r="A151" s="124" t="s">
        <v>363</v>
      </c>
      <c r="B151" s="24" t="s">
        <v>756</v>
      </c>
      <c r="G151" s="126"/>
    </row>
    <row r="152" spans="1:7">
      <c r="A152" s="124"/>
      <c r="B152" s="24" t="s">
        <v>953</v>
      </c>
      <c r="G152" s="22"/>
    </row>
    <row r="153" spans="1:7">
      <c r="A153" s="124"/>
      <c r="G153" s="22"/>
    </row>
    <row r="154" spans="1:7">
      <c r="A154" s="124" t="s">
        <v>360</v>
      </c>
      <c r="B154" s="24" t="s">
        <v>754</v>
      </c>
      <c r="G154" s="22"/>
    </row>
    <row r="155" spans="1:7" ht="15">
      <c r="A155" s="124"/>
      <c r="B155" s="24" t="s">
        <v>950</v>
      </c>
      <c r="G155" s="125"/>
    </row>
    <row r="156" spans="1:7">
      <c r="A156" s="124"/>
      <c r="B156" s="24" t="s">
        <v>949</v>
      </c>
      <c r="G156" s="22"/>
    </row>
    <row r="157" spans="1:7">
      <c r="A157" s="124"/>
      <c r="B157" s="24" t="s">
        <v>948</v>
      </c>
      <c r="G157" s="22"/>
    </row>
    <row r="158" spans="1:7">
      <c r="A158" s="124"/>
      <c r="G158" s="22"/>
    </row>
    <row r="159" spans="1:7">
      <c r="A159" s="124" t="s">
        <v>358</v>
      </c>
      <c r="B159" s="24" t="s">
        <v>952</v>
      </c>
      <c r="G159" s="22"/>
    </row>
    <row r="160" spans="1:7">
      <c r="A160" s="124"/>
      <c r="B160" s="24" t="s">
        <v>950</v>
      </c>
      <c r="G160" s="38"/>
    </row>
    <row r="161" spans="1:7">
      <c r="A161" s="124"/>
      <c r="B161" s="24" t="s">
        <v>949</v>
      </c>
    </row>
    <row r="162" spans="1:7">
      <c r="A162" s="124"/>
      <c r="B162" s="24" t="s">
        <v>948</v>
      </c>
      <c r="G162" s="22"/>
    </row>
    <row r="163" spans="1:7">
      <c r="A163" s="124"/>
      <c r="G163" s="22"/>
    </row>
    <row r="164" spans="1:7">
      <c r="A164" s="124" t="s">
        <v>354</v>
      </c>
      <c r="B164" s="24" t="s">
        <v>951</v>
      </c>
      <c r="G164" s="22"/>
    </row>
    <row r="165" spans="1:7">
      <c r="A165" s="124"/>
      <c r="B165" s="24" t="s">
        <v>950</v>
      </c>
    </row>
    <row r="166" spans="1:7">
      <c r="A166" s="124"/>
      <c r="B166" s="24" t="s">
        <v>949</v>
      </c>
    </row>
    <row r="167" spans="1:7">
      <c r="A167" s="124"/>
      <c r="B167" s="24" t="s">
        <v>948</v>
      </c>
      <c r="G167" s="22"/>
    </row>
    <row r="168" spans="1:7">
      <c r="A168" s="124"/>
      <c r="G168" s="22"/>
    </row>
    <row r="169" spans="1:7">
      <c r="A169" s="124" t="s">
        <v>350</v>
      </c>
      <c r="B169" s="24" t="s">
        <v>753</v>
      </c>
      <c r="G169" s="22"/>
    </row>
    <row r="170" spans="1:7">
      <c r="A170" s="124"/>
      <c r="B170" s="24" t="s">
        <v>950</v>
      </c>
    </row>
    <row r="171" spans="1:7">
      <c r="A171" s="124"/>
      <c r="B171" s="24" t="s">
        <v>949</v>
      </c>
    </row>
    <row r="172" spans="1:7">
      <c r="A172" s="124"/>
      <c r="B172" s="24" t="s">
        <v>948</v>
      </c>
    </row>
    <row r="173" spans="1:7">
      <c r="A173" s="124"/>
    </row>
    <row r="174" spans="1:7">
      <c r="A174" s="124" t="s">
        <v>349</v>
      </c>
      <c r="B174" s="24" t="s">
        <v>751</v>
      </c>
    </row>
    <row r="175" spans="1:7">
      <c r="A175" s="124"/>
      <c r="B175" s="24" t="s">
        <v>947</v>
      </c>
    </row>
    <row r="176" spans="1:7">
      <c r="A176" s="124"/>
    </row>
    <row r="177" spans="1:2">
      <c r="A177" s="124" t="s">
        <v>346</v>
      </c>
      <c r="B177" s="24" t="s">
        <v>750</v>
      </c>
    </row>
    <row r="178" spans="1:2">
      <c r="A178" s="124"/>
      <c r="B178" s="24" t="s">
        <v>947</v>
      </c>
    </row>
    <row r="179" spans="1:2">
      <c r="A179" s="124"/>
    </row>
    <row r="180" spans="1:2">
      <c r="A180" s="124" t="s">
        <v>344</v>
      </c>
      <c r="B180" s="24" t="s">
        <v>745</v>
      </c>
    </row>
    <row r="181" spans="1:2">
      <c r="A181" s="124"/>
      <c r="B181" s="24" t="s">
        <v>946</v>
      </c>
    </row>
    <row r="182" spans="1:2">
      <c r="A182" s="124"/>
    </row>
    <row r="183" spans="1:2">
      <c r="A183" s="124" t="s">
        <v>342</v>
      </c>
      <c r="B183" s="24" t="s">
        <v>744</v>
      </c>
    </row>
    <row r="184" spans="1:2">
      <c r="A184" s="124"/>
      <c r="B184" s="24" t="s">
        <v>946</v>
      </c>
    </row>
    <row r="185" spans="1:2">
      <c r="A185" s="124"/>
    </row>
    <row r="186" spans="1:2">
      <c r="A186" s="124" t="s">
        <v>340</v>
      </c>
      <c r="B186" s="24" t="s">
        <v>743</v>
      </c>
    </row>
    <row r="187" spans="1:2">
      <c r="A187" s="124"/>
      <c r="B187" s="24" t="s">
        <v>946</v>
      </c>
    </row>
    <row r="188" spans="1:2">
      <c r="A188" s="124"/>
    </row>
    <row r="189" spans="1:2">
      <c r="A189" s="124" t="s">
        <v>337</v>
      </c>
      <c r="B189" s="24" t="s">
        <v>742</v>
      </c>
    </row>
    <row r="190" spans="1:2">
      <c r="A190" s="124"/>
      <c r="B190" s="24" t="s">
        <v>946</v>
      </c>
    </row>
    <row r="191" spans="1:2">
      <c r="A191" s="124"/>
    </row>
    <row r="192" spans="1:2">
      <c r="A192" s="124" t="s">
        <v>333</v>
      </c>
      <c r="B192" s="24" t="s">
        <v>945</v>
      </c>
    </row>
    <row r="193" spans="1:2">
      <c r="A193" s="124"/>
      <c r="B193" s="24" t="s">
        <v>944</v>
      </c>
    </row>
    <row r="194" spans="1:2">
      <c r="A194" s="124"/>
    </row>
    <row r="195" spans="1:2">
      <c r="A195" s="124" t="s">
        <v>329</v>
      </c>
      <c r="B195" s="24" t="s">
        <v>735</v>
      </c>
    </row>
    <row r="196" spans="1:2">
      <c r="A196" s="124"/>
      <c r="B196" s="24" t="s">
        <v>943</v>
      </c>
    </row>
    <row r="197" spans="1:2">
      <c r="A197" s="124"/>
    </row>
    <row r="198" spans="1:2">
      <c r="A198" s="124" t="s">
        <v>328</v>
      </c>
      <c r="B198" s="24" t="s">
        <v>732</v>
      </c>
    </row>
    <row r="199" spans="1:2">
      <c r="A199" s="124"/>
      <c r="B199" s="24" t="s">
        <v>942</v>
      </c>
    </row>
    <row r="200" spans="1:2">
      <c r="A200" s="124"/>
    </row>
    <row r="201" spans="1:2">
      <c r="A201" s="124" t="s">
        <v>327</v>
      </c>
      <c r="B201" s="24" t="s">
        <v>731</v>
      </c>
    </row>
    <row r="202" spans="1:2">
      <c r="A202" s="124"/>
      <c r="B202" s="24" t="s">
        <v>942</v>
      </c>
    </row>
    <row r="203" spans="1:2">
      <c r="A203" s="124"/>
    </row>
    <row r="204" spans="1:2">
      <c r="A204" s="124" t="s">
        <v>326</v>
      </c>
      <c r="B204" s="24" t="s">
        <v>729</v>
      </c>
    </row>
    <row r="205" spans="1:2">
      <c r="A205" s="124"/>
      <c r="B205" s="24" t="s">
        <v>942</v>
      </c>
    </row>
    <row r="206" spans="1:2">
      <c r="A206" s="124"/>
    </row>
    <row r="207" spans="1:2">
      <c r="A207" s="124" t="s">
        <v>325</v>
      </c>
      <c r="B207" s="24" t="s">
        <v>728</v>
      </c>
    </row>
    <row r="208" spans="1:2">
      <c r="A208" s="124"/>
      <c r="B208" s="24" t="s">
        <v>942</v>
      </c>
    </row>
    <row r="209" spans="1:2">
      <c r="A209" s="124"/>
    </row>
    <row r="210" spans="1:2">
      <c r="A210" s="124" t="s">
        <v>324</v>
      </c>
      <c r="B210" s="24" t="s">
        <v>727</v>
      </c>
    </row>
    <row r="211" spans="1:2">
      <c r="A211" s="124"/>
      <c r="B211" s="24" t="s">
        <v>942</v>
      </c>
    </row>
    <row r="212" spans="1:2">
      <c r="A212" s="124"/>
    </row>
    <row r="213" spans="1:2">
      <c r="A213" s="124" t="s">
        <v>591</v>
      </c>
      <c r="B213" s="24" t="s">
        <v>724</v>
      </c>
    </row>
    <row r="214" spans="1:2">
      <c r="A214" s="124"/>
      <c r="B214" s="24" t="s">
        <v>942</v>
      </c>
    </row>
    <row r="215" spans="1:2">
      <c r="A215" s="124"/>
    </row>
  </sheetData>
  <pageMargins left="0.75" right="0.75" top="1" bottom="1" header="0.5" footer="0.5"/>
  <pageSetup orientation="landscape" horizontalDpi="1200" verticalDpi="12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U1942"/>
  <sheetViews>
    <sheetView tabSelected="1" zoomScale="75" zoomScaleNormal="75" workbookViewId="0">
      <pane xSplit="3" ySplit="1" topLeftCell="D2" activePane="bottomRight" state="frozen"/>
      <selection pane="topRight" activeCell="D1" sqref="D1"/>
      <selection pane="bottomLeft" activeCell="A2" sqref="A2"/>
      <selection pane="bottomRight" activeCell="A2" sqref="A2"/>
    </sheetView>
  </sheetViews>
  <sheetFormatPr defaultColWidth="9" defaultRowHeight="12.75"/>
  <cols>
    <col min="1" max="1" width="8.875" style="214" customWidth="1"/>
    <col min="2" max="3" width="9.125" style="141" bestFit="1" customWidth="1"/>
    <col min="4" max="6" width="11.125" style="145" customWidth="1"/>
    <col min="7" max="7" width="15.875" style="194" customWidth="1"/>
    <col min="8" max="8" width="19.625" style="213" customWidth="1"/>
    <col min="9" max="9" width="12.625" style="213" customWidth="1"/>
    <col min="10" max="10" width="17.875" style="213" customWidth="1"/>
    <col min="11" max="11" width="16.25" style="145" customWidth="1"/>
    <col min="12" max="12" width="29.875" style="8" customWidth="1"/>
    <col min="13" max="13" width="28.375" style="197" customWidth="1"/>
    <col min="14" max="14" width="14" style="145" customWidth="1"/>
    <col min="15" max="15" width="18.25" style="145" customWidth="1"/>
    <col min="16" max="16" width="18.375" style="145" customWidth="1"/>
    <col min="17" max="26" width="11.125" style="145" customWidth="1"/>
    <col min="27" max="29" width="9.125" style="141" customWidth="1"/>
    <col min="30" max="30" width="22.125" style="203" customWidth="1"/>
    <col min="31" max="35" width="9.125" style="202" customWidth="1"/>
    <col min="36" max="36" width="9.125" style="207" customWidth="1"/>
    <col min="37" max="39" width="9.125" style="141" customWidth="1"/>
    <col min="40" max="40" width="9.125" style="142" customWidth="1"/>
    <col min="41" max="42" width="9.125" style="141" customWidth="1"/>
    <col min="43" max="43" width="9.125" style="142" customWidth="1"/>
    <col min="44" max="47" width="9.125" style="150" customWidth="1"/>
    <col min="48" max="51" width="9.125" style="141" customWidth="1"/>
    <col min="52" max="55" width="9.125" style="150" customWidth="1"/>
    <col min="56" max="58" width="9.125" style="143" customWidth="1"/>
    <col min="59" max="59" width="9.125" style="141" customWidth="1"/>
    <col min="60" max="60" width="18.625" style="142" customWidth="1"/>
    <col min="61" max="61" width="17" style="142" customWidth="1"/>
    <col min="62" max="62" width="12.125" style="141" customWidth="1"/>
    <col min="63" max="63" width="16.625" style="141" customWidth="1"/>
    <col min="64" max="64" width="16.375" style="141" customWidth="1"/>
    <col min="65" max="65" width="18.75" style="141" customWidth="1"/>
    <col min="66" max="66" width="9.125" style="242" customWidth="1"/>
    <col min="67" max="73" width="9.125" style="141" customWidth="1"/>
    <col min="74" max="16384" width="9" style="140"/>
  </cols>
  <sheetData>
    <row r="1" spans="1:73" s="139" customFormat="1">
      <c r="A1" s="7" t="s">
        <v>0</v>
      </c>
      <c r="B1" s="144" t="s">
        <v>1</v>
      </c>
      <c r="C1" s="144" t="s">
        <v>2</v>
      </c>
      <c r="D1" s="144" t="s">
        <v>3</v>
      </c>
      <c r="E1" s="144" t="s">
        <v>4</v>
      </c>
      <c r="F1" s="144" t="s">
        <v>5</v>
      </c>
      <c r="G1" s="189" t="s">
        <v>6</v>
      </c>
      <c r="H1" s="208" t="s">
        <v>7</v>
      </c>
      <c r="I1" s="208" t="s">
        <v>8</v>
      </c>
      <c r="J1" s="208" t="s">
        <v>9</v>
      </c>
      <c r="K1" s="144" t="s">
        <v>10</v>
      </c>
      <c r="L1" s="144" t="s">
        <v>11</v>
      </c>
      <c r="M1" s="189" t="s">
        <v>12</v>
      </c>
      <c r="N1" s="144" t="s">
        <v>13</v>
      </c>
      <c r="O1" s="144" t="s">
        <v>14</v>
      </c>
      <c r="P1" s="144" t="s">
        <v>15</v>
      </c>
      <c r="Q1" s="144" t="s">
        <v>16</v>
      </c>
      <c r="R1" s="144" t="s">
        <v>17</v>
      </c>
      <c r="S1" s="144" t="s">
        <v>18</v>
      </c>
      <c r="T1" s="144" t="s">
        <v>19</v>
      </c>
      <c r="U1" s="144" t="s">
        <v>20</v>
      </c>
      <c r="V1" s="144" t="s">
        <v>21</v>
      </c>
      <c r="W1" s="144" t="s">
        <v>22</v>
      </c>
      <c r="X1" s="144" t="s">
        <v>23</v>
      </c>
      <c r="Y1" s="144" t="s">
        <v>24</v>
      </c>
      <c r="Z1" s="144" t="s">
        <v>25</v>
      </c>
      <c r="AA1" s="144" t="s">
        <v>26</v>
      </c>
      <c r="AB1" s="144" t="s">
        <v>27</v>
      </c>
      <c r="AC1" s="144" t="s">
        <v>28</v>
      </c>
      <c r="AD1" s="144" t="s">
        <v>29</v>
      </c>
      <c r="AE1" s="144" t="s">
        <v>30</v>
      </c>
      <c r="AF1" s="144" t="s">
        <v>31</v>
      </c>
      <c r="AG1" s="144" t="s">
        <v>32</v>
      </c>
      <c r="AH1" s="144" t="s">
        <v>33</v>
      </c>
      <c r="AI1" s="144" t="s">
        <v>34</v>
      </c>
      <c r="AJ1" s="189" t="s">
        <v>35</v>
      </c>
      <c r="AK1" s="144" t="s">
        <v>36</v>
      </c>
      <c r="AL1" s="144" t="s">
        <v>37</v>
      </c>
      <c r="AM1" s="144" t="s">
        <v>38</v>
      </c>
      <c r="AN1" s="5" t="s">
        <v>39</v>
      </c>
      <c r="AO1" s="144" t="s">
        <v>40</v>
      </c>
      <c r="AP1" s="144" t="s">
        <v>41</v>
      </c>
      <c r="AQ1" s="5" t="s">
        <v>42</v>
      </c>
      <c r="AR1" s="148" t="s">
        <v>43</v>
      </c>
      <c r="AS1" s="148" t="s">
        <v>44</v>
      </c>
      <c r="AT1" s="148" t="s">
        <v>45</v>
      </c>
      <c r="AU1" s="148" t="s">
        <v>1041</v>
      </c>
      <c r="AV1" s="144" t="s">
        <v>46</v>
      </c>
      <c r="AW1" s="144" t="s">
        <v>47</v>
      </c>
      <c r="AX1" s="144" t="s">
        <v>48</v>
      </c>
      <c r="AY1" s="144" t="s">
        <v>1045</v>
      </c>
      <c r="AZ1" s="148" t="s">
        <v>49</v>
      </c>
      <c r="BA1" s="148" t="s">
        <v>50</v>
      </c>
      <c r="BB1" s="148" t="s">
        <v>51</v>
      </c>
      <c r="BC1" s="148" t="s">
        <v>1046</v>
      </c>
      <c r="BD1" s="146" t="s">
        <v>52</v>
      </c>
      <c r="BE1" s="146" t="s">
        <v>53</v>
      </c>
      <c r="BF1" s="146" t="s">
        <v>54</v>
      </c>
      <c r="BG1" s="144" t="s">
        <v>55</v>
      </c>
      <c r="BH1" s="5" t="s">
        <v>56</v>
      </c>
      <c r="BI1" s="5" t="s">
        <v>57</v>
      </c>
      <c r="BJ1" s="144" t="s">
        <v>58</v>
      </c>
      <c r="BK1" s="144" t="s">
        <v>59</v>
      </c>
      <c r="BL1" s="144" t="s">
        <v>60</v>
      </c>
      <c r="BM1" s="144" t="s">
        <v>61</v>
      </c>
      <c r="BN1" s="255" t="s">
        <v>62</v>
      </c>
      <c r="BO1" s="144" t="s">
        <v>63</v>
      </c>
      <c r="BP1" s="144" t="s">
        <v>64</v>
      </c>
      <c r="BQ1" s="144" t="s">
        <v>65</v>
      </c>
      <c r="BR1" s="144" t="s">
        <v>66</v>
      </c>
      <c r="BS1" s="144" t="s">
        <v>67</v>
      </c>
      <c r="BT1" s="144" t="s">
        <v>68</v>
      </c>
      <c r="BU1" s="144" t="s">
        <v>69</v>
      </c>
    </row>
    <row r="2" spans="1:73">
      <c r="A2" s="4" t="s">
        <v>70</v>
      </c>
      <c r="B2" s="137">
        <v>1</v>
      </c>
      <c r="C2" s="137">
        <v>1980</v>
      </c>
      <c r="D2" s="190">
        <v>3893888</v>
      </c>
      <c r="E2" s="141">
        <v>1521183</v>
      </c>
      <c r="F2" s="141">
        <v>148106</v>
      </c>
      <c r="G2" s="191">
        <v>8.9</v>
      </c>
      <c r="H2" s="209"/>
      <c r="I2" s="209"/>
      <c r="J2" s="209"/>
      <c r="K2" s="145">
        <v>36142</v>
      </c>
      <c r="L2" s="197"/>
      <c r="N2" s="140">
        <v>30864240</v>
      </c>
      <c r="O2" s="145">
        <v>15220</v>
      </c>
      <c r="P2" s="145">
        <v>179602</v>
      </c>
      <c r="Q2" s="145">
        <v>62733</v>
      </c>
      <c r="R2" s="145">
        <v>582862.80000000005</v>
      </c>
      <c r="S2" s="145">
        <v>193482.8</v>
      </c>
      <c r="T2" s="145">
        <v>89</v>
      </c>
      <c r="U2" s="145">
        <v>118</v>
      </c>
      <c r="V2" s="145">
        <v>148</v>
      </c>
      <c r="W2" s="145">
        <v>63</v>
      </c>
      <c r="X2" s="145">
        <v>115</v>
      </c>
      <c r="Y2" s="145">
        <v>165</v>
      </c>
      <c r="Z2" s="145">
        <v>209</v>
      </c>
      <c r="AA2" s="136">
        <f>ROUND((T2+X2)-MAX(0.3*(T2-75-90),0),0)</f>
        <v>204</v>
      </c>
      <c r="AB2" s="136">
        <f>ROUND((U2+Y2)-MAX(0.3*(U2-75-90),0),0)</f>
        <v>283</v>
      </c>
      <c r="AC2" s="136">
        <f>ROUND((V2+Z2)-MAX(0.3*(V2-75-90),0),0)</f>
        <v>357</v>
      </c>
      <c r="AE2" s="136">
        <v>238</v>
      </c>
      <c r="AF2" s="136">
        <v>0</v>
      </c>
      <c r="AG2" s="136">
        <f>SUM(AE2:AF2)</f>
        <v>238</v>
      </c>
      <c r="AH2" s="136">
        <f>ROUND((AG2+W2)-MAX(0.3*(AG2-75-90),0),0)</f>
        <v>279</v>
      </c>
      <c r="AI2" s="203">
        <v>810</v>
      </c>
      <c r="AJ2" s="204">
        <v>21.2</v>
      </c>
      <c r="AK2" s="136">
        <v>1</v>
      </c>
      <c r="AL2" s="136">
        <v>101</v>
      </c>
      <c r="AM2" s="136">
        <v>4</v>
      </c>
      <c r="AN2" s="6">
        <v>0.96</v>
      </c>
      <c r="AO2" s="136">
        <v>35</v>
      </c>
      <c r="AP2" s="136">
        <v>0</v>
      </c>
      <c r="AQ2" s="6">
        <v>1</v>
      </c>
      <c r="AR2" s="149">
        <v>0</v>
      </c>
      <c r="AS2" s="149">
        <v>0.1</v>
      </c>
      <c r="AT2" s="149">
        <v>0.1</v>
      </c>
      <c r="AU2" s="149">
        <v>0.1</v>
      </c>
      <c r="AV2" s="136">
        <v>0</v>
      </c>
      <c r="AW2" s="136">
        <v>500</v>
      </c>
      <c r="AX2" s="136">
        <v>500</v>
      </c>
      <c r="AY2" s="136">
        <v>500</v>
      </c>
      <c r="AZ2" s="149">
        <v>0</v>
      </c>
      <c r="BA2" s="149">
        <v>0.125</v>
      </c>
      <c r="BB2" s="149">
        <v>0.125</v>
      </c>
      <c r="BC2" s="149">
        <v>0.125</v>
      </c>
      <c r="BD2" s="138">
        <v>0</v>
      </c>
      <c r="BE2" s="138"/>
      <c r="BF2" s="138"/>
      <c r="BG2" s="136">
        <v>0</v>
      </c>
      <c r="BH2" s="6">
        <v>3.1</v>
      </c>
      <c r="BI2" s="6">
        <v>3.1</v>
      </c>
      <c r="BJ2" s="136"/>
      <c r="BK2" s="136"/>
      <c r="BL2" s="136"/>
      <c r="BM2" s="136"/>
      <c r="BN2" s="238"/>
      <c r="BO2" s="136"/>
      <c r="BP2" s="136"/>
      <c r="BQ2" s="136"/>
      <c r="BR2" s="136"/>
      <c r="BS2" s="136"/>
      <c r="BT2" s="136"/>
      <c r="BU2" s="136"/>
    </row>
    <row r="3" spans="1:73">
      <c r="A3" s="4" t="s">
        <v>71</v>
      </c>
      <c r="B3" s="137">
        <v>2</v>
      </c>
      <c r="C3" s="137">
        <v>1980</v>
      </c>
      <c r="D3" s="190">
        <v>401851</v>
      </c>
      <c r="E3" s="141">
        <v>169397</v>
      </c>
      <c r="F3" s="141">
        <v>18008</v>
      </c>
      <c r="G3" s="191">
        <v>9.6</v>
      </c>
      <c r="H3" s="209"/>
      <c r="I3" s="209"/>
      <c r="J3" s="209"/>
      <c r="K3" s="145">
        <v>15282</v>
      </c>
      <c r="L3" s="197"/>
      <c r="N3" s="140">
        <v>6204950</v>
      </c>
      <c r="O3" s="145">
        <v>4897</v>
      </c>
      <c r="P3" s="145">
        <v>15135</v>
      </c>
      <c r="Q3" s="145">
        <v>6158</v>
      </c>
      <c r="R3" s="145">
        <v>28693.25</v>
      </c>
      <c r="S3" s="145">
        <v>9837.1669999999995</v>
      </c>
      <c r="T3" s="145">
        <v>400</v>
      </c>
      <c r="U3" s="145">
        <v>457</v>
      </c>
      <c r="V3" s="145">
        <v>514</v>
      </c>
      <c r="W3" s="145">
        <v>98</v>
      </c>
      <c r="X3" s="145">
        <v>180</v>
      </c>
      <c r="Y3" s="145">
        <v>258</v>
      </c>
      <c r="Z3" s="145">
        <v>327</v>
      </c>
      <c r="AA3" s="136">
        <f>ROUND((T3+X3)-MAX(0.3*(T3-145-200),0),0)</f>
        <v>564</v>
      </c>
      <c r="AB3" s="136">
        <f>ROUND((U3+Y3)-MAX(0.3*(U3-145-200),0),0)</f>
        <v>681</v>
      </c>
      <c r="AC3" s="136">
        <f>ROUND((V3+Z3)-MAX(0.3*(V3-145-200),0),0)</f>
        <v>790</v>
      </c>
      <c r="AE3" s="136">
        <v>238</v>
      </c>
      <c r="AF3" s="136">
        <v>235</v>
      </c>
      <c r="AG3" s="136">
        <f>SUM(AE3:AF3)</f>
        <v>473</v>
      </c>
      <c r="AH3" s="136">
        <f>ROUND((AG3+W3)-MAX(0.3*(AG3-145-200),0),0)</f>
        <v>533</v>
      </c>
      <c r="AI3" s="203">
        <v>36</v>
      </c>
      <c r="AJ3" s="204">
        <v>9.6</v>
      </c>
      <c r="AK3" s="136">
        <v>0</v>
      </c>
      <c r="AL3" s="136">
        <v>25</v>
      </c>
      <c r="AM3" s="136">
        <v>14</v>
      </c>
      <c r="AN3" s="6">
        <v>0.64</v>
      </c>
      <c r="AO3" s="136">
        <v>9</v>
      </c>
      <c r="AP3" s="136">
        <v>11</v>
      </c>
      <c r="AQ3" s="6">
        <v>0.45</v>
      </c>
      <c r="AR3" s="149">
        <v>0</v>
      </c>
      <c r="AS3" s="149">
        <v>0.1</v>
      </c>
      <c r="AT3" s="149">
        <v>0.1</v>
      </c>
      <c r="AU3" s="149">
        <v>0.1</v>
      </c>
      <c r="AV3" s="136">
        <v>0</v>
      </c>
      <c r="AW3" s="136">
        <v>500</v>
      </c>
      <c r="AX3" s="136">
        <v>500</v>
      </c>
      <c r="AY3" s="136">
        <v>500</v>
      </c>
      <c r="AZ3" s="149">
        <v>0</v>
      </c>
      <c r="BA3" s="149">
        <v>0.125</v>
      </c>
      <c r="BB3" s="149">
        <v>0.125</v>
      </c>
      <c r="BC3" s="149">
        <v>0.125</v>
      </c>
      <c r="BD3" s="138">
        <v>0</v>
      </c>
      <c r="BE3" s="138"/>
      <c r="BF3" s="138"/>
      <c r="BG3" s="136">
        <v>0</v>
      </c>
      <c r="BH3" s="6">
        <v>3.1</v>
      </c>
      <c r="BI3" s="6">
        <v>3.6</v>
      </c>
      <c r="BJ3" s="136"/>
      <c r="BK3" s="136"/>
      <c r="BL3" s="136"/>
      <c r="BM3" s="136"/>
      <c r="BN3" s="238"/>
      <c r="BO3" s="136"/>
      <c r="BP3" s="136"/>
      <c r="BQ3" s="136"/>
      <c r="BR3" s="136"/>
      <c r="BS3" s="136"/>
      <c r="BT3" s="136"/>
      <c r="BU3" s="136"/>
    </row>
    <row r="4" spans="1:73">
      <c r="A4" s="4" t="s">
        <v>72</v>
      </c>
      <c r="B4" s="137">
        <v>3</v>
      </c>
      <c r="C4" s="137">
        <v>1980</v>
      </c>
      <c r="D4" s="190">
        <v>2718215</v>
      </c>
      <c r="E4" s="141">
        <v>1146371</v>
      </c>
      <c r="F4" s="141">
        <v>81630</v>
      </c>
      <c r="G4" s="191">
        <v>6.6</v>
      </c>
      <c r="H4" s="209"/>
      <c r="I4" s="209"/>
      <c r="J4" s="209"/>
      <c r="K4" s="145">
        <v>30764</v>
      </c>
      <c r="L4" s="197"/>
      <c r="N4" s="140">
        <v>26363186</v>
      </c>
      <c r="O4" s="145">
        <v>60845</v>
      </c>
      <c r="P4" s="145">
        <v>51245</v>
      </c>
      <c r="Q4" s="145">
        <v>18312</v>
      </c>
      <c r="R4" s="145">
        <v>195560.4</v>
      </c>
      <c r="S4" s="145">
        <v>65209.75</v>
      </c>
      <c r="T4" s="145">
        <v>156</v>
      </c>
      <c r="U4" s="145">
        <v>202</v>
      </c>
      <c r="V4" s="145">
        <v>244</v>
      </c>
      <c r="W4" s="145">
        <v>63</v>
      </c>
      <c r="X4" s="145">
        <v>115</v>
      </c>
      <c r="Y4" s="145">
        <v>165</v>
      </c>
      <c r="Z4" s="145">
        <v>209</v>
      </c>
      <c r="AA4" s="136">
        <f>ROUND((T4+X4)-MAX(0.3*(T4-75-90),0),0)</f>
        <v>271</v>
      </c>
      <c r="AB4" s="136">
        <f>ROUND((U4+Y4)-MAX(0.3*(U4-75-90),0),0)</f>
        <v>356</v>
      </c>
      <c r="AC4" s="136">
        <f>ROUND((V4+Z4)-MAX(0.3*(V4-75-90),0),0)</f>
        <v>429</v>
      </c>
      <c r="AE4" s="136">
        <v>238</v>
      </c>
      <c r="AF4" s="136">
        <v>0</v>
      </c>
      <c r="AG4" s="136">
        <f>SUM(AE4:AF4)</f>
        <v>238</v>
      </c>
      <c r="AH4" s="136">
        <f>ROUND((AG4+W4)-MAX(0.3*(AG4-75-90),0),0)</f>
        <v>279</v>
      </c>
      <c r="AI4" s="203">
        <v>354</v>
      </c>
      <c r="AJ4" s="204">
        <v>12.8</v>
      </c>
      <c r="AK4" s="136">
        <v>1</v>
      </c>
      <c r="AL4" s="136">
        <v>18</v>
      </c>
      <c r="AM4" s="136">
        <v>42</v>
      </c>
      <c r="AN4" s="6">
        <v>0.3</v>
      </c>
      <c r="AO4" s="136">
        <v>14</v>
      </c>
      <c r="AP4" s="136">
        <v>16</v>
      </c>
      <c r="AQ4" s="6">
        <v>0.47</v>
      </c>
      <c r="AR4" s="149">
        <v>0</v>
      </c>
      <c r="AS4" s="149">
        <v>0.1</v>
      </c>
      <c r="AT4" s="149">
        <v>0.1</v>
      </c>
      <c r="AU4" s="149">
        <v>0.1</v>
      </c>
      <c r="AV4" s="136">
        <v>0</v>
      </c>
      <c r="AW4" s="136">
        <v>500</v>
      </c>
      <c r="AX4" s="136">
        <v>500</v>
      </c>
      <c r="AY4" s="136">
        <v>500</v>
      </c>
      <c r="AZ4" s="149">
        <v>0</v>
      </c>
      <c r="BA4" s="149">
        <v>0.125</v>
      </c>
      <c r="BB4" s="149">
        <v>0.125</v>
      </c>
      <c r="BC4" s="149">
        <v>0.125</v>
      </c>
      <c r="BD4" s="138">
        <v>0</v>
      </c>
      <c r="BE4" s="138"/>
      <c r="BF4" s="138"/>
      <c r="BG4" s="136">
        <v>0</v>
      </c>
      <c r="BH4" s="6">
        <v>3.1</v>
      </c>
      <c r="BI4" s="6">
        <v>3.1</v>
      </c>
      <c r="BJ4" s="136"/>
      <c r="BK4" s="136"/>
      <c r="BL4" s="136"/>
      <c r="BM4" s="136"/>
      <c r="BN4" s="238"/>
      <c r="BO4" s="136"/>
      <c r="BP4" s="136"/>
      <c r="BQ4" s="136"/>
      <c r="BR4" s="136"/>
      <c r="BS4" s="136"/>
      <c r="BT4" s="136"/>
      <c r="BU4" s="136"/>
    </row>
    <row r="5" spans="1:73">
      <c r="A5" s="4" t="s">
        <v>73</v>
      </c>
      <c r="B5" s="137">
        <v>4</v>
      </c>
      <c r="C5" s="137">
        <v>1980</v>
      </c>
      <c r="D5" s="190">
        <v>2286435</v>
      </c>
      <c r="E5" s="141">
        <v>922894</v>
      </c>
      <c r="F5" s="141">
        <v>75386</v>
      </c>
      <c r="G5" s="191">
        <v>7.6</v>
      </c>
      <c r="H5" s="209"/>
      <c r="I5" s="209"/>
      <c r="J5" s="209"/>
      <c r="K5" s="145">
        <v>20276</v>
      </c>
      <c r="L5" s="197"/>
      <c r="N5" s="140">
        <v>17371177</v>
      </c>
      <c r="O5" s="145">
        <v>12021</v>
      </c>
      <c r="P5" s="145">
        <v>84958</v>
      </c>
      <c r="Q5" s="145">
        <v>29457</v>
      </c>
      <c r="R5" s="145">
        <v>300828.90000000002</v>
      </c>
      <c r="S5" s="145">
        <v>102997.8</v>
      </c>
      <c r="T5" s="145">
        <v>133</v>
      </c>
      <c r="U5" s="145">
        <v>161</v>
      </c>
      <c r="V5" s="145">
        <v>188</v>
      </c>
      <c r="W5" s="145">
        <v>63</v>
      </c>
      <c r="X5" s="145">
        <v>115</v>
      </c>
      <c r="Y5" s="145">
        <v>165</v>
      </c>
      <c r="Z5" s="145">
        <v>209</v>
      </c>
      <c r="AA5" s="136">
        <f>ROUND((T5+X5)-MAX(0.3*(T5-75-90),0),0)</f>
        <v>248</v>
      </c>
      <c r="AB5" s="136">
        <f>ROUND((U5+Y5)-MAX(0.3*(U5-75-90),0),0)</f>
        <v>326</v>
      </c>
      <c r="AC5" s="136">
        <f>ROUND((V5+Z5)-MAX(0.3*(V5-75-90),0),0)</f>
        <v>390</v>
      </c>
      <c r="AE5" s="136">
        <v>238</v>
      </c>
      <c r="AF5" s="136">
        <v>0</v>
      </c>
      <c r="AG5" s="136">
        <f>SUM(AE5:AF5)</f>
        <v>238</v>
      </c>
      <c r="AH5" s="136">
        <f>ROUND((AG5+W5)-MAX(0.3*(AG5-75-90),0),0)</f>
        <v>279</v>
      </c>
      <c r="AI5" s="203">
        <v>484</v>
      </c>
      <c r="AJ5" s="204">
        <v>21.5</v>
      </c>
      <c r="AK5" s="136">
        <v>1</v>
      </c>
      <c r="AL5" s="136">
        <v>94</v>
      </c>
      <c r="AM5" s="136">
        <v>6</v>
      </c>
      <c r="AN5" s="6">
        <v>0.94</v>
      </c>
      <c r="AO5" s="136">
        <v>35</v>
      </c>
      <c r="AP5" s="136">
        <v>0</v>
      </c>
      <c r="AQ5" s="6">
        <v>1</v>
      </c>
      <c r="AR5" s="149">
        <v>0</v>
      </c>
      <c r="AS5" s="149">
        <v>0.1</v>
      </c>
      <c r="AT5" s="149">
        <v>0.1</v>
      </c>
      <c r="AU5" s="149">
        <v>0.1</v>
      </c>
      <c r="AV5" s="136">
        <v>0</v>
      </c>
      <c r="AW5" s="136">
        <v>500</v>
      </c>
      <c r="AX5" s="136">
        <v>500</v>
      </c>
      <c r="AY5" s="136">
        <v>500</v>
      </c>
      <c r="AZ5" s="149">
        <v>0</v>
      </c>
      <c r="BA5" s="149">
        <v>0.125</v>
      </c>
      <c r="BB5" s="149">
        <v>0.125</v>
      </c>
      <c r="BC5" s="149">
        <v>0.125</v>
      </c>
      <c r="BD5" s="138">
        <v>0</v>
      </c>
      <c r="BE5" s="138"/>
      <c r="BF5" s="138"/>
      <c r="BG5" s="136">
        <v>0</v>
      </c>
      <c r="BH5" s="6">
        <v>3.1</v>
      </c>
      <c r="BI5" s="6">
        <v>2.5499999999999998</v>
      </c>
      <c r="BJ5" s="136"/>
      <c r="BK5" s="136"/>
      <c r="BL5" s="136"/>
      <c r="BM5" s="136"/>
      <c r="BN5" s="238"/>
      <c r="BO5" s="136"/>
      <c r="BP5" s="136"/>
      <c r="BQ5" s="136"/>
      <c r="BR5" s="136"/>
      <c r="BS5" s="136"/>
      <c r="BT5" s="136"/>
      <c r="BU5" s="136"/>
    </row>
    <row r="6" spans="1:73">
      <c r="A6" s="4" t="s">
        <v>74</v>
      </c>
      <c r="B6" s="137">
        <v>5</v>
      </c>
      <c r="C6" s="137">
        <v>1980</v>
      </c>
      <c r="D6" s="190">
        <v>23667902</v>
      </c>
      <c r="E6" s="141">
        <v>10787673</v>
      </c>
      <c r="F6" s="141">
        <v>791379</v>
      </c>
      <c r="G6" s="191">
        <v>6.8</v>
      </c>
      <c r="H6" s="210"/>
      <c r="I6" s="209"/>
      <c r="J6" s="209"/>
      <c r="K6" s="145">
        <v>327958</v>
      </c>
      <c r="L6" s="197"/>
      <c r="N6" s="140">
        <v>283852405</v>
      </c>
      <c r="O6" s="145">
        <v>367598</v>
      </c>
      <c r="P6" s="145">
        <v>1386871</v>
      </c>
      <c r="Q6" s="145">
        <v>476146</v>
      </c>
      <c r="R6" s="145">
        <v>1492669</v>
      </c>
      <c r="S6" s="145">
        <v>542672.19999999995</v>
      </c>
      <c r="T6" s="145">
        <v>382</v>
      </c>
      <c r="U6" s="145">
        <v>473</v>
      </c>
      <c r="V6" s="145">
        <v>563</v>
      </c>
      <c r="W6" s="145">
        <v>63</v>
      </c>
      <c r="X6" s="145">
        <v>115</v>
      </c>
      <c r="Y6" s="145">
        <v>165</v>
      </c>
      <c r="Z6" s="145">
        <v>209</v>
      </c>
      <c r="AA6" s="136">
        <f>ROUND((T6+X6)-MAX(0.3*(T6-75-90),0),0)</f>
        <v>432</v>
      </c>
      <c r="AB6" s="136">
        <f>ROUND((U6+Y6)-MAX(0.3*(U6-75-90),0),0)</f>
        <v>546</v>
      </c>
      <c r="AC6" s="136">
        <f>ROUND((V6+Z6)-MAX(0.3*(V6-75-90),0),0)</f>
        <v>653</v>
      </c>
      <c r="AE6" s="136">
        <v>238</v>
      </c>
      <c r="AF6" s="136">
        <v>182</v>
      </c>
      <c r="AG6" s="136">
        <f>SUM(AE6:AF6)</f>
        <v>420</v>
      </c>
      <c r="AH6" s="136">
        <f>ROUND((AG6+W6)-MAX(0.3*(AG6-75-90),0),0)</f>
        <v>407</v>
      </c>
      <c r="AI6" s="203">
        <v>2619</v>
      </c>
      <c r="AJ6" s="204">
        <v>11</v>
      </c>
      <c r="AK6" s="136">
        <v>1</v>
      </c>
      <c r="AL6" s="136">
        <v>50</v>
      </c>
      <c r="AM6" s="136">
        <v>30</v>
      </c>
      <c r="AN6" s="6">
        <v>0.63</v>
      </c>
      <c r="AO6" s="136">
        <v>25</v>
      </c>
      <c r="AP6" s="136">
        <v>14</v>
      </c>
      <c r="AQ6" s="6">
        <v>0.64</v>
      </c>
      <c r="AR6" s="149">
        <v>0</v>
      </c>
      <c r="AS6" s="149">
        <v>0.1</v>
      </c>
      <c r="AT6" s="149">
        <v>0.1</v>
      </c>
      <c r="AU6" s="149">
        <v>0.1</v>
      </c>
      <c r="AV6" s="136">
        <v>0</v>
      </c>
      <c r="AW6" s="136">
        <v>500</v>
      </c>
      <c r="AX6" s="136">
        <v>500</v>
      </c>
      <c r="AY6" s="136">
        <v>500</v>
      </c>
      <c r="AZ6" s="149">
        <v>0</v>
      </c>
      <c r="BA6" s="149">
        <v>0.125</v>
      </c>
      <c r="BB6" s="149">
        <v>0.125</v>
      </c>
      <c r="BC6" s="149">
        <v>0.125</v>
      </c>
      <c r="BD6" s="138">
        <v>0</v>
      </c>
      <c r="BE6" s="138"/>
      <c r="BF6" s="138"/>
      <c r="BG6" s="136">
        <v>0</v>
      </c>
      <c r="BH6" s="6">
        <v>3.1</v>
      </c>
      <c r="BI6" s="6">
        <v>3.1</v>
      </c>
      <c r="BJ6" s="136"/>
      <c r="BK6" s="136"/>
      <c r="BL6" s="136"/>
      <c r="BM6" s="136"/>
      <c r="BN6" s="238"/>
      <c r="BO6" s="136"/>
      <c r="BP6" s="136"/>
      <c r="BQ6" s="136"/>
      <c r="BR6" s="136"/>
      <c r="BS6" s="136"/>
      <c r="BT6" s="136"/>
      <c r="BU6" s="136"/>
    </row>
    <row r="7" spans="1:73">
      <c r="A7" s="4" t="s">
        <v>75</v>
      </c>
      <c r="B7" s="137">
        <v>6</v>
      </c>
      <c r="C7" s="137">
        <v>1980</v>
      </c>
      <c r="D7" s="190">
        <v>2889964</v>
      </c>
      <c r="E7" s="141">
        <v>1405381</v>
      </c>
      <c r="F7" s="141">
        <v>86267</v>
      </c>
      <c r="G7" s="191">
        <v>5.8</v>
      </c>
      <c r="H7" s="209"/>
      <c r="I7" s="209"/>
      <c r="J7" s="209"/>
      <c r="K7" s="145">
        <v>38332</v>
      </c>
      <c r="L7" s="197"/>
      <c r="N7" s="140">
        <v>31667476</v>
      </c>
      <c r="O7" s="145">
        <v>66252</v>
      </c>
      <c r="P7" s="145">
        <v>76821</v>
      </c>
      <c r="Q7" s="145">
        <v>27711</v>
      </c>
      <c r="R7" s="145">
        <v>163414.79999999999</v>
      </c>
      <c r="S7" s="145">
        <v>61720.08</v>
      </c>
      <c r="T7" s="145">
        <v>229</v>
      </c>
      <c r="U7" s="145">
        <v>290</v>
      </c>
      <c r="V7" s="145">
        <v>351</v>
      </c>
      <c r="W7" s="145">
        <v>63</v>
      </c>
      <c r="X7" s="145">
        <v>115</v>
      </c>
      <c r="Y7" s="145">
        <v>165</v>
      </c>
      <c r="Z7" s="145">
        <v>209</v>
      </c>
      <c r="AA7" s="136">
        <f>ROUND((T7+X7)-MAX(0.3*(T7-75-90),0),0)</f>
        <v>325</v>
      </c>
      <c r="AB7" s="136">
        <f>ROUND((U7+Y7)-MAX(0.3*(U7-75-90),0),0)</f>
        <v>418</v>
      </c>
      <c r="AC7" s="136">
        <f>ROUND((V7+Z7)-MAX(0.3*(V7-75-90),0),0)</f>
        <v>504</v>
      </c>
      <c r="AE7" s="136">
        <v>238</v>
      </c>
      <c r="AF7" s="136">
        <v>55</v>
      </c>
      <c r="AG7" s="136">
        <f>SUM(AE7:AF7)</f>
        <v>293</v>
      </c>
      <c r="AH7" s="136">
        <f>ROUND((AG7+W7)-MAX(0.3*(AG7-75-90),0),0)</f>
        <v>318</v>
      </c>
      <c r="AI7" s="203">
        <v>247</v>
      </c>
      <c r="AJ7" s="204">
        <v>8.6</v>
      </c>
      <c r="AK7" s="136">
        <v>1</v>
      </c>
      <c r="AL7" s="136">
        <v>27</v>
      </c>
      <c r="AM7" s="136">
        <v>38</v>
      </c>
      <c r="AN7" s="6">
        <v>0.42</v>
      </c>
      <c r="AO7" s="136">
        <v>13</v>
      </c>
      <c r="AP7" s="136">
        <v>22</v>
      </c>
      <c r="AQ7" s="6">
        <v>0.37</v>
      </c>
      <c r="AR7" s="149">
        <v>0</v>
      </c>
      <c r="AS7" s="149">
        <v>0.1</v>
      </c>
      <c r="AT7" s="149">
        <v>0.1</v>
      </c>
      <c r="AU7" s="149">
        <v>0.1</v>
      </c>
      <c r="AV7" s="136">
        <v>0</v>
      </c>
      <c r="AW7" s="136">
        <v>500</v>
      </c>
      <c r="AX7" s="136">
        <v>500</v>
      </c>
      <c r="AY7" s="136">
        <v>500</v>
      </c>
      <c r="AZ7" s="149">
        <v>0</v>
      </c>
      <c r="BA7" s="149">
        <v>0.125</v>
      </c>
      <c r="BB7" s="149">
        <v>0.125</v>
      </c>
      <c r="BC7" s="149">
        <v>0.125</v>
      </c>
      <c r="BD7" s="138">
        <v>0</v>
      </c>
      <c r="BE7" s="138"/>
      <c r="BF7" s="138"/>
      <c r="BG7" s="136">
        <v>0</v>
      </c>
      <c r="BH7" s="6">
        <v>3.1</v>
      </c>
      <c r="BI7" s="6">
        <v>1.9</v>
      </c>
      <c r="BJ7" s="136"/>
      <c r="BK7" s="136"/>
      <c r="BL7" s="136"/>
      <c r="BM7" s="136"/>
      <c r="BN7" s="238"/>
      <c r="BO7" s="136"/>
      <c r="BP7" s="136"/>
      <c r="BQ7" s="136"/>
      <c r="BR7" s="136"/>
      <c r="BS7" s="136"/>
      <c r="BT7" s="136"/>
      <c r="BU7" s="136"/>
    </row>
    <row r="8" spans="1:73">
      <c r="A8" s="4" t="s">
        <v>76</v>
      </c>
      <c r="B8" s="137">
        <v>7</v>
      </c>
      <c r="C8" s="137">
        <v>1980</v>
      </c>
      <c r="D8" s="190">
        <v>3107576</v>
      </c>
      <c r="E8" s="141">
        <v>1496088</v>
      </c>
      <c r="F8" s="141">
        <v>92202</v>
      </c>
      <c r="G8" s="191">
        <v>5.8</v>
      </c>
      <c r="H8" s="209"/>
      <c r="I8" s="209"/>
      <c r="J8" s="209"/>
      <c r="K8" s="145">
        <v>40770</v>
      </c>
      <c r="L8" s="197"/>
      <c r="N8" s="140">
        <v>38457972</v>
      </c>
      <c r="O8" s="145">
        <v>17522</v>
      </c>
      <c r="P8" s="145">
        <v>139078</v>
      </c>
      <c r="Q8" s="145">
        <v>47906</v>
      </c>
      <c r="R8" s="145">
        <v>170002.1</v>
      </c>
      <c r="S8" s="145">
        <v>64692.58</v>
      </c>
      <c r="T8" s="145">
        <v>383</v>
      </c>
      <c r="U8" s="145">
        <v>475</v>
      </c>
      <c r="V8" s="145">
        <v>553</v>
      </c>
      <c r="W8" s="145">
        <v>63</v>
      </c>
      <c r="X8" s="145">
        <v>115</v>
      </c>
      <c r="Y8" s="145">
        <v>165</v>
      </c>
      <c r="Z8" s="145">
        <v>209</v>
      </c>
      <c r="AA8" s="136">
        <f>ROUND((T8+X8)-MAX(0.3*(T8-75-90),0),0)</f>
        <v>433</v>
      </c>
      <c r="AB8" s="136">
        <f>ROUND((U8+Y8)-MAX(0.3*(U8-75-90),0),0)</f>
        <v>547</v>
      </c>
      <c r="AC8" s="136">
        <f>ROUND((V8+Z8)-MAX(0.3*(V8-75-90),0),0)</f>
        <v>646</v>
      </c>
      <c r="AE8" s="136">
        <v>238</v>
      </c>
      <c r="AF8" s="136">
        <v>102</v>
      </c>
      <c r="AG8" s="136">
        <f>SUM(AE8:AF8)</f>
        <v>340</v>
      </c>
      <c r="AH8" s="136">
        <f>ROUND((AG8+W8)-MAX(0.3*(AG8-75-90),0),0)</f>
        <v>351</v>
      </c>
      <c r="AI8" s="203">
        <v>255</v>
      </c>
      <c r="AJ8" s="204">
        <v>8.3000000000000007</v>
      </c>
      <c r="AK8" s="136">
        <v>1</v>
      </c>
      <c r="AL8" s="136">
        <v>103</v>
      </c>
      <c r="AM8" s="136">
        <v>48</v>
      </c>
      <c r="AN8" s="6">
        <v>0.68</v>
      </c>
      <c r="AO8" s="136">
        <v>26</v>
      </c>
      <c r="AP8" s="136">
        <v>10</v>
      </c>
      <c r="AQ8" s="6">
        <v>0.72</v>
      </c>
      <c r="AR8" s="149">
        <v>0</v>
      </c>
      <c r="AS8" s="149">
        <v>0.1</v>
      </c>
      <c r="AT8" s="149">
        <v>0.1</v>
      </c>
      <c r="AU8" s="149">
        <v>0.1</v>
      </c>
      <c r="AV8" s="136">
        <v>0</v>
      </c>
      <c r="AW8" s="136">
        <v>500</v>
      </c>
      <c r="AX8" s="136">
        <v>500</v>
      </c>
      <c r="AY8" s="136">
        <v>500</v>
      </c>
      <c r="AZ8" s="149">
        <v>0</v>
      </c>
      <c r="BA8" s="149">
        <v>0.125</v>
      </c>
      <c r="BB8" s="149">
        <v>0.125</v>
      </c>
      <c r="BC8" s="149">
        <v>0.125</v>
      </c>
      <c r="BD8" s="138">
        <v>0</v>
      </c>
      <c r="BE8" s="138"/>
      <c r="BF8" s="138"/>
      <c r="BG8" s="136">
        <v>0</v>
      </c>
      <c r="BH8" s="6">
        <v>3.1</v>
      </c>
      <c r="BI8" s="6">
        <v>3.12</v>
      </c>
      <c r="BJ8" s="136"/>
      <c r="BK8" s="136"/>
      <c r="BL8" s="136"/>
      <c r="BM8" s="136"/>
      <c r="BN8" s="238"/>
      <c r="BO8" s="136"/>
      <c r="BP8" s="136"/>
      <c r="BQ8" s="136"/>
      <c r="BR8" s="136"/>
      <c r="BS8" s="136"/>
      <c r="BT8" s="136"/>
      <c r="BU8" s="136"/>
    </row>
    <row r="9" spans="1:73">
      <c r="A9" s="4" t="s">
        <v>77</v>
      </c>
      <c r="B9" s="137">
        <v>8</v>
      </c>
      <c r="C9" s="137">
        <v>1980</v>
      </c>
      <c r="D9" s="190">
        <v>594338</v>
      </c>
      <c r="E9" s="141">
        <v>262384</v>
      </c>
      <c r="F9" s="141">
        <v>21571</v>
      </c>
      <c r="G9" s="191">
        <v>7.6</v>
      </c>
      <c r="H9" s="209"/>
      <c r="I9" s="209"/>
      <c r="J9" s="209"/>
      <c r="K9" s="145">
        <v>7898</v>
      </c>
      <c r="L9" s="197"/>
      <c r="N9" s="140">
        <v>6428975</v>
      </c>
      <c r="O9" s="145">
        <v>2031</v>
      </c>
      <c r="P9" s="145">
        <v>32264</v>
      </c>
      <c r="Q9" s="145">
        <v>11635</v>
      </c>
      <c r="R9" s="145">
        <v>102564.4</v>
      </c>
      <c r="S9" s="145">
        <v>41716.42</v>
      </c>
      <c r="T9" s="145">
        <v>197</v>
      </c>
      <c r="U9" s="145">
        <v>266</v>
      </c>
      <c r="V9" s="145">
        <v>312</v>
      </c>
      <c r="W9" s="145">
        <v>63</v>
      </c>
      <c r="X9" s="145">
        <v>115</v>
      </c>
      <c r="Y9" s="145">
        <v>165</v>
      </c>
      <c r="Z9" s="145">
        <v>209</v>
      </c>
      <c r="AA9" s="136">
        <f>ROUND((T9+X9)-MAX(0.3*(T9-75-90),0),0)</f>
        <v>302</v>
      </c>
      <c r="AB9" s="136">
        <f>ROUND((U9+Y9)-MAX(0.3*(U9-75-90),0),0)</f>
        <v>401</v>
      </c>
      <c r="AC9" s="136">
        <f>ROUND((V9+Z9)-MAX(0.3*(V9-75-90),0),0)</f>
        <v>477</v>
      </c>
      <c r="AE9" s="136">
        <v>238</v>
      </c>
      <c r="AF9" s="136">
        <v>0</v>
      </c>
      <c r="AG9" s="136">
        <f>SUM(AE9:AF9)</f>
        <v>238</v>
      </c>
      <c r="AH9" s="136">
        <f>ROUND((AG9+W9)-MAX(0.3*(AG9-75-90),0),0)</f>
        <v>279</v>
      </c>
      <c r="AI9" s="203">
        <v>68</v>
      </c>
      <c r="AJ9" s="204">
        <v>11.8</v>
      </c>
      <c r="AK9" s="136">
        <v>0</v>
      </c>
      <c r="AL9" s="136">
        <v>21</v>
      </c>
      <c r="AM9" s="136">
        <v>20</v>
      </c>
      <c r="AN9" s="6">
        <v>0.51</v>
      </c>
      <c r="AO9" s="136">
        <v>13</v>
      </c>
      <c r="AP9" s="136">
        <v>8</v>
      </c>
      <c r="AQ9" s="6">
        <v>0.62</v>
      </c>
      <c r="AR9" s="149">
        <v>0</v>
      </c>
      <c r="AS9" s="149">
        <v>0.1</v>
      </c>
      <c r="AT9" s="149">
        <v>0.1</v>
      </c>
      <c r="AU9" s="149">
        <v>0.1</v>
      </c>
      <c r="AV9" s="136">
        <v>0</v>
      </c>
      <c r="AW9" s="136">
        <v>500</v>
      </c>
      <c r="AX9" s="136">
        <v>500</v>
      </c>
      <c r="AY9" s="136">
        <v>500</v>
      </c>
      <c r="AZ9" s="149">
        <v>0</v>
      </c>
      <c r="BA9" s="149">
        <v>0.125</v>
      </c>
      <c r="BB9" s="149">
        <v>0.125</v>
      </c>
      <c r="BC9" s="149">
        <v>0.125</v>
      </c>
      <c r="BD9" s="138">
        <v>0</v>
      </c>
      <c r="BE9" s="138"/>
      <c r="BF9" s="138"/>
      <c r="BG9" s="136">
        <v>0</v>
      </c>
      <c r="BH9" s="6">
        <v>3.1</v>
      </c>
      <c r="BI9" s="6">
        <v>2</v>
      </c>
      <c r="BJ9" s="136"/>
      <c r="BK9" s="136"/>
      <c r="BL9" s="136"/>
      <c r="BM9" s="136"/>
      <c r="BN9" s="238"/>
      <c r="BO9" s="136"/>
      <c r="BP9" s="136"/>
      <c r="BQ9" s="136"/>
      <c r="BR9" s="136"/>
      <c r="BS9" s="136"/>
      <c r="BT9" s="136"/>
      <c r="BU9" s="136"/>
    </row>
    <row r="10" spans="1:73">
      <c r="A10" s="4" t="s">
        <v>78</v>
      </c>
      <c r="B10" s="137">
        <v>9</v>
      </c>
      <c r="C10" s="137">
        <v>1980</v>
      </c>
      <c r="D10" s="190">
        <v>638333</v>
      </c>
      <c r="E10" s="141">
        <v>298261</v>
      </c>
      <c r="F10" s="141">
        <v>23736</v>
      </c>
      <c r="G10" s="191">
        <v>7.4</v>
      </c>
      <c r="H10" s="209"/>
      <c r="I10" s="209"/>
      <c r="J10" s="209"/>
      <c r="K10" s="145">
        <v>19862</v>
      </c>
      <c r="L10" s="197"/>
      <c r="N10" s="140">
        <v>8355120</v>
      </c>
      <c r="O10" s="145">
        <v>8694</v>
      </c>
      <c r="P10" s="145">
        <v>85202</v>
      </c>
      <c r="Q10" s="145">
        <v>30662</v>
      </c>
      <c r="R10" s="145">
        <v>51611.58</v>
      </c>
      <c r="S10" s="145">
        <v>19673.25</v>
      </c>
      <c r="T10" s="145">
        <v>225</v>
      </c>
      <c r="U10" s="145">
        <v>286</v>
      </c>
      <c r="V10" s="145">
        <v>349</v>
      </c>
      <c r="W10" s="145">
        <v>63</v>
      </c>
      <c r="X10" s="145">
        <v>115</v>
      </c>
      <c r="Y10" s="145">
        <v>165</v>
      </c>
      <c r="Z10" s="145">
        <v>209</v>
      </c>
      <c r="AA10" s="136">
        <f>ROUND((T10+X10)-MAX(0.3*(T10-75-90),0),0)</f>
        <v>322</v>
      </c>
      <c r="AB10" s="136">
        <f>ROUND((U10+Y10)-MAX(0.3*(U10-75-90),0),0)</f>
        <v>415</v>
      </c>
      <c r="AC10" s="136">
        <f>ROUND((V10+Z10)-MAX(0.3*(V10-75-90),0),0)</f>
        <v>503</v>
      </c>
      <c r="AE10" s="136">
        <v>238</v>
      </c>
      <c r="AF10" s="136">
        <v>15</v>
      </c>
      <c r="AG10" s="136">
        <f>SUM(AE10:AF10)</f>
        <v>253</v>
      </c>
      <c r="AH10" s="136">
        <f>ROUND((AG10+W10)-MAX(0.3*(AG10-75-90),0),0)</f>
        <v>290</v>
      </c>
      <c r="AI10" s="203">
        <v>131</v>
      </c>
      <c r="AJ10" s="204">
        <v>20.9</v>
      </c>
      <c r="AK10" s="136"/>
      <c r="AL10" s="136"/>
      <c r="AM10" s="136"/>
      <c r="AN10" s="6"/>
      <c r="AO10" s="136"/>
      <c r="AP10" s="136"/>
      <c r="AQ10" s="6"/>
      <c r="AR10" s="149">
        <v>0</v>
      </c>
      <c r="AS10" s="149">
        <v>0.1</v>
      </c>
      <c r="AT10" s="149">
        <v>0.1</v>
      </c>
      <c r="AU10" s="149">
        <v>0.1</v>
      </c>
      <c r="AV10" s="136">
        <v>0</v>
      </c>
      <c r="AW10" s="136">
        <v>500</v>
      </c>
      <c r="AX10" s="136">
        <v>500</v>
      </c>
      <c r="AY10" s="136">
        <v>500</v>
      </c>
      <c r="AZ10" s="149">
        <v>0</v>
      </c>
      <c r="BA10" s="149">
        <v>0.125</v>
      </c>
      <c r="BB10" s="149">
        <v>0.125</v>
      </c>
      <c r="BC10" s="149">
        <v>0.125</v>
      </c>
      <c r="BD10" s="138">
        <v>0</v>
      </c>
      <c r="BE10" s="138"/>
      <c r="BF10" s="138"/>
      <c r="BG10" s="136">
        <v>0</v>
      </c>
      <c r="BH10" s="6">
        <v>3.1</v>
      </c>
      <c r="BI10" s="6">
        <v>3.1</v>
      </c>
      <c r="BJ10" s="136"/>
      <c r="BK10" s="136"/>
      <c r="BL10" s="136"/>
      <c r="BM10" s="136"/>
      <c r="BN10" s="238"/>
      <c r="BO10" s="136"/>
      <c r="BP10" s="136"/>
      <c r="BQ10" s="136"/>
      <c r="BR10" s="136"/>
      <c r="BS10" s="136"/>
      <c r="BT10" s="136"/>
      <c r="BU10" s="136"/>
    </row>
    <row r="11" spans="1:73">
      <c r="A11" s="4" t="s">
        <v>80</v>
      </c>
      <c r="B11" s="137">
        <v>10</v>
      </c>
      <c r="C11" s="137">
        <v>1980</v>
      </c>
      <c r="D11" s="190">
        <v>9746324</v>
      </c>
      <c r="E11" s="141">
        <v>4014765</v>
      </c>
      <c r="F11" s="141">
        <v>259581</v>
      </c>
      <c r="G11" s="191">
        <v>6.1</v>
      </c>
      <c r="H11" s="209"/>
      <c r="I11" s="209"/>
      <c r="J11" s="209"/>
      <c r="K11" s="145">
        <v>97899</v>
      </c>
      <c r="L11" s="197"/>
      <c r="N11" s="140">
        <v>100174719</v>
      </c>
      <c r="O11" s="145">
        <v>65505</v>
      </c>
      <c r="P11" s="145">
        <v>256179</v>
      </c>
      <c r="Q11" s="145">
        <v>93522</v>
      </c>
      <c r="R11" s="145">
        <v>911952.6</v>
      </c>
      <c r="S11" s="145">
        <v>340307</v>
      </c>
      <c r="T11" s="145">
        <v>150</v>
      </c>
      <c r="U11" s="145">
        <v>195</v>
      </c>
      <c r="V11" s="145">
        <v>230</v>
      </c>
      <c r="W11" s="145">
        <v>63</v>
      </c>
      <c r="X11" s="145">
        <v>115</v>
      </c>
      <c r="Y11" s="145">
        <v>165</v>
      </c>
      <c r="Z11" s="145">
        <v>209</v>
      </c>
      <c r="AA11" s="136">
        <f>ROUND((T11+X11)-MAX(0.3*(T11-75-90),0),0)</f>
        <v>265</v>
      </c>
      <c r="AB11" s="136">
        <f>ROUND((U11+Y11)-MAX(0.3*(U11-75-90),0),0)</f>
        <v>351</v>
      </c>
      <c r="AC11" s="136">
        <f>ROUND((V11+Z11)-MAX(0.3*(V11-75-90),0),0)</f>
        <v>420</v>
      </c>
      <c r="AE11" s="136">
        <v>238</v>
      </c>
      <c r="AF11" s="136">
        <v>0</v>
      </c>
      <c r="AG11" s="136">
        <f>SUM(AE11:AF11)</f>
        <v>238</v>
      </c>
      <c r="AH11" s="136">
        <f>ROUND((AG11+W11)-MAX(0.3*(AG11-75-90),0),0)</f>
        <v>279</v>
      </c>
      <c r="AI11" s="203">
        <v>1692</v>
      </c>
      <c r="AJ11" s="204">
        <v>16.7</v>
      </c>
      <c r="AK11" s="136">
        <v>1</v>
      </c>
      <c r="AL11" s="136">
        <v>89</v>
      </c>
      <c r="AM11" s="136">
        <v>31</v>
      </c>
      <c r="AN11" s="6">
        <v>0.74</v>
      </c>
      <c r="AO11" s="136">
        <v>29</v>
      </c>
      <c r="AP11" s="136">
        <v>11</v>
      </c>
      <c r="AQ11" s="6">
        <v>0.73</v>
      </c>
      <c r="AR11" s="149">
        <v>0</v>
      </c>
      <c r="AS11" s="149">
        <v>0.1</v>
      </c>
      <c r="AT11" s="149">
        <v>0.1</v>
      </c>
      <c r="AU11" s="149">
        <v>0.1</v>
      </c>
      <c r="AV11" s="136">
        <v>0</v>
      </c>
      <c r="AW11" s="136">
        <v>500</v>
      </c>
      <c r="AX11" s="136">
        <v>500</v>
      </c>
      <c r="AY11" s="136">
        <v>500</v>
      </c>
      <c r="AZ11" s="149">
        <v>0</v>
      </c>
      <c r="BA11" s="149">
        <v>0.125</v>
      </c>
      <c r="BB11" s="149">
        <v>0.125</v>
      </c>
      <c r="BC11" s="149">
        <v>0.125</v>
      </c>
      <c r="BD11" s="138">
        <v>0</v>
      </c>
      <c r="BE11" s="138"/>
      <c r="BF11" s="138"/>
      <c r="BG11" s="136">
        <v>0</v>
      </c>
      <c r="BH11" s="6">
        <v>3.1</v>
      </c>
      <c r="BI11" s="6">
        <v>3.1</v>
      </c>
      <c r="BJ11" s="136"/>
      <c r="BK11" s="136"/>
      <c r="BL11" s="136"/>
      <c r="BM11" s="136"/>
      <c r="BN11" s="238"/>
      <c r="BO11" s="136"/>
      <c r="BP11" s="136"/>
      <c r="BQ11" s="136"/>
      <c r="BR11" s="136"/>
      <c r="BS11" s="136"/>
      <c r="BT11" s="136"/>
      <c r="BU11" s="136"/>
    </row>
    <row r="12" spans="1:73">
      <c r="A12" s="4" t="s">
        <v>81</v>
      </c>
      <c r="B12" s="137">
        <v>11</v>
      </c>
      <c r="C12" s="137">
        <v>1980</v>
      </c>
      <c r="D12" s="190">
        <v>5463105</v>
      </c>
      <c r="E12" s="141">
        <v>2373390</v>
      </c>
      <c r="F12" s="141">
        <v>160196</v>
      </c>
      <c r="G12" s="191">
        <v>6.3</v>
      </c>
      <c r="H12" s="209"/>
      <c r="I12" s="209"/>
      <c r="J12" s="209"/>
      <c r="K12" s="145">
        <v>56229</v>
      </c>
      <c r="L12" s="197"/>
      <c r="N12" s="140">
        <v>46930712</v>
      </c>
      <c r="O12" s="145">
        <v>14159</v>
      </c>
      <c r="P12" s="145">
        <v>221419</v>
      </c>
      <c r="Q12" s="145">
        <v>84616</v>
      </c>
      <c r="R12" s="145">
        <v>627134.4</v>
      </c>
      <c r="S12" s="145">
        <v>210034.8</v>
      </c>
      <c r="T12" s="145">
        <v>137</v>
      </c>
      <c r="U12" s="145">
        <v>164</v>
      </c>
      <c r="V12" s="145">
        <v>193</v>
      </c>
      <c r="W12" s="145">
        <v>63</v>
      </c>
      <c r="X12" s="145">
        <v>115</v>
      </c>
      <c r="Y12" s="145">
        <v>165</v>
      </c>
      <c r="Z12" s="145">
        <v>209</v>
      </c>
      <c r="AA12" s="136">
        <f>ROUND((T12+X12)-MAX(0.3*(T12-75-90),0),0)</f>
        <v>252</v>
      </c>
      <c r="AB12" s="136">
        <f>ROUND((U12+Y12)-MAX(0.3*(U12-75-90),0),0)</f>
        <v>329</v>
      </c>
      <c r="AC12" s="136">
        <f>ROUND((V12+Z12)-MAX(0.3*(V12-75-90),0),0)</f>
        <v>394</v>
      </c>
      <c r="AE12" s="136">
        <v>238</v>
      </c>
      <c r="AF12" s="136">
        <v>0</v>
      </c>
      <c r="AG12" s="136">
        <f>SUM(AE12:AF12)</f>
        <v>238</v>
      </c>
      <c r="AH12" s="136">
        <f>ROUND((AG12+W12)-MAX(0.3*(AG12-75-90),0),0)</f>
        <v>279</v>
      </c>
      <c r="AI12" s="203">
        <v>727</v>
      </c>
      <c r="AJ12" s="204">
        <v>13.9</v>
      </c>
      <c r="AK12" s="136">
        <v>1</v>
      </c>
      <c r="AL12" s="136">
        <v>159</v>
      </c>
      <c r="AM12" s="136">
        <v>21</v>
      </c>
      <c r="AN12" s="6">
        <v>0.88</v>
      </c>
      <c r="AO12" s="136">
        <v>51</v>
      </c>
      <c r="AP12" s="136">
        <v>5</v>
      </c>
      <c r="AQ12" s="6">
        <v>0.91</v>
      </c>
      <c r="AR12" s="149">
        <v>0</v>
      </c>
      <c r="AS12" s="149">
        <v>0.1</v>
      </c>
      <c r="AT12" s="149">
        <v>0.1</v>
      </c>
      <c r="AU12" s="149">
        <v>0.1</v>
      </c>
      <c r="AV12" s="136">
        <v>0</v>
      </c>
      <c r="AW12" s="136">
        <v>500</v>
      </c>
      <c r="AX12" s="136">
        <v>500</v>
      </c>
      <c r="AY12" s="136">
        <v>500</v>
      </c>
      <c r="AZ12" s="149">
        <v>0</v>
      </c>
      <c r="BA12" s="149">
        <v>0.125</v>
      </c>
      <c r="BB12" s="149">
        <v>0.125</v>
      </c>
      <c r="BC12" s="149">
        <v>0.125</v>
      </c>
      <c r="BD12" s="138">
        <v>0</v>
      </c>
      <c r="BE12" s="138"/>
      <c r="BF12" s="138"/>
      <c r="BG12" s="136">
        <v>0</v>
      </c>
      <c r="BH12" s="6">
        <v>3.1</v>
      </c>
      <c r="BI12" s="6">
        <v>1.25</v>
      </c>
      <c r="BJ12" s="136"/>
      <c r="BK12" s="136"/>
      <c r="BL12" s="136"/>
      <c r="BM12" s="136"/>
      <c r="BN12" s="238"/>
      <c r="BO12" s="136"/>
      <c r="BP12" s="136"/>
      <c r="BQ12" s="136"/>
      <c r="BR12" s="136"/>
      <c r="BS12" s="136"/>
      <c r="BT12" s="136"/>
      <c r="BU12" s="136"/>
    </row>
    <row r="13" spans="1:73">
      <c r="A13" s="4" t="s">
        <v>82</v>
      </c>
      <c r="B13" s="137">
        <v>12</v>
      </c>
      <c r="C13" s="137">
        <v>1980</v>
      </c>
      <c r="D13" s="190">
        <v>964691</v>
      </c>
      <c r="E13" s="141">
        <v>416797</v>
      </c>
      <c r="F13" s="141">
        <v>22051</v>
      </c>
      <c r="G13" s="191">
        <v>5</v>
      </c>
      <c r="H13" s="209"/>
      <c r="I13" s="209"/>
      <c r="J13" s="209"/>
      <c r="K13" s="145">
        <v>13380</v>
      </c>
      <c r="L13" s="197"/>
      <c r="N13" s="140">
        <v>11460741</v>
      </c>
      <c r="O13" s="145">
        <v>9213</v>
      </c>
      <c r="P13" s="145">
        <v>60091</v>
      </c>
      <c r="Q13" s="145">
        <v>19441</v>
      </c>
      <c r="R13" s="145">
        <v>102220.5</v>
      </c>
      <c r="S13" s="145">
        <v>39553.33</v>
      </c>
      <c r="T13" s="145">
        <v>390</v>
      </c>
      <c r="U13" s="145">
        <v>468</v>
      </c>
      <c r="V13" s="145">
        <v>546</v>
      </c>
      <c r="W13" s="145">
        <v>84</v>
      </c>
      <c r="X13" s="145">
        <v>158</v>
      </c>
      <c r="Y13" s="145">
        <v>226</v>
      </c>
      <c r="Z13" s="145">
        <v>287</v>
      </c>
      <c r="AA13" s="136">
        <f>ROUND((T13+X13)-MAX(0.3*(T13-120-165),0),0)</f>
        <v>517</v>
      </c>
      <c r="AB13" s="136">
        <f>ROUND((U13+Y13)-MAX(0.3*(U13-120-165),0),0)</f>
        <v>639</v>
      </c>
      <c r="AC13" s="136">
        <f>ROUND((V13+Z13)-MAX(0.3*(V13-120-165),0),0)</f>
        <v>755</v>
      </c>
      <c r="AE13" s="136">
        <v>238</v>
      </c>
      <c r="AF13" s="136">
        <v>15</v>
      </c>
      <c r="AG13" s="136">
        <f>SUM(AE13:AF13)</f>
        <v>253</v>
      </c>
      <c r="AH13" s="136">
        <f>ROUND((AG13+W13)-MAX(0.3*(AG13-120-165),0),0)</f>
        <v>337</v>
      </c>
      <c r="AI13" s="203">
        <v>81</v>
      </c>
      <c r="AJ13" s="204">
        <v>8.5</v>
      </c>
      <c r="AK13" s="136">
        <v>1</v>
      </c>
      <c r="AL13" s="136">
        <v>42</v>
      </c>
      <c r="AM13" s="136">
        <v>9</v>
      </c>
      <c r="AN13" s="6">
        <v>0.82</v>
      </c>
      <c r="AO13" s="136">
        <v>18</v>
      </c>
      <c r="AP13" s="136">
        <v>7</v>
      </c>
      <c r="AQ13" s="6">
        <v>0.72</v>
      </c>
      <c r="AR13" s="149">
        <v>0</v>
      </c>
      <c r="AS13" s="149">
        <v>0.1</v>
      </c>
      <c r="AT13" s="149">
        <v>0.1</v>
      </c>
      <c r="AU13" s="149">
        <v>0.1</v>
      </c>
      <c r="AV13" s="136">
        <v>0</v>
      </c>
      <c r="AW13" s="136">
        <v>500</v>
      </c>
      <c r="AX13" s="136">
        <v>500</v>
      </c>
      <c r="AY13" s="136">
        <v>500</v>
      </c>
      <c r="AZ13" s="149">
        <v>0</v>
      </c>
      <c r="BA13" s="149">
        <v>0.125</v>
      </c>
      <c r="BB13" s="149">
        <v>0.125</v>
      </c>
      <c r="BC13" s="149">
        <v>0.125</v>
      </c>
      <c r="BD13" s="138">
        <v>0</v>
      </c>
      <c r="BE13" s="138"/>
      <c r="BF13" s="138"/>
      <c r="BG13" s="136">
        <v>0</v>
      </c>
      <c r="BH13" s="6">
        <v>3.1</v>
      </c>
      <c r="BI13" s="6">
        <v>3.1</v>
      </c>
      <c r="BJ13" s="136"/>
      <c r="BK13" s="136"/>
      <c r="BL13" s="136"/>
      <c r="BM13" s="136"/>
      <c r="BN13" s="238"/>
      <c r="BO13" s="136"/>
      <c r="BP13" s="136"/>
      <c r="BQ13" s="136"/>
      <c r="BR13" s="136"/>
      <c r="BS13" s="136"/>
      <c r="BT13" s="136"/>
      <c r="BU13" s="136"/>
    </row>
    <row r="14" spans="1:73">
      <c r="A14" s="4" t="s">
        <v>83</v>
      </c>
      <c r="B14" s="137">
        <v>13</v>
      </c>
      <c r="C14" s="137">
        <v>1980</v>
      </c>
      <c r="D14" s="190">
        <v>943935</v>
      </c>
      <c r="E14" s="141">
        <v>396448</v>
      </c>
      <c r="F14" s="141">
        <v>32291</v>
      </c>
      <c r="G14" s="191">
        <v>7.5</v>
      </c>
      <c r="H14" s="209"/>
      <c r="I14" s="209"/>
      <c r="J14" s="209"/>
      <c r="K14" s="145">
        <v>9916</v>
      </c>
      <c r="L14" s="197"/>
      <c r="N14" s="140">
        <v>8316840</v>
      </c>
      <c r="O14" s="145">
        <v>10440</v>
      </c>
      <c r="P14" s="145">
        <v>20953</v>
      </c>
      <c r="Q14" s="145">
        <v>7781</v>
      </c>
      <c r="R14" s="145">
        <v>60759.33</v>
      </c>
      <c r="S14" s="145">
        <v>22184</v>
      </c>
      <c r="T14" s="145">
        <v>260</v>
      </c>
      <c r="U14" s="145">
        <v>323</v>
      </c>
      <c r="V14" s="145">
        <v>367</v>
      </c>
      <c r="W14" s="145">
        <v>63</v>
      </c>
      <c r="X14" s="145">
        <v>115</v>
      </c>
      <c r="Y14" s="145">
        <v>165</v>
      </c>
      <c r="Z14" s="145">
        <v>209</v>
      </c>
      <c r="AA14" s="136">
        <f>ROUND((T14+X14)-MAX(0.3*(T14-75-90),0),0)</f>
        <v>347</v>
      </c>
      <c r="AB14" s="136">
        <f>ROUND((U14+Y14)-MAX(0.3*(U14-75-90),0),0)</f>
        <v>441</v>
      </c>
      <c r="AC14" s="136">
        <f>ROUND((V14+Z14)-MAX(0.3*(V14-75-90),0),0)</f>
        <v>515</v>
      </c>
      <c r="AE14" s="136">
        <v>238</v>
      </c>
      <c r="AF14" s="136">
        <v>74</v>
      </c>
      <c r="AG14" s="136">
        <f>SUM(AE14:AF14)</f>
        <v>312</v>
      </c>
      <c r="AH14" s="136">
        <f>ROUND((AG14+W14)-MAX(0.3*(AG14-75-90),0),0)</f>
        <v>331</v>
      </c>
      <c r="AI14" s="203">
        <v>138</v>
      </c>
      <c r="AJ14" s="204">
        <v>14.7</v>
      </c>
      <c r="AK14" s="136">
        <v>1</v>
      </c>
      <c r="AL14" s="136">
        <v>20</v>
      </c>
      <c r="AM14" s="136">
        <v>50</v>
      </c>
      <c r="AN14" s="6">
        <v>0.28999999999999998</v>
      </c>
      <c r="AO14" s="136">
        <v>16</v>
      </c>
      <c r="AP14" s="136">
        <v>19</v>
      </c>
      <c r="AQ14" s="6">
        <v>0.46</v>
      </c>
      <c r="AR14" s="149">
        <v>0</v>
      </c>
      <c r="AS14" s="149">
        <v>0.1</v>
      </c>
      <c r="AT14" s="149">
        <v>0.1</v>
      </c>
      <c r="AU14" s="149">
        <v>0.1</v>
      </c>
      <c r="AV14" s="136">
        <v>0</v>
      </c>
      <c r="AW14" s="136">
        <v>500</v>
      </c>
      <c r="AX14" s="136">
        <v>500</v>
      </c>
      <c r="AY14" s="136">
        <v>500</v>
      </c>
      <c r="AZ14" s="149">
        <v>0</v>
      </c>
      <c r="BA14" s="149">
        <v>0.125</v>
      </c>
      <c r="BB14" s="149">
        <v>0.125</v>
      </c>
      <c r="BC14" s="149">
        <v>0.125</v>
      </c>
      <c r="BD14" s="138">
        <v>0</v>
      </c>
      <c r="BE14" s="138"/>
      <c r="BF14" s="138"/>
      <c r="BG14" s="136">
        <v>0</v>
      </c>
      <c r="BH14" s="6">
        <v>3.1</v>
      </c>
      <c r="BI14" s="6">
        <v>3.1</v>
      </c>
      <c r="BJ14" s="136"/>
      <c r="BK14" s="136"/>
      <c r="BL14" s="136"/>
      <c r="BM14" s="136"/>
      <c r="BN14" s="238"/>
      <c r="BO14" s="136"/>
      <c r="BP14" s="136"/>
      <c r="BQ14" s="136"/>
      <c r="BR14" s="136"/>
      <c r="BS14" s="136"/>
      <c r="BT14" s="136"/>
      <c r="BU14" s="136"/>
    </row>
    <row r="15" spans="1:73">
      <c r="A15" s="4" t="s">
        <v>84</v>
      </c>
      <c r="B15" s="137">
        <v>14</v>
      </c>
      <c r="C15" s="137">
        <v>1980</v>
      </c>
      <c r="D15" s="190">
        <v>11426518</v>
      </c>
      <c r="E15" s="141">
        <v>5101693</v>
      </c>
      <c r="F15" s="141">
        <v>452846</v>
      </c>
      <c r="G15" s="191">
        <v>8.1999999999999993</v>
      </c>
      <c r="H15" s="209"/>
      <c r="I15" s="209"/>
      <c r="J15" s="209"/>
      <c r="K15" s="145">
        <v>145264</v>
      </c>
      <c r="L15" s="197"/>
      <c r="N15" s="140">
        <v>125267355</v>
      </c>
      <c r="O15" s="145">
        <v>28506</v>
      </c>
      <c r="P15" s="145">
        <v>671780</v>
      </c>
      <c r="Q15" s="145">
        <v>213781</v>
      </c>
      <c r="R15" s="145">
        <v>903183.7</v>
      </c>
      <c r="S15" s="145">
        <v>337725.2</v>
      </c>
      <c r="T15" s="145">
        <v>238</v>
      </c>
      <c r="U15" s="145">
        <v>288</v>
      </c>
      <c r="V15" s="145">
        <v>350</v>
      </c>
      <c r="W15" s="145">
        <v>63</v>
      </c>
      <c r="X15" s="145">
        <v>115</v>
      </c>
      <c r="Y15" s="145">
        <v>165</v>
      </c>
      <c r="Z15" s="145">
        <v>209</v>
      </c>
      <c r="AA15" s="136">
        <f>ROUND((T15+X15)-MAX(0.3*(T15-75-90),0),0)</f>
        <v>331</v>
      </c>
      <c r="AB15" s="136">
        <f>ROUND((U15+Y15)-MAX(0.3*(U15-75-90),0),0)</f>
        <v>416</v>
      </c>
      <c r="AC15" s="136">
        <f>ROUND((V15+Z15)-MAX(0.3*(V15-75-90),0),0)</f>
        <v>504</v>
      </c>
      <c r="AE15" s="136">
        <v>238</v>
      </c>
      <c r="AF15" s="136">
        <v>0</v>
      </c>
      <c r="AG15" s="136">
        <f>SUM(AE15:AF15)</f>
        <v>238</v>
      </c>
      <c r="AH15" s="136">
        <f>ROUND((AG15+W15)-MAX(0.3*(AG15-75-90),0),0)</f>
        <v>279</v>
      </c>
      <c r="AI15" s="203">
        <v>1386</v>
      </c>
      <c r="AJ15" s="204">
        <v>12.3</v>
      </c>
      <c r="AK15" s="136">
        <v>0</v>
      </c>
      <c r="AL15" s="136">
        <v>89</v>
      </c>
      <c r="AM15" s="136">
        <v>88</v>
      </c>
      <c r="AN15" s="6">
        <v>0.5</v>
      </c>
      <c r="AO15" s="136">
        <v>32</v>
      </c>
      <c r="AP15" s="136">
        <v>27</v>
      </c>
      <c r="AQ15" s="6">
        <v>0.54</v>
      </c>
      <c r="AR15" s="149">
        <v>0</v>
      </c>
      <c r="AS15" s="149">
        <v>0.1</v>
      </c>
      <c r="AT15" s="149">
        <v>0.1</v>
      </c>
      <c r="AU15" s="149">
        <v>0.1</v>
      </c>
      <c r="AV15" s="136">
        <v>0</v>
      </c>
      <c r="AW15" s="136">
        <v>500</v>
      </c>
      <c r="AX15" s="136">
        <v>500</v>
      </c>
      <c r="AY15" s="136">
        <v>500</v>
      </c>
      <c r="AZ15" s="149">
        <v>0</v>
      </c>
      <c r="BA15" s="149">
        <v>0.125</v>
      </c>
      <c r="BB15" s="149">
        <v>0.125</v>
      </c>
      <c r="BC15" s="149">
        <v>0.125</v>
      </c>
      <c r="BD15" s="138">
        <v>0</v>
      </c>
      <c r="BE15" s="138"/>
      <c r="BF15" s="138"/>
      <c r="BG15" s="136">
        <v>0</v>
      </c>
      <c r="BH15" s="6">
        <v>3.1</v>
      </c>
      <c r="BI15" s="6">
        <v>2.2999999999999998</v>
      </c>
      <c r="BJ15" s="136"/>
      <c r="BK15" s="136"/>
      <c r="BL15" s="136"/>
      <c r="BM15" s="136"/>
      <c r="BN15" s="238"/>
      <c r="BO15" s="136"/>
      <c r="BP15" s="136"/>
      <c r="BQ15" s="136"/>
      <c r="BR15" s="136"/>
      <c r="BS15" s="136"/>
      <c r="BT15" s="136"/>
      <c r="BU15" s="136"/>
    </row>
    <row r="16" spans="1:73">
      <c r="A16" s="4" t="s">
        <v>85</v>
      </c>
      <c r="B16" s="137">
        <v>15</v>
      </c>
      <c r="C16" s="137">
        <v>1980</v>
      </c>
      <c r="D16" s="190">
        <v>5490224</v>
      </c>
      <c r="E16" s="141">
        <v>2372211</v>
      </c>
      <c r="F16" s="141">
        <v>253333</v>
      </c>
      <c r="G16" s="191">
        <v>9.6</v>
      </c>
      <c r="H16" s="209"/>
      <c r="I16" s="209"/>
      <c r="J16" s="209"/>
      <c r="K16" s="145">
        <v>58870</v>
      </c>
      <c r="L16" s="197"/>
      <c r="N16" s="140">
        <v>51176800</v>
      </c>
      <c r="O16" s="145">
        <v>14018</v>
      </c>
      <c r="P16" s="145">
        <v>156876</v>
      </c>
      <c r="Q16" s="145">
        <v>54955</v>
      </c>
      <c r="R16" s="145">
        <v>352962.6</v>
      </c>
      <c r="S16" s="145">
        <v>118792</v>
      </c>
      <c r="T16" s="145">
        <v>195</v>
      </c>
      <c r="U16" s="145">
        <v>255</v>
      </c>
      <c r="V16" s="145">
        <v>315</v>
      </c>
      <c r="W16" s="145">
        <v>63</v>
      </c>
      <c r="X16" s="145">
        <v>115</v>
      </c>
      <c r="Y16" s="145">
        <v>165</v>
      </c>
      <c r="Z16" s="145">
        <v>209</v>
      </c>
      <c r="AA16" s="136">
        <f>ROUND((T16+X16)-MAX(0.3*(T16-75-90),0),0)</f>
        <v>301</v>
      </c>
      <c r="AB16" s="136">
        <f>ROUND((U16+Y16)-MAX(0.3*(U16-75-90),0),0)</f>
        <v>393</v>
      </c>
      <c r="AC16" s="136">
        <f>ROUND((V16+Z16)-MAX(0.3*(V16-75-90),0),0)</f>
        <v>479</v>
      </c>
      <c r="AE16" s="136">
        <v>238</v>
      </c>
      <c r="AF16" s="136">
        <v>0</v>
      </c>
      <c r="AG16" s="136">
        <f>SUM(AE16:AF16)</f>
        <v>238</v>
      </c>
      <c r="AH16" s="136">
        <f>ROUND((AG16+W16)-MAX(0.3*(AG16-75-90),0),0)</f>
        <v>279</v>
      </c>
      <c r="AI16" s="203">
        <v>645</v>
      </c>
      <c r="AJ16" s="204">
        <v>11.8</v>
      </c>
      <c r="AK16" s="136">
        <v>0</v>
      </c>
      <c r="AL16" s="136">
        <v>46</v>
      </c>
      <c r="AM16" s="136">
        <v>54</v>
      </c>
      <c r="AN16" s="6">
        <v>0.46</v>
      </c>
      <c r="AO16" s="136">
        <v>21</v>
      </c>
      <c r="AP16" s="136">
        <v>29</v>
      </c>
      <c r="AQ16" s="6">
        <v>0.42</v>
      </c>
      <c r="AR16" s="149">
        <v>0</v>
      </c>
      <c r="AS16" s="149">
        <v>0.1</v>
      </c>
      <c r="AT16" s="149">
        <v>0.1</v>
      </c>
      <c r="AU16" s="149">
        <v>0.1</v>
      </c>
      <c r="AV16" s="136">
        <v>0</v>
      </c>
      <c r="AW16" s="136">
        <v>500</v>
      </c>
      <c r="AX16" s="136">
        <v>500</v>
      </c>
      <c r="AY16" s="136">
        <v>500</v>
      </c>
      <c r="AZ16" s="149">
        <v>0</v>
      </c>
      <c r="BA16" s="149">
        <v>0.125</v>
      </c>
      <c r="BB16" s="149">
        <v>0.125</v>
      </c>
      <c r="BC16" s="149">
        <v>0.125</v>
      </c>
      <c r="BD16" s="138">
        <v>0</v>
      </c>
      <c r="BE16" s="138"/>
      <c r="BF16" s="138"/>
      <c r="BG16" s="136">
        <v>0</v>
      </c>
      <c r="BH16" s="6">
        <v>3.1</v>
      </c>
      <c r="BI16" s="6">
        <v>3.1</v>
      </c>
      <c r="BJ16" s="136"/>
      <c r="BK16" s="136"/>
      <c r="BL16" s="136"/>
      <c r="BM16" s="136"/>
      <c r="BN16" s="238"/>
      <c r="BO16" s="136"/>
      <c r="BP16" s="136"/>
      <c r="BQ16" s="136"/>
      <c r="BR16" s="136"/>
      <c r="BS16" s="136"/>
      <c r="BT16" s="136"/>
      <c r="BU16" s="136"/>
    </row>
    <row r="17" spans="1:73">
      <c r="A17" s="4" t="s">
        <v>86</v>
      </c>
      <c r="B17" s="137">
        <v>16</v>
      </c>
      <c r="C17" s="137">
        <v>1980</v>
      </c>
      <c r="D17" s="190">
        <v>2913808</v>
      </c>
      <c r="E17" s="141">
        <v>1348855</v>
      </c>
      <c r="F17" s="141">
        <v>86301</v>
      </c>
      <c r="G17" s="191">
        <v>6</v>
      </c>
      <c r="H17" s="209"/>
      <c r="I17" s="209"/>
      <c r="J17" s="209"/>
      <c r="K17" s="145">
        <v>34582</v>
      </c>
      <c r="L17" s="197"/>
      <c r="N17" s="140">
        <v>27990985</v>
      </c>
      <c r="O17" s="145">
        <v>3579</v>
      </c>
      <c r="P17" s="145">
        <v>103694</v>
      </c>
      <c r="Q17" s="145">
        <v>37833</v>
      </c>
      <c r="R17" s="145">
        <v>140916.29999999999</v>
      </c>
      <c r="S17" s="145">
        <v>54543.92</v>
      </c>
      <c r="T17" s="145">
        <v>292</v>
      </c>
      <c r="U17" s="145">
        <v>360</v>
      </c>
      <c r="V17" s="145">
        <v>419</v>
      </c>
      <c r="W17" s="145">
        <v>63</v>
      </c>
      <c r="X17" s="145">
        <v>115</v>
      </c>
      <c r="Y17" s="145">
        <v>165</v>
      </c>
      <c r="Z17" s="145">
        <v>209</v>
      </c>
      <c r="AA17" s="136">
        <f>ROUND((T17+X17)-MAX(0.3*(T17-75-90),0),0)</f>
        <v>369</v>
      </c>
      <c r="AB17" s="136">
        <f>ROUND((U17+Y17)-MAX(0.3*(U17-75-90),0),0)</f>
        <v>467</v>
      </c>
      <c r="AC17" s="136">
        <f>ROUND((V17+Z17)-MAX(0.3*(V17-75-90),0),0)</f>
        <v>552</v>
      </c>
      <c r="AE17" s="136">
        <v>238</v>
      </c>
      <c r="AF17" s="136">
        <v>0</v>
      </c>
      <c r="AG17" s="136">
        <f>SUM(AE17:AF17)</f>
        <v>238</v>
      </c>
      <c r="AH17" s="136">
        <f>ROUND((AG17+W17)-MAX(0.3*(AG17-75-90),0),0)</f>
        <v>279</v>
      </c>
      <c r="AI17" s="203">
        <v>311</v>
      </c>
      <c r="AJ17" s="204">
        <v>10.8</v>
      </c>
      <c r="AK17" s="136">
        <v>0</v>
      </c>
      <c r="AL17" s="136">
        <v>44</v>
      </c>
      <c r="AM17" s="136">
        <v>56</v>
      </c>
      <c r="AN17" s="6">
        <v>0.44</v>
      </c>
      <c r="AO17" s="136">
        <v>22</v>
      </c>
      <c r="AP17" s="136">
        <v>28</v>
      </c>
      <c r="AQ17" s="6">
        <v>0.44</v>
      </c>
      <c r="AR17" s="149">
        <v>0</v>
      </c>
      <c r="AS17" s="149">
        <v>0.1</v>
      </c>
      <c r="AT17" s="149">
        <v>0.1</v>
      </c>
      <c r="AU17" s="149">
        <v>0.1</v>
      </c>
      <c r="AV17" s="136">
        <v>0</v>
      </c>
      <c r="AW17" s="136">
        <v>500</v>
      </c>
      <c r="AX17" s="136">
        <v>500</v>
      </c>
      <c r="AY17" s="136">
        <v>500</v>
      </c>
      <c r="AZ17" s="149">
        <v>0</v>
      </c>
      <c r="BA17" s="149">
        <v>0.125</v>
      </c>
      <c r="BB17" s="149">
        <v>0.125</v>
      </c>
      <c r="BC17" s="149">
        <v>0.125</v>
      </c>
      <c r="BD17" s="138">
        <v>0</v>
      </c>
      <c r="BE17" s="138"/>
      <c r="BF17" s="138"/>
      <c r="BG17" s="136">
        <v>0</v>
      </c>
      <c r="BH17" s="6">
        <v>3.1</v>
      </c>
      <c r="BI17" s="6">
        <v>3.1</v>
      </c>
      <c r="BJ17" s="136"/>
      <c r="BK17" s="136"/>
      <c r="BL17" s="136"/>
      <c r="BM17" s="136"/>
      <c r="BN17" s="238"/>
      <c r="BO17" s="136"/>
      <c r="BP17" s="136"/>
      <c r="BQ17" s="136"/>
      <c r="BR17" s="136"/>
      <c r="BS17" s="136"/>
      <c r="BT17" s="136"/>
      <c r="BU17" s="136"/>
    </row>
    <row r="18" spans="1:73">
      <c r="A18" s="4" t="s">
        <v>87</v>
      </c>
      <c r="B18" s="137">
        <v>17</v>
      </c>
      <c r="C18" s="137">
        <v>1980</v>
      </c>
      <c r="D18" s="190">
        <v>2363679</v>
      </c>
      <c r="E18" s="141">
        <v>1134614</v>
      </c>
      <c r="F18" s="141">
        <v>52811</v>
      </c>
      <c r="G18" s="191">
        <v>4.4000000000000004</v>
      </c>
      <c r="H18" s="209"/>
      <c r="I18" s="209"/>
      <c r="J18" s="209"/>
      <c r="K18" s="145">
        <v>28298</v>
      </c>
      <c r="L18" s="197"/>
      <c r="N18" s="140">
        <v>23851556</v>
      </c>
      <c r="O18" s="145">
        <v>6962</v>
      </c>
      <c r="P18" s="145">
        <v>67762</v>
      </c>
      <c r="Q18" s="145">
        <v>25790</v>
      </c>
      <c r="R18" s="145">
        <v>90246.25</v>
      </c>
      <c r="S18" s="145">
        <v>35844.42</v>
      </c>
      <c r="T18" s="145">
        <v>290</v>
      </c>
      <c r="U18" s="145">
        <v>345</v>
      </c>
      <c r="V18" s="145">
        <v>390</v>
      </c>
      <c r="W18" s="145">
        <v>63</v>
      </c>
      <c r="X18" s="145">
        <v>115</v>
      </c>
      <c r="Y18" s="145">
        <v>165</v>
      </c>
      <c r="Z18" s="145">
        <v>209</v>
      </c>
      <c r="AA18" s="136">
        <f>ROUND((T18+X18)-MAX(0.3*(T18-75-90),0),0)</f>
        <v>368</v>
      </c>
      <c r="AB18" s="136">
        <f>ROUND((U18+Y18)-MAX(0.3*(U18-75-90),0),0)</f>
        <v>456</v>
      </c>
      <c r="AC18" s="136">
        <f>ROUND((V18+Z18)-MAX(0.3*(V18-75-90),0),0)</f>
        <v>532</v>
      </c>
      <c r="AE18" s="136">
        <v>238</v>
      </c>
      <c r="AF18" s="136">
        <v>0</v>
      </c>
      <c r="AG18" s="136">
        <f>SUM(AE18:AF18)</f>
        <v>238</v>
      </c>
      <c r="AH18" s="136">
        <f>ROUND((AG18+W18)-MAX(0.3*(AG18-75-90),0),0)</f>
        <v>279</v>
      </c>
      <c r="AI18" s="203">
        <v>215</v>
      </c>
      <c r="AJ18" s="204">
        <v>9.4</v>
      </c>
      <c r="AK18" s="136">
        <v>1</v>
      </c>
      <c r="AL18" s="136">
        <v>56</v>
      </c>
      <c r="AM18" s="136">
        <v>69</v>
      </c>
      <c r="AN18" s="6">
        <v>0.45</v>
      </c>
      <c r="AO18" s="136">
        <v>18</v>
      </c>
      <c r="AP18" s="136">
        <v>22</v>
      </c>
      <c r="AQ18" s="6">
        <v>0.45</v>
      </c>
      <c r="AR18" s="149">
        <v>0</v>
      </c>
      <c r="AS18" s="149">
        <v>0.1</v>
      </c>
      <c r="AT18" s="149">
        <v>0.1</v>
      </c>
      <c r="AU18" s="149">
        <v>0.1</v>
      </c>
      <c r="AV18" s="136">
        <v>0</v>
      </c>
      <c r="AW18" s="136">
        <v>500</v>
      </c>
      <c r="AX18" s="136">
        <v>500</v>
      </c>
      <c r="AY18" s="136">
        <v>500</v>
      </c>
      <c r="AZ18" s="149">
        <v>0</v>
      </c>
      <c r="BA18" s="149">
        <v>0.125</v>
      </c>
      <c r="BB18" s="149">
        <v>0.125</v>
      </c>
      <c r="BC18" s="149">
        <v>0.125</v>
      </c>
      <c r="BD18" s="138">
        <v>0</v>
      </c>
      <c r="BE18" s="138"/>
      <c r="BF18" s="138"/>
      <c r="BG18" s="136">
        <v>0</v>
      </c>
      <c r="BH18" s="6">
        <v>3.1</v>
      </c>
      <c r="BI18" s="6">
        <v>3.1</v>
      </c>
      <c r="BJ18" s="136"/>
      <c r="BK18" s="136"/>
      <c r="BL18" s="136"/>
      <c r="BM18" s="136"/>
      <c r="BN18" s="238"/>
      <c r="BO18" s="136"/>
      <c r="BP18" s="136"/>
      <c r="BQ18" s="136"/>
      <c r="BR18" s="136"/>
      <c r="BS18" s="136"/>
      <c r="BT18" s="136"/>
      <c r="BU18" s="136"/>
    </row>
    <row r="19" spans="1:73">
      <c r="A19" s="4" t="s">
        <v>88</v>
      </c>
      <c r="B19" s="137">
        <v>18</v>
      </c>
      <c r="C19" s="137">
        <v>1980</v>
      </c>
      <c r="D19" s="190">
        <v>3660777</v>
      </c>
      <c r="E19" s="141">
        <v>1526920</v>
      </c>
      <c r="F19" s="141">
        <v>131904</v>
      </c>
      <c r="G19" s="191">
        <v>8</v>
      </c>
      <c r="H19" s="209"/>
      <c r="I19" s="209"/>
      <c r="J19" s="209"/>
      <c r="K19" s="145">
        <v>37017</v>
      </c>
      <c r="L19" s="197"/>
      <c r="N19" s="140">
        <v>29770590</v>
      </c>
      <c r="O19" s="145">
        <v>50412</v>
      </c>
      <c r="P19" s="145">
        <v>167478</v>
      </c>
      <c r="Q19" s="145">
        <v>62922</v>
      </c>
      <c r="R19" s="145">
        <v>467997</v>
      </c>
      <c r="S19" s="145">
        <v>151549.29999999999</v>
      </c>
      <c r="T19" s="145">
        <v>162</v>
      </c>
      <c r="U19" s="145">
        <v>188</v>
      </c>
      <c r="V19" s="145">
        <v>235</v>
      </c>
      <c r="W19" s="145">
        <v>63</v>
      </c>
      <c r="X19" s="145">
        <v>115</v>
      </c>
      <c r="Y19" s="145">
        <v>165</v>
      </c>
      <c r="Z19" s="145">
        <v>209</v>
      </c>
      <c r="AA19" s="136">
        <f>ROUND((T19+X19)-MAX(0.3*(T19-75-90),0),0)</f>
        <v>277</v>
      </c>
      <c r="AB19" s="136">
        <f>ROUND((U19+Y19)-MAX(0.3*(U19-75-90),0),0)</f>
        <v>346</v>
      </c>
      <c r="AC19" s="136">
        <f>ROUND((V19+Z19)-MAX(0.3*(V19-75-90),0),0)</f>
        <v>423</v>
      </c>
      <c r="AE19" s="136">
        <v>238</v>
      </c>
      <c r="AF19" s="136">
        <v>0</v>
      </c>
      <c r="AG19" s="136">
        <f>SUM(AE19:AF19)</f>
        <v>238</v>
      </c>
      <c r="AH19" s="136">
        <f>ROUND((AG19+W19)-MAX(0.3*(AG19-75-90),0),0)</f>
        <v>279</v>
      </c>
      <c r="AI19" s="203">
        <v>701</v>
      </c>
      <c r="AJ19" s="204">
        <v>19.3</v>
      </c>
      <c r="AK19" s="136">
        <v>1</v>
      </c>
      <c r="AL19" s="136">
        <v>75</v>
      </c>
      <c r="AM19" s="136">
        <v>25</v>
      </c>
      <c r="AN19" s="6">
        <v>0.75</v>
      </c>
      <c r="AO19" s="136">
        <v>29</v>
      </c>
      <c r="AP19" s="136">
        <v>9</v>
      </c>
      <c r="AQ19" s="6">
        <v>0.76</v>
      </c>
      <c r="AR19" s="149">
        <v>0</v>
      </c>
      <c r="AS19" s="149">
        <v>0.1</v>
      </c>
      <c r="AT19" s="149">
        <v>0.1</v>
      </c>
      <c r="AU19" s="149">
        <v>0.1</v>
      </c>
      <c r="AV19" s="136">
        <v>0</v>
      </c>
      <c r="AW19" s="136">
        <v>500</v>
      </c>
      <c r="AX19" s="136">
        <v>500</v>
      </c>
      <c r="AY19" s="136">
        <v>500</v>
      </c>
      <c r="AZ19" s="149">
        <v>0</v>
      </c>
      <c r="BA19" s="149">
        <v>0.125</v>
      </c>
      <c r="BB19" s="149">
        <v>0.125</v>
      </c>
      <c r="BC19" s="149">
        <v>0.125</v>
      </c>
      <c r="BD19" s="138">
        <v>0</v>
      </c>
      <c r="BE19" s="138"/>
      <c r="BF19" s="138"/>
      <c r="BG19" s="136">
        <v>0</v>
      </c>
      <c r="BH19" s="6">
        <v>3.1</v>
      </c>
      <c r="BI19" s="6">
        <v>2.15</v>
      </c>
      <c r="BJ19" s="136"/>
      <c r="BK19" s="136"/>
      <c r="BL19" s="136"/>
      <c r="BM19" s="136"/>
      <c r="BN19" s="238"/>
      <c r="BO19" s="136"/>
      <c r="BP19" s="136"/>
      <c r="BQ19" s="136"/>
      <c r="BR19" s="136"/>
      <c r="BS19" s="136"/>
      <c r="BT19" s="136"/>
      <c r="BU19" s="136"/>
    </row>
    <row r="20" spans="1:73">
      <c r="A20" s="4" t="s">
        <v>89</v>
      </c>
      <c r="B20" s="137">
        <v>19</v>
      </c>
      <c r="C20" s="137">
        <v>1980</v>
      </c>
      <c r="D20" s="190">
        <v>4205900</v>
      </c>
      <c r="E20" s="141">
        <v>1664309</v>
      </c>
      <c r="F20" s="141">
        <v>122392</v>
      </c>
      <c r="G20" s="191">
        <v>6.9</v>
      </c>
      <c r="H20" s="209"/>
      <c r="I20" s="209"/>
      <c r="J20" s="209"/>
      <c r="K20" s="145">
        <v>63925</v>
      </c>
      <c r="L20" s="197"/>
      <c r="N20" s="140">
        <v>37068679</v>
      </c>
      <c r="O20" s="145">
        <v>9038</v>
      </c>
      <c r="P20" s="145">
        <v>212602</v>
      </c>
      <c r="Q20" s="145">
        <v>68644</v>
      </c>
      <c r="R20" s="145">
        <v>569479.80000000005</v>
      </c>
      <c r="S20" s="145">
        <v>192050.9</v>
      </c>
      <c r="T20" s="145">
        <v>110</v>
      </c>
      <c r="U20" s="145">
        <v>152</v>
      </c>
      <c r="V20" s="145">
        <v>187</v>
      </c>
      <c r="W20" s="145">
        <v>63</v>
      </c>
      <c r="X20" s="145">
        <v>115</v>
      </c>
      <c r="Y20" s="145">
        <v>165</v>
      </c>
      <c r="Z20" s="145">
        <v>209</v>
      </c>
      <c r="AA20" s="136">
        <f>ROUND((T20+X20)-MAX(0.3*(T20-75-90),0),0)</f>
        <v>225</v>
      </c>
      <c r="AB20" s="136">
        <f>ROUND((U20+Y20)-MAX(0.3*(U20-75-90),0),0)</f>
        <v>317</v>
      </c>
      <c r="AC20" s="136">
        <f>ROUND((V20+Z20)-MAX(0.3*(V20-75-90),0),0)</f>
        <v>389</v>
      </c>
      <c r="AE20" s="136">
        <v>238</v>
      </c>
      <c r="AF20" s="136">
        <v>0</v>
      </c>
      <c r="AG20" s="136">
        <f>SUM(AE20:AF20)</f>
        <v>238</v>
      </c>
      <c r="AH20" s="136">
        <f>ROUND((AG20+W20)-MAX(0.3*(AG20-75-90),0),0)</f>
        <v>279</v>
      </c>
      <c r="AI20" s="203">
        <v>868</v>
      </c>
      <c r="AJ20" s="204">
        <v>20.3</v>
      </c>
      <c r="AK20" s="136">
        <v>0</v>
      </c>
      <c r="AL20" s="136">
        <v>96</v>
      </c>
      <c r="AM20" s="136">
        <v>9</v>
      </c>
      <c r="AN20" s="6">
        <v>0.91</v>
      </c>
      <c r="AO20" s="136">
        <v>39</v>
      </c>
      <c r="AP20" s="136">
        <v>0</v>
      </c>
      <c r="AQ20" s="6">
        <v>1</v>
      </c>
      <c r="AR20" s="149">
        <v>0</v>
      </c>
      <c r="AS20" s="149">
        <v>0.1</v>
      </c>
      <c r="AT20" s="149">
        <v>0.1</v>
      </c>
      <c r="AU20" s="149">
        <v>0.1</v>
      </c>
      <c r="AV20" s="136">
        <v>0</v>
      </c>
      <c r="AW20" s="136">
        <v>500</v>
      </c>
      <c r="AX20" s="136">
        <v>500</v>
      </c>
      <c r="AY20" s="136">
        <v>500</v>
      </c>
      <c r="AZ20" s="149">
        <v>0</v>
      </c>
      <c r="BA20" s="149">
        <v>0.125</v>
      </c>
      <c r="BB20" s="149">
        <v>0.125</v>
      </c>
      <c r="BC20" s="149">
        <v>0.125</v>
      </c>
      <c r="BD20" s="138">
        <v>0</v>
      </c>
      <c r="BE20" s="138"/>
      <c r="BF20" s="138"/>
      <c r="BG20" s="136">
        <v>0</v>
      </c>
      <c r="BH20" s="6">
        <v>3.1</v>
      </c>
      <c r="BI20" s="6">
        <v>3.1</v>
      </c>
      <c r="BJ20" s="136"/>
      <c r="BK20" s="136"/>
      <c r="BL20" s="136"/>
      <c r="BM20" s="136"/>
      <c r="BN20" s="238"/>
      <c r="BO20" s="136"/>
      <c r="BP20" s="136"/>
      <c r="BQ20" s="136"/>
      <c r="BR20" s="136"/>
      <c r="BS20" s="136"/>
      <c r="BT20" s="136"/>
      <c r="BU20" s="136"/>
    </row>
    <row r="21" spans="1:73">
      <c r="A21" s="4" t="s">
        <v>90</v>
      </c>
      <c r="B21" s="137">
        <v>20</v>
      </c>
      <c r="C21" s="137">
        <v>1980</v>
      </c>
      <c r="D21" s="190">
        <v>1124660</v>
      </c>
      <c r="E21" s="141">
        <v>467389</v>
      </c>
      <c r="F21" s="141">
        <v>38574</v>
      </c>
      <c r="G21" s="191">
        <v>7.6</v>
      </c>
      <c r="H21" s="209"/>
      <c r="I21" s="209"/>
      <c r="J21" s="209"/>
      <c r="K21" s="145">
        <v>10263</v>
      </c>
      <c r="L21" s="197"/>
      <c r="N21" s="140">
        <v>9584669</v>
      </c>
      <c r="O21" s="145">
        <v>1074</v>
      </c>
      <c r="P21" s="145">
        <v>60396</v>
      </c>
      <c r="Q21" s="145">
        <v>21364</v>
      </c>
      <c r="R21" s="145">
        <v>139085.79999999999</v>
      </c>
      <c r="S21" s="145">
        <v>52945.75</v>
      </c>
      <c r="T21" s="145">
        <v>207</v>
      </c>
      <c r="U21" s="145">
        <v>280</v>
      </c>
      <c r="V21" s="145">
        <v>352</v>
      </c>
      <c r="W21" s="145">
        <v>63</v>
      </c>
      <c r="X21" s="145">
        <v>115</v>
      </c>
      <c r="Y21" s="145">
        <v>165</v>
      </c>
      <c r="Z21" s="145">
        <v>209</v>
      </c>
      <c r="AA21" s="136">
        <f>ROUND((T21+X21)-MAX(0.3*(T21-75-90),0),0)</f>
        <v>309</v>
      </c>
      <c r="AB21" s="136">
        <f>ROUND((U21+Y21)-MAX(0.3*(U21-75-90),0),0)</f>
        <v>411</v>
      </c>
      <c r="AC21" s="136">
        <f>ROUND((V21+Z21)-MAX(0.3*(V21-75-90),0),0)</f>
        <v>505</v>
      </c>
      <c r="AE21" s="136">
        <v>238</v>
      </c>
      <c r="AF21" s="136">
        <v>10</v>
      </c>
      <c r="AG21" s="136">
        <f>SUM(AE21:AF21)</f>
        <v>248</v>
      </c>
      <c r="AH21" s="136">
        <f>ROUND((AG21+W21)-MAX(0.3*(AG21-75-90),0),0)</f>
        <v>286</v>
      </c>
      <c r="AI21" s="203">
        <v>158</v>
      </c>
      <c r="AJ21" s="204">
        <v>14.6</v>
      </c>
      <c r="AK21" s="136">
        <v>1</v>
      </c>
      <c r="AL21" s="136">
        <v>77</v>
      </c>
      <c r="AM21" s="136">
        <v>73</v>
      </c>
      <c r="AN21" s="6">
        <v>0.51</v>
      </c>
      <c r="AO21" s="136">
        <v>13</v>
      </c>
      <c r="AP21" s="136">
        <v>19</v>
      </c>
      <c r="AQ21" s="6">
        <v>0.41</v>
      </c>
      <c r="AR21" s="149">
        <v>0</v>
      </c>
      <c r="AS21" s="149">
        <v>0.1</v>
      </c>
      <c r="AT21" s="149">
        <v>0.1</v>
      </c>
      <c r="AU21" s="149">
        <v>0.1</v>
      </c>
      <c r="AV21" s="136">
        <v>0</v>
      </c>
      <c r="AW21" s="136">
        <v>500</v>
      </c>
      <c r="AX21" s="136">
        <v>500</v>
      </c>
      <c r="AY21" s="136">
        <v>500</v>
      </c>
      <c r="AZ21" s="149">
        <v>0</v>
      </c>
      <c r="BA21" s="149">
        <v>0.125</v>
      </c>
      <c r="BB21" s="149">
        <v>0.125</v>
      </c>
      <c r="BC21" s="149">
        <v>0.125</v>
      </c>
      <c r="BD21" s="138">
        <v>0</v>
      </c>
      <c r="BE21" s="138"/>
      <c r="BF21" s="138"/>
      <c r="BG21" s="136">
        <v>0</v>
      </c>
      <c r="BH21" s="6">
        <v>3.1</v>
      </c>
      <c r="BI21" s="6">
        <v>3.1</v>
      </c>
      <c r="BJ21" s="136"/>
      <c r="BK21" s="136"/>
      <c r="BL21" s="136"/>
      <c r="BM21" s="136"/>
      <c r="BN21" s="238"/>
      <c r="BO21" s="136"/>
      <c r="BP21" s="136"/>
      <c r="BQ21" s="136"/>
      <c r="BR21" s="136"/>
      <c r="BS21" s="136"/>
      <c r="BT21" s="136"/>
      <c r="BU21" s="136"/>
    </row>
    <row r="22" spans="1:73">
      <c r="A22" s="4" t="s">
        <v>91</v>
      </c>
      <c r="B22" s="137">
        <v>21</v>
      </c>
      <c r="C22" s="137">
        <v>1980</v>
      </c>
      <c r="D22" s="190">
        <v>4216975</v>
      </c>
      <c r="E22" s="141">
        <v>2007042</v>
      </c>
      <c r="F22" s="141">
        <v>141183</v>
      </c>
      <c r="G22" s="191">
        <v>6.6</v>
      </c>
      <c r="H22" s="209"/>
      <c r="I22" s="209"/>
      <c r="J22" s="209"/>
      <c r="K22" s="145">
        <v>47522</v>
      </c>
      <c r="L22" s="197"/>
      <c r="N22" s="140">
        <v>48538857</v>
      </c>
      <c r="O22" s="145">
        <v>28816</v>
      </c>
      <c r="P22" s="145">
        <v>212252</v>
      </c>
      <c r="Q22" s="145">
        <v>77105</v>
      </c>
      <c r="R22" s="145">
        <v>323607.40000000002</v>
      </c>
      <c r="S22" s="145">
        <v>132586.4</v>
      </c>
      <c r="T22" s="145">
        <v>211</v>
      </c>
      <c r="U22" s="145">
        <v>270</v>
      </c>
      <c r="V22" s="145">
        <v>326</v>
      </c>
      <c r="W22" s="145">
        <v>63</v>
      </c>
      <c r="X22" s="145">
        <v>115</v>
      </c>
      <c r="Y22" s="145">
        <v>165</v>
      </c>
      <c r="Z22" s="145">
        <v>209</v>
      </c>
      <c r="AA22" s="136">
        <f>ROUND((T22+X22)-MAX(0.3*(T22-75-90),0),0)</f>
        <v>312</v>
      </c>
      <c r="AB22" s="136">
        <f>ROUND((U22+Y22)-MAX(0.3*(U22-75-90),0),0)</f>
        <v>404</v>
      </c>
      <c r="AC22" s="136">
        <f>ROUND((V22+Z22)-MAX(0.3*(V22-75-90),0),0)</f>
        <v>487</v>
      </c>
      <c r="AE22" s="136">
        <v>238</v>
      </c>
      <c r="AF22" s="136">
        <v>0</v>
      </c>
      <c r="AG22" s="136">
        <f>SUM(AE22:AF22)</f>
        <v>238</v>
      </c>
      <c r="AH22" s="136">
        <f>ROUND((AG22+W22)-MAX(0.3*(AG22-75-90),0),0)</f>
        <v>279</v>
      </c>
      <c r="AI22" s="203">
        <v>389</v>
      </c>
      <c r="AJ22" s="204">
        <v>9.5</v>
      </c>
      <c r="AK22" s="136">
        <v>1</v>
      </c>
      <c r="AL22" s="136">
        <v>124</v>
      </c>
      <c r="AM22" s="136">
        <v>16</v>
      </c>
      <c r="AN22" s="6">
        <v>0.89</v>
      </c>
      <c r="AO22" s="136">
        <v>40</v>
      </c>
      <c r="AP22" s="136">
        <v>7</v>
      </c>
      <c r="AQ22" s="6">
        <v>0.85</v>
      </c>
      <c r="AR22" s="149">
        <v>0</v>
      </c>
      <c r="AS22" s="149">
        <v>0.1</v>
      </c>
      <c r="AT22" s="149">
        <v>0.1</v>
      </c>
      <c r="AU22" s="149">
        <v>0.1</v>
      </c>
      <c r="AV22" s="136">
        <v>0</v>
      </c>
      <c r="AW22" s="136">
        <v>500</v>
      </c>
      <c r="AX22" s="136">
        <v>500</v>
      </c>
      <c r="AY22" s="136">
        <v>500</v>
      </c>
      <c r="AZ22" s="149">
        <v>0</v>
      </c>
      <c r="BA22" s="149">
        <v>0.125</v>
      </c>
      <c r="BB22" s="149">
        <v>0.125</v>
      </c>
      <c r="BC22" s="149">
        <v>0.125</v>
      </c>
      <c r="BD22" s="138">
        <v>0</v>
      </c>
      <c r="BE22" s="138"/>
      <c r="BF22" s="138"/>
      <c r="BG22" s="136">
        <v>0</v>
      </c>
      <c r="BH22" s="6">
        <v>3.1</v>
      </c>
      <c r="BI22" s="6">
        <v>3.1</v>
      </c>
      <c r="BJ22" s="136"/>
      <c r="BK22" s="136"/>
      <c r="BL22" s="136"/>
      <c r="BM22" s="136"/>
      <c r="BN22" s="238"/>
      <c r="BO22" s="136"/>
      <c r="BP22" s="136"/>
      <c r="BQ22" s="136"/>
      <c r="BR22" s="136"/>
      <c r="BS22" s="136"/>
      <c r="BT22" s="136"/>
      <c r="BU22" s="136"/>
    </row>
    <row r="23" spans="1:73">
      <c r="A23" s="4" t="s">
        <v>92</v>
      </c>
      <c r="B23" s="137">
        <v>22</v>
      </c>
      <c r="C23" s="137">
        <v>1980</v>
      </c>
      <c r="D23" s="190">
        <v>5737037</v>
      </c>
      <c r="E23" s="141">
        <v>2706635</v>
      </c>
      <c r="F23" s="141">
        <v>161636</v>
      </c>
      <c r="G23" s="191">
        <v>5.6</v>
      </c>
      <c r="H23" s="209"/>
      <c r="I23" s="209"/>
      <c r="J23" s="209"/>
      <c r="K23" s="145">
        <v>69684</v>
      </c>
      <c r="L23" s="197"/>
      <c r="N23" s="140">
        <v>61455326</v>
      </c>
      <c r="O23" s="145">
        <v>33163</v>
      </c>
      <c r="P23" s="145">
        <v>350304</v>
      </c>
      <c r="Q23" s="145">
        <v>124396</v>
      </c>
      <c r="R23" s="145">
        <v>453090.8</v>
      </c>
      <c r="S23" s="145">
        <v>168950.39999999999</v>
      </c>
      <c r="T23" s="145">
        <v>314</v>
      </c>
      <c r="U23" s="145">
        <v>379</v>
      </c>
      <c r="V23" s="145">
        <v>444</v>
      </c>
      <c r="W23" s="145">
        <v>63</v>
      </c>
      <c r="X23" s="145">
        <v>115</v>
      </c>
      <c r="Y23" s="145">
        <v>165</v>
      </c>
      <c r="Z23" s="145">
        <v>209</v>
      </c>
      <c r="AA23" s="136">
        <f>ROUND((T23+X23)-MAX(0.3*(T23-75-90),0),0)</f>
        <v>384</v>
      </c>
      <c r="AB23" s="136">
        <f>ROUND((U23+Y23)-MAX(0.3*(U23-75-90),0),0)</f>
        <v>480</v>
      </c>
      <c r="AC23" s="136">
        <f>ROUND((V23+Z23)-MAX(0.3*(V23-75-90),0),0)</f>
        <v>569</v>
      </c>
      <c r="AE23" s="136">
        <v>238</v>
      </c>
      <c r="AF23" s="136">
        <v>137</v>
      </c>
      <c r="AG23" s="136">
        <f>SUM(AE23:AF23)</f>
        <v>375</v>
      </c>
      <c r="AH23" s="136">
        <f>ROUND((AG23+W23)-MAX(0.3*(AG23-75-90),0),0)</f>
        <v>375</v>
      </c>
      <c r="AI23" s="203">
        <v>542</v>
      </c>
      <c r="AJ23" s="204">
        <v>9.5</v>
      </c>
      <c r="AK23" s="136">
        <v>1</v>
      </c>
      <c r="AL23" s="136">
        <v>129</v>
      </c>
      <c r="AM23" s="136">
        <v>30</v>
      </c>
      <c r="AN23" s="6">
        <v>0.81</v>
      </c>
      <c r="AO23" s="136">
        <v>34</v>
      </c>
      <c r="AP23" s="136">
        <v>6</v>
      </c>
      <c r="AQ23" s="6">
        <v>0.85</v>
      </c>
      <c r="AR23" s="149">
        <v>0</v>
      </c>
      <c r="AS23" s="149">
        <v>0.1</v>
      </c>
      <c r="AT23" s="149">
        <v>0.1</v>
      </c>
      <c r="AU23" s="149">
        <v>0.1</v>
      </c>
      <c r="AV23" s="136">
        <v>0</v>
      </c>
      <c r="AW23" s="136">
        <v>500</v>
      </c>
      <c r="AX23" s="136">
        <v>500</v>
      </c>
      <c r="AY23" s="136">
        <v>500</v>
      </c>
      <c r="AZ23" s="149">
        <v>0</v>
      </c>
      <c r="BA23" s="149">
        <v>0.125</v>
      </c>
      <c r="BB23" s="149">
        <v>0.125</v>
      </c>
      <c r="BC23" s="149">
        <v>0.125</v>
      </c>
      <c r="BD23" s="138">
        <v>0</v>
      </c>
      <c r="BE23" s="138"/>
      <c r="BF23" s="138"/>
      <c r="BG23" s="136">
        <v>0</v>
      </c>
      <c r="BH23" s="6">
        <v>3.1</v>
      </c>
      <c r="BI23" s="6">
        <v>3.1</v>
      </c>
      <c r="BJ23" s="136"/>
      <c r="BK23" s="136"/>
      <c r="BL23" s="136"/>
      <c r="BM23" s="136"/>
      <c r="BN23" s="238"/>
      <c r="BO23" s="136"/>
      <c r="BP23" s="136"/>
      <c r="BQ23" s="136"/>
      <c r="BR23" s="136"/>
      <c r="BS23" s="136"/>
      <c r="BT23" s="136"/>
      <c r="BU23" s="136"/>
    </row>
    <row r="24" spans="1:73">
      <c r="A24" s="4" t="s">
        <v>93</v>
      </c>
      <c r="B24" s="137">
        <v>23</v>
      </c>
      <c r="C24" s="137">
        <v>1980</v>
      </c>
      <c r="D24" s="190">
        <v>9262078</v>
      </c>
      <c r="E24" s="141">
        <v>3773197</v>
      </c>
      <c r="F24" s="141">
        <v>530409</v>
      </c>
      <c r="G24" s="191">
        <v>12.3</v>
      </c>
      <c r="H24" s="209"/>
      <c r="I24" s="209"/>
      <c r="J24" s="209"/>
      <c r="K24" s="145">
        <v>104134</v>
      </c>
      <c r="L24" s="197"/>
      <c r="N24" s="140">
        <v>94142514</v>
      </c>
      <c r="O24" s="145">
        <v>102549</v>
      </c>
      <c r="P24" s="145">
        <v>684632</v>
      </c>
      <c r="Q24" s="145">
        <v>225095</v>
      </c>
      <c r="R24" s="145">
        <v>813102.6</v>
      </c>
      <c r="S24" s="145">
        <v>320167.90000000002</v>
      </c>
      <c r="T24" s="145">
        <v>350</v>
      </c>
      <c r="U24" s="145">
        <v>425</v>
      </c>
      <c r="V24" s="145">
        <v>501</v>
      </c>
      <c r="W24" s="145">
        <v>63</v>
      </c>
      <c r="X24" s="145">
        <v>115</v>
      </c>
      <c r="Y24" s="145">
        <v>165</v>
      </c>
      <c r="Z24" s="145">
        <v>209</v>
      </c>
      <c r="AA24" s="136">
        <f>ROUND((T24+X24)-MAX(0.3*(T24-75-90),0),0)</f>
        <v>410</v>
      </c>
      <c r="AB24" s="136">
        <f>ROUND((U24+Y24)-MAX(0.3*(U24-75-90),0),0)</f>
        <v>512</v>
      </c>
      <c r="AC24" s="136">
        <f>ROUND((V24+Z24)-MAX(0.3*(V24-75-90),0),0)</f>
        <v>609</v>
      </c>
      <c r="AE24" s="136">
        <v>238</v>
      </c>
      <c r="AF24" s="136">
        <v>24</v>
      </c>
      <c r="AG24" s="136">
        <f>SUM(AE24:AF24)</f>
        <v>262</v>
      </c>
      <c r="AH24" s="136">
        <f>ROUND((AG24+W24)-MAX(0.3*(AG24-75-90),0),0)</f>
        <v>296</v>
      </c>
      <c r="AI24" s="203">
        <v>1194</v>
      </c>
      <c r="AJ24" s="204">
        <v>12.9</v>
      </c>
      <c r="AK24" s="136">
        <v>0</v>
      </c>
      <c r="AL24" s="136">
        <v>70</v>
      </c>
      <c r="AM24" s="136">
        <v>40</v>
      </c>
      <c r="AN24" s="6">
        <v>0.64</v>
      </c>
      <c r="AO24" s="136">
        <v>24</v>
      </c>
      <c r="AP24" s="136">
        <v>14</v>
      </c>
      <c r="AQ24" s="6">
        <v>0.63</v>
      </c>
      <c r="AR24" s="149">
        <v>0</v>
      </c>
      <c r="AS24" s="149">
        <v>0.1</v>
      </c>
      <c r="AT24" s="149">
        <v>0.1</v>
      </c>
      <c r="AU24" s="149">
        <v>0.1</v>
      </c>
      <c r="AV24" s="136">
        <v>0</v>
      </c>
      <c r="AW24" s="136">
        <v>500</v>
      </c>
      <c r="AX24" s="136">
        <v>500</v>
      </c>
      <c r="AY24" s="136">
        <v>500</v>
      </c>
      <c r="AZ24" s="149">
        <v>0</v>
      </c>
      <c r="BA24" s="149">
        <v>0.125</v>
      </c>
      <c r="BB24" s="149">
        <v>0.125</v>
      </c>
      <c r="BC24" s="149">
        <v>0.125</v>
      </c>
      <c r="BD24" s="138">
        <v>0</v>
      </c>
      <c r="BE24" s="138"/>
      <c r="BF24" s="138"/>
      <c r="BG24" s="136">
        <v>0</v>
      </c>
      <c r="BH24" s="6">
        <v>3.1</v>
      </c>
      <c r="BI24" s="6">
        <v>3.1</v>
      </c>
      <c r="BJ24" s="136"/>
      <c r="BK24" s="136"/>
      <c r="BL24" s="136"/>
      <c r="BM24" s="136"/>
      <c r="BN24" s="238"/>
      <c r="BO24" s="136"/>
      <c r="BP24" s="136"/>
      <c r="BQ24" s="136"/>
      <c r="BR24" s="136"/>
      <c r="BS24" s="136"/>
      <c r="BT24" s="136"/>
      <c r="BU24" s="136"/>
    </row>
    <row r="25" spans="1:73">
      <c r="A25" s="4" t="s">
        <v>94</v>
      </c>
      <c r="B25" s="137">
        <v>24</v>
      </c>
      <c r="C25" s="137">
        <v>1980</v>
      </c>
      <c r="D25" s="190">
        <v>4075970</v>
      </c>
      <c r="E25" s="141">
        <v>1983321</v>
      </c>
      <c r="F25" s="141">
        <v>121479</v>
      </c>
      <c r="G25" s="191">
        <v>5.8</v>
      </c>
      <c r="H25" s="209"/>
      <c r="I25" s="209"/>
      <c r="J25" s="209"/>
      <c r="K25" s="145">
        <v>50219</v>
      </c>
      <c r="L25" s="197"/>
      <c r="N25" s="140">
        <v>41697467</v>
      </c>
      <c r="O25" s="145">
        <v>29374</v>
      </c>
      <c r="P25" s="145">
        <v>135121</v>
      </c>
      <c r="Q25" s="145">
        <v>49903</v>
      </c>
      <c r="R25" s="145">
        <v>170621.7</v>
      </c>
      <c r="S25" s="145">
        <v>68338.25</v>
      </c>
      <c r="T25" s="145">
        <v>344</v>
      </c>
      <c r="U25" s="145">
        <v>417</v>
      </c>
      <c r="V25" s="145">
        <v>486</v>
      </c>
      <c r="W25" s="145">
        <v>63</v>
      </c>
      <c r="X25" s="145">
        <v>115</v>
      </c>
      <c r="Y25" s="145">
        <v>165</v>
      </c>
      <c r="Z25" s="145">
        <v>209</v>
      </c>
      <c r="AA25" s="136">
        <f>ROUND((T25+X25)-MAX(0.3*(T25-75-90),0),0)</f>
        <v>405</v>
      </c>
      <c r="AB25" s="136">
        <f>ROUND((U25+Y25)-MAX(0.3*(U25-75-90),0),0)</f>
        <v>506</v>
      </c>
      <c r="AC25" s="136">
        <f>ROUND((V25+Z25)-MAX(0.3*(V25-75-90),0),0)</f>
        <v>599</v>
      </c>
      <c r="AE25" s="136">
        <v>238</v>
      </c>
      <c r="AF25" s="136">
        <v>34</v>
      </c>
      <c r="AG25" s="136">
        <f>SUM(AE25:AF25)</f>
        <v>272</v>
      </c>
      <c r="AH25" s="136">
        <f>ROUND((AG25+W25)-MAX(0.3*(AG25-75-90),0),0)</f>
        <v>303</v>
      </c>
      <c r="AI25" s="203">
        <v>342</v>
      </c>
      <c r="AJ25" s="204">
        <v>8.6999999999999993</v>
      </c>
      <c r="AK25" s="136">
        <v>0</v>
      </c>
      <c r="AL25" s="136">
        <v>67</v>
      </c>
      <c r="AM25" s="136">
        <v>67</v>
      </c>
      <c r="AN25" s="6">
        <v>0.5</v>
      </c>
      <c r="AO25" s="136">
        <v>47</v>
      </c>
      <c r="AP25" s="136">
        <v>20</v>
      </c>
      <c r="AQ25" s="6">
        <v>0.7</v>
      </c>
      <c r="AR25" s="149">
        <v>0</v>
      </c>
      <c r="AS25" s="149">
        <v>0.1</v>
      </c>
      <c r="AT25" s="149">
        <v>0.1</v>
      </c>
      <c r="AU25" s="149">
        <v>0.1</v>
      </c>
      <c r="AV25" s="136">
        <v>0</v>
      </c>
      <c r="AW25" s="136">
        <v>500</v>
      </c>
      <c r="AX25" s="136">
        <v>500</v>
      </c>
      <c r="AY25" s="136">
        <v>500</v>
      </c>
      <c r="AZ25" s="149">
        <v>0</v>
      </c>
      <c r="BA25" s="149">
        <v>0.125</v>
      </c>
      <c r="BB25" s="149">
        <v>0.125</v>
      </c>
      <c r="BC25" s="149">
        <v>0.125</v>
      </c>
      <c r="BD25" s="138">
        <v>0</v>
      </c>
      <c r="BE25" s="138"/>
      <c r="BF25" s="138"/>
      <c r="BG25" s="136">
        <v>0</v>
      </c>
      <c r="BH25" s="6">
        <v>3.1</v>
      </c>
      <c r="BI25" s="6">
        <v>2.9</v>
      </c>
      <c r="BJ25" s="136"/>
      <c r="BK25" s="136"/>
      <c r="BL25" s="136"/>
      <c r="BM25" s="136"/>
      <c r="BN25" s="238"/>
      <c r="BO25" s="136"/>
      <c r="BP25" s="136"/>
      <c r="BQ25" s="136"/>
      <c r="BR25" s="136"/>
      <c r="BS25" s="136"/>
      <c r="BT25" s="136"/>
      <c r="BU25" s="136"/>
    </row>
    <row r="26" spans="1:73">
      <c r="A26" s="4" t="s">
        <v>95</v>
      </c>
      <c r="B26" s="137">
        <v>25</v>
      </c>
      <c r="C26" s="137">
        <v>1980</v>
      </c>
      <c r="D26" s="190">
        <v>2520638</v>
      </c>
      <c r="E26" s="141">
        <v>978337</v>
      </c>
      <c r="F26" s="141">
        <v>78483</v>
      </c>
      <c r="G26" s="191">
        <v>7.4</v>
      </c>
      <c r="H26" s="209"/>
      <c r="I26" s="209"/>
      <c r="J26" s="209"/>
      <c r="K26" s="145">
        <v>21353</v>
      </c>
      <c r="L26" s="197"/>
      <c r="N26" s="140">
        <v>17998291</v>
      </c>
      <c r="O26" s="145">
        <v>7071</v>
      </c>
      <c r="P26" s="145">
        <v>173052</v>
      </c>
      <c r="Q26" s="145">
        <v>57691</v>
      </c>
      <c r="R26" s="145">
        <v>496183.8</v>
      </c>
      <c r="S26" s="145">
        <v>151713.9</v>
      </c>
      <c r="T26" s="145">
        <v>60</v>
      </c>
      <c r="U26" s="145">
        <v>96</v>
      </c>
      <c r="V26" s="145">
        <v>120</v>
      </c>
      <c r="W26" s="145">
        <v>63</v>
      </c>
      <c r="X26" s="145">
        <v>115</v>
      </c>
      <c r="Y26" s="145">
        <v>165</v>
      </c>
      <c r="Z26" s="145">
        <v>209</v>
      </c>
      <c r="AA26" s="136">
        <f>ROUND((T26+X26)-MAX(0.3*(T26-75-90),0),0)</f>
        <v>175</v>
      </c>
      <c r="AB26" s="136">
        <f>ROUND((U26+Y26)-MAX(0.3*(U26-75-90),0),0)</f>
        <v>261</v>
      </c>
      <c r="AC26" s="136">
        <f>ROUND((V26+Z26)-MAX(0.3*(V26-75-90),0),0)</f>
        <v>329</v>
      </c>
      <c r="AE26" s="136">
        <v>238</v>
      </c>
      <c r="AF26" s="136">
        <v>0</v>
      </c>
      <c r="AG26" s="136">
        <f>SUM(AE26:AF26)</f>
        <v>238</v>
      </c>
      <c r="AH26" s="136">
        <f>ROUND((AG26+W26)-MAX(0.3*(AG26-75-90),0),0)</f>
        <v>279</v>
      </c>
      <c r="AI26" s="203">
        <v>591</v>
      </c>
      <c r="AJ26" s="204">
        <v>24.3</v>
      </c>
      <c r="AK26" s="136">
        <v>1</v>
      </c>
      <c r="AL26" s="136">
        <v>116</v>
      </c>
      <c r="AM26" s="136">
        <v>4</v>
      </c>
      <c r="AN26" s="6">
        <v>0.97</v>
      </c>
      <c r="AO26" s="136">
        <v>48</v>
      </c>
      <c r="AP26" s="136">
        <v>4</v>
      </c>
      <c r="AQ26" s="6">
        <v>0.92</v>
      </c>
      <c r="AR26" s="149">
        <v>0</v>
      </c>
      <c r="AS26" s="149">
        <v>0.1</v>
      </c>
      <c r="AT26" s="149">
        <v>0.1</v>
      </c>
      <c r="AU26" s="149">
        <v>0.1</v>
      </c>
      <c r="AV26" s="136">
        <v>0</v>
      </c>
      <c r="AW26" s="136">
        <v>500</v>
      </c>
      <c r="AX26" s="136">
        <v>500</v>
      </c>
      <c r="AY26" s="136">
        <v>500</v>
      </c>
      <c r="AZ26" s="149">
        <v>0</v>
      </c>
      <c r="BA26" s="149">
        <v>0.125</v>
      </c>
      <c r="BB26" s="149">
        <v>0.125</v>
      </c>
      <c r="BC26" s="149">
        <v>0.125</v>
      </c>
      <c r="BD26" s="138">
        <v>0</v>
      </c>
      <c r="BE26" s="138"/>
      <c r="BF26" s="138"/>
      <c r="BG26" s="136">
        <v>0</v>
      </c>
      <c r="BH26" s="6">
        <v>3.1</v>
      </c>
      <c r="BI26" s="6">
        <v>3.1</v>
      </c>
      <c r="BJ26" s="136"/>
      <c r="BK26" s="136"/>
      <c r="BL26" s="136"/>
      <c r="BM26" s="136"/>
      <c r="BN26" s="238"/>
      <c r="BO26" s="136"/>
      <c r="BP26" s="136"/>
      <c r="BQ26" s="136"/>
      <c r="BR26" s="136"/>
      <c r="BS26" s="136"/>
      <c r="BT26" s="136"/>
      <c r="BU26" s="136"/>
    </row>
    <row r="27" spans="1:73">
      <c r="A27" s="4" t="s">
        <v>96</v>
      </c>
      <c r="B27" s="137">
        <v>26</v>
      </c>
      <c r="C27" s="137">
        <v>1980</v>
      </c>
      <c r="D27" s="190">
        <v>4916686</v>
      </c>
      <c r="E27" s="141">
        <v>2139848</v>
      </c>
      <c r="F27" s="141">
        <v>166196</v>
      </c>
      <c r="G27" s="191">
        <v>7.2</v>
      </c>
      <c r="H27" s="209"/>
      <c r="I27" s="209"/>
      <c r="J27" s="209"/>
      <c r="K27" s="145">
        <v>52420</v>
      </c>
      <c r="L27" s="197"/>
      <c r="N27" s="140">
        <v>46090765</v>
      </c>
      <c r="O27" s="145">
        <v>12036</v>
      </c>
      <c r="P27" s="145">
        <v>199279</v>
      </c>
      <c r="Q27" s="145">
        <v>67674</v>
      </c>
      <c r="R27" s="145">
        <v>335149.09999999998</v>
      </c>
      <c r="S27" s="145">
        <v>120322.2</v>
      </c>
      <c r="T27" s="145">
        <v>199</v>
      </c>
      <c r="U27" s="145">
        <v>248</v>
      </c>
      <c r="V27" s="145">
        <v>290</v>
      </c>
      <c r="W27" s="145">
        <v>63</v>
      </c>
      <c r="X27" s="145">
        <v>115</v>
      </c>
      <c r="Y27" s="145">
        <v>165</v>
      </c>
      <c r="Z27" s="145">
        <v>209</v>
      </c>
      <c r="AA27" s="136">
        <f>ROUND((T27+X27)-MAX(0.3*(T27-75-90),0),0)</f>
        <v>304</v>
      </c>
      <c r="AB27" s="136">
        <f>ROUND((U27+Y27)-MAX(0.3*(U27-75-90),0),0)</f>
        <v>388</v>
      </c>
      <c r="AC27" s="136">
        <f>ROUND((V27+Z27)-MAX(0.3*(V27-75-90),0),0)</f>
        <v>462</v>
      </c>
      <c r="AE27" s="136">
        <v>238</v>
      </c>
      <c r="AF27" s="136">
        <v>0</v>
      </c>
      <c r="AG27" s="136">
        <f>SUM(AE27:AF27)</f>
        <v>238</v>
      </c>
      <c r="AH27" s="136">
        <f>ROUND((AG27+W27)-MAX(0.3*(AG27-75-90),0),0)</f>
        <v>279</v>
      </c>
      <c r="AI27" s="203">
        <v>625</v>
      </c>
      <c r="AJ27" s="204">
        <v>13</v>
      </c>
      <c r="AK27" s="136">
        <v>1</v>
      </c>
      <c r="AL27" s="136">
        <v>117</v>
      </c>
      <c r="AM27" s="136">
        <v>46</v>
      </c>
      <c r="AN27" s="6">
        <v>0.72</v>
      </c>
      <c r="AO27" s="136">
        <v>21</v>
      </c>
      <c r="AP27" s="136">
        <v>11</v>
      </c>
      <c r="AQ27" s="6">
        <v>0.66</v>
      </c>
      <c r="AR27" s="149">
        <v>0</v>
      </c>
      <c r="AS27" s="149">
        <v>0.1</v>
      </c>
      <c r="AT27" s="149">
        <v>0.1</v>
      </c>
      <c r="AU27" s="149">
        <v>0.1</v>
      </c>
      <c r="AV27" s="136">
        <v>0</v>
      </c>
      <c r="AW27" s="136">
        <v>500</v>
      </c>
      <c r="AX27" s="136">
        <v>500</v>
      </c>
      <c r="AY27" s="136">
        <v>500</v>
      </c>
      <c r="AZ27" s="149">
        <v>0</v>
      </c>
      <c r="BA27" s="149">
        <v>0.125</v>
      </c>
      <c r="BB27" s="149">
        <v>0.125</v>
      </c>
      <c r="BC27" s="149">
        <v>0.125</v>
      </c>
      <c r="BD27" s="138">
        <v>0</v>
      </c>
      <c r="BE27" s="138"/>
      <c r="BF27" s="138"/>
      <c r="BG27" s="136">
        <v>0</v>
      </c>
      <c r="BH27" s="6">
        <v>3.1</v>
      </c>
      <c r="BI27" s="6">
        <v>3.1</v>
      </c>
      <c r="BJ27" s="136"/>
      <c r="BK27" s="136"/>
      <c r="BL27" s="136"/>
      <c r="BM27" s="136"/>
      <c r="BN27" s="238"/>
      <c r="BO27" s="136"/>
      <c r="BP27" s="136"/>
      <c r="BQ27" s="136"/>
      <c r="BR27" s="136"/>
      <c r="BS27" s="136"/>
      <c r="BT27" s="136"/>
      <c r="BU27" s="136"/>
    </row>
    <row r="28" spans="1:73">
      <c r="A28" s="4" t="s">
        <v>97</v>
      </c>
      <c r="B28" s="137">
        <v>27</v>
      </c>
      <c r="C28" s="137">
        <v>1980</v>
      </c>
      <c r="D28" s="190">
        <v>786690</v>
      </c>
      <c r="E28" s="141">
        <v>352700</v>
      </c>
      <c r="F28" s="141">
        <v>22991</v>
      </c>
      <c r="G28" s="191">
        <v>6.1</v>
      </c>
      <c r="H28" s="209"/>
      <c r="I28" s="209"/>
      <c r="J28" s="209"/>
      <c r="K28" s="145">
        <v>8925</v>
      </c>
      <c r="L28" s="197"/>
      <c r="N28" s="140">
        <v>7210173</v>
      </c>
      <c r="O28" s="145">
        <v>23429</v>
      </c>
      <c r="P28" s="145">
        <v>19313</v>
      </c>
      <c r="Q28" s="145">
        <v>6901</v>
      </c>
      <c r="R28" s="145">
        <v>43045.17</v>
      </c>
      <c r="S28" s="145">
        <v>15768.42</v>
      </c>
      <c r="T28" s="145">
        <v>193</v>
      </c>
      <c r="U28" s="145">
        <v>259</v>
      </c>
      <c r="V28" s="145">
        <v>331</v>
      </c>
      <c r="W28" s="145">
        <v>63</v>
      </c>
      <c r="X28" s="145">
        <v>115</v>
      </c>
      <c r="Y28" s="145">
        <v>165</v>
      </c>
      <c r="Z28" s="145">
        <v>209</v>
      </c>
      <c r="AA28" s="136">
        <f>ROUND((T28+X28)-MAX(0.3*(T28-75-90),0),0)</f>
        <v>300</v>
      </c>
      <c r="AB28" s="136">
        <f>ROUND((U28+Y28)-MAX(0.3*(U28-75-90),0),0)</f>
        <v>396</v>
      </c>
      <c r="AC28" s="136">
        <f>ROUND((V28+Z28)-MAX(0.3*(V28-75-90),0),0)</f>
        <v>490</v>
      </c>
      <c r="AE28" s="136">
        <v>238</v>
      </c>
      <c r="AF28" s="136">
        <v>0</v>
      </c>
      <c r="AG28" s="136">
        <f>SUM(AE28:AF28)</f>
        <v>238</v>
      </c>
      <c r="AH28" s="136">
        <f>ROUND((AG28+W28)-MAX(0.3*(AG28-75-90),0),0)</f>
        <v>279</v>
      </c>
      <c r="AI28" s="203">
        <v>102</v>
      </c>
      <c r="AJ28" s="204">
        <v>13.2</v>
      </c>
      <c r="AK28" s="136">
        <v>1</v>
      </c>
      <c r="AL28" s="136">
        <v>55</v>
      </c>
      <c r="AM28" s="136">
        <v>45</v>
      </c>
      <c r="AN28" s="6">
        <v>0.55000000000000004</v>
      </c>
      <c r="AO28" s="136">
        <v>26</v>
      </c>
      <c r="AP28" s="136">
        <v>24</v>
      </c>
      <c r="AQ28" s="6">
        <v>0.52</v>
      </c>
      <c r="AR28" s="149">
        <v>0</v>
      </c>
      <c r="AS28" s="149">
        <v>0.1</v>
      </c>
      <c r="AT28" s="149">
        <v>0.1</v>
      </c>
      <c r="AU28" s="149">
        <v>0.1</v>
      </c>
      <c r="AV28" s="136">
        <v>0</v>
      </c>
      <c r="AW28" s="136">
        <v>500</v>
      </c>
      <c r="AX28" s="136">
        <v>500</v>
      </c>
      <c r="AY28" s="136">
        <v>500</v>
      </c>
      <c r="AZ28" s="149">
        <v>0</v>
      </c>
      <c r="BA28" s="149">
        <v>0.125</v>
      </c>
      <c r="BB28" s="149">
        <v>0.125</v>
      </c>
      <c r="BC28" s="149">
        <v>0.125</v>
      </c>
      <c r="BD28" s="138">
        <v>0</v>
      </c>
      <c r="BE28" s="138"/>
      <c r="BF28" s="138"/>
      <c r="BG28" s="136">
        <v>0</v>
      </c>
      <c r="BH28" s="6">
        <v>3.1</v>
      </c>
      <c r="BI28" s="6">
        <v>2.5</v>
      </c>
      <c r="BJ28" s="136"/>
      <c r="BK28" s="136"/>
      <c r="BL28" s="136"/>
      <c r="BM28" s="136"/>
      <c r="BN28" s="238"/>
      <c r="BO28" s="136"/>
      <c r="BP28" s="136"/>
      <c r="BQ28" s="136"/>
      <c r="BR28" s="136"/>
      <c r="BS28" s="136"/>
      <c r="BT28" s="136"/>
      <c r="BU28" s="136"/>
    </row>
    <row r="29" spans="1:73">
      <c r="A29" s="4" t="s">
        <v>98</v>
      </c>
      <c r="B29" s="137">
        <v>28</v>
      </c>
      <c r="C29" s="137">
        <v>1980</v>
      </c>
      <c r="D29" s="190">
        <v>1569825</v>
      </c>
      <c r="E29" s="141">
        <v>739672</v>
      </c>
      <c r="F29" s="141">
        <v>30249</v>
      </c>
      <c r="G29" s="191">
        <v>3.9</v>
      </c>
      <c r="H29" s="209"/>
      <c r="I29" s="209"/>
      <c r="J29" s="209"/>
      <c r="K29" s="145">
        <v>18294</v>
      </c>
      <c r="L29" s="197"/>
      <c r="N29" s="140">
        <v>14761594</v>
      </c>
      <c r="O29" s="145">
        <v>2347</v>
      </c>
      <c r="P29" s="145">
        <v>35226</v>
      </c>
      <c r="Q29" s="145">
        <v>12563</v>
      </c>
      <c r="R29" s="145">
        <v>66152.91</v>
      </c>
      <c r="S29" s="145">
        <v>24196.92</v>
      </c>
      <c r="T29" s="145">
        <v>250</v>
      </c>
      <c r="U29" s="145">
        <v>310</v>
      </c>
      <c r="V29" s="145">
        <v>370</v>
      </c>
      <c r="W29" s="145">
        <v>63</v>
      </c>
      <c r="X29" s="145">
        <v>115</v>
      </c>
      <c r="Y29" s="145">
        <v>165</v>
      </c>
      <c r="Z29" s="145">
        <v>209</v>
      </c>
      <c r="AA29" s="136">
        <f>ROUND((T29+X29)-MAX(0.3*(T29-75-90),0),0)</f>
        <v>340</v>
      </c>
      <c r="AB29" s="136">
        <f>ROUND((U29+Y29)-MAX(0.3*(U29-75-90),0),0)</f>
        <v>432</v>
      </c>
      <c r="AC29" s="136">
        <f>ROUND((V29+Z29)-MAX(0.3*(V29-75-90),0),0)</f>
        <v>518</v>
      </c>
      <c r="AE29" s="136">
        <v>238</v>
      </c>
      <c r="AF29" s="136">
        <v>75</v>
      </c>
      <c r="AG29" s="136">
        <f>SUM(AE29:AF29)</f>
        <v>313</v>
      </c>
      <c r="AH29" s="136">
        <f>ROUND((AG29+W29)-MAX(0.3*(AG29-75-90),0),0)</f>
        <v>332</v>
      </c>
      <c r="AI29" s="203">
        <v>199</v>
      </c>
      <c r="AJ29" s="204">
        <v>13</v>
      </c>
      <c r="AK29" s="136">
        <v>0</v>
      </c>
      <c r="AL29" s="136"/>
      <c r="AM29" s="136"/>
      <c r="AN29" s="6"/>
      <c r="AO29" s="136"/>
      <c r="AP29" s="136"/>
      <c r="AQ29" s="6"/>
      <c r="AR29" s="149">
        <v>0</v>
      </c>
      <c r="AS29" s="149">
        <v>0.1</v>
      </c>
      <c r="AT29" s="149">
        <v>0.1</v>
      </c>
      <c r="AU29" s="149">
        <v>0.1</v>
      </c>
      <c r="AV29" s="136">
        <v>0</v>
      </c>
      <c r="AW29" s="136">
        <v>500</v>
      </c>
      <c r="AX29" s="136">
        <v>500</v>
      </c>
      <c r="AY29" s="136">
        <v>500</v>
      </c>
      <c r="AZ29" s="149">
        <v>0</v>
      </c>
      <c r="BA29" s="149">
        <v>0.125</v>
      </c>
      <c r="BB29" s="149">
        <v>0.125</v>
      </c>
      <c r="BC29" s="149">
        <v>0.125</v>
      </c>
      <c r="BD29" s="138">
        <v>0</v>
      </c>
      <c r="BE29" s="138"/>
      <c r="BF29" s="138"/>
      <c r="BG29" s="136">
        <v>0</v>
      </c>
      <c r="BH29" s="6">
        <v>3.1</v>
      </c>
      <c r="BI29" s="6">
        <v>3.1</v>
      </c>
      <c r="BJ29" s="136"/>
      <c r="BK29" s="136"/>
      <c r="BL29" s="136"/>
      <c r="BM29" s="136"/>
      <c r="BN29" s="238"/>
      <c r="BO29" s="136"/>
      <c r="BP29" s="136"/>
      <c r="BQ29" s="136"/>
      <c r="BR29" s="136"/>
      <c r="BS29" s="136"/>
      <c r="BT29" s="136"/>
      <c r="BU29" s="136"/>
    </row>
    <row r="30" spans="1:73">
      <c r="A30" s="4" t="s">
        <v>99</v>
      </c>
      <c r="B30" s="137">
        <v>29</v>
      </c>
      <c r="C30" s="137">
        <v>1980</v>
      </c>
      <c r="D30" s="190">
        <v>800493</v>
      </c>
      <c r="E30" s="141">
        <v>403078</v>
      </c>
      <c r="F30" s="141">
        <v>26506</v>
      </c>
      <c r="G30" s="191">
        <v>6.2</v>
      </c>
      <c r="H30" s="209"/>
      <c r="I30" s="209"/>
      <c r="J30" s="209"/>
      <c r="K30" s="145">
        <v>11633</v>
      </c>
      <c r="L30" s="197"/>
      <c r="N30" s="140">
        <v>9565424</v>
      </c>
      <c r="O30" s="145">
        <v>110826</v>
      </c>
      <c r="P30" s="145">
        <v>11787</v>
      </c>
      <c r="Q30" s="145">
        <v>4266</v>
      </c>
      <c r="R30" s="145">
        <v>32332.92</v>
      </c>
      <c r="S30" s="145">
        <v>13071.08</v>
      </c>
      <c r="T30" s="145">
        <v>211</v>
      </c>
      <c r="U30" s="145">
        <v>262</v>
      </c>
      <c r="V30" s="145">
        <v>314</v>
      </c>
      <c r="W30" s="145">
        <v>63</v>
      </c>
      <c r="X30" s="145">
        <v>115</v>
      </c>
      <c r="Y30" s="145">
        <v>165</v>
      </c>
      <c r="Z30" s="145">
        <v>209</v>
      </c>
      <c r="AA30" s="136">
        <f>ROUND((T30+X30)-MAX(0.3*(T30-75-90),0),0)</f>
        <v>312</v>
      </c>
      <c r="AB30" s="136">
        <f>ROUND((U30+Y30)-MAX(0.3*(U30-75-90),0),0)</f>
        <v>398</v>
      </c>
      <c r="AC30" s="136">
        <f>ROUND((V30+Z30)-MAX(0.3*(V30-75-90),0),0)</f>
        <v>478</v>
      </c>
      <c r="AE30" s="136">
        <v>238</v>
      </c>
      <c r="AF30" s="136">
        <v>47</v>
      </c>
      <c r="AG30" s="136">
        <f>SUM(AE30:AF30)</f>
        <v>285</v>
      </c>
      <c r="AH30" s="136">
        <f>ROUND((AG30+W30)-MAX(0.3*(AG30-75-90),0),0)</f>
        <v>312</v>
      </c>
      <c r="AI30" s="203">
        <v>70</v>
      </c>
      <c r="AJ30" s="204">
        <v>8.3000000000000007</v>
      </c>
      <c r="AK30" s="136">
        <v>0</v>
      </c>
      <c r="AL30" s="136">
        <v>26</v>
      </c>
      <c r="AM30" s="136">
        <v>14</v>
      </c>
      <c r="AN30" s="6">
        <v>0.65</v>
      </c>
      <c r="AO30" s="136">
        <v>15</v>
      </c>
      <c r="AP30" s="136">
        <v>5</v>
      </c>
      <c r="AQ30" s="6">
        <v>0.75</v>
      </c>
      <c r="AR30" s="149">
        <v>0</v>
      </c>
      <c r="AS30" s="149">
        <v>0.1</v>
      </c>
      <c r="AT30" s="149">
        <v>0.1</v>
      </c>
      <c r="AU30" s="149">
        <v>0.1</v>
      </c>
      <c r="AV30" s="136">
        <v>0</v>
      </c>
      <c r="AW30" s="136">
        <v>500</v>
      </c>
      <c r="AX30" s="136">
        <v>500</v>
      </c>
      <c r="AY30" s="136">
        <v>500</v>
      </c>
      <c r="AZ30" s="149">
        <v>0</v>
      </c>
      <c r="BA30" s="149">
        <v>0.125</v>
      </c>
      <c r="BB30" s="149">
        <v>0.125</v>
      </c>
      <c r="BC30" s="149">
        <v>0.125</v>
      </c>
      <c r="BD30" s="138">
        <v>0</v>
      </c>
      <c r="BE30" s="138"/>
      <c r="BF30" s="138"/>
      <c r="BG30" s="136">
        <v>0</v>
      </c>
      <c r="BH30" s="6">
        <v>3.1</v>
      </c>
      <c r="BI30" s="6">
        <v>2.75</v>
      </c>
      <c r="BJ30" s="136"/>
      <c r="BK30" s="136"/>
      <c r="BL30" s="136"/>
      <c r="BM30" s="136"/>
      <c r="BN30" s="238"/>
      <c r="BO30" s="136"/>
      <c r="BP30" s="136"/>
      <c r="BQ30" s="136"/>
      <c r="BR30" s="136"/>
      <c r="BS30" s="136"/>
      <c r="BT30" s="136"/>
      <c r="BU30" s="136"/>
    </row>
    <row r="31" spans="1:73">
      <c r="A31" s="4" t="s">
        <v>100</v>
      </c>
      <c r="B31" s="137">
        <v>30</v>
      </c>
      <c r="C31" s="137">
        <v>1980</v>
      </c>
      <c r="D31" s="190">
        <v>920610</v>
      </c>
      <c r="E31" s="141">
        <v>445531</v>
      </c>
      <c r="F31" s="141">
        <v>21127</v>
      </c>
      <c r="G31" s="191">
        <v>4.5</v>
      </c>
      <c r="H31" s="209"/>
      <c r="I31" s="209"/>
      <c r="J31" s="209"/>
      <c r="K31" s="145">
        <v>9263</v>
      </c>
      <c r="L31" s="197"/>
      <c r="N31" s="140">
        <v>9274186</v>
      </c>
      <c r="O31" s="145">
        <v>2980</v>
      </c>
      <c r="P31" s="145">
        <v>22312</v>
      </c>
      <c r="Q31" s="145">
        <v>8108</v>
      </c>
      <c r="R31" s="145">
        <v>50152.83</v>
      </c>
      <c r="S31" s="145">
        <v>19785.080000000002</v>
      </c>
      <c r="T31" s="145">
        <v>292</v>
      </c>
      <c r="U31" s="145">
        <v>346</v>
      </c>
      <c r="V31" s="145">
        <v>392</v>
      </c>
      <c r="W31" s="145">
        <v>63</v>
      </c>
      <c r="X31" s="145">
        <v>115</v>
      </c>
      <c r="Y31" s="145">
        <v>165</v>
      </c>
      <c r="Z31" s="145">
        <v>209</v>
      </c>
      <c r="AA31" s="136">
        <f>ROUND((T31+X31)-MAX(0.3*(T31-75-90),0),0)</f>
        <v>369</v>
      </c>
      <c r="AB31" s="136">
        <f>ROUND((U31+Y31)-MAX(0.3*(U31-75-90),0),0)</f>
        <v>457</v>
      </c>
      <c r="AC31" s="136">
        <f>ROUND((V31+Z31)-MAX(0.3*(V31-75-90),0),0)</f>
        <v>533</v>
      </c>
      <c r="AE31" s="136">
        <v>238</v>
      </c>
      <c r="AF31" s="136">
        <v>46</v>
      </c>
      <c r="AG31" s="136">
        <f>SUM(AE31:AF31)</f>
        <v>284</v>
      </c>
      <c r="AH31" s="136">
        <f>ROUND((AG31+W31)-MAX(0.3*(AG31-75-90),0),0)</f>
        <v>311</v>
      </c>
      <c r="AI31" s="203">
        <v>63</v>
      </c>
      <c r="AJ31" s="204">
        <v>7</v>
      </c>
      <c r="AK31" s="136">
        <v>1</v>
      </c>
      <c r="AL31" s="136">
        <v>174</v>
      </c>
      <c r="AM31" s="136">
        <v>224</v>
      </c>
      <c r="AN31" s="6">
        <v>0.44</v>
      </c>
      <c r="AO31" s="136">
        <v>12</v>
      </c>
      <c r="AP31" s="136">
        <v>12</v>
      </c>
      <c r="AQ31" s="6">
        <f>ROUND(AO31/(AO31+AP31),2)</f>
        <v>0.5</v>
      </c>
      <c r="AR31" s="149">
        <v>0</v>
      </c>
      <c r="AS31" s="149">
        <v>0.1</v>
      </c>
      <c r="AT31" s="149">
        <v>0.1</v>
      </c>
      <c r="AU31" s="149">
        <v>0.1</v>
      </c>
      <c r="AV31" s="136">
        <v>0</v>
      </c>
      <c r="AW31" s="136">
        <v>500</v>
      </c>
      <c r="AX31" s="136">
        <v>500</v>
      </c>
      <c r="AY31" s="136">
        <v>500</v>
      </c>
      <c r="AZ31" s="149">
        <v>0</v>
      </c>
      <c r="BA31" s="149">
        <v>0.125</v>
      </c>
      <c r="BB31" s="149">
        <v>0.125</v>
      </c>
      <c r="BC31" s="149">
        <v>0.125</v>
      </c>
      <c r="BD31" s="138">
        <v>0</v>
      </c>
      <c r="BE31" s="138"/>
      <c r="BF31" s="138"/>
      <c r="BG31" s="136">
        <v>0</v>
      </c>
      <c r="BH31" s="6">
        <v>3.1</v>
      </c>
      <c r="BI31" s="6">
        <v>3.1</v>
      </c>
      <c r="BJ31" s="136"/>
      <c r="BK31" s="136"/>
      <c r="BL31" s="136"/>
      <c r="BM31" s="136"/>
      <c r="BN31" s="238"/>
      <c r="BO31" s="136"/>
      <c r="BP31" s="136"/>
      <c r="BQ31" s="136"/>
      <c r="BR31" s="136"/>
      <c r="BS31" s="136"/>
      <c r="BT31" s="136"/>
      <c r="BU31" s="136"/>
    </row>
    <row r="32" spans="1:73">
      <c r="A32" s="4" t="s">
        <v>101</v>
      </c>
      <c r="B32" s="137">
        <v>31</v>
      </c>
      <c r="C32" s="137">
        <v>1980</v>
      </c>
      <c r="D32" s="190">
        <v>7364823</v>
      </c>
      <c r="E32" s="141">
        <v>3333840</v>
      </c>
      <c r="F32" s="141">
        <v>257680</v>
      </c>
      <c r="G32" s="191">
        <v>7.2</v>
      </c>
      <c r="H32" s="209"/>
      <c r="I32" s="209"/>
      <c r="J32" s="209"/>
      <c r="K32" s="145">
        <v>88334</v>
      </c>
      <c r="L32" s="197"/>
      <c r="N32" s="140">
        <v>86955685</v>
      </c>
      <c r="O32" s="145">
        <v>51824</v>
      </c>
      <c r="P32" s="145">
        <v>459451</v>
      </c>
      <c r="Q32" s="145">
        <v>148144</v>
      </c>
      <c r="R32" s="145">
        <v>605219.30000000005</v>
      </c>
      <c r="S32" s="145">
        <v>202276.8</v>
      </c>
      <c r="T32" s="145">
        <v>273</v>
      </c>
      <c r="U32" s="145">
        <v>360</v>
      </c>
      <c r="V32" s="145">
        <v>414</v>
      </c>
      <c r="W32" s="145">
        <v>63</v>
      </c>
      <c r="X32" s="145">
        <v>115</v>
      </c>
      <c r="Y32" s="145">
        <v>165</v>
      </c>
      <c r="Z32" s="145">
        <v>209</v>
      </c>
      <c r="AA32" s="136">
        <f>ROUND((T32+X32)-MAX(0.3*(T32-75-90),0),0)</f>
        <v>356</v>
      </c>
      <c r="AB32" s="136">
        <f>ROUND((U32+Y32)-MAX(0.3*(U32-75-90),0),0)</f>
        <v>467</v>
      </c>
      <c r="AC32" s="136">
        <f>ROUND((V32+Z32)-MAX(0.3*(V32-75-90),0),0)</f>
        <v>548</v>
      </c>
      <c r="AE32" s="136">
        <v>238</v>
      </c>
      <c r="AF32" s="136">
        <v>23</v>
      </c>
      <c r="AG32" s="136">
        <f>SUM(AE32:AF32)</f>
        <v>261</v>
      </c>
      <c r="AH32" s="136">
        <f>ROUND((AG32+W32)-MAX(0.3*(AG32-75-90),0),0)</f>
        <v>295</v>
      </c>
      <c r="AI32" s="203">
        <v>659</v>
      </c>
      <c r="AJ32" s="204">
        <v>9</v>
      </c>
      <c r="AK32" s="136">
        <v>1</v>
      </c>
      <c r="AL32" s="136">
        <v>44</v>
      </c>
      <c r="AM32" s="136">
        <v>36</v>
      </c>
      <c r="AN32" s="6">
        <v>0.55000000000000004</v>
      </c>
      <c r="AO32" s="136">
        <v>27</v>
      </c>
      <c r="AP32" s="136">
        <v>13</v>
      </c>
      <c r="AQ32" s="6">
        <v>0.68</v>
      </c>
      <c r="AR32" s="149">
        <v>0</v>
      </c>
      <c r="AS32" s="149">
        <v>0.1</v>
      </c>
      <c r="AT32" s="149">
        <v>0.1</v>
      </c>
      <c r="AU32" s="149">
        <v>0.1</v>
      </c>
      <c r="AV32" s="136">
        <v>0</v>
      </c>
      <c r="AW32" s="136">
        <v>500</v>
      </c>
      <c r="AX32" s="136">
        <v>500</v>
      </c>
      <c r="AY32" s="136">
        <v>500</v>
      </c>
      <c r="AZ32" s="149">
        <v>0</v>
      </c>
      <c r="BA32" s="149">
        <v>0.125</v>
      </c>
      <c r="BB32" s="149">
        <v>0.125</v>
      </c>
      <c r="BC32" s="149">
        <v>0.125</v>
      </c>
      <c r="BD32" s="138">
        <v>0</v>
      </c>
      <c r="BE32" s="138"/>
      <c r="BF32" s="138"/>
      <c r="BG32" s="136">
        <v>0</v>
      </c>
      <c r="BH32" s="6">
        <v>3.1</v>
      </c>
      <c r="BI32" s="6">
        <v>3.1</v>
      </c>
      <c r="BJ32" s="136"/>
      <c r="BK32" s="136"/>
      <c r="BL32" s="136"/>
      <c r="BM32" s="136"/>
      <c r="BN32" s="238"/>
      <c r="BO32" s="136"/>
      <c r="BP32" s="136"/>
      <c r="BQ32" s="136"/>
      <c r="BR32" s="136"/>
      <c r="BS32" s="136"/>
      <c r="BT32" s="136"/>
      <c r="BU32" s="136"/>
    </row>
    <row r="33" spans="1:73">
      <c r="A33" s="4" t="s">
        <v>102</v>
      </c>
      <c r="B33" s="137">
        <v>32</v>
      </c>
      <c r="C33" s="137">
        <v>1980</v>
      </c>
      <c r="D33" s="190">
        <v>1302894</v>
      </c>
      <c r="E33" s="141">
        <v>523176</v>
      </c>
      <c r="F33" s="141">
        <v>42881</v>
      </c>
      <c r="G33" s="191">
        <v>7.6</v>
      </c>
      <c r="H33" s="209"/>
      <c r="I33" s="209"/>
      <c r="J33" s="209"/>
      <c r="K33" s="145">
        <v>15731</v>
      </c>
      <c r="L33" s="197"/>
      <c r="N33" s="140">
        <v>11219375</v>
      </c>
      <c r="O33" s="145">
        <v>11444</v>
      </c>
      <c r="P33" s="145">
        <v>53442</v>
      </c>
      <c r="Q33" s="145">
        <v>18359</v>
      </c>
      <c r="R33" s="145">
        <v>184653.2</v>
      </c>
      <c r="S33" s="145">
        <v>60047.67</v>
      </c>
      <c r="T33" s="145">
        <v>178</v>
      </c>
      <c r="U33" s="145">
        <v>220</v>
      </c>
      <c r="V33" s="145">
        <v>267</v>
      </c>
      <c r="W33" s="145">
        <v>63</v>
      </c>
      <c r="X33" s="145">
        <v>115</v>
      </c>
      <c r="Y33" s="145">
        <v>165</v>
      </c>
      <c r="Z33" s="145">
        <v>209</v>
      </c>
      <c r="AA33" s="136">
        <f>ROUND((T33+X33)-MAX(0.3*(T33-75-90),0),0)</f>
        <v>289</v>
      </c>
      <c r="AB33" s="136">
        <f>ROUND((U33+Y33)-MAX(0.3*(U33-75-90),0),0)</f>
        <v>369</v>
      </c>
      <c r="AC33" s="136">
        <f>ROUND((V33+Z33)-MAX(0.3*(V33-75-90),0),0)</f>
        <v>445</v>
      </c>
      <c r="AE33" s="136">
        <v>238</v>
      </c>
      <c r="AF33" s="136">
        <v>0</v>
      </c>
      <c r="AG33" s="136">
        <f>SUM(AE33:AF33)</f>
        <v>238</v>
      </c>
      <c r="AH33" s="136">
        <f>ROUND((AG33+W33)-MAX(0.3*(AG33-75-90),0),0)</f>
        <v>279</v>
      </c>
      <c r="AI33" s="203">
        <v>268</v>
      </c>
      <c r="AJ33" s="204">
        <v>20.6</v>
      </c>
      <c r="AK33" s="136">
        <v>1</v>
      </c>
      <c r="AL33" s="136">
        <v>41</v>
      </c>
      <c r="AM33" s="136">
        <v>29</v>
      </c>
      <c r="AN33" s="6">
        <v>0.59</v>
      </c>
      <c r="AO33" s="136">
        <v>33</v>
      </c>
      <c r="AP33" s="136">
        <v>9</v>
      </c>
      <c r="AQ33" s="6">
        <v>0.79</v>
      </c>
      <c r="AR33" s="149">
        <v>0</v>
      </c>
      <c r="AS33" s="149">
        <v>0.1</v>
      </c>
      <c r="AT33" s="149">
        <v>0.1</v>
      </c>
      <c r="AU33" s="149">
        <v>0.1</v>
      </c>
      <c r="AV33" s="136">
        <v>0</v>
      </c>
      <c r="AW33" s="136">
        <v>500</v>
      </c>
      <c r="AX33" s="136">
        <v>500</v>
      </c>
      <c r="AY33" s="136">
        <v>500</v>
      </c>
      <c r="AZ33" s="149">
        <v>0</v>
      </c>
      <c r="BA33" s="149">
        <v>0.125</v>
      </c>
      <c r="BB33" s="149">
        <v>0.125</v>
      </c>
      <c r="BC33" s="149">
        <v>0.125</v>
      </c>
      <c r="BD33" s="138">
        <v>0</v>
      </c>
      <c r="BE33" s="138"/>
      <c r="BF33" s="138"/>
      <c r="BG33" s="136">
        <v>0</v>
      </c>
      <c r="BH33" s="6">
        <v>3.1</v>
      </c>
      <c r="BI33" s="6">
        <v>2.9</v>
      </c>
      <c r="BJ33" s="136"/>
      <c r="BK33" s="136"/>
      <c r="BL33" s="136"/>
      <c r="BM33" s="136"/>
      <c r="BN33" s="238"/>
      <c r="BO33" s="136"/>
      <c r="BP33" s="136"/>
      <c r="BQ33" s="136"/>
      <c r="BR33" s="136"/>
      <c r="BS33" s="136"/>
      <c r="BT33" s="136"/>
      <c r="BU33" s="136"/>
    </row>
    <row r="34" spans="1:73">
      <c r="A34" s="4" t="s">
        <v>103</v>
      </c>
      <c r="B34" s="137">
        <v>33</v>
      </c>
      <c r="C34" s="137">
        <v>1980</v>
      </c>
      <c r="D34" s="190">
        <v>17558072</v>
      </c>
      <c r="E34" s="141">
        <v>7378756</v>
      </c>
      <c r="F34" s="141">
        <v>595598</v>
      </c>
      <c r="G34" s="191">
        <v>7.5</v>
      </c>
      <c r="H34" s="209"/>
      <c r="I34" s="209"/>
      <c r="J34" s="209"/>
      <c r="K34" s="145">
        <v>235746</v>
      </c>
      <c r="L34" s="197"/>
      <c r="N34" s="140">
        <v>193182470</v>
      </c>
      <c r="O34" s="145">
        <v>280540</v>
      </c>
      <c r="P34" s="145">
        <v>1099742</v>
      </c>
      <c r="Q34" s="145">
        <v>362737</v>
      </c>
      <c r="R34" s="145">
        <v>1759038</v>
      </c>
      <c r="S34" s="145">
        <v>704234.7</v>
      </c>
      <c r="T34" s="145">
        <v>333</v>
      </c>
      <c r="U34" s="145">
        <v>394</v>
      </c>
      <c r="V34" s="145">
        <v>476</v>
      </c>
      <c r="W34" s="145">
        <v>63</v>
      </c>
      <c r="X34" s="145">
        <v>115</v>
      </c>
      <c r="Y34" s="145">
        <v>165</v>
      </c>
      <c r="Z34" s="145">
        <v>209</v>
      </c>
      <c r="AA34" s="136">
        <f>ROUND((T34+X34)-MAX(0.3*(T34-75-90),0),0)</f>
        <v>398</v>
      </c>
      <c r="AB34" s="136">
        <f>ROUND((U34+Y34)-MAX(0.3*(U34-75-90),0),0)</f>
        <v>490</v>
      </c>
      <c r="AC34" s="136">
        <f>ROUND((V34+Z34)-MAX(0.3*(V34-75-90),0),0)</f>
        <v>592</v>
      </c>
      <c r="AE34" s="136">
        <v>238</v>
      </c>
      <c r="AF34" s="136">
        <v>63</v>
      </c>
      <c r="AG34" s="136">
        <f>SUM(AE34:AF34)</f>
        <v>301</v>
      </c>
      <c r="AH34" s="136">
        <f>ROUND((AG34+W34)-MAX(0.3*(AG34-75-90),0),0)</f>
        <v>323</v>
      </c>
      <c r="AI34" s="203">
        <v>2391</v>
      </c>
      <c r="AJ34" s="204">
        <v>13.8</v>
      </c>
      <c r="AK34" s="136">
        <v>1</v>
      </c>
      <c r="AL34" s="136">
        <v>86</v>
      </c>
      <c r="AM34" s="136">
        <v>64</v>
      </c>
      <c r="AN34" s="6">
        <v>0.56999999999999995</v>
      </c>
      <c r="AO34" s="136">
        <v>25</v>
      </c>
      <c r="AP34" s="136">
        <v>35</v>
      </c>
      <c r="AQ34" s="6">
        <v>0.42</v>
      </c>
      <c r="AR34" s="149">
        <v>0</v>
      </c>
      <c r="AS34" s="149">
        <v>0.1</v>
      </c>
      <c r="AT34" s="149">
        <v>0.1</v>
      </c>
      <c r="AU34" s="149">
        <v>0.1</v>
      </c>
      <c r="AV34" s="136">
        <v>0</v>
      </c>
      <c r="AW34" s="136">
        <v>500</v>
      </c>
      <c r="AX34" s="136">
        <v>500</v>
      </c>
      <c r="AY34" s="136">
        <v>500</v>
      </c>
      <c r="AZ34" s="149">
        <v>0</v>
      </c>
      <c r="BA34" s="149">
        <v>0.125</v>
      </c>
      <c r="BB34" s="149">
        <v>0.125</v>
      </c>
      <c r="BC34" s="149">
        <v>0.125</v>
      </c>
      <c r="BD34" s="138">
        <v>0</v>
      </c>
      <c r="BE34" s="138"/>
      <c r="BF34" s="138"/>
      <c r="BG34" s="136">
        <v>0</v>
      </c>
      <c r="BH34" s="6">
        <v>3.1</v>
      </c>
      <c r="BI34" s="6">
        <v>3.1</v>
      </c>
      <c r="BJ34" s="136"/>
      <c r="BK34" s="136"/>
      <c r="BL34" s="136"/>
      <c r="BM34" s="136"/>
      <c r="BN34" s="238"/>
      <c r="BO34" s="136"/>
      <c r="BP34" s="136"/>
      <c r="BQ34" s="136"/>
      <c r="BR34" s="136"/>
      <c r="BS34" s="136"/>
      <c r="BT34" s="136"/>
      <c r="BU34" s="136"/>
    </row>
    <row r="35" spans="1:73">
      <c r="A35" s="4" t="s">
        <v>104</v>
      </c>
      <c r="B35" s="137">
        <v>34</v>
      </c>
      <c r="C35" s="137">
        <v>1980</v>
      </c>
      <c r="D35" s="190">
        <v>5881766</v>
      </c>
      <c r="E35" s="141">
        <v>2671472</v>
      </c>
      <c r="F35" s="141">
        <v>182511</v>
      </c>
      <c r="G35" s="191">
        <v>6.4</v>
      </c>
      <c r="H35" s="209"/>
      <c r="I35" s="209"/>
      <c r="J35" s="209"/>
      <c r="K35" s="145">
        <v>58791</v>
      </c>
      <c r="L35" s="197"/>
      <c r="N35" s="140">
        <v>48934688</v>
      </c>
      <c r="O35" s="145">
        <v>7517</v>
      </c>
      <c r="P35" s="145">
        <v>197730</v>
      </c>
      <c r="Q35" s="145">
        <v>77411</v>
      </c>
      <c r="R35" s="145">
        <v>581766.9</v>
      </c>
      <c r="S35" s="145">
        <v>200103.9</v>
      </c>
      <c r="T35" s="145">
        <v>167</v>
      </c>
      <c r="U35" s="145">
        <v>192</v>
      </c>
      <c r="V35" s="145">
        <v>210</v>
      </c>
      <c r="W35" s="145">
        <v>63</v>
      </c>
      <c r="X35" s="145">
        <v>115</v>
      </c>
      <c r="Y35" s="145">
        <v>165</v>
      </c>
      <c r="Z35" s="145">
        <v>209</v>
      </c>
      <c r="AA35" s="136">
        <f>ROUND((T35+X35)-MAX(0.3*(T35-75-90),0),0)</f>
        <v>281</v>
      </c>
      <c r="AB35" s="136">
        <f>ROUND((U35+Y35)-MAX(0.3*(U35-75-90),0),0)</f>
        <v>349</v>
      </c>
      <c r="AC35" s="136">
        <f>ROUND((V35+Z35)-MAX(0.3*(V35-75-90),0),0)</f>
        <v>406</v>
      </c>
      <c r="AE35" s="136">
        <v>238</v>
      </c>
      <c r="AF35" s="136">
        <v>0</v>
      </c>
      <c r="AG35" s="136">
        <f>SUM(AE35:AF35)</f>
        <v>238</v>
      </c>
      <c r="AH35" s="136">
        <f>ROUND((AG35+W35)-MAX(0.3*(AG35-75-90),0),0)</f>
        <v>279</v>
      </c>
      <c r="AI35" s="203">
        <v>877</v>
      </c>
      <c r="AJ35" s="204">
        <v>15</v>
      </c>
      <c r="AK35" s="136">
        <v>1</v>
      </c>
      <c r="AL35" s="136">
        <v>105</v>
      </c>
      <c r="AM35" s="136">
        <v>15</v>
      </c>
      <c r="AN35" s="6">
        <v>0.88</v>
      </c>
      <c r="AO35" s="136">
        <v>45</v>
      </c>
      <c r="AP35" s="136">
        <v>5</v>
      </c>
      <c r="AQ35" s="6">
        <v>0.9</v>
      </c>
      <c r="AR35" s="149">
        <v>0</v>
      </c>
      <c r="AS35" s="149">
        <v>0.1</v>
      </c>
      <c r="AT35" s="149">
        <v>0.1</v>
      </c>
      <c r="AU35" s="149">
        <v>0.1</v>
      </c>
      <c r="AV35" s="136">
        <v>0</v>
      </c>
      <c r="AW35" s="136">
        <v>500</v>
      </c>
      <c r="AX35" s="136">
        <v>500</v>
      </c>
      <c r="AY35" s="136">
        <v>500</v>
      </c>
      <c r="AZ35" s="149">
        <v>0</v>
      </c>
      <c r="BA35" s="149">
        <v>0.125</v>
      </c>
      <c r="BB35" s="149">
        <v>0.125</v>
      </c>
      <c r="BC35" s="149">
        <v>0.125</v>
      </c>
      <c r="BD35" s="138">
        <v>0</v>
      </c>
      <c r="BE35" s="138"/>
      <c r="BF35" s="138"/>
      <c r="BG35" s="136">
        <v>0</v>
      </c>
      <c r="BH35" s="6">
        <v>3.1</v>
      </c>
      <c r="BI35" s="6">
        <v>2.9</v>
      </c>
      <c r="BJ35" s="136"/>
      <c r="BK35" s="136"/>
      <c r="BL35" s="136"/>
      <c r="BM35" s="136"/>
      <c r="BN35" s="238"/>
      <c r="BO35" s="136"/>
      <c r="BP35" s="136"/>
      <c r="BQ35" s="136"/>
      <c r="BR35" s="136"/>
      <c r="BS35" s="136"/>
      <c r="BT35" s="136"/>
      <c r="BU35" s="136"/>
    </row>
    <row r="36" spans="1:73">
      <c r="A36" s="4" t="s">
        <v>105</v>
      </c>
      <c r="B36" s="137">
        <v>35</v>
      </c>
      <c r="C36" s="137">
        <v>1980</v>
      </c>
      <c r="D36" s="190">
        <v>652717</v>
      </c>
      <c r="E36" s="141">
        <v>288400</v>
      </c>
      <c r="F36" s="141">
        <v>14955</v>
      </c>
      <c r="G36" s="191">
        <v>4.9000000000000004</v>
      </c>
      <c r="H36" s="209"/>
      <c r="I36" s="209"/>
      <c r="J36" s="209"/>
      <c r="K36" s="145">
        <v>7645</v>
      </c>
      <c r="L36" s="197"/>
      <c r="N36" s="140">
        <v>5279606</v>
      </c>
      <c r="O36" s="145">
        <v>17222</v>
      </c>
      <c r="P36" s="145">
        <v>12956</v>
      </c>
      <c r="Q36" s="145">
        <v>4775</v>
      </c>
      <c r="R36" s="145">
        <v>25324.42</v>
      </c>
      <c r="S36" s="145">
        <v>8869.5830000000005</v>
      </c>
      <c r="T36" s="145">
        <v>270</v>
      </c>
      <c r="U36" s="145">
        <v>334</v>
      </c>
      <c r="V36" s="145">
        <v>408</v>
      </c>
      <c r="W36" s="145">
        <v>63</v>
      </c>
      <c r="X36" s="145">
        <v>115</v>
      </c>
      <c r="Y36" s="145">
        <v>165</v>
      </c>
      <c r="Z36" s="145">
        <v>209</v>
      </c>
      <c r="AA36" s="136">
        <f>ROUND((T36+X36)-MAX(0.3*(T36-75-90),0),0)</f>
        <v>354</v>
      </c>
      <c r="AB36" s="136">
        <f>ROUND((U36+Y36)-MAX(0.3*(U36-75-90),0),0)</f>
        <v>448</v>
      </c>
      <c r="AC36" s="136">
        <f>ROUND((V36+Z36)-MAX(0.3*(V36-75-90),0),0)</f>
        <v>544</v>
      </c>
      <c r="AE36" s="136">
        <v>238</v>
      </c>
      <c r="AF36" s="136">
        <v>0</v>
      </c>
      <c r="AG36" s="136">
        <f>SUM(AE36:AF36)</f>
        <v>238</v>
      </c>
      <c r="AH36" s="136">
        <f>ROUND((AG36+W36)-MAX(0.3*(AG36-75-90),0),0)</f>
        <v>279</v>
      </c>
      <c r="AI36" s="203">
        <v>99</v>
      </c>
      <c r="AJ36" s="204">
        <v>15.5</v>
      </c>
      <c r="AK36" s="136">
        <v>1</v>
      </c>
      <c r="AL36" s="136">
        <v>29</v>
      </c>
      <c r="AM36" s="136">
        <v>71</v>
      </c>
      <c r="AN36" s="6">
        <v>0.28999999999999998</v>
      </c>
      <c r="AO36" s="136">
        <v>15</v>
      </c>
      <c r="AP36" s="136">
        <v>35</v>
      </c>
      <c r="AQ36" s="6">
        <v>0.3</v>
      </c>
      <c r="AR36" s="149">
        <v>0</v>
      </c>
      <c r="AS36" s="149">
        <v>0.1</v>
      </c>
      <c r="AT36" s="149">
        <v>0.1</v>
      </c>
      <c r="AU36" s="149">
        <v>0.1</v>
      </c>
      <c r="AV36" s="136">
        <v>0</v>
      </c>
      <c r="AW36" s="136">
        <v>500</v>
      </c>
      <c r="AX36" s="136">
        <v>500</v>
      </c>
      <c r="AY36" s="136">
        <v>500</v>
      </c>
      <c r="AZ36" s="149">
        <v>0</v>
      </c>
      <c r="BA36" s="149">
        <v>0.125</v>
      </c>
      <c r="BB36" s="149">
        <v>0.125</v>
      </c>
      <c r="BC36" s="149">
        <v>0.125</v>
      </c>
      <c r="BD36" s="138">
        <v>0</v>
      </c>
      <c r="BE36" s="138"/>
      <c r="BF36" s="138"/>
      <c r="BG36" s="136">
        <v>0</v>
      </c>
      <c r="BH36" s="6">
        <v>3.1</v>
      </c>
      <c r="BI36" s="6">
        <v>3.1</v>
      </c>
      <c r="BJ36" s="136"/>
      <c r="BK36" s="136"/>
      <c r="BL36" s="136"/>
      <c r="BM36" s="136"/>
      <c r="BN36" s="238"/>
      <c r="BO36" s="136"/>
      <c r="BP36" s="136"/>
      <c r="BQ36" s="136"/>
      <c r="BR36" s="136"/>
      <c r="BS36" s="136"/>
      <c r="BT36" s="136"/>
      <c r="BU36" s="136"/>
    </row>
    <row r="37" spans="1:73">
      <c r="A37" s="4" t="s">
        <v>106</v>
      </c>
      <c r="B37" s="137">
        <v>36</v>
      </c>
      <c r="C37" s="137">
        <v>1980</v>
      </c>
      <c r="D37" s="190">
        <v>10797630</v>
      </c>
      <c r="E37" s="141">
        <v>4662318</v>
      </c>
      <c r="F37" s="141">
        <v>425069</v>
      </c>
      <c r="G37" s="191">
        <v>8.4</v>
      </c>
      <c r="H37" s="209"/>
      <c r="I37" s="209"/>
      <c r="J37" s="209"/>
      <c r="K37" s="145">
        <v>121228</v>
      </c>
      <c r="L37" s="197"/>
      <c r="N37" s="140">
        <v>107027918</v>
      </c>
      <c r="O37" s="145">
        <v>570025</v>
      </c>
      <c r="P37" s="145">
        <v>513105</v>
      </c>
      <c r="Q37" s="145">
        <v>180228</v>
      </c>
      <c r="R37" s="145">
        <v>864858.8</v>
      </c>
      <c r="S37" s="145">
        <v>328324.8</v>
      </c>
      <c r="T37" s="145">
        <v>216</v>
      </c>
      <c r="U37" s="145">
        <v>263</v>
      </c>
      <c r="V37" s="145">
        <v>327</v>
      </c>
      <c r="W37" s="145">
        <v>63</v>
      </c>
      <c r="X37" s="145">
        <v>115</v>
      </c>
      <c r="Y37" s="145">
        <v>165</v>
      </c>
      <c r="Z37" s="145">
        <v>209</v>
      </c>
      <c r="AA37" s="136">
        <f>ROUND((T37+X37)-MAX(0.3*(T37-75-90),0),0)</f>
        <v>316</v>
      </c>
      <c r="AB37" s="136">
        <f>ROUND((U37+Y37)-MAX(0.3*(U37-75-90),0),0)</f>
        <v>399</v>
      </c>
      <c r="AC37" s="136">
        <f>ROUND((V37+Z37)-MAX(0.3*(V37-75-90),0),0)</f>
        <v>487</v>
      </c>
      <c r="AE37" s="136">
        <v>238</v>
      </c>
      <c r="AF37" s="136">
        <v>0</v>
      </c>
      <c r="AG37" s="136">
        <f>SUM(AE37:AF37)</f>
        <v>238</v>
      </c>
      <c r="AH37" s="136">
        <f>ROUND((AG37+W37)-MAX(0.3*(AG37-75-90),0),0)</f>
        <v>279</v>
      </c>
      <c r="AI37" s="203">
        <v>1046</v>
      </c>
      <c r="AJ37" s="204">
        <v>9.8000000000000007</v>
      </c>
      <c r="AK37" s="136">
        <v>0</v>
      </c>
      <c r="AL37" s="136">
        <v>62</v>
      </c>
      <c r="AM37" s="136">
        <v>37</v>
      </c>
      <c r="AN37" s="6">
        <v>0.63</v>
      </c>
      <c r="AO37" s="136">
        <v>18</v>
      </c>
      <c r="AP37" s="136">
        <v>15</v>
      </c>
      <c r="AQ37" s="6">
        <v>0.55000000000000004</v>
      </c>
      <c r="AR37" s="149">
        <v>0</v>
      </c>
      <c r="AS37" s="149">
        <v>0.1</v>
      </c>
      <c r="AT37" s="149">
        <v>0.1</v>
      </c>
      <c r="AU37" s="149">
        <v>0.1</v>
      </c>
      <c r="AV37" s="136">
        <v>0</v>
      </c>
      <c r="AW37" s="136">
        <v>500</v>
      </c>
      <c r="AX37" s="136">
        <v>500</v>
      </c>
      <c r="AY37" s="136">
        <v>500</v>
      </c>
      <c r="AZ37" s="149">
        <v>0</v>
      </c>
      <c r="BA37" s="149">
        <v>0.125</v>
      </c>
      <c r="BB37" s="149">
        <v>0.125</v>
      </c>
      <c r="BC37" s="149">
        <v>0.125</v>
      </c>
      <c r="BD37" s="138">
        <v>0</v>
      </c>
      <c r="BE37" s="138"/>
      <c r="BF37" s="138"/>
      <c r="BG37" s="136">
        <v>0</v>
      </c>
      <c r="BH37" s="6">
        <v>3.1</v>
      </c>
      <c r="BI37" s="6">
        <v>3.1</v>
      </c>
      <c r="BJ37" s="136"/>
      <c r="BK37" s="136"/>
      <c r="BL37" s="136"/>
      <c r="BM37" s="136"/>
      <c r="BN37" s="238"/>
      <c r="BO37" s="136"/>
      <c r="BP37" s="136"/>
      <c r="BQ37" s="136"/>
      <c r="BR37" s="136"/>
      <c r="BS37" s="136"/>
      <c r="BT37" s="136"/>
      <c r="BU37" s="136"/>
    </row>
    <row r="38" spans="1:73">
      <c r="A38" s="4" t="s">
        <v>107</v>
      </c>
      <c r="B38" s="137">
        <v>37</v>
      </c>
      <c r="C38" s="137">
        <v>1980</v>
      </c>
      <c r="D38" s="190">
        <v>3025290</v>
      </c>
      <c r="E38" s="141">
        <v>1310022</v>
      </c>
      <c r="F38" s="141">
        <v>60705</v>
      </c>
      <c r="G38" s="191">
        <v>4.4000000000000004</v>
      </c>
      <c r="H38" s="209"/>
      <c r="I38" s="209"/>
      <c r="J38" s="209"/>
      <c r="K38" s="145">
        <v>37608</v>
      </c>
      <c r="L38" s="197"/>
      <c r="N38" s="140">
        <v>29132371</v>
      </c>
      <c r="O38" s="145">
        <v>60620</v>
      </c>
      <c r="P38" s="145">
        <v>89219</v>
      </c>
      <c r="Q38" s="145">
        <v>30148</v>
      </c>
      <c r="R38" s="145">
        <v>209045.3</v>
      </c>
      <c r="S38" s="145">
        <v>82410.16</v>
      </c>
      <c r="T38" s="145">
        <v>218</v>
      </c>
      <c r="U38" s="145">
        <v>282</v>
      </c>
      <c r="V38" s="145">
        <v>349</v>
      </c>
      <c r="W38" s="145">
        <v>63</v>
      </c>
      <c r="X38" s="145">
        <v>115</v>
      </c>
      <c r="Y38" s="145">
        <v>165</v>
      </c>
      <c r="Z38" s="145">
        <v>209</v>
      </c>
      <c r="AA38" s="136">
        <f>ROUND((T38+X38)-MAX(0.3*(T38-75-90),0),0)</f>
        <v>317</v>
      </c>
      <c r="AB38" s="136">
        <f>ROUND((U38+Y38)-MAX(0.3*(U38-75-90),0),0)</f>
        <v>412</v>
      </c>
      <c r="AC38" s="136">
        <f>ROUND((V38+Z38)-MAX(0.3*(V38-75-90),0),0)</f>
        <v>503</v>
      </c>
      <c r="AE38" s="136">
        <v>238</v>
      </c>
      <c r="AF38" s="136">
        <v>79</v>
      </c>
      <c r="AG38" s="136">
        <f>SUM(AE38:AF38)</f>
        <v>317</v>
      </c>
      <c r="AH38" s="136">
        <f>ROUND((AG38+W38)-MAX(0.3*(AG38-75-90),0),0)</f>
        <v>334</v>
      </c>
      <c r="AI38" s="203">
        <v>406</v>
      </c>
      <c r="AJ38" s="204">
        <v>13.9</v>
      </c>
      <c r="AK38" s="136">
        <v>1</v>
      </c>
      <c r="AL38" s="136">
        <v>75</v>
      </c>
      <c r="AM38" s="136">
        <v>26</v>
      </c>
      <c r="AN38" s="6">
        <v>0.74</v>
      </c>
      <c r="AO38" s="136">
        <v>39</v>
      </c>
      <c r="AP38" s="136">
        <v>9</v>
      </c>
      <c r="AQ38" s="6">
        <v>0.81</v>
      </c>
      <c r="AR38" s="149">
        <v>0</v>
      </c>
      <c r="AS38" s="149">
        <v>0.1</v>
      </c>
      <c r="AT38" s="149">
        <v>0.1</v>
      </c>
      <c r="AU38" s="149">
        <v>0.1</v>
      </c>
      <c r="AV38" s="136">
        <v>0</v>
      </c>
      <c r="AW38" s="136">
        <v>500</v>
      </c>
      <c r="AX38" s="136">
        <v>500</v>
      </c>
      <c r="AY38" s="136">
        <v>500</v>
      </c>
      <c r="AZ38" s="149">
        <v>0</v>
      </c>
      <c r="BA38" s="149">
        <v>0.125</v>
      </c>
      <c r="BB38" s="149">
        <v>0.125</v>
      </c>
      <c r="BC38" s="149">
        <v>0.125</v>
      </c>
      <c r="BD38" s="138">
        <v>0</v>
      </c>
      <c r="BE38" s="138"/>
      <c r="BF38" s="138"/>
      <c r="BG38" s="136">
        <v>0</v>
      </c>
      <c r="BH38" s="6">
        <v>3.1</v>
      </c>
      <c r="BI38" s="6">
        <v>3.1</v>
      </c>
      <c r="BJ38" s="136"/>
      <c r="BK38" s="136"/>
      <c r="BL38" s="136"/>
      <c r="BM38" s="136"/>
      <c r="BN38" s="238"/>
      <c r="BO38" s="136"/>
      <c r="BP38" s="136"/>
      <c r="BQ38" s="136"/>
      <c r="BR38" s="136"/>
      <c r="BS38" s="136"/>
      <c r="BT38" s="136"/>
      <c r="BU38" s="136"/>
    </row>
    <row r="39" spans="1:73">
      <c r="A39" s="4" t="s">
        <v>108</v>
      </c>
      <c r="B39" s="137">
        <v>38</v>
      </c>
      <c r="C39" s="137">
        <v>1980</v>
      </c>
      <c r="D39" s="190">
        <v>2633105</v>
      </c>
      <c r="E39" s="141">
        <v>1188148</v>
      </c>
      <c r="F39" s="141">
        <v>110033</v>
      </c>
      <c r="G39" s="191">
        <v>8.5</v>
      </c>
      <c r="H39" s="209"/>
      <c r="I39" s="209"/>
      <c r="J39" s="209"/>
      <c r="K39" s="145">
        <v>30001</v>
      </c>
      <c r="L39" s="197"/>
      <c r="N39" s="140">
        <v>26825715</v>
      </c>
      <c r="O39" s="145">
        <v>121943</v>
      </c>
      <c r="P39" s="145">
        <v>101935</v>
      </c>
      <c r="Q39" s="145">
        <v>38532</v>
      </c>
      <c r="R39" s="145">
        <v>197032.7</v>
      </c>
      <c r="S39" s="145">
        <v>83938</v>
      </c>
      <c r="T39" s="145">
        <v>374</v>
      </c>
      <c r="U39" s="145">
        <v>473</v>
      </c>
      <c r="V39" s="145">
        <v>569</v>
      </c>
      <c r="W39" s="145">
        <v>63</v>
      </c>
      <c r="X39" s="145">
        <v>115</v>
      </c>
      <c r="Y39" s="145">
        <v>165</v>
      </c>
      <c r="Z39" s="145">
        <v>209</v>
      </c>
      <c r="AA39" s="136">
        <f>ROUND((T39+X39)-MAX(0.3*(T39-75-90),0),0)</f>
        <v>426</v>
      </c>
      <c r="AB39" s="136">
        <f>ROUND((U39+Y39)-MAX(0.3*(U39-75-90),0),0)</f>
        <v>546</v>
      </c>
      <c r="AC39" s="136">
        <f>ROUND((V39+Z39)-MAX(0.3*(V39-75-90),0),0)</f>
        <v>657</v>
      </c>
      <c r="AE39" s="136">
        <v>238</v>
      </c>
      <c r="AF39" s="136">
        <v>12</v>
      </c>
      <c r="AG39" s="136">
        <f>SUM(AE39:AF39)</f>
        <v>250</v>
      </c>
      <c r="AH39" s="136">
        <f>ROUND((AG39+W39)-MAX(0.3*(AG39-75-90),0),0)</f>
        <v>288</v>
      </c>
      <c r="AI39" s="203">
        <v>309</v>
      </c>
      <c r="AJ39" s="204">
        <v>11.5</v>
      </c>
      <c r="AK39" s="136">
        <v>0</v>
      </c>
      <c r="AL39" s="136">
        <v>34</v>
      </c>
      <c r="AM39" s="136">
        <v>25</v>
      </c>
      <c r="AN39" s="6">
        <v>0.57999999999999996</v>
      </c>
      <c r="AO39" s="136">
        <v>23</v>
      </c>
      <c r="AP39" s="136">
        <v>7</v>
      </c>
      <c r="AQ39" s="6">
        <v>0.77</v>
      </c>
      <c r="AR39" s="149">
        <v>0</v>
      </c>
      <c r="AS39" s="149">
        <v>0.1</v>
      </c>
      <c r="AT39" s="149">
        <v>0.1</v>
      </c>
      <c r="AU39" s="149">
        <v>0.1</v>
      </c>
      <c r="AV39" s="136">
        <v>0</v>
      </c>
      <c r="AW39" s="136">
        <v>500</v>
      </c>
      <c r="AX39" s="136">
        <v>500</v>
      </c>
      <c r="AY39" s="136">
        <v>500</v>
      </c>
      <c r="AZ39" s="149">
        <v>0</v>
      </c>
      <c r="BA39" s="149">
        <v>0.125</v>
      </c>
      <c r="BB39" s="149">
        <v>0.125</v>
      </c>
      <c r="BC39" s="149">
        <v>0.125</v>
      </c>
      <c r="BD39" s="138">
        <v>0</v>
      </c>
      <c r="BE39" s="138"/>
      <c r="BF39" s="138"/>
      <c r="BG39" s="136">
        <v>0</v>
      </c>
      <c r="BH39" s="6">
        <v>3.1</v>
      </c>
      <c r="BI39" s="6">
        <v>2.9</v>
      </c>
      <c r="BJ39" s="136"/>
      <c r="BK39" s="136"/>
      <c r="BL39" s="136"/>
      <c r="BM39" s="136"/>
      <c r="BN39" s="238"/>
      <c r="BO39" s="136"/>
      <c r="BP39" s="136"/>
      <c r="BQ39" s="136"/>
      <c r="BR39" s="136"/>
      <c r="BS39" s="136"/>
      <c r="BT39" s="136"/>
      <c r="BU39" s="136"/>
    </row>
    <row r="40" spans="1:73">
      <c r="A40" s="4" t="s">
        <v>109</v>
      </c>
      <c r="B40" s="137">
        <v>39</v>
      </c>
      <c r="C40" s="137">
        <v>1980</v>
      </c>
      <c r="D40" s="190">
        <v>11863895</v>
      </c>
      <c r="E40" s="141">
        <v>4999664</v>
      </c>
      <c r="F40" s="141">
        <v>436264</v>
      </c>
      <c r="G40" s="191">
        <v>8</v>
      </c>
      <c r="H40" s="209"/>
      <c r="I40" s="209"/>
      <c r="J40" s="209"/>
      <c r="K40" s="145">
        <v>127181</v>
      </c>
      <c r="L40" s="197"/>
      <c r="N40" s="140">
        <v>118970218</v>
      </c>
      <c r="O40" s="145">
        <v>74406</v>
      </c>
      <c r="P40" s="145">
        <v>628972</v>
      </c>
      <c r="Q40" s="145">
        <v>214986</v>
      </c>
      <c r="R40" s="145">
        <v>979642.9</v>
      </c>
      <c r="S40" s="145">
        <v>419115.9</v>
      </c>
      <c r="T40" s="145">
        <v>273</v>
      </c>
      <c r="U40" s="145">
        <v>332</v>
      </c>
      <c r="V40" s="145">
        <v>395</v>
      </c>
      <c r="W40" s="145">
        <v>63</v>
      </c>
      <c r="X40" s="145">
        <v>115</v>
      </c>
      <c r="Y40" s="145">
        <v>165</v>
      </c>
      <c r="Z40" s="145">
        <v>209</v>
      </c>
      <c r="AA40" s="136">
        <f>ROUND((T40+X40)-MAX(0.3*(T40-75-90),0),0)</f>
        <v>356</v>
      </c>
      <c r="AB40" s="136">
        <f>ROUND((U40+Y40)-MAX(0.3*(U40-75-90),0),0)</f>
        <v>447</v>
      </c>
      <c r="AC40" s="136">
        <f>ROUND((V40+Z40)-MAX(0.3*(V40-75-90),0),0)</f>
        <v>535</v>
      </c>
      <c r="AE40" s="136">
        <v>238</v>
      </c>
      <c r="AF40" s="136">
        <v>32</v>
      </c>
      <c r="AG40" s="136">
        <f>SUM(AE40:AF40)</f>
        <v>270</v>
      </c>
      <c r="AH40" s="136">
        <f>ROUND((AG40+W40)-MAX(0.3*(AG40-75-90),0),0)</f>
        <v>302</v>
      </c>
      <c r="AI40" s="203">
        <v>1142</v>
      </c>
      <c r="AJ40" s="204">
        <v>9.8000000000000007</v>
      </c>
      <c r="AK40" s="136">
        <v>0</v>
      </c>
      <c r="AL40" s="136">
        <v>100</v>
      </c>
      <c r="AM40" s="136">
        <v>102</v>
      </c>
      <c r="AN40" s="6">
        <v>0.5</v>
      </c>
      <c r="AO40" s="136">
        <v>27</v>
      </c>
      <c r="AP40" s="136">
        <v>23</v>
      </c>
      <c r="AQ40" s="6">
        <v>0.54</v>
      </c>
      <c r="AR40" s="149">
        <v>0</v>
      </c>
      <c r="AS40" s="149">
        <v>0.1</v>
      </c>
      <c r="AT40" s="149">
        <v>0.1</v>
      </c>
      <c r="AU40" s="149">
        <v>0.1</v>
      </c>
      <c r="AV40" s="136">
        <v>0</v>
      </c>
      <c r="AW40" s="136">
        <v>500</v>
      </c>
      <c r="AX40" s="136">
        <v>500</v>
      </c>
      <c r="AY40" s="136">
        <v>500</v>
      </c>
      <c r="AZ40" s="149">
        <v>0</v>
      </c>
      <c r="BA40" s="149">
        <v>0.125</v>
      </c>
      <c r="BB40" s="149">
        <v>0.125</v>
      </c>
      <c r="BC40" s="149">
        <v>0.125</v>
      </c>
      <c r="BD40" s="138">
        <v>0</v>
      </c>
      <c r="BE40" s="138"/>
      <c r="BF40" s="138"/>
      <c r="BG40" s="136">
        <v>0</v>
      </c>
      <c r="BH40" s="6">
        <v>3.1</v>
      </c>
      <c r="BI40" s="6">
        <v>3.1</v>
      </c>
      <c r="BJ40" s="136"/>
      <c r="BK40" s="136"/>
      <c r="BL40" s="136"/>
      <c r="BM40" s="136"/>
      <c r="BN40" s="238"/>
      <c r="BO40" s="136"/>
      <c r="BP40" s="136"/>
      <c r="BQ40" s="136"/>
      <c r="BR40" s="136"/>
      <c r="BS40" s="136"/>
      <c r="BT40" s="136"/>
      <c r="BU40" s="136"/>
    </row>
    <row r="41" spans="1:73">
      <c r="A41" s="4" t="s">
        <v>110</v>
      </c>
      <c r="B41" s="137">
        <v>40</v>
      </c>
      <c r="C41" s="137">
        <v>1980</v>
      </c>
      <c r="D41" s="190">
        <v>947154</v>
      </c>
      <c r="E41" s="141">
        <v>435133</v>
      </c>
      <c r="F41" s="141">
        <v>33863</v>
      </c>
      <c r="G41" s="191">
        <v>7.2</v>
      </c>
      <c r="H41" s="209"/>
      <c r="I41" s="209"/>
      <c r="J41" s="209"/>
      <c r="K41" s="145">
        <v>9626</v>
      </c>
      <c r="L41" s="197"/>
      <c r="N41" s="140">
        <v>9335325</v>
      </c>
      <c r="O41" s="145">
        <v>8924</v>
      </c>
      <c r="P41" s="145">
        <v>52329</v>
      </c>
      <c r="Q41" s="145">
        <v>18117</v>
      </c>
      <c r="R41" s="145">
        <v>86612.34</v>
      </c>
      <c r="S41" s="145">
        <v>35338.080000000002</v>
      </c>
      <c r="T41" s="145">
        <v>276</v>
      </c>
      <c r="U41" s="145">
        <v>340</v>
      </c>
      <c r="V41" s="145">
        <v>389</v>
      </c>
      <c r="W41" s="145">
        <v>63</v>
      </c>
      <c r="X41" s="145">
        <v>115</v>
      </c>
      <c r="Y41" s="145">
        <v>165</v>
      </c>
      <c r="Z41" s="145">
        <v>209</v>
      </c>
      <c r="AA41" s="136">
        <f>ROUND((T41+X41)-MAX(0.3*(T41-75-90),0),0)</f>
        <v>358</v>
      </c>
      <c r="AB41" s="136">
        <f>ROUND((U41+Y41)-MAX(0.3*(U41-75-90),0),0)</f>
        <v>453</v>
      </c>
      <c r="AC41" s="136">
        <f>ROUND((V41+Z41)-MAX(0.3*(V41-75-90),0),0)</f>
        <v>531</v>
      </c>
      <c r="AE41" s="136">
        <v>238</v>
      </c>
      <c r="AF41" s="136">
        <v>42</v>
      </c>
      <c r="AG41" s="136">
        <f>SUM(AE41:AF41)</f>
        <v>280</v>
      </c>
      <c r="AH41" s="136">
        <f>ROUND((AG41+W41)-MAX(0.3*(AG41-75-90),0),0)</f>
        <v>309</v>
      </c>
      <c r="AI41" s="203">
        <v>97</v>
      </c>
      <c r="AJ41" s="204">
        <v>10.7</v>
      </c>
      <c r="AK41" s="136">
        <v>1</v>
      </c>
      <c r="AL41" s="136">
        <v>84</v>
      </c>
      <c r="AM41" s="136">
        <v>16</v>
      </c>
      <c r="AN41" s="6">
        <v>0.84</v>
      </c>
      <c r="AO41" s="136">
        <v>45</v>
      </c>
      <c r="AP41" s="136">
        <v>5</v>
      </c>
      <c r="AQ41" s="6">
        <v>0.9</v>
      </c>
      <c r="AR41" s="149">
        <v>0</v>
      </c>
      <c r="AS41" s="149">
        <v>0.1</v>
      </c>
      <c r="AT41" s="149">
        <v>0.1</v>
      </c>
      <c r="AU41" s="149">
        <v>0.1</v>
      </c>
      <c r="AV41" s="136">
        <v>0</v>
      </c>
      <c r="AW41" s="136">
        <v>500</v>
      </c>
      <c r="AX41" s="136">
        <v>500</v>
      </c>
      <c r="AY41" s="136">
        <v>500</v>
      </c>
      <c r="AZ41" s="149">
        <v>0</v>
      </c>
      <c r="BA41" s="149">
        <v>0.125</v>
      </c>
      <c r="BB41" s="149">
        <v>0.125</v>
      </c>
      <c r="BC41" s="149">
        <v>0.125</v>
      </c>
      <c r="BD41" s="138">
        <v>0</v>
      </c>
      <c r="BE41" s="138"/>
      <c r="BF41" s="138"/>
      <c r="BG41" s="136">
        <v>0</v>
      </c>
      <c r="BH41" s="6">
        <v>3.1</v>
      </c>
      <c r="BI41" s="6">
        <v>2.9</v>
      </c>
      <c r="BJ41" s="136"/>
      <c r="BK41" s="136"/>
      <c r="BL41" s="136"/>
      <c r="BM41" s="136"/>
      <c r="BN41" s="238"/>
      <c r="BO41" s="136"/>
      <c r="BP41" s="136"/>
      <c r="BQ41" s="136"/>
      <c r="BR41" s="136"/>
      <c r="BS41" s="136"/>
      <c r="BT41" s="136"/>
      <c r="BU41" s="136"/>
    </row>
    <row r="42" spans="1:73">
      <c r="A42" s="4" t="s">
        <v>111</v>
      </c>
      <c r="B42" s="137">
        <v>41</v>
      </c>
      <c r="C42" s="137">
        <v>1980</v>
      </c>
      <c r="D42" s="190">
        <v>3121820</v>
      </c>
      <c r="E42" s="141">
        <v>1309817</v>
      </c>
      <c r="F42" s="141">
        <v>94775</v>
      </c>
      <c r="G42" s="191">
        <v>6.7</v>
      </c>
      <c r="H42" s="209"/>
      <c r="I42" s="209"/>
      <c r="J42" s="209"/>
      <c r="K42" s="145">
        <v>27607</v>
      </c>
      <c r="L42" s="197"/>
      <c r="N42" s="140">
        <v>24830814</v>
      </c>
      <c r="O42" s="145">
        <v>12651</v>
      </c>
      <c r="P42" s="145">
        <v>152963</v>
      </c>
      <c r="Q42" s="145">
        <v>55463</v>
      </c>
      <c r="R42" s="145">
        <v>426323.3</v>
      </c>
      <c r="S42" s="145">
        <v>137639.6</v>
      </c>
      <c r="T42" s="145">
        <v>99</v>
      </c>
      <c r="U42" s="145">
        <v>129</v>
      </c>
      <c r="V42" s="145">
        <v>158</v>
      </c>
      <c r="W42" s="145">
        <v>63</v>
      </c>
      <c r="X42" s="145">
        <v>115</v>
      </c>
      <c r="Y42" s="145">
        <v>165</v>
      </c>
      <c r="Z42" s="145">
        <v>209</v>
      </c>
      <c r="AA42" s="136">
        <f>ROUND((T42+X42)-MAX(0.3*(T42-75-90),0),0)</f>
        <v>214</v>
      </c>
      <c r="AB42" s="136">
        <f>ROUND((U42+Y42)-MAX(0.3*(U42-75-90),0),0)</f>
        <v>294</v>
      </c>
      <c r="AC42" s="136">
        <f>ROUND((V42+Z42)-MAX(0.3*(V42-75-90),0),0)</f>
        <v>367</v>
      </c>
      <c r="AE42" s="136">
        <v>238</v>
      </c>
      <c r="AF42" s="136">
        <v>0</v>
      </c>
      <c r="AG42" s="136">
        <f>SUM(AE42:AF42)</f>
        <v>238</v>
      </c>
      <c r="AH42" s="136">
        <f>ROUND((AG42+W42)-MAX(0.3*(AG42-75-90),0),0)</f>
        <v>279</v>
      </c>
      <c r="AI42" s="203">
        <v>534</v>
      </c>
      <c r="AJ42" s="204">
        <v>16.8</v>
      </c>
      <c r="AK42" s="136">
        <v>1</v>
      </c>
      <c r="AL42" s="136">
        <v>108</v>
      </c>
      <c r="AM42" s="136">
        <v>16</v>
      </c>
      <c r="AN42" s="6">
        <v>0.87</v>
      </c>
      <c r="AO42" s="136">
        <v>43</v>
      </c>
      <c r="AP42" s="136">
        <v>2</v>
      </c>
      <c r="AQ42" s="6">
        <v>0.96</v>
      </c>
      <c r="AR42" s="149">
        <v>0</v>
      </c>
      <c r="AS42" s="149">
        <v>0.1</v>
      </c>
      <c r="AT42" s="149">
        <v>0.1</v>
      </c>
      <c r="AU42" s="149">
        <v>0.1</v>
      </c>
      <c r="AV42" s="136">
        <v>0</v>
      </c>
      <c r="AW42" s="136">
        <v>500</v>
      </c>
      <c r="AX42" s="136">
        <v>500</v>
      </c>
      <c r="AY42" s="136">
        <v>500</v>
      </c>
      <c r="AZ42" s="149">
        <v>0</v>
      </c>
      <c r="BA42" s="149">
        <v>0.125</v>
      </c>
      <c r="BB42" s="149">
        <v>0.125</v>
      </c>
      <c r="BC42" s="149">
        <v>0.125</v>
      </c>
      <c r="BD42" s="138">
        <v>0</v>
      </c>
      <c r="BE42" s="138"/>
      <c r="BF42" s="138"/>
      <c r="BG42" s="136">
        <v>0</v>
      </c>
      <c r="BH42" s="6">
        <v>3.1</v>
      </c>
      <c r="BI42" s="6">
        <v>3.1</v>
      </c>
      <c r="BJ42" s="136"/>
      <c r="BK42" s="136"/>
      <c r="BL42" s="136"/>
      <c r="BM42" s="136"/>
      <c r="BN42" s="238"/>
      <c r="BO42" s="136"/>
      <c r="BP42" s="136"/>
      <c r="BQ42" s="136"/>
      <c r="BR42" s="136"/>
      <c r="BS42" s="136"/>
      <c r="BT42" s="136"/>
      <c r="BU42" s="136"/>
    </row>
    <row r="43" spans="1:73">
      <c r="A43" s="4" t="s">
        <v>112</v>
      </c>
      <c r="B43" s="137">
        <v>42</v>
      </c>
      <c r="C43" s="137">
        <v>1980</v>
      </c>
      <c r="D43" s="190">
        <v>690768</v>
      </c>
      <c r="E43" s="141">
        <v>318952</v>
      </c>
      <c r="F43" s="141">
        <v>16097</v>
      </c>
      <c r="G43" s="191">
        <v>4.8</v>
      </c>
      <c r="H43" s="209"/>
      <c r="I43" s="209"/>
      <c r="J43" s="209"/>
      <c r="K43" s="145">
        <v>6760</v>
      </c>
      <c r="N43" s="140">
        <v>5719001</v>
      </c>
      <c r="O43" s="145">
        <v>1306</v>
      </c>
      <c r="P43" s="145">
        <v>20299</v>
      </c>
      <c r="Q43" s="145">
        <v>7474</v>
      </c>
      <c r="R43" s="145">
        <v>43143.92</v>
      </c>
      <c r="S43" s="145">
        <v>14915.33</v>
      </c>
      <c r="T43" s="145">
        <v>280</v>
      </c>
      <c r="U43" s="145">
        <v>321</v>
      </c>
      <c r="V43" s="145">
        <v>361</v>
      </c>
      <c r="W43" s="145">
        <v>63</v>
      </c>
      <c r="X43" s="145">
        <v>115</v>
      </c>
      <c r="Y43" s="145">
        <v>165</v>
      </c>
      <c r="Z43" s="145">
        <v>209</v>
      </c>
      <c r="AA43" s="136">
        <f>ROUND((T43+X43)-MAX(0.3*(T43-75-90),0),0)</f>
        <v>361</v>
      </c>
      <c r="AB43" s="136">
        <f>ROUND((U43+Y43)-MAX(0.3*(U43-75-90),0),0)</f>
        <v>439</v>
      </c>
      <c r="AC43" s="136">
        <f>ROUND((V43+Z43)-MAX(0.3*(V43-75-90),0),0)</f>
        <v>511</v>
      </c>
      <c r="AE43" s="136">
        <v>238</v>
      </c>
      <c r="AF43" s="136">
        <v>15</v>
      </c>
      <c r="AG43" s="136">
        <f>SUM(AE43:AF43)</f>
        <v>253</v>
      </c>
      <c r="AH43" s="136">
        <f>ROUND((AG43+W43)-MAX(0.3*(AG43-75-90),0),0)</f>
        <v>290</v>
      </c>
      <c r="AI43" s="203">
        <v>127</v>
      </c>
      <c r="AJ43" s="204">
        <v>18.8</v>
      </c>
      <c r="AK43" s="136">
        <v>0</v>
      </c>
      <c r="AL43" s="136">
        <v>22</v>
      </c>
      <c r="AM43" s="136">
        <v>48</v>
      </c>
      <c r="AN43" s="6">
        <v>0.31</v>
      </c>
      <c r="AO43" s="136">
        <v>11</v>
      </c>
      <c r="AP43" s="136">
        <v>24</v>
      </c>
      <c r="AQ43" s="6">
        <v>0.31</v>
      </c>
      <c r="AR43" s="149">
        <v>0</v>
      </c>
      <c r="AS43" s="149">
        <v>0.1</v>
      </c>
      <c r="AT43" s="149">
        <v>0.1</v>
      </c>
      <c r="AU43" s="149">
        <v>0.1</v>
      </c>
      <c r="AV43" s="136">
        <v>0</v>
      </c>
      <c r="AW43" s="136">
        <v>500</v>
      </c>
      <c r="AX43" s="136">
        <v>500</v>
      </c>
      <c r="AY43" s="136">
        <v>500</v>
      </c>
      <c r="AZ43" s="149">
        <v>0</v>
      </c>
      <c r="BA43" s="149">
        <v>0.125</v>
      </c>
      <c r="BB43" s="149">
        <v>0.125</v>
      </c>
      <c r="BC43" s="149">
        <v>0.125</v>
      </c>
      <c r="BD43" s="138">
        <v>0</v>
      </c>
      <c r="BE43" s="138"/>
      <c r="BF43" s="138"/>
      <c r="BG43" s="136">
        <v>0</v>
      </c>
      <c r="BH43" s="6">
        <v>3.1</v>
      </c>
      <c r="BI43" s="6">
        <v>2.2999999999999998</v>
      </c>
      <c r="BJ43" s="136"/>
      <c r="BK43" s="136"/>
      <c r="BL43" s="136"/>
      <c r="BM43" s="136"/>
      <c r="BN43" s="238"/>
      <c r="BO43" s="136"/>
      <c r="BP43" s="136"/>
      <c r="BQ43" s="136"/>
      <c r="BR43" s="136"/>
      <c r="BS43" s="136"/>
      <c r="BT43" s="136"/>
      <c r="BU43" s="136"/>
    </row>
    <row r="44" spans="1:73">
      <c r="A44" s="4" t="s">
        <v>113</v>
      </c>
      <c r="B44" s="137">
        <v>43</v>
      </c>
      <c r="C44" s="137">
        <v>1980</v>
      </c>
      <c r="D44" s="190">
        <v>4591120</v>
      </c>
      <c r="E44" s="141">
        <v>1926451</v>
      </c>
      <c r="F44" s="141">
        <v>154751</v>
      </c>
      <c r="G44" s="191">
        <v>7.4</v>
      </c>
      <c r="H44" s="209"/>
      <c r="I44" s="209"/>
      <c r="J44" s="209"/>
      <c r="K44" s="145">
        <v>44972</v>
      </c>
      <c r="L44" s="197"/>
      <c r="N44" s="140">
        <v>38000362</v>
      </c>
      <c r="O44" s="145">
        <v>19386</v>
      </c>
      <c r="P44" s="145">
        <v>161520</v>
      </c>
      <c r="Q44" s="145">
        <v>60852</v>
      </c>
      <c r="R44" s="145">
        <v>624309.69999999995</v>
      </c>
      <c r="S44" s="145">
        <v>225465.60000000001</v>
      </c>
      <c r="T44" s="145">
        <v>97</v>
      </c>
      <c r="U44" s="145">
        <v>122</v>
      </c>
      <c r="V44" s="145">
        <v>148</v>
      </c>
      <c r="W44" s="145">
        <v>63</v>
      </c>
      <c r="X44" s="145">
        <v>115</v>
      </c>
      <c r="Y44" s="145">
        <v>165</v>
      </c>
      <c r="Z44" s="145">
        <v>209</v>
      </c>
      <c r="AA44" s="136">
        <f>ROUND((T44+X44)-MAX(0.3*(T44-75-90),0),0)</f>
        <v>212</v>
      </c>
      <c r="AB44" s="136">
        <f>ROUND((U44+Y44)-MAX(0.3*(U44-75-90),0),0)</f>
        <v>287</v>
      </c>
      <c r="AC44" s="136">
        <f>ROUND((V44+Z44)-MAX(0.3*(V44-75-90),0),0)</f>
        <v>357</v>
      </c>
      <c r="AE44" s="136">
        <v>238</v>
      </c>
      <c r="AF44" s="136">
        <v>0</v>
      </c>
      <c r="AG44" s="136">
        <f>SUM(AE44:AF44)</f>
        <v>238</v>
      </c>
      <c r="AH44" s="136">
        <f>ROUND((AG44+W44)-MAX(0.3*(AG44-75-90),0),0)</f>
        <v>279</v>
      </c>
      <c r="AI44" s="203">
        <v>884</v>
      </c>
      <c r="AJ44" s="204">
        <v>19.600000000000001</v>
      </c>
      <c r="AK44" s="136">
        <v>0</v>
      </c>
      <c r="AL44" s="136">
        <v>60</v>
      </c>
      <c r="AM44" s="136">
        <v>38</v>
      </c>
      <c r="AN44" s="6">
        <v>0.28999999999999998</v>
      </c>
      <c r="AO44" s="136">
        <v>20</v>
      </c>
      <c r="AP44" s="136">
        <v>12</v>
      </c>
      <c r="AQ44" s="6">
        <v>0.63</v>
      </c>
      <c r="AR44" s="149">
        <v>0</v>
      </c>
      <c r="AS44" s="149">
        <v>0.1</v>
      </c>
      <c r="AT44" s="149">
        <v>0.1</v>
      </c>
      <c r="AU44" s="149">
        <v>0.1</v>
      </c>
      <c r="AV44" s="136">
        <v>0</v>
      </c>
      <c r="AW44" s="136">
        <v>500</v>
      </c>
      <c r="AX44" s="136">
        <v>500</v>
      </c>
      <c r="AY44" s="136">
        <v>500</v>
      </c>
      <c r="AZ44" s="149">
        <v>0</v>
      </c>
      <c r="BA44" s="149">
        <v>0.125</v>
      </c>
      <c r="BB44" s="149">
        <v>0.125</v>
      </c>
      <c r="BC44" s="149">
        <v>0.125</v>
      </c>
      <c r="BD44" s="138">
        <v>0</v>
      </c>
      <c r="BE44" s="138"/>
      <c r="BF44" s="138"/>
      <c r="BG44" s="136">
        <v>0</v>
      </c>
      <c r="BH44" s="6">
        <v>3.1</v>
      </c>
      <c r="BI44" s="6">
        <v>3.1</v>
      </c>
      <c r="BJ44" s="136"/>
      <c r="BK44" s="136"/>
      <c r="BL44" s="136"/>
      <c r="BM44" s="136"/>
      <c r="BN44" s="238"/>
      <c r="BO44" s="136"/>
      <c r="BP44" s="136"/>
      <c r="BQ44" s="136"/>
      <c r="BR44" s="136"/>
      <c r="BS44" s="136"/>
      <c r="BT44" s="136"/>
      <c r="BU44" s="136"/>
    </row>
    <row r="45" spans="1:73">
      <c r="A45" s="4" t="s">
        <v>114</v>
      </c>
      <c r="B45" s="137">
        <v>44</v>
      </c>
      <c r="C45" s="137">
        <v>1980</v>
      </c>
      <c r="D45" s="190">
        <v>14229191</v>
      </c>
      <c r="E45" s="141">
        <v>6404883</v>
      </c>
      <c r="F45" s="141">
        <v>347634</v>
      </c>
      <c r="G45" s="191">
        <v>5.0999999999999996</v>
      </c>
      <c r="H45" s="209"/>
      <c r="I45" s="209"/>
      <c r="J45" s="209"/>
      <c r="K45" s="145">
        <v>203073</v>
      </c>
      <c r="L45" s="197"/>
      <c r="N45" s="140">
        <v>142639001</v>
      </c>
      <c r="O45" s="145">
        <v>71582</v>
      </c>
      <c r="P45" s="145">
        <v>308167</v>
      </c>
      <c r="Q45" s="145">
        <v>100680</v>
      </c>
      <c r="R45" s="145">
        <v>1167109</v>
      </c>
      <c r="S45" s="145">
        <v>361809.6</v>
      </c>
      <c r="T45" s="145">
        <v>86</v>
      </c>
      <c r="U45" s="145">
        <v>116</v>
      </c>
      <c r="V45" s="145">
        <v>140</v>
      </c>
      <c r="W45" s="145">
        <v>63</v>
      </c>
      <c r="X45" s="145">
        <v>115</v>
      </c>
      <c r="Y45" s="145">
        <v>165</v>
      </c>
      <c r="Z45" s="145">
        <v>209</v>
      </c>
      <c r="AA45" s="136">
        <f>ROUND((T45+X45)-MAX(0.3*(T45-75-90),0),0)</f>
        <v>201</v>
      </c>
      <c r="AB45" s="136">
        <f>ROUND((U45+Y45)-MAX(0.3*(U45-75-90),0),0)</f>
        <v>281</v>
      </c>
      <c r="AC45" s="136">
        <f>ROUND((V45+Z45)-MAX(0.3*(V45-75-90),0),0)</f>
        <v>349</v>
      </c>
      <c r="AE45" s="136">
        <v>238</v>
      </c>
      <c r="AF45" s="136">
        <v>0</v>
      </c>
      <c r="AG45" s="136">
        <f>SUM(AE45:AF45)</f>
        <v>238</v>
      </c>
      <c r="AH45" s="136">
        <f>ROUND((AG45+W45)-MAX(0.3*(AG45-75-90),0),0)</f>
        <v>279</v>
      </c>
      <c r="AI45" s="203">
        <v>2247</v>
      </c>
      <c r="AJ45" s="204">
        <v>15.7</v>
      </c>
      <c r="AK45" s="136">
        <v>0</v>
      </c>
      <c r="AL45" s="136">
        <v>128</v>
      </c>
      <c r="AM45" s="136">
        <v>22</v>
      </c>
      <c r="AN45" s="6">
        <v>0.85</v>
      </c>
      <c r="AO45" s="136">
        <v>27</v>
      </c>
      <c r="AP45" s="136">
        <v>4</v>
      </c>
      <c r="AQ45" s="6">
        <v>0.87</v>
      </c>
      <c r="AR45" s="149">
        <v>0</v>
      </c>
      <c r="AS45" s="149">
        <v>0.1</v>
      </c>
      <c r="AT45" s="149">
        <v>0.1</v>
      </c>
      <c r="AU45" s="149">
        <v>0.1</v>
      </c>
      <c r="AV45" s="136">
        <v>0</v>
      </c>
      <c r="AW45" s="136">
        <v>500</v>
      </c>
      <c r="AX45" s="136">
        <v>500</v>
      </c>
      <c r="AY45" s="136">
        <v>500</v>
      </c>
      <c r="AZ45" s="149">
        <v>0</v>
      </c>
      <c r="BA45" s="149">
        <v>0.125</v>
      </c>
      <c r="BB45" s="149">
        <v>0.125</v>
      </c>
      <c r="BC45" s="149">
        <v>0.125</v>
      </c>
      <c r="BD45" s="138">
        <v>0</v>
      </c>
      <c r="BE45" s="138"/>
      <c r="BF45" s="138"/>
      <c r="BG45" s="136">
        <v>0</v>
      </c>
      <c r="BH45" s="6">
        <v>3.1</v>
      </c>
      <c r="BI45" s="6">
        <v>3.1</v>
      </c>
      <c r="BJ45" s="136"/>
      <c r="BK45" s="136"/>
      <c r="BL45" s="136"/>
      <c r="BM45" s="136"/>
      <c r="BN45" s="238"/>
      <c r="BO45" s="136"/>
      <c r="BP45" s="136"/>
      <c r="BQ45" s="136"/>
      <c r="BR45" s="136"/>
      <c r="BS45" s="136"/>
      <c r="BT45" s="136"/>
      <c r="BU45" s="136"/>
    </row>
    <row r="46" spans="1:73">
      <c r="A46" s="4" t="s">
        <v>115</v>
      </c>
      <c r="B46" s="137">
        <v>45</v>
      </c>
      <c r="C46" s="137">
        <v>1980</v>
      </c>
      <c r="D46" s="190">
        <v>1461037</v>
      </c>
      <c r="E46" s="141">
        <v>590777</v>
      </c>
      <c r="F46" s="141">
        <v>39050</v>
      </c>
      <c r="G46" s="191">
        <v>6.2</v>
      </c>
      <c r="H46" s="209"/>
      <c r="I46" s="209"/>
      <c r="J46" s="209"/>
      <c r="K46" s="145">
        <v>15311</v>
      </c>
      <c r="L46" s="197"/>
      <c r="N46" s="140">
        <v>12172076</v>
      </c>
      <c r="O46" s="145">
        <v>30949</v>
      </c>
      <c r="P46" s="145">
        <v>37448</v>
      </c>
      <c r="Q46" s="145">
        <v>12088</v>
      </c>
      <c r="R46" s="145">
        <v>54167.17</v>
      </c>
      <c r="S46" s="145">
        <v>18588.5</v>
      </c>
      <c r="T46" s="145">
        <v>278</v>
      </c>
      <c r="U46" s="145">
        <v>360</v>
      </c>
      <c r="V46" s="145">
        <v>429</v>
      </c>
      <c r="W46" s="145">
        <v>63</v>
      </c>
      <c r="X46" s="145">
        <v>115</v>
      </c>
      <c r="Y46" s="145">
        <v>165</v>
      </c>
      <c r="Z46" s="145">
        <v>209</v>
      </c>
      <c r="AA46" s="136">
        <f>ROUND((T46+X46)-MAX(0.3*(T46-75-90),0),0)</f>
        <v>359</v>
      </c>
      <c r="AB46" s="136">
        <f>ROUND((U46+Y46)-MAX(0.3*(U46-75-90),0),0)</f>
        <v>467</v>
      </c>
      <c r="AC46" s="136">
        <f>ROUND((V46+Z46)-MAX(0.3*(V46-75-90),0),0)</f>
        <v>559</v>
      </c>
      <c r="AE46" s="136">
        <v>238</v>
      </c>
      <c r="AF46" s="136">
        <v>10</v>
      </c>
      <c r="AG46" s="136">
        <f>SUM(AE46:AF46)</f>
        <v>248</v>
      </c>
      <c r="AH46" s="136">
        <f>ROUND((AG46+W46)-MAX(0.3*(AG46-75-90),0),0)</f>
        <v>286</v>
      </c>
      <c r="AI46" s="203">
        <v>148</v>
      </c>
      <c r="AJ46" s="204">
        <v>10</v>
      </c>
      <c r="AK46" s="136">
        <v>1</v>
      </c>
      <c r="AL46" s="136">
        <v>25</v>
      </c>
      <c r="AM46" s="136">
        <v>50</v>
      </c>
      <c r="AN46" s="6">
        <v>0.33</v>
      </c>
      <c r="AO46" s="136">
        <v>10</v>
      </c>
      <c r="AP46" s="136">
        <v>19</v>
      </c>
      <c r="AQ46" s="6">
        <v>0.34</v>
      </c>
      <c r="AR46" s="149">
        <v>0</v>
      </c>
      <c r="AS46" s="149">
        <v>0.1</v>
      </c>
      <c r="AT46" s="149">
        <v>0.1</v>
      </c>
      <c r="AU46" s="149">
        <v>0.1</v>
      </c>
      <c r="AV46" s="136">
        <v>0</v>
      </c>
      <c r="AW46" s="136">
        <v>500</v>
      </c>
      <c r="AX46" s="136">
        <v>500</v>
      </c>
      <c r="AY46" s="136">
        <v>500</v>
      </c>
      <c r="AZ46" s="149">
        <v>0</v>
      </c>
      <c r="BA46" s="149">
        <v>0.125</v>
      </c>
      <c r="BB46" s="149">
        <v>0.125</v>
      </c>
      <c r="BC46" s="149">
        <v>0.125</v>
      </c>
      <c r="BD46" s="138">
        <v>0</v>
      </c>
      <c r="BE46" s="138"/>
      <c r="BF46" s="138"/>
      <c r="BG46" s="136">
        <v>0</v>
      </c>
      <c r="BH46" s="6">
        <v>3.1</v>
      </c>
      <c r="BI46" s="6">
        <v>2.6</v>
      </c>
      <c r="BJ46" s="136"/>
      <c r="BK46" s="136"/>
      <c r="BL46" s="136"/>
      <c r="BM46" s="136"/>
      <c r="BN46" s="238"/>
      <c r="BO46" s="136"/>
      <c r="BP46" s="136"/>
      <c r="BQ46" s="136"/>
      <c r="BR46" s="136"/>
      <c r="BS46" s="136"/>
      <c r="BT46" s="136"/>
      <c r="BU46" s="136"/>
    </row>
    <row r="47" spans="1:73">
      <c r="A47" s="4" t="s">
        <v>116</v>
      </c>
      <c r="B47" s="137">
        <v>46</v>
      </c>
      <c r="C47" s="137">
        <v>1980</v>
      </c>
      <c r="D47" s="190">
        <v>511456</v>
      </c>
      <c r="E47" s="141">
        <v>234772</v>
      </c>
      <c r="F47" s="141">
        <v>15474</v>
      </c>
      <c r="G47" s="191">
        <v>6.2</v>
      </c>
      <c r="H47" s="209"/>
      <c r="I47" s="209"/>
      <c r="J47" s="209"/>
      <c r="K47" s="145">
        <v>4856</v>
      </c>
      <c r="L47" s="197"/>
      <c r="N47" s="140">
        <v>4469318</v>
      </c>
      <c r="O47" s="145">
        <v>218</v>
      </c>
      <c r="P47" s="145">
        <v>22517</v>
      </c>
      <c r="Q47" s="145">
        <v>7567</v>
      </c>
      <c r="R47" s="145">
        <v>45650.080000000002</v>
      </c>
      <c r="S47" s="145">
        <v>17783</v>
      </c>
      <c r="T47" s="145">
        <v>410</v>
      </c>
      <c r="U47" s="145">
        <v>492</v>
      </c>
      <c r="V47" s="145">
        <v>553</v>
      </c>
      <c r="W47" s="145">
        <v>63</v>
      </c>
      <c r="X47" s="145">
        <v>115</v>
      </c>
      <c r="Y47" s="145">
        <v>165</v>
      </c>
      <c r="Z47" s="145">
        <v>209</v>
      </c>
      <c r="AA47" s="136">
        <f>ROUND((T47+X47)-MAX(0.3*(T47-75-90),0),0)</f>
        <v>452</v>
      </c>
      <c r="AB47" s="136">
        <f>ROUND((U47+Y47)-MAX(0.3*(U47-75-90),0),0)</f>
        <v>559</v>
      </c>
      <c r="AC47" s="136">
        <f>ROUND((V47+Z47)-MAX(0.3*(V47-75-90),0),0)</f>
        <v>646</v>
      </c>
      <c r="AE47" s="136">
        <v>238</v>
      </c>
      <c r="AF47" s="136">
        <v>41</v>
      </c>
      <c r="AG47" s="136">
        <f>SUM(AE47:AF47)</f>
        <v>279</v>
      </c>
      <c r="AH47" s="136">
        <f>ROUND((AG47+W47)-MAX(0.3*(AG47-75-90),0),0)</f>
        <v>308</v>
      </c>
      <c r="AI47" s="203">
        <v>62</v>
      </c>
      <c r="AJ47" s="204">
        <v>12</v>
      </c>
      <c r="AK47" s="136">
        <v>0</v>
      </c>
      <c r="AL47" s="136">
        <v>69</v>
      </c>
      <c r="AM47" s="136">
        <v>79</v>
      </c>
      <c r="AN47" s="6">
        <v>0.47</v>
      </c>
      <c r="AO47" s="136">
        <v>10</v>
      </c>
      <c r="AP47" s="136">
        <v>20</v>
      </c>
      <c r="AQ47" s="6">
        <v>0.33</v>
      </c>
      <c r="AR47" s="149">
        <v>0</v>
      </c>
      <c r="AS47" s="149">
        <v>0.1</v>
      </c>
      <c r="AT47" s="149">
        <v>0.1</v>
      </c>
      <c r="AU47" s="149">
        <v>0.1</v>
      </c>
      <c r="AV47" s="136">
        <v>0</v>
      </c>
      <c r="AW47" s="136">
        <v>500</v>
      </c>
      <c r="AX47" s="136">
        <v>500</v>
      </c>
      <c r="AY47" s="136">
        <v>500</v>
      </c>
      <c r="AZ47" s="149">
        <v>0</v>
      </c>
      <c r="BA47" s="149">
        <v>0.125</v>
      </c>
      <c r="BB47" s="149">
        <v>0.125</v>
      </c>
      <c r="BC47" s="149">
        <v>0.125</v>
      </c>
      <c r="BD47" s="138">
        <v>0</v>
      </c>
      <c r="BE47" s="138"/>
      <c r="BF47" s="138"/>
      <c r="BG47" s="136">
        <v>0</v>
      </c>
      <c r="BH47" s="6">
        <v>3.1</v>
      </c>
      <c r="BI47" s="6">
        <v>3.1</v>
      </c>
      <c r="BJ47" s="136"/>
      <c r="BK47" s="136"/>
      <c r="BL47" s="136"/>
      <c r="BM47" s="136"/>
      <c r="BN47" s="238"/>
      <c r="BO47" s="136"/>
      <c r="BP47" s="136"/>
      <c r="BQ47" s="136"/>
      <c r="BR47" s="136"/>
      <c r="BS47" s="136"/>
      <c r="BT47" s="136"/>
      <c r="BU47" s="136"/>
    </row>
    <row r="48" spans="1:73">
      <c r="A48" s="4" t="s">
        <v>117</v>
      </c>
      <c r="B48" s="137">
        <v>47</v>
      </c>
      <c r="C48" s="137">
        <v>1980</v>
      </c>
      <c r="D48" s="190">
        <v>5346818</v>
      </c>
      <c r="E48" s="141">
        <v>2428172</v>
      </c>
      <c r="F48" s="141">
        <v>132000</v>
      </c>
      <c r="G48" s="191">
        <v>5.2</v>
      </c>
      <c r="H48" s="209"/>
      <c r="I48" s="209"/>
      <c r="J48" s="209"/>
      <c r="K48" s="145">
        <v>58669</v>
      </c>
      <c r="L48" s="197"/>
      <c r="N48" s="140">
        <v>56563481</v>
      </c>
      <c r="O48" s="145">
        <v>24894</v>
      </c>
      <c r="P48" s="145">
        <v>165811</v>
      </c>
      <c r="Q48" s="145">
        <v>60761</v>
      </c>
      <c r="R48" s="145">
        <v>384077.1</v>
      </c>
      <c r="S48" s="145">
        <v>138931.9</v>
      </c>
      <c r="T48" s="145">
        <v>258</v>
      </c>
      <c r="U48" s="145">
        <v>310</v>
      </c>
      <c r="V48" s="145">
        <v>360</v>
      </c>
      <c r="W48" s="145">
        <v>63</v>
      </c>
      <c r="X48" s="145">
        <v>115</v>
      </c>
      <c r="Y48" s="145">
        <v>165</v>
      </c>
      <c r="Z48" s="145">
        <v>209</v>
      </c>
      <c r="AA48" s="136">
        <f>ROUND((T48+X48)-MAX(0.3*(T48-75-90),0),0)</f>
        <v>345</v>
      </c>
      <c r="AB48" s="136">
        <f>ROUND((U48+Y48)-MAX(0.3*(U48-75-90),0),0)</f>
        <v>432</v>
      </c>
      <c r="AC48" s="136">
        <f>ROUND((V48+Z48)-MAX(0.3*(V48-75-90),0),0)</f>
        <v>511</v>
      </c>
      <c r="AE48" s="136">
        <v>238</v>
      </c>
      <c r="AF48" s="136">
        <v>0</v>
      </c>
      <c r="AG48" s="136">
        <f>SUM(AE48:AF48)</f>
        <v>238</v>
      </c>
      <c r="AH48" s="136">
        <f>ROUND((AG48+W48)-MAX(0.3*(AG48-75-90),0),0)</f>
        <v>279</v>
      </c>
      <c r="AI48" s="203">
        <v>647</v>
      </c>
      <c r="AJ48" s="204">
        <v>12.4</v>
      </c>
      <c r="AK48" s="136">
        <v>0</v>
      </c>
      <c r="AL48" s="136">
        <v>74</v>
      </c>
      <c r="AM48" s="136">
        <v>25</v>
      </c>
      <c r="AN48" s="6">
        <v>0.75</v>
      </c>
      <c r="AO48" s="136">
        <v>31</v>
      </c>
      <c r="AP48" s="136">
        <v>9</v>
      </c>
      <c r="AQ48" s="6">
        <v>0.78</v>
      </c>
      <c r="AR48" s="149">
        <v>0</v>
      </c>
      <c r="AS48" s="149">
        <v>0.1</v>
      </c>
      <c r="AT48" s="149">
        <v>0.1</v>
      </c>
      <c r="AU48" s="149">
        <v>0.1</v>
      </c>
      <c r="AV48" s="136">
        <v>0</v>
      </c>
      <c r="AW48" s="136">
        <v>500</v>
      </c>
      <c r="AX48" s="136">
        <v>500</v>
      </c>
      <c r="AY48" s="136">
        <v>500</v>
      </c>
      <c r="AZ48" s="149">
        <v>0</v>
      </c>
      <c r="BA48" s="149">
        <v>0.125</v>
      </c>
      <c r="BB48" s="149">
        <v>0.125</v>
      </c>
      <c r="BC48" s="149">
        <v>0.125</v>
      </c>
      <c r="BD48" s="138">
        <v>0</v>
      </c>
      <c r="BE48" s="138"/>
      <c r="BF48" s="138"/>
      <c r="BG48" s="136">
        <v>0</v>
      </c>
      <c r="BH48" s="6">
        <v>3.1</v>
      </c>
      <c r="BI48" s="6">
        <v>2.65</v>
      </c>
      <c r="BJ48" s="136"/>
      <c r="BK48" s="136"/>
      <c r="BL48" s="136"/>
      <c r="BM48" s="136"/>
      <c r="BN48" s="238"/>
      <c r="BO48" s="136"/>
      <c r="BP48" s="136"/>
      <c r="BQ48" s="136"/>
      <c r="BR48" s="136"/>
      <c r="BS48" s="136"/>
      <c r="BT48" s="136"/>
      <c r="BU48" s="136"/>
    </row>
    <row r="49" spans="1:73">
      <c r="A49" s="4" t="s">
        <v>118</v>
      </c>
      <c r="B49" s="137">
        <v>48</v>
      </c>
      <c r="C49" s="137">
        <v>1980</v>
      </c>
      <c r="D49" s="190">
        <v>4132156</v>
      </c>
      <c r="E49" s="141">
        <v>1823883</v>
      </c>
      <c r="F49" s="141">
        <v>160792</v>
      </c>
      <c r="G49" s="191">
        <v>8.1</v>
      </c>
      <c r="H49" s="209"/>
      <c r="I49" s="209"/>
      <c r="J49" s="209"/>
      <c r="K49" s="145">
        <v>52682</v>
      </c>
      <c r="L49" s="197"/>
      <c r="N49" s="140">
        <v>45791768</v>
      </c>
      <c r="O49" s="145">
        <v>214011</v>
      </c>
      <c r="P49" s="145">
        <v>153832</v>
      </c>
      <c r="Q49" s="145">
        <v>54822</v>
      </c>
      <c r="R49" s="145">
        <v>248245.2</v>
      </c>
      <c r="S49" s="145">
        <v>105160.5</v>
      </c>
      <c r="T49" s="145">
        <v>376</v>
      </c>
      <c r="U49" s="145">
        <v>458</v>
      </c>
      <c r="V49" s="145">
        <v>536</v>
      </c>
      <c r="W49" s="145">
        <v>63</v>
      </c>
      <c r="X49" s="145">
        <v>115</v>
      </c>
      <c r="Y49" s="145">
        <v>165</v>
      </c>
      <c r="Z49" s="145">
        <v>209</v>
      </c>
      <c r="AA49" s="136">
        <f>ROUND((T49+X49)-MAX(0.3*(T49-75-90),0),0)</f>
        <v>428</v>
      </c>
      <c r="AB49" s="136">
        <f>ROUND((U49+Y49)-MAX(0.3*(U49-75-90),0),0)</f>
        <v>535</v>
      </c>
      <c r="AC49" s="136">
        <f>ROUND((V49+Z49)-MAX(0.3*(V49-75-90),0),0)</f>
        <v>634</v>
      </c>
      <c r="AE49" s="136">
        <v>238</v>
      </c>
      <c r="AF49" s="136">
        <v>43</v>
      </c>
      <c r="AG49" s="136">
        <f>SUM(AE49:AF49)</f>
        <v>281</v>
      </c>
      <c r="AH49" s="136">
        <f>ROUND((AG49+W49)-MAX(0.3*(AG49-75-90),0),0)</f>
        <v>309</v>
      </c>
      <c r="AI49" s="203">
        <v>538</v>
      </c>
      <c r="AJ49" s="204">
        <v>12.7</v>
      </c>
      <c r="AK49" s="136">
        <v>1</v>
      </c>
      <c r="AL49" s="136">
        <v>49</v>
      </c>
      <c r="AM49" s="136">
        <v>49</v>
      </c>
      <c r="AN49" s="6">
        <v>0.5</v>
      </c>
      <c r="AO49" s="136">
        <v>30</v>
      </c>
      <c r="AP49" s="136">
        <v>19</v>
      </c>
      <c r="AQ49" s="6">
        <v>0.61</v>
      </c>
      <c r="AR49" s="149">
        <v>0</v>
      </c>
      <c r="AS49" s="149">
        <v>0.1</v>
      </c>
      <c r="AT49" s="149">
        <v>0.1</v>
      </c>
      <c r="AU49" s="149">
        <v>0.1</v>
      </c>
      <c r="AV49" s="136">
        <v>0</v>
      </c>
      <c r="AW49" s="136">
        <v>500</v>
      </c>
      <c r="AX49" s="136">
        <v>500</v>
      </c>
      <c r="AY49" s="136">
        <v>500</v>
      </c>
      <c r="AZ49" s="149">
        <v>0</v>
      </c>
      <c r="BA49" s="149">
        <v>0.125</v>
      </c>
      <c r="BB49" s="149">
        <v>0.125</v>
      </c>
      <c r="BC49" s="149">
        <v>0.125</v>
      </c>
      <c r="BD49" s="138">
        <v>0</v>
      </c>
      <c r="BE49" s="138"/>
      <c r="BF49" s="138"/>
      <c r="BG49" s="136">
        <v>0</v>
      </c>
      <c r="BH49" s="6">
        <v>3.1</v>
      </c>
      <c r="BI49" s="6">
        <v>3.1</v>
      </c>
      <c r="BJ49" s="136"/>
      <c r="BK49" s="136"/>
      <c r="BL49" s="136"/>
      <c r="BM49" s="136"/>
      <c r="BN49" s="238"/>
      <c r="BO49" s="136"/>
      <c r="BP49" s="136"/>
      <c r="BQ49" s="136"/>
      <c r="BR49" s="136"/>
      <c r="BS49" s="136"/>
      <c r="BT49" s="136"/>
      <c r="BU49" s="136"/>
    </row>
    <row r="50" spans="1:73">
      <c r="A50" s="4" t="s">
        <v>119</v>
      </c>
      <c r="B50" s="137">
        <v>49</v>
      </c>
      <c r="C50" s="137">
        <v>1980</v>
      </c>
      <c r="D50" s="190">
        <v>1949644</v>
      </c>
      <c r="E50" s="141">
        <v>711819</v>
      </c>
      <c r="F50" s="141">
        <v>74406</v>
      </c>
      <c r="G50" s="191">
        <v>9.5</v>
      </c>
      <c r="H50" s="209"/>
      <c r="I50" s="209"/>
      <c r="J50" s="209"/>
      <c r="K50" s="145">
        <v>18408</v>
      </c>
      <c r="L50" s="197"/>
      <c r="N50" s="140">
        <v>15557866</v>
      </c>
      <c r="O50" s="145">
        <v>115390</v>
      </c>
      <c r="P50" s="145">
        <v>77244</v>
      </c>
      <c r="Q50" s="145">
        <v>27056</v>
      </c>
      <c r="R50" s="145">
        <v>208815.1</v>
      </c>
      <c r="S50" s="145">
        <v>67643.5</v>
      </c>
      <c r="T50" s="145">
        <v>164</v>
      </c>
      <c r="U50" s="145">
        <v>206</v>
      </c>
      <c r="V50" s="145">
        <v>249</v>
      </c>
      <c r="W50" s="145">
        <v>63</v>
      </c>
      <c r="X50" s="145">
        <v>115</v>
      </c>
      <c r="Y50" s="145">
        <v>165</v>
      </c>
      <c r="Z50" s="145">
        <v>209</v>
      </c>
      <c r="AA50" s="136">
        <f>ROUND((T50+X50)-MAX(0.3*(T50-75-90),0),0)</f>
        <v>279</v>
      </c>
      <c r="AB50" s="136">
        <f>ROUND((U50+Y50)-MAX(0.3*(U50-75-90),0),0)</f>
        <v>359</v>
      </c>
      <c r="AC50" s="136">
        <f>ROUND((V50+Z50)-MAX(0.3*(V50-75-90),0),0)</f>
        <v>433</v>
      </c>
      <c r="AE50" s="136">
        <v>238</v>
      </c>
      <c r="AF50" s="136">
        <v>0</v>
      </c>
      <c r="AG50" s="136">
        <f>SUM(AE50:AF50)</f>
        <v>238</v>
      </c>
      <c r="AH50" s="136">
        <f>ROUND((AG50+W50)-MAX(0.3*(AG50-75-90),0),0)</f>
        <v>279</v>
      </c>
      <c r="AI50" s="203">
        <v>297</v>
      </c>
      <c r="AJ50" s="204">
        <v>15.2</v>
      </c>
      <c r="AK50" s="136">
        <v>1</v>
      </c>
      <c r="AL50" s="136">
        <v>74</v>
      </c>
      <c r="AM50" s="136">
        <v>26</v>
      </c>
      <c r="AN50" s="6">
        <v>0.74</v>
      </c>
      <c r="AO50" s="136">
        <v>26</v>
      </c>
      <c r="AP50" s="136">
        <v>8</v>
      </c>
      <c r="AQ50" s="6">
        <v>0.76</v>
      </c>
      <c r="AR50" s="149">
        <v>0</v>
      </c>
      <c r="AS50" s="149">
        <v>0.1</v>
      </c>
      <c r="AT50" s="149">
        <v>0.1</v>
      </c>
      <c r="AU50" s="149">
        <v>0.1</v>
      </c>
      <c r="AV50" s="136">
        <v>0</v>
      </c>
      <c r="AW50" s="136">
        <v>500</v>
      </c>
      <c r="AX50" s="136">
        <v>500</v>
      </c>
      <c r="AY50" s="136">
        <v>500</v>
      </c>
      <c r="AZ50" s="149">
        <v>0</v>
      </c>
      <c r="BA50" s="149">
        <v>0.125</v>
      </c>
      <c r="BB50" s="149">
        <v>0.125</v>
      </c>
      <c r="BC50" s="149">
        <v>0.125</v>
      </c>
      <c r="BD50" s="138">
        <v>0</v>
      </c>
      <c r="BE50" s="138"/>
      <c r="BF50" s="138"/>
      <c r="BG50" s="136">
        <v>0</v>
      </c>
      <c r="BH50" s="6">
        <v>3.1</v>
      </c>
      <c r="BI50" s="6">
        <v>2.2000000000000002</v>
      </c>
      <c r="BJ50" s="136"/>
      <c r="BK50" s="136"/>
      <c r="BL50" s="136"/>
      <c r="BM50" s="136"/>
      <c r="BN50" s="238"/>
      <c r="BO50" s="136"/>
      <c r="BP50" s="136"/>
      <c r="BQ50" s="136"/>
      <c r="BR50" s="136"/>
      <c r="BS50" s="136"/>
      <c r="BT50" s="136"/>
      <c r="BU50" s="136"/>
    </row>
    <row r="51" spans="1:73">
      <c r="A51" s="4" t="s">
        <v>120</v>
      </c>
      <c r="B51" s="137">
        <v>50</v>
      </c>
      <c r="C51" s="137">
        <v>1980</v>
      </c>
      <c r="D51" s="190">
        <v>4705767</v>
      </c>
      <c r="E51" s="141">
        <v>2186318</v>
      </c>
      <c r="F51" s="141">
        <v>169845</v>
      </c>
      <c r="G51" s="191">
        <v>7.2</v>
      </c>
      <c r="H51" s="209"/>
      <c r="I51" s="209"/>
      <c r="J51" s="209"/>
      <c r="K51" s="145">
        <v>52899</v>
      </c>
      <c r="L51" s="197"/>
      <c r="N51" s="140">
        <v>47052952</v>
      </c>
      <c r="O51" s="145">
        <v>6789</v>
      </c>
      <c r="P51" s="145">
        <v>212513</v>
      </c>
      <c r="Q51" s="145">
        <v>77989</v>
      </c>
      <c r="R51" s="145">
        <v>214797.6</v>
      </c>
      <c r="S51" s="145">
        <v>75448.84</v>
      </c>
      <c r="T51" s="145">
        <v>377</v>
      </c>
      <c r="U51" s="145">
        <v>444</v>
      </c>
      <c r="V51" s="145">
        <v>529</v>
      </c>
      <c r="W51" s="145">
        <v>63</v>
      </c>
      <c r="X51" s="145">
        <v>115</v>
      </c>
      <c r="Y51" s="145">
        <v>165</v>
      </c>
      <c r="Z51" s="145">
        <v>209</v>
      </c>
      <c r="AA51" s="136">
        <f>ROUND((T51+X51)-MAX(0.3*(T51-75-90),0),0)</f>
        <v>428</v>
      </c>
      <c r="AB51" s="136">
        <f>ROUND((U51+Y51)-MAX(0.3*(U51-75-90),0),0)</f>
        <v>525</v>
      </c>
      <c r="AC51" s="136">
        <f>ROUND((V51+Z51)-MAX(0.3*(V51-75-90),0),0)</f>
        <v>629</v>
      </c>
      <c r="AE51" s="136">
        <v>238</v>
      </c>
      <c r="AF51" s="136">
        <v>100</v>
      </c>
      <c r="AG51" s="136">
        <f>SUM(AE51:AF51)</f>
        <v>338</v>
      </c>
      <c r="AH51" s="136">
        <f>ROUND((AG51+W51)-MAX(0.3*(AG51-75-90),0),0)</f>
        <v>349</v>
      </c>
      <c r="AI51" s="203">
        <v>403</v>
      </c>
      <c r="AJ51" s="204">
        <v>8.5</v>
      </c>
      <c r="AK51" s="136">
        <v>0</v>
      </c>
      <c r="AL51" s="136">
        <v>60</v>
      </c>
      <c r="AM51" s="136">
        <v>39</v>
      </c>
      <c r="AN51" s="6">
        <v>0.61</v>
      </c>
      <c r="AO51" s="136">
        <v>21</v>
      </c>
      <c r="AP51" s="136">
        <v>10</v>
      </c>
      <c r="AQ51" s="6">
        <v>0.68</v>
      </c>
      <c r="AR51" s="149">
        <v>0</v>
      </c>
      <c r="AS51" s="149">
        <v>0.1</v>
      </c>
      <c r="AT51" s="149">
        <v>0.1</v>
      </c>
      <c r="AU51" s="149">
        <v>0.1</v>
      </c>
      <c r="AV51" s="136">
        <v>0</v>
      </c>
      <c r="AW51" s="136">
        <v>500</v>
      </c>
      <c r="AX51" s="136">
        <v>500</v>
      </c>
      <c r="AY51" s="136">
        <v>500</v>
      </c>
      <c r="AZ51" s="149">
        <v>0</v>
      </c>
      <c r="BA51" s="149">
        <v>0.125</v>
      </c>
      <c r="BB51" s="149">
        <v>0.125</v>
      </c>
      <c r="BC51" s="149">
        <v>0.125</v>
      </c>
      <c r="BD51" s="138">
        <v>0</v>
      </c>
      <c r="BE51" s="138"/>
      <c r="BF51" s="138"/>
      <c r="BG51" s="136">
        <v>0</v>
      </c>
      <c r="BH51" s="6">
        <v>3.1</v>
      </c>
      <c r="BI51" s="6">
        <v>3</v>
      </c>
      <c r="BJ51" s="136"/>
      <c r="BK51" s="136"/>
      <c r="BL51" s="136"/>
      <c r="BM51" s="136"/>
      <c r="BN51" s="238"/>
      <c r="BO51" s="136"/>
      <c r="BP51" s="136"/>
      <c r="BQ51" s="136"/>
      <c r="BR51" s="136"/>
      <c r="BS51" s="136"/>
      <c r="BT51" s="136"/>
      <c r="BU51" s="136"/>
    </row>
    <row r="52" spans="1:73">
      <c r="A52" s="4" t="s">
        <v>121</v>
      </c>
      <c r="B52" s="137">
        <v>51</v>
      </c>
      <c r="C52" s="137">
        <v>1980</v>
      </c>
      <c r="D52" s="190">
        <v>469557</v>
      </c>
      <c r="E52" s="141">
        <v>226853</v>
      </c>
      <c r="F52" s="141">
        <v>9087</v>
      </c>
      <c r="G52" s="191">
        <v>3.9</v>
      </c>
      <c r="H52" s="209"/>
      <c r="I52" s="209"/>
      <c r="J52" s="209"/>
      <c r="K52" s="145">
        <v>10428</v>
      </c>
      <c r="L52" s="197"/>
      <c r="N52" s="140">
        <v>5451246</v>
      </c>
      <c r="O52" s="145">
        <v>25782</v>
      </c>
      <c r="P52" s="145">
        <v>6848</v>
      </c>
      <c r="Q52" s="145">
        <v>2697</v>
      </c>
      <c r="R52" s="145">
        <v>14341.58</v>
      </c>
      <c r="S52" s="145">
        <v>5498.9170000000004</v>
      </c>
      <c r="T52" s="145">
        <v>280</v>
      </c>
      <c r="U52" s="145">
        <v>315</v>
      </c>
      <c r="V52" s="145">
        <v>340</v>
      </c>
      <c r="W52" s="145">
        <v>63</v>
      </c>
      <c r="X52" s="145">
        <v>115</v>
      </c>
      <c r="Y52" s="145">
        <v>165</v>
      </c>
      <c r="Z52" s="145">
        <v>209</v>
      </c>
      <c r="AA52" s="136">
        <f>ROUND((T52+X52)-MAX(0.3*(T52-75-90),0),0)</f>
        <v>361</v>
      </c>
      <c r="AB52" s="136">
        <f>ROUND((U52+Y52)-MAX(0.3*(U52-75-90),0),0)</f>
        <v>435</v>
      </c>
      <c r="AC52" s="136">
        <f>ROUND((V52+Z52)-MAX(0.3*(V52-75-90),0),0)</f>
        <v>497</v>
      </c>
      <c r="AE52" s="136">
        <v>238</v>
      </c>
      <c r="AF52" s="136">
        <v>20</v>
      </c>
      <c r="AG52" s="136">
        <f>SUM(AE52:AF52)</f>
        <v>258</v>
      </c>
      <c r="AH52" s="136">
        <f>ROUND((AG52+W52)-MAX(0.3*(AG52-75-90),0),0)</f>
        <v>293</v>
      </c>
      <c r="AI52" s="203">
        <v>49</v>
      </c>
      <c r="AJ52" s="204">
        <v>10.4</v>
      </c>
      <c r="AK52" s="136">
        <v>1</v>
      </c>
      <c r="AL52" s="136">
        <v>20</v>
      </c>
      <c r="AM52" s="136">
        <v>42</v>
      </c>
      <c r="AN52" s="6">
        <v>0.32</v>
      </c>
      <c r="AO52" s="136">
        <v>11</v>
      </c>
      <c r="AP52" s="136">
        <v>19</v>
      </c>
      <c r="AQ52" s="6">
        <v>0.37</v>
      </c>
      <c r="AR52" s="149">
        <v>0</v>
      </c>
      <c r="AS52" s="149">
        <v>0.1</v>
      </c>
      <c r="AT52" s="149">
        <v>0.1</v>
      </c>
      <c r="AU52" s="149">
        <v>0.1</v>
      </c>
      <c r="AV52" s="136">
        <v>0</v>
      </c>
      <c r="AW52" s="136">
        <v>500</v>
      </c>
      <c r="AX52" s="136">
        <v>500</v>
      </c>
      <c r="AY52" s="136">
        <v>500</v>
      </c>
      <c r="AZ52" s="149">
        <v>0</v>
      </c>
      <c r="BA52" s="149">
        <v>0.125</v>
      </c>
      <c r="BB52" s="149">
        <v>0.125</v>
      </c>
      <c r="BC52" s="149">
        <v>0.125</v>
      </c>
      <c r="BD52" s="138">
        <v>0</v>
      </c>
      <c r="BE52" s="138"/>
      <c r="BF52" s="138"/>
      <c r="BG52" s="136">
        <v>0</v>
      </c>
      <c r="BH52" s="6">
        <v>3.1</v>
      </c>
      <c r="BI52" s="6">
        <v>1.6</v>
      </c>
      <c r="BJ52" s="136"/>
      <c r="BK52" s="136"/>
      <c r="BL52" s="136"/>
      <c r="BM52" s="136"/>
      <c r="BN52" s="238"/>
      <c r="BO52" s="136"/>
      <c r="BP52" s="136"/>
      <c r="BQ52" s="136"/>
      <c r="BR52" s="136"/>
      <c r="BS52" s="136"/>
      <c r="BT52" s="136"/>
      <c r="BU52" s="136"/>
    </row>
    <row r="53" spans="1:73">
      <c r="A53" s="4" t="s">
        <v>70</v>
      </c>
      <c r="B53" s="137">
        <v>1</v>
      </c>
      <c r="C53" s="137">
        <v>1981</v>
      </c>
      <c r="D53" s="190">
        <v>3918531</v>
      </c>
      <c r="E53" s="141">
        <v>1500534</v>
      </c>
      <c r="F53" s="141">
        <v>177118</v>
      </c>
      <c r="G53" s="191">
        <v>10.6</v>
      </c>
      <c r="H53" s="209"/>
      <c r="I53" s="209"/>
      <c r="J53" s="209"/>
      <c r="K53" s="145">
        <v>40257</v>
      </c>
      <c r="L53" s="197"/>
      <c r="N53" s="140">
        <v>34263541</v>
      </c>
      <c r="O53" s="145">
        <v>22389</v>
      </c>
      <c r="P53" s="145">
        <v>171185</v>
      </c>
      <c r="Q53" s="145">
        <v>61234</v>
      </c>
      <c r="R53" s="145">
        <v>604863</v>
      </c>
      <c r="S53" s="145">
        <v>211595.2</v>
      </c>
      <c r="T53" s="145">
        <v>89</v>
      </c>
      <c r="U53" s="145">
        <v>118</v>
      </c>
      <c r="V53" s="145">
        <v>148</v>
      </c>
      <c r="W53" s="145">
        <v>70</v>
      </c>
      <c r="X53" s="145">
        <v>128</v>
      </c>
      <c r="Y53" s="145">
        <v>183</v>
      </c>
      <c r="Z53" s="145">
        <v>233</v>
      </c>
      <c r="AA53" s="136">
        <f>ROUND((T53+X53)-MAX(0.3*(T53-85-115),0),0)</f>
        <v>217</v>
      </c>
      <c r="AB53" s="136">
        <f>ROUND((U53+Y53)-MAX(0.3*(U53-85-115),0),0)</f>
        <v>301</v>
      </c>
      <c r="AC53" s="136">
        <f>ROUND((V53+Z53)-MAX(0.3*(V53-85-115),0),0)</f>
        <v>381</v>
      </c>
      <c r="AE53" s="136">
        <v>265</v>
      </c>
      <c r="AF53" s="136">
        <v>0</v>
      </c>
      <c r="AG53" s="136">
        <f>SUM(AE53:AF53)</f>
        <v>265</v>
      </c>
      <c r="AH53" s="136">
        <f>ROUND((AG53+W53)-MAX(0.3*(AG53-85-115),0),0)</f>
        <v>316</v>
      </c>
      <c r="AI53" s="203">
        <v>935</v>
      </c>
      <c r="AJ53" s="204">
        <v>24.1</v>
      </c>
      <c r="AK53" s="136">
        <v>1</v>
      </c>
      <c r="AL53" s="136">
        <v>100</v>
      </c>
      <c r="AM53" s="136">
        <v>4</v>
      </c>
      <c r="AN53" s="6">
        <v>0.96</v>
      </c>
      <c r="AO53" s="136">
        <v>35</v>
      </c>
      <c r="AP53" s="136">
        <v>0</v>
      </c>
      <c r="AQ53" s="6">
        <v>1</v>
      </c>
      <c r="AR53" s="149">
        <v>0</v>
      </c>
      <c r="AS53" s="149">
        <v>0.1</v>
      </c>
      <c r="AT53" s="149">
        <v>0.1</v>
      </c>
      <c r="AU53" s="149">
        <v>0.1</v>
      </c>
      <c r="AV53" s="136">
        <v>0</v>
      </c>
      <c r="AW53" s="136">
        <v>500</v>
      </c>
      <c r="AX53" s="136">
        <v>500</v>
      </c>
      <c r="AY53" s="136">
        <v>500</v>
      </c>
      <c r="AZ53" s="149">
        <v>0</v>
      </c>
      <c r="BA53" s="149">
        <v>0.125</v>
      </c>
      <c r="BB53" s="149">
        <v>0.125</v>
      </c>
      <c r="BC53" s="149">
        <v>0.125</v>
      </c>
      <c r="BD53" s="138">
        <v>0</v>
      </c>
      <c r="BE53" s="138"/>
      <c r="BF53" s="138"/>
      <c r="BG53" s="136">
        <v>0</v>
      </c>
      <c r="BH53" s="6">
        <v>3.35</v>
      </c>
      <c r="BI53" s="6">
        <v>3.35</v>
      </c>
      <c r="BJ53" s="136"/>
      <c r="BK53" s="136"/>
      <c r="BL53" s="136"/>
      <c r="BM53" s="136"/>
      <c r="BN53" s="238"/>
      <c r="BO53" s="136"/>
      <c r="BP53" s="136"/>
      <c r="BQ53" s="136"/>
      <c r="BR53" s="136"/>
      <c r="BS53" s="136"/>
      <c r="BT53" s="136"/>
      <c r="BU53" s="136"/>
    </row>
    <row r="54" spans="1:73">
      <c r="A54" s="4" t="s">
        <v>71</v>
      </c>
      <c r="B54" s="137">
        <v>2</v>
      </c>
      <c r="C54" s="137">
        <v>1981</v>
      </c>
      <c r="D54" s="190">
        <v>418491</v>
      </c>
      <c r="E54" s="141">
        <v>177803</v>
      </c>
      <c r="F54" s="141">
        <v>18354</v>
      </c>
      <c r="G54" s="191">
        <v>9.4</v>
      </c>
      <c r="H54" s="209"/>
      <c r="I54" s="209"/>
      <c r="J54" s="209"/>
      <c r="K54" s="145">
        <v>21824</v>
      </c>
      <c r="L54" s="197"/>
      <c r="N54" s="140">
        <v>7057192</v>
      </c>
      <c r="O54" s="145">
        <v>5994</v>
      </c>
      <c r="P54" s="145">
        <v>16375</v>
      </c>
      <c r="Q54" s="145">
        <v>6774</v>
      </c>
      <c r="R54" s="145">
        <v>32383.08</v>
      </c>
      <c r="S54" s="145">
        <v>11164.92</v>
      </c>
      <c r="T54" s="145">
        <v>457</v>
      </c>
      <c r="U54" s="145">
        <v>514</v>
      </c>
      <c r="V54" s="145">
        <v>572</v>
      </c>
      <c r="W54" s="145">
        <v>108</v>
      </c>
      <c r="X54" s="145">
        <v>197</v>
      </c>
      <c r="Y54" s="145">
        <v>293</v>
      </c>
      <c r="Z54" s="145">
        <v>359</v>
      </c>
      <c r="AA54" s="136">
        <f>ROUND((T54+X54)-MAX(0.3*(T54-145-200),0),0)</f>
        <v>620</v>
      </c>
      <c r="AB54" s="136">
        <f>ROUND((U54+Y54)-MAX(0.3*(U54-145-200),0),0)</f>
        <v>756</v>
      </c>
      <c r="AC54" s="136">
        <f>ROUND((V54+Z54)-MAX(0.3*(V54-145-200),0),0)</f>
        <v>863</v>
      </c>
      <c r="AE54" s="136">
        <v>265</v>
      </c>
      <c r="AF54" s="136">
        <v>261</v>
      </c>
      <c r="AG54" s="136">
        <f>SUM(AE54:AF54)</f>
        <v>526</v>
      </c>
      <c r="AH54" s="136">
        <f>ROUND((AG54+W54)-MAX(0.3*(AG54-145-200),0),0)</f>
        <v>580</v>
      </c>
      <c r="AI54" s="203">
        <v>36</v>
      </c>
      <c r="AJ54" s="204">
        <v>9</v>
      </c>
      <c r="AK54" s="136">
        <v>0</v>
      </c>
      <c r="AL54" s="136">
        <v>22</v>
      </c>
      <c r="AM54" s="136">
        <v>16</v>
      </c>
      <c r="AN54" s="6">
        <v>0.57999999999999996</v>
      </c>
      <c r="AO54" s="136">
        <v>11</v>
      </c>
      <c r="AP54" s="136">
        <v>9</v>
      </c>
      <c r="AQ54" s="6">
        <v>0.55000000000000004</v>
      </c>
      <c r="AR54" s="149">
        <v>0</v>
      </c>
      <c r="AS54" s="149">
        <v>0.1</v>
      </c>
      <c r="AT54" s="149">
        <v>0.1</v>
      </c>
      <c r="AU54" s="149">
        <v>0.1</v>
      </c>
      <c r="AV54" s="136">
        <v>0</v>
      </c>
      <c r="AW54" s="136">
        <v>500</v>
      </c>
      <c r="AX54" s="136">
        <v>500</v>
      </c>
      <c r="AY54" s="136">
        <v>500</v>
      </c>
      <c r="AZ54" s="149">
        <v>0</v>
      </c>
      <c r="BA54" s="149">
        <v>0.125</v>
      </c>
      <c r="BB54" s="149">
        <v>0.125</v>
      </c>
      <c r="BC54" s="149">
        <v>0.125</v>
      </c>
      <c r="BD54" s="138">
        <v>0</v>
      </c>
      <c r="BE54" s="138"/>
      <c r="BF54" s="138"/>
      <c r="BG54" s="136">
        <v>0</v>
      </c>
      <c r="BH54" s="6">
        <v>3.35</v>
      </c>
      <c r="BI54" s="6">
        <v>3.85</v>
      </c>
      <c r="BJ54" s="136"/>
      <c r="BK54" s="136"/>
      <c r="BL54" s="136"/>
      <c r="BM54" s="136"/>
      <c r="BN54" s="238"/>
      <c r="BO54" s="136"/>
      <c r="BP54" s="136"/>
      <c r="BQ54" s="136"/>
      <c r="BR54" s="136"/>
      <c r="BS54" s="136"/>
      <c r="BT54" s="136"/>
      <c r="BU54" s="136"/>
    </row>
    <row r="55" spans="1:73">
      <c r="A55" s="4" t="s">
        <v>72</v>
      </c>
      <c r="B55" s="137">
        <v>3</v>
      </c>
      <c r="C55" s="137">
        <v>1981</v>
      </c>
      <c r="D55" s="190">
        <v>2810107</v>
      </c>
      <c r="E55" s="141">
        <v>1192377</v>
      </c>
      <c r="F55" s="141">
        <v>79301</v>
      </c>
      <c r="G55" s="191">
        <v>6.2</v>
      </c>
      <c r="H55" s="209"/>
      <c r="I55" s="209"/>
      <c r="J55" s="209"/>
      <c r="K55" s="145">
        <v>34269</v>
      </c>
      <c r="L55" s="197"/>
      <c r="N55" s="140">
        <v>30118690</v>
      </c>
      <c r="O55" s="145">
        <v>62833</v>
      </c>
      <c r="P55" s="145">
        <v>61829</v>
      </c>
      <c r="Q55" s="145">
        <v>22410</v>
      </c>
      <c r="R55" s="145">
        <v>210232.9</v>
      </c>
      <c r="S55" s="145">
        <v>72087.41</v>
      </c>
      <c r="T55" s="145">
        <v>156</v>
      </c>
      <c r="U55" s="145">
        <v>202</v>
      </c>
      <c r="V55" s="145">
        <v>244</v>
      </c>
      <c r="W55" s="145">
        <v>70</v>
      </c>
      <c r="X55" s="145">
        <v>128</v>
      </c>
      <c r="Y55" s="145">
        <v>183</v>
      </c>
      <c r="Z55" s="145">
        <v>233</v>
      </c>
      <c r="AA55" s="136">
        <f>ROUND((T55+X55)-MAX(0.3*(T55-85-115),0),0)</f>
        <v>284</v>
      </c>
      <c r="AB55" s="136">
        <f>ROUND((U55+Y55)-MAX(0.3*(U55-85-115),0),0)</f>
        <v>384</v>
      </c>
      <c r="AC55" s="136">
        <f>ROUND((V55+Z55)-MAX(0.3*(V55-85-115),0),0)</f>
        <v>464</v>
      </c>
      <c r="AE55" s="136">
        <v>265</v>
      </c>
      <c r="AF55" s="136">
        <v>0</v>
      </c>
      <c r="AG55" s="136">
        <f>SUM(AE55:AF55)</f>
        <v>265</v>
      </c>
      <c r="AH55" s="136">
        <f>ROUND((AG55+W55)-MAX(0.3*(AG55-85-115),0),0)</f>
        <v>316</v>
      </c>
      <c r="AI55" s="203">
        <v>323</v>
      </c>
      <c r="AJ55" s="204">
        <v>11.7</v>
      </c>
      <c r="AK55" s="136">
        <v>1</v>
      </c>
      <c r="AL55" s="136">
        <v>17</v>
      </c>
      <c r="AM55" s="136">
        <v>43</v>
      </c>
      <c r="AN55" s="6">
        <v>0.28000000000000003</v>
      </c>
      <c r="AO55" s="136">
        <v>14</v>
      </c>
      <c r="AP55" s="136">
        <v>16</v>
      </c>
      <c r="AQ55" s="6">
        <v>0.47</v>
      </c>
      <c r="AR55" s="149">
        <v>0</v>
      </c>
      <c r="AS55" s="149">
        <v>0.1</v>
      </c>
      <c r="AT55" s="149">
        <v>0.1</v>
      </c>
      <c r="AU55" s="149">
        <v>0.1</v>
      </c>
      <c r="AV55" s="136">
        <v>0</v>
      </c>
      <c r="AW55" s="136">
        <v>500</v>
      </c>
      <c r="AX55" s="136">
        <v>500</v>
      </c>
      <c r="AY55" s="136">
        <v>500</v>
      </c>
      <c r="AZ55" s="149">
        <v>0</v>
      </c>
      <c r="BA55" s="149">
        <v>0.125</v>
      </c>
      <c r="BB55" s="149">
        <v>0.125</v>
      </c>
      <c r="BC55" s="149">
        <v>0.125</v>
      </c>
      <c r="BD55" s="138">
        <v>0</v>
      </c>
      <c r="BE55" s="138"/>
      <c r="BF55" s="138"/>
      <c r="BG55" s="136">
        <v>0</v>
      </c>
      <c r="BH55" s="6">
        <v>3.35</v>
      </c>
      <c r="BI55" s="6">
        <v>3.35</v>
      </c>
      <c r="BJ55" s="136"/>
      <c r="BK55" s="136"/>
      <c r="BL55" s="136"/>
      <c r="BM55" s="136"/>
      <c r="BN55" s="238"/>
      <c r="BO55" s="136"/>
      <c r="BP55" s="136"/>
      <c r="BQ55" s="136"/>
      <c r="BR55" s="136"/>
      <c r="BS55" s="136"/>
      <c r="BT55" s="136"/>
      <c r="BU55" s="136"/>
    </row>
    <row r="56" spans="1:73">
      <c r="A56" s="4" t="s">
        <v>73</v>
      </c>
      <c r="B56" s="137">
        <v>4</v>
      </c>
      <c r="C56" s="137">
        <v>1981</v>
      </c>
      <c r="D56" s="190">
        <v>2293201</v>
      </c>
      <c r="E56" s="141">
        <v>933766</v>
      </c>
      <c r="F56" s="141">
        <v>89397</v>
      </c>
      <c r="G56" s="191">
        <v>8.6999999999999993</v>
      </c>
      <c r="H56" s="209"/>
      <c r="I56" s="209"/>
      <c r="J56" s="209"/>
      <c r="K56" s="145">
        <v>22891</v>
      </c>
      <c r="L56" s="197"/>
      <c r="N56" s="140">
        <v>19657239</v>
      </c>
      <c r="O56" s="145">
        <v>15306</v>
      </c>
      <c r="P56" s="145">
        <v>84267</v>
      </c>
      <c r="Q56" s="145">
        <v>29638</v>
      </c>
      <c r="R56" s="145">
        <v>305371.09999999998</v>
      </c>
      <c r="S56" s="145">
        <v>107036.1</v>
      </c>
      <c r="T56" s="145">
        <v>133</v>
      </c>
      <c r="U56" s="145">
        <v>161</v>
      </c>
      <c r="V56" s="145">
        <v>188</v>
      </c>
      <c r="W56" s="145">
        <v>70</v>
      </c>
      <c r="X56" s="145">
        <v>128</v>
      </c>
      <c r="Y56" s="145">
        <v>183</v>
      </c>
      <c r="Z56" s="145">
        <v>233</v>
      </c>
      <c r="AA56" s="136">
        <f>ROUND((T56+X56)-MAX(0.3*(T56-85-115),0),0)</f>
        <v>261</v>
      </c>
      <c r="AB56" s="136">
        <f>ROUND((U56+Y56)-MAX(0.3*(U56-85-115),0),0)</f>
        <v>344</v>
      </c>
      <c r="AC56" s="136">
        <f>ROUND((V56+Z56)-MAX(0.3*(V56-85-115),0),0)</f>
        <v>421</v>
      </c>
      <c r="AE56" s="136">
        <v>265</v>
      </c>
      <c r="AF56" s="136">
        <v>0</v>
      </c>
      <c r="AG56" s="136">
        <f>SUM(AE56:AF56)</f>
        <v>265</v>
      </c>
      <c r="AH56" s="136">
        <f>ROUND((AG56+W56)-MAX(0.3*(AG56-85-115),0),0)</f>
        <v>316</v>
      </c>
      <c r="AI56" s="203">
        <v>541</v>
      </c>
      <c r="AJ56" s="204">
        <v>24.1</v>
      </c>
      <c r="AK56" s="136">
        <v>0</v>
      </c>
      <c r="AL56" s="136">
        <v>93</v>
      </c>
      <c r="AM56" s="136">
        <v>7</v>
      </c>
      <c r="AN56" s="6">
        <v>0.93</v>
      </c>
      <c r="AO56" s="136">
        <v>34</v>
      </c>
      <c r="AP56" s="136">
        <v>1</v>
      </c>
      <c r="AQ56" s="6">
        <v>0.97</v>
      </c>
      <c r="AR56" s="149">
        <v>0</v>
      </c>
      <c r="AS56" s="149">
        <v>0.1</v>
      </c>
      <c r="AT56" s="149">
        <v>0.1</v>
      </c>
      <c r="AU56" s="149">
        <v>0.1</v>
      </c>
      <c r="AV56" s="136">
        <v>0</v>
      </c>
      <c r="AW56" s="136">
        <v>500</v>
      </c>
      <c r="AX56" s="136">
        <v>500</v>
      </c>
      <c r="AY56" s="136">
        <v>500</v>
      </c>
      <c r="AZ56" s="149">
        <v>0</v>
      </c>
      <c r="BA56" s="149">
        <v>0.125</v>
      </c>
      <c r="BB56" s="149">
        <v>0.125</v>
      </c>
      <c r="BC56" s="149">
        <v>0.125</v>
      </c>
      <c r="BD56" s="138">
        <v>0</v>
      </c>
      <c r="BE56" s="138"/>
      <c r="BF56" s="138"/>
      <c r="BG56" s="136">
        <v>0</v>
      </c>
      <c r="BH56" s="6">
        <v>3.35</v>
      </c>
      <c r="BI56" s="6">
        <v>2.7</v>
      </c>
      <c r="BJ56" s="136"/>
      <c r="BK56" s="136"/>
      <c r="BL56" s="136"/>
      <c r="BM56" s="136"/>
      <c r="BN56" s="238"/>
      <c r="BO56" s="136"/>
      <c r="BP56" s="136"/>
      <c r="BQ56" s="136"/>
      <c r="BR56" s="136"/>
      <c r="BS56" s="136"/>
      <c r="BT56" s="136"/>
      <c r="BU56" s="136"/>
    </row>
    <row r="57" spans="1:73">
      <c r="A57" s="4" t="s">
        <v>74</v>
      </c>
      <c r="B57" s="137">
        <v>5</v>
      </c>
      <c r="C57" s="137">
        <v>1981</v>
      </c>
      <c r="D57" s="190">
        <v>24285933</v>
      </c>
      <c r="E57" s="141">
        <v>10953612</v>
      </c>
      <c r="F57" s="141">
        <v>876177</v>
      </c>
      <c r="G57" s="191">
        <v>7.4</v>
      </c>
      <c r="H57" s="209"/>
      <c r="I57" s="209"/>
      <c r="J57" s="209"/>
      <c r="K57" s="145">
        <v>368808</v>
      </c>
      <c r="L57" s="197"/>
      <c r="N57" s="140">
        <v>318833657</v>
      </c>
      <c r="O57" s="145">
        <v>406260</v>
      </c>
      <c r="P57" s="145">
        <v>1522765</v>
      </c>
      <c r="Q57" s="145">
        <v>520037</v>
      </c>
      <c r="R57" s="145">
        <v>1604859</v>
      </c>
      <c r="S57" s="145">
        <v>594380.30000000005</v>
      </c>
      <c r="T57" s="145">
        <v>374</v>
      </c>
      <c r="U57" s="145">
        <v>463</v>
      </c>
      <c r="V57" s="145">
        <v>550</v>
      </c>
      <c r="W57" s="145">
        <v>70</v>
      </c>
      <c r="X57" s="145">
        <v>128</v>
      </c>
      <c r="Y57" s="145">
        <v>183</v>
      </c>
      <c r="Z57" s="145">
        <v>233</v>
      </c>
      <c r="AA57" s="136">
        <f>ROUND((T57+X57)-MAX(0.3*(T57-85-115),0),0)</f>
        <v>450</v>
      </c>
      <c r="AB57" s="136">
        <f>ROUND((U57+Y57)-MAX(0.3*(U57-85-115),0),0)</f>
        <v>567</v>
      </c>
      <c r="AC57" s="136">
        <f>ROUND((V57+Z57)-MAX(0.3*(V57-85-115),0),0)</f>
        <v>678</v>
      </c>
      <c r="AE57" s="136">
        <v>265</v>
      </c>
      <c r="AF57" s="136">
        <v>174</v>
      </c>
      <c r="AG57" s="136">
        <f>SUM(AE57:AF57)</f>
        <v>439</v>
      </c>
      <c r="AH57" s="136">
        <f>ROUND((AG57+W57)-MAX(0.3*(AG57-85-115),0),0)</f>
        <v>437</v>
      </c>
      <c r="AI57" s="203">
        <v>3216</v>
      </c>
      <c r="AJ57" s="204">
        <v>13.3</v>
      </c>
      <c r="AK57" s="136">
        <v>1</v>
      </c>
      <c r="AL57" s="136">
        <v>48</v>
      </c>
      <c r="AM57" s="136">
        <v>32</v>
      </c>
      <c r="AN57" s="6">
        <v>0.6</v>
      </c>
      <c r="AO57" s="136">
        <v>23</v>
      </c>
      <c r="AP57" s="136">
        <v>17</v>
      </c>
      <c r="AQ57" s="6">
        <v>0.57999999999999996</v>
      </c>
      <c r="AR57" s="149">
        <v>0</v>
      </c>
      <c r="AS57" s="149">
        <v>0.1</v>
      </c>
      <c r="AT57" s="149">
        <v>0.1</v>
      </c>
      <c r="AU57" s="149">
        <v>0.1</v>
      </c>
      <c r="AV57" s="136">
        <v>0</v>
      </c>
      <c r="AW57" s="136">
        <v>500</v>
      </c>
      <c r="AX57" s="136">
        <v>500</v>
      </c>
      <c r="AY57" s="136">
        <v>500</v>
      </c>
      <c r="AZ57" s="149">
        <v>0</v>
      </c>
      <c r="BA57" s="149">
        <v>0.125</v>
      </c>
      <c r="BB57" s="149">
        <v>0.125</v>
      </c>
      <c r="BC57" s="149">
        <v>0.125</v>
      </c>
      <c r="BD57" s="138">
        <v>0</v>
      </c>
      <c r="BE57" s="138"/>
      <c r="BF57" s="138"/>
      <c r="BG57" s="136">
        <v>0</v>
      </c>
      <c r="BH57" s="6">
        <v>3.35</v>
      </c>
      <c r="BI57" s="6">
        <v>3.35</v>
      </c>
      <c r="BJ57" s="136"/>
      <c r="BK57" s="136"/>
      <c r="BL57" s="136"/>
      <c r="BM57" s="136"/>
      <c r="BN57" s="238"/>
      <c r="BO57" s="136"/>
      <c r="BP57" s="136"/>
      <c r="BQ57" s="136"/>
      <c r="BR57" s="136"/>
      <c r="BS57" s="136"/>
      <c r="BT57" s="136"/>
      <c r="BU57" s="136"/>
    </row>
    <row r="58" spans="1:73">
      <c r="A58" s="4" t="s">
        <v>75</v>
      </c>
      <c r="B58" s="137">
        <v>6</v>
      </c>
      <c r="C58" s="137">
        <v>1981</v>
      </c>
      <c r="D58" s="190">
        <v>2977898</v>
      </c>
      <c r="E58" s="141">
        <v>1450918</v>
      </c>
      <c r="F58" s="141">
        <v>88396</v>
      </c>
      <c r="G58" s="191">
        <v>5.7</v>
      </c>
      <c r="H58" s="209"/>
      <c r="I58" s="209"/>
      <c r="J58" s="209"/>
      <c r="K58" s="145">
        <v>43974</v>
      </c>
      <c r="L58" s="197"/>
      <c r="N58" s="140">
        <v>36459220</v>
      </c>
      <c r="O58" s="145">
        <v>118890</v>
      </c>
      <c r="P58" s="145">
        <v>81537</v>
      </c>
      <c r="Q58" s="145">
        <v>29518</v>
      </c>
      <c r="R58" s="145">
        <v>175167.2</v>
      </c>
      <c r="S58" s="145">
        <v>66879.91</v>
      </c>
      <c r="T58" s="145">
        <v>249</v>
      </c>
      <c r="U58" s="145">
        <v>311</v>
      </c>
      <c r="V58" s="145">
        <v>375</v>
      </c>
      <c r="W58" s="145">
        <v>70</v>
      </c>
      <c r="X58" s="145">
        <v>128</v>
      </c>
      <c r="Y58" s="145">
        <v>183</v>
      </c>
      <c r="Z58" s="145">
        <v>233</v>
      </c>
      <c r="AA58" s="136">
        <f>ROUND((T58+X58)-MAX(0.3*(T58-85-115),0),0)</f>
        <v>362</v>
      </c>
      <c r="AB58" s="136">
        <f>ROUND((U58+Y58)-MAX(0.3*(U58-85-115),0),0)</f>
        <v>461</v>
      </c>
      <c r="AC58" s="136">
        <f>ROUND((V58+Z58)-MAX(0.3*(V58-85-115),0),0)</f>
        <v>556</v>
      </c>
      <c r="AE58" s="136">
        <v>265</v>
      </c>
      <c r="AF58" s="136">
        <v>61</v>
      </c>
      <c r="AG58" s="136">
        <f>SUM(AE58:AF58)</f>
        <v>326</v>
      </c>
      <c r="AH58" s="136">
        <f>ROUND((AG58+W58)-MAX(0.3*(AG58-85-115),0),0)</f>
        <v>358</v>
      </c>
      <c r="AI58" s="203">
        <v>285</v>
      </c>
      <c r="AJ58" s="204">
        <v>9.6</v>
      </c>
      <c r="AK58" s="136">
        <v>1</v>
      </c>
      <c r="AL58" s="136">
        <v>26</v>
      </c>
      <c r="AM58" s="136">
        <v>39</v>
      </c>
      <c r="AN58" s="6">
        <v>0.4</v>
      </c>
      <c r="AO58" s="136">
        <v>13</v>
      </c>
      <c r="AP58" s="136">
        <v>22</v>
      </c>
      <c r="AQ58" s="6">
        <v>0.37</v>
      </c>
      <c r="AR58" s="149">
        <v>0</v>
      </c>
      <c r="AS58" s="149">
        <v>0.1</v>
      </c>
      <c r="AT58" s="149">
        <v>0.1</v>
      </c>
      <c r="AU58" s="149">
        <v>0.1</v>
      </c>
      <c r="AV58" s="136">
        <v>0</v>
      </c>
      <c r="AW58" s="136">
        <v>500</v>
      </c>
      <c r="AX58" s="136">
        <v>500</v>
      </c>
      <c r="AY58" s="136">
        <v>500</v>
      </c>
      <c r="AZ58" s="149">
        <v>0</v>
      </c>
      <c r="BA58" s="149">
        <v>0.125</v>
      </c>
      <c r="BB58" s="149">
        <v>0.125</v>
      </c>
      <c r="BC58" s="149">
        <v>0.125</v>
      </c>
      <c r="BD58" s="138">
        <v>0</v>
      </c>
      <c r="BE58" s="138"/>
      <c r="BF58" s="138"/>
      <c r="BG58" s="136">
        <v>0</v>
      </c>
      <c r="BH58" s="6">
        <v>3.35</v>
      </c>
      <c r="BI58" s="6">
        <v>1.9</v>
      </c>
      <c r="BJ58" s="136"/>
      <c r="BK58" s="136"/>
      <c r="BL58" s="136"/>
      <c r="BM58" s="136"/>
      <c r="BN58" s="238"/>
      <c r="BO58" s="136"/>
      <c r="BP58" s="136"/>
      <c r="BQ58" s="136"/>
      <c r="BR58" s="136"/>
      <c r="BS58" s="136"/>
      <c r="BT58" s="136"/>
      <c r="BU58" s="136"/>
    </row>
    <row r="59" spans="1:73">
      <c r="A59" s="4" t="s">
        <v>76</v>
      </c>
      <c r="B59" s="137">
        <v>7</v>
      </c>
      <c r="C59" s="137">
        <v>1981</v>
      </c>
      <c r="D59" s="190">
        <v>3128836</v>
      </c>
      <c r="E59" s="141">
        <v>1497809</v>
      </c>
      <c r="F59" s="141">
        <v>98628</v>
      </c>
      <c r="G59" s="191">
        <v>6.2</v>
      </c>
      <c r="H59" s="209"/>
      <c r="I59" s="209"/>
      <c r="J59" s="209"/>
      <c r="K59" s="145">
        <v>45642</v>
      </c>
      <c r="L59" s="197"/>
      <c r="N59" s="140">
        <v>43173687</v>
      </c>
      <c r="O59" s="145">
        <v>19489</v>
      </c>
      <c r="P59" s="145">
        <v>141659</v>
      </c>
      <c r="Q59" s="145">
        <v>50000</v>
      </c>
      <c r="R59" s="145">
        <v>175017.9</v>
      </c>
      <c r="S59" s="145">
        <v>68301.84</v>
      </c>
      <c r="T59" s="145">
        <v>331</v>
      </c>
      <c r="U59" s="145">
        <v>406</v>
      </c>
      <c r="V59" s="145">
        <v>477</v>
      </c>
      <c r="W59" s="145">
        <v>70</v>
      </c>
      <c r="X59" s="145">
        <v>128</v>
      </c>
      <c r="Y59" s="145">
        <v>183</v>
      </c>
      <c r="Z59" s="145">
        <v>233</v>
      </c>
      <c r="AA59" s="136">
        <f>ROUND((T59+X59)-MAX(0.3*(T59-85-115),0),0)</f>
        <v>420</v>
      </c>
      <c r="AB59" s="136">
        <f>ROUND((U59+Y59)-MAX(0.3*(U59-85-115),0),0)</f>
        <v>527</v>
      </c>
      <c r="AC59" s="136">
        <f>ROUND((V59+Z59)-MAX(0.3*(V59-85-115),0),0)</f>
        <v>627</v>
      </c>
      <c r="AE59" s="136">
        <v>265</v>
      </c>
      <c r="AF59" s="136">
        <v>160</v>
      </c>
      <c r="AG59" s="136">
        <f>SUM(AE59:AF59)</f>
        <v>425</v>
      </c>
      <c r="AH59" s="136">
        <f>ROUND((AG59+W59)-MAX(0.3*(AG59-85-115),0),0)</f>
        <v>428</v>
      </c>
      <c r="AI59" s="203">
        <v>254</v>
      </c>
      <c r="AJ59" s="204">
        <v>8.1999999999999993</v>
      </c>
      <c r="AK59" s="136">
        <v>1</v>
      </c>
      <c r="AL59" s="136">
        <v>83</v>
      </c>
      <c r="AM59" s="136">
        <v>68</v>
      </c>
      <c r="AN59" s="6">
        <v>0.55000000000000004</v>
      </c>
      <c r="AO59" s="136">
        <v>22</v>
      </c>
      <c r="AP59" s="136">
        <v>13</v>
      </c>
      <c r="AQ59" s="6">
        <v>0.63</v>
      </c>
      <c r="AR59" s="149">
        <v>0</v>
      </c>
      <c r="AS59" s="149">
        <v>0.1</v>
      </c>
      <c r="AT59" s="149">
        <v>0.1</v>
      </c>
      <c r="AU59" s="149">
        <v>0.1</v>
      </c>
      <c r="AV59" s="136">
        <v>0</v>
      </c>
      <c r="AW59" s="136">
        <v>500</v>
      </c>
      <c r="AX59" s="136">
        <v>500</v>
      </c>
      <c r="AY59" s="136">
        <v>500</v>
      </c>
      <c r="AZ59" s="149">
        <v>0</v>
      </c>
      <c r="BA59" s="149">
        <v>0.125</v>
      </c>
      <c r="BB59" s="149">
        <v>0.125</v>
      </c>
      <c r="BC59" s="149">
        <v>0.125</v>
      </c>
      <c r="BD59" s="138">
        <v>0</v>
      </c>
      <c r="BE59" s="138"/>
      <c r="BF59" s="138"/>
      <c r="BG59" s="136">
        <v>0</v>
      </c>
      <c r="BH59" s="6">
        <v>3.35</v>
      </c>
      <c r="BI59" s="6">
        <v>3.37</v>
      </c>
      <c r="BJ59" s="136"/>
      <c r="BK59" s="136"/>
      <c r="BL59" s="136"/>
      <c r="BM59" s="136"/>
      <c r="BN59" s="238"/>
      <c r="BO59" s="136"/>
      <c r="BP59" s="136"/>
      <c r="BQ59" s="136"/>
      <c r="BR59" s="136"/>
      <c r="BS59" s="136"/>
      <c r="BT59" s="136"/>
      <c r="BU59" s="136"/>
    </row>
    <row r="60" spans="1:73">
      <c r="A60" s="4" t="s">
        <v>77</v>
      </c>
      <c r="B60" s="137">
        <v>8</v>
      </c>
      <c r="C60" s="137">
        <v>1981</v>
      </c>
      <c r="D60" s="190">
        <v>595975</v>
      </c>
      <c r="E60" s="141">
        <v>265348</v>
      </c>
      <c r="F60" s="141">
        <v>22571</v>
      </c>
      <c r="G60" s="191">
        <v>7.8</v>
      </c>
      <c r="H60" s="209"/>
      <c r="I60" s="209"/>
      <c r="J60" s="209"/>
      <c r="K60" s="145">
        <v>8839</v>
      </c>
      <c r="L60" s="197"/>
      <c r="N60" s="140">
        <v>7076416</v>
      </c>
      <c r="O60" s="145">
        <v>2379</v>
      </c>
      <c r="P60" s="145">
        <v>32893</v>
      </c>
      <c r="Q60" s="145">
        <v>11951</v>
      </c>
      <c r="R60" s="145">
        <v>101147.6</v>
      </c>
      <c r="S60" s="145">
        <v>41967.33</v>
      </c>
      <c r="T60" s="145">
        <v>197</v>
      </c>
      <c r="U60" s="145">
        <v>266</v>
      </c>
      <c r="V60" s="145">
        <v>312</v>
      </c>
      <c r="W60" s="145">
        <v>70</v>
      </c>
      <c r="X60" s="145">
        <v>128</v>
      </c>
      <c r="Y60" s="145">
        <v>183</v>
      </c>
      <c r="Z60" s="145">
        <v>233</v>
      </c>
      <c r="AA60" s="136">
        <f>ROUND((T60+X60)-MAX(0.3*(T60-85-115),0),0)</f>
        <v>325</v>
      </c>
      <c r="AB60" s="136">
        <f>ROUND((U60+Y60)-MAX(0.3*(U60-85-115),0),0)</f>
        <v>429</v>
      </c>
      <c r="AC60" s="136">
        <f>ROUND((V60+Z60)-MAX(0.3*(V60-85-115),0),0)</f>
        <v>511</v>
      </c>
      <c r="AE60" s="136">
        <v>265</v>
      </c>
      <c r="AF60" s="136">
        <v>0</v>
      </c>
      <c r="AG60" s="136">
        <f>SUM(AE60:AF60)</f>
        <v>265</v>
      </c>
      <c r="AH60" s="136">
        <f>ROUND((AG60+W60)-MAX(0.3*(AG60-85-115),0),0)</f>
        <v>316</v>
      </c>
      <c r="AI60" s="203">
        <v>72</v>
      </c>
      <c r="AJ60" s="204">
        <v>12.3</v>
      </c>
      <c r="AK60" s="136">
        <v>0</v>
      </c>
      <c r="AL60" s="136">
        <v>16</v>
      </c>
      <c r="AM60" s="136">
        <v>25</v>
      </c>
      <c r="AN60" s="6">
        <v>0.39</v>
      </c>
      <c r="AO60" s="136">
        <v>12</v>
      </c>
      <c r="AP60" s="136">
        <v>9</v>
      </c>
      <c r="AQ60" s="6">
        <v>0.56999999999999995</v>
      </c>
      <c r="AR60" s="149">
        <v>0</v>
      </c>
      <c r="AS60" s="149">
        <v>0.1</v>
      </c>
      <c r="AT60" s="149">
        <v>0.1</v>
      </c>
      <c r="AU60" s="149">
        <v>0.1</v>
      </c>
      <c r="AV60" s="136">
        <v>0</v>
      </c>
      <c r="AW60" s="136">
        <v>500</v>
      </c>
      <c r="AX60" s="136">
        <v>500</v>
      </c>
      <c r="AY60" s="136">
        <v>500</v>
      </c>
      <c r="AZ60" s="149">
        <v>0</v>
      </c>
      <c r="BA60" s="149">
        <v>0.125</v>
      </c>
      <c r="BB60" s="149">
        <v>0.125</v>
      </c>
      <c r="BC60" s="149">
        <v>0.125</v>
      </c>
      <c r="BD60" s="138">
        <v>0</v>
      </c>
      <c r="BE60" s="138"/>
      <c r="BF60" s="138"/>
      <c r="BG60" s="136">
        <v>0</v>
      </c>
      <c r="BH60" s="6">
        <v>3.35</v>
      </c>
      <c r="BI60" s="6">
        <v>2</v>
      </c>
      <c r="BJ60" s="136"/>
      <c r="BK60" s="136"/>
      <c r="BL60" s="136"/>
      <c r="BM60" s="136"/>
      <c r="BN60" s="238"/>
      <c r="BO60" s="136"/>
      <c r="BP60" s="136"/>
      <c r="BQ60" s="136"/>
      <c r="BR60" s="136"/>
      <c r="BS60" s="136"/>
      <c r="BT60" s="136"/>
      <c r="BU60" s="136"/>
    </row>
    <row r="61" spans="1:73">
      <c r="A61" s="4" t="s">
        <v>78</v>
      </c>
      <c r="B61" s="137">
        <v>9</v>
      </c>
      <c r="C61" s="137">
        <v>1981</v>
      </c>
      <c r="D61" s="190">
        <v>636893</v>
      </c>
      <c r="E61" s="141">
        <v>279230</v>
      </c>
      <c r="F61" s="141">
        <v>27330</v>
      </c>
      <c r="G61" s="191">
        <v>8.9</v>
      </c>
      <c r="H61" s="209"/>
      <c r="I61" s="209"/>
      <c r="J61" s="209"/>
      <c r="K61" s="145">
        <v>21740</v>
      </c>
      <c r="L61" s="197"/>
      <c r="N61" s="140">
        <v>8971160</v>
      </c>
      <c r="O61" s="145">
        <v>9442</v>
      </c>
      <c r="P61" s="145">
        <v>80860</v>
      </c>
      <c r="Q61" s="145">
        <v>28811</v>
      </c>
      <c r="R61" s="145">
        <v>55521.17</v>
      </c>
      <c r="S61" s="145">
        <v>22251.5</v>
      </c>
      <c r="T61" s="145">
        <v>225</v>
      </c>
      <c r="U61" s="145">
        <v>286</v>
      </c>
      <c r="V61" s="145">
        <v>349</v>
      </c>
      <c r="W61" s="145">
        <v>70</v>
      </c>
      <c r="X61" s="145">
        <v>128</v>
      </c>
      <c r="Y61" s="145">
        <v>183</v>
      </c>
      <c r="Z61" s="145">
        <v>233</v>
      </c>
      <c r="AA61" s="136">
        <f>ROUND((T61+X61)-MAX(0.3*(T61-85-115),0),0)</f>
        <v>346</v>
      </c>
      <c r="AB61" s="136">
        <f>ROUND((U61+Y61)-MAX(0.3*(U61-85-115),0),0)</f>
        <v>443</v>
      </c>
      <c r="AC61" s="136">
        <f>ROUND((V61+Z61)-MAX(0.3*(V61-85-115),0),0)</f>
        <v>537</v>
      </c>
      <c r="AE61" s="136">
        <v>265</v>
      </c>
      <c r="AF61" s="136">
        <v>15</v>
      </c>
      <c r="AG61" s="136">
        <f>SUM(AE61:AF61)</f>
        <v>280</v>
      </c>
      <c r="AH61" s="136">
        <f>ROUND((AG61+W61)-MAX(0.3*(AG61-85-115),0),0)</f>
        <v>326</v>
      </c>
      <c r="AI61" s="203">
        <v>111</v>
      </c>
      <c r="AJ61" s="204">
        <v>18.100000000000001</v>
      </c>
      <c r="AK61" s="136"/>
      <c r="AL61" s="136"/>
      <c r="AM61" s="136"/>
      <c r="AN61" s="6"/>
      <c r="AO61" s="136"/>
      <c r="AP61" s="136"/>
      <c r="AQ61" s="6"/>
      <c r="AR61" s="149">
        <v>0</v>
      </c>
      <c r="AS61" s="149">
        <v>0.1</v>
      </c>
      <c r="AT61" s="149">
        <v>0.1</v>
      </c>
      <c r="AU61" s="149">
        <v>0.1</v>
      </c>
      <c r="AV61" s="136">
        <v>0</v>
      </c>
      <c r="AW61" s="136">
        <v>500</v>
      </c>
      <c r="AX61" s="136">
        <v>500</v>
      </c>
      <c r="AY61" s="136">
        <v>500</v>
      </c>
      <c r="AZ61" s="149">
        <v>0</v>
      </c>
      <c r="BA61" s="149">
        <v>0.125</v>
      </c>
      <c r="BB61" s="149">
        <v>0.125</v>
      </c>
      <c r="BC61" s="149">
        <v>0.125</v>
      </c>
      <c r="BD61" s="138">
        <v>0</v>
      </c>
      <c r="BE61" s="138"/>
      <c r="BF61" s="138"/>
      <c r="BG61" s="136">
        <v>0</v>
      </c>
      <c r="BH61" s="6">
        <v>3.35</v>
      </c>
      <c r="BI61" s="6">
        <v>3.35</v>
      </c>
      <c r="BJ61" s="136"/>
      <c r="BK61" s="136"/>
      <c r="BL61" s="136"/>
      <c r="BM61" s="136"/>
      <c r="BN61" s="238"/>
      <c r="BO61" s="136"/>
      <c r="BP61" s="136"/>
      <c r="BQ61" s="136"/>
      <c r="BR61" s="136"/>
      <c r="BS61" s="136"/>
      <c r="BT61" s="136"/>
      <c r="BU61" s="136"/>
    </row>
    <row r="62" spans="1:73">
      <c r="A62" s="4" t="s">
        <v>80</v>
      </c>
      <c r="B62" s="137">
        <v>10</v>
      </c>
      <c r="C62" s="137">
        <v>1981</v>
      </c>
      <c r="D62" s="190">
        <v>10192774</v>
      </c>
      <c r="E62" s="141">
        <v>4224775</v>
      </c>
      <c r="F62" s="141">
        <v>302650</v>
      </c>
      <c r="G62" s="191">
        <v>6.7</v>
      </c>
      <c r="H62" s="209"/>
      <c r="I62" s="209"/>
      <c r="J62" s="209"/>
      <c r="K62" s="145">
        <v>112167</v>
      </c>
      <c r="L62" s="197"/>
      <c r="N62" s="140">
        <v>115826766</v>
      </c>
      <c r="O62" s="145">
        <v>70887</v>
      </c>
      <c r="P62" s="145">
        <v>277360</v>
      </c>
      <c r="Q62" s="145">
        <v>102949</v>
      </c>
      <c r="R62" s="145">
        <v>957066</v>
      </c>
      <c r="S62" s="145">
        <v>371221.3</v>
      </c>
      <c r="T62" s="145">
        <v>150</v>
      </c>
      <c r="U62" s="145">
        <v>195</v>
      </c>
      <c r="V62" s="145">
        <v>230</v>
      </c>
      <c r="W62" s="145">
        <v>70</v>
      </c>
      <c r="X62" s="145">
        <v>128</v>
      </c>
      <c r="Y62" s="145">
        <v>183</v>
      </c>
      <c r="Z62" s="145">
        <v>233</v>
      </c>
      <c r="AA62" s="136">
        <f>ROUND((T62+X62)-MAX(0.3*(T62-85-115),0),0)</f>
        <v>278</v>
      </c>
      <c r="AB62" s="136">
        <f>ROUND((U62+Y62)-MAX(0.3*(U62-85-115),0),0)</f>
        <v>378</v>
      </c>
      <c r="AC62" s="136">
        <f>ROUND((V62+Z62)-MAX(0.3*(V62-85-115),0),0)</f>
        <v>454</v>
      </c>
      <c r="AE62" s="136">
        <v>265</v>
      </c>
      <c r="AF62" s="136">
        <v>0</v>
      </c>
      <c r="AG62" s="136">
        <f>SUM(AE62:AF62)</f>
        <v>265</v>
      </c>
      <c r="AH62" s="136">
        <f>ROUND((AG62+W62)-MAX(0.3*(AG62-85-115),0),0)</f>
        <v>316</v>
      </c>
      <c r="AI62" s="203">
        <v>1704</v>
      </c>
      <c r="AJ62" s="204">
        <v>16.600000000000001</v>
      </c>
      <c r="AK62" s="136">
        <v>1</v>
      </c>
      <c r="AL62" s="136">
        <v>81</v>
      </c>
      <c r="AM62" s="136">
        <v>39</v>
      </c>
      <c r="AN62" s="6">
        <v>0.68</v>
      </c>
      <c r="AO62" s="136">
        <v>27</v>
      </c>
      <c r="AP62" s="136">
        <v>13</v>
      </c>
      <c r="AQ62" s="6">
        <v>0.68</v>
      </c>
      <c r="AR62" s="149">
        <v>0</v>
      </c>
      <c r="AS62" s="149">
        <v>0.1</v>
      </c>
      <c r="AT62" s="149">
        <v>0.1</v>
      </c>
      <c r="AU62" s="149">
        <v>0.1</v>
      </c>
      <c r="AV62" s="136">
        <v>0</v>
      </c>
      <c r="AW62" s="136">
        <v>500</v>
      </c>
      <c r="AX62" s="136">
        <v>500</v>
      </c>
      <c r="AY62" s="136">
        <v>500</v>
      </c>
      <c r="AZ62" s="149">
        <v>0</v>
      </c>
      <c r="BA62" s="149">
        <v>0.125</v>
      </c>
      <c r="BB62" s="149">
        <v>0.125</v>
      </c>
      <c r="BC62" s="149">
        <v>0.125</v>
      </c>
      <c r="BD62" s="138">
        <v>0</v>
      </c>
      <c r="BE62" s="138"/>
      <c r="BF62" s="138"/>
      <c r="BG62" s="136">
        <v>0</v>
      </c>
      <c r="BH62" s="6">
        <v>3.35</v>
      </c>
      <c r="BI62" s="6">
        <v>3.35</v>
      </c>
      <c r="BJ62" s="136"/>
      <c r="BK62" s="136"/>
      <c r="BL62" s="136"/>
      <c r="BM62" s="136"/>
      <c r="BN62" s="238"/>
      <c r="BO62" s="136"/>
      <c r="BP62" s="136"/>
      <c r="BQ62" s="136"/>
      <c r="BR62" s="136"/>
      <c r="BS62" s="136"/>
      <c r="BT62" s="136"/>
      <c r="BU62" s="136"/>
    </row>
    <row r="63" spans="1:73">
      <c r="A63" s="4" t="s">
        <v>81</v>
      </c>
      <c r="B63" s="137">
        <v>11</v>
      </c>
      <c r="C63" s="137">
        <v>1981</v>
      </c>
      <c r="D63" s="190">
        <v>5568345</v>
      </c>
      <c r="E63" s="141">
        <v>2434001</v>
      </c>
      <c r="F63" s="141">
        <v>166074</v>
      </c>
      <c r="G63" s="191">
        <v>6.4</v>
      </c>
      <c r="H63" s="209"/>
      <c r="I63" s="209"/>
      <c r="J63" s="209"/>
      <c r="K63" s="145">
        <v>63751</v>
      </c>
      <c r="L63" s="197"/>
      <c r="N63" s="140">
        <v>53090574</v>
      </c>
      <c r="O63" s="145">
        <v>21093</v>
      </c>
      <c r="P63" s="145">
        <v>236251</v>
      </c>
      <c r="Q63" s="145">
        <v>91021</v>
      </c>
      <c r="R63" s="145">
        <v>653544.30000000005</v>
      </c>
      <c r="S63" s="145">
        <v>227058.6</v>
      </c>
      <c r="T63" s="145">
        <v>137</v>
      </c>
      <c r="U63" s="145">
        <v>164</v>
      </c>
      <c r="V63" s="145">
        <v>193</v>
      </c>
      <c r="W63" s="145">
        <v>70</v>
      </c>
      <c r="X63" s="145">
        <v>128</v>
      </c>
      <c r="Y63" s="145">
        <v>183</v>
      </c>
      <c r="Z63" s="145">
        <v>233</v>
      </c>
      <c r="AA63" s="136">
        <f>ROUND((T63+X63)-MAX(0.3*(T63-85-115),0),0)</f>
        <v>265</v>
      </c>
      <c r="AB63" s="136">
        <f>ROUND((U63+Y63)-MAX(0.3*(U63-85-115),0),0)</f>
        <v>347</v>
      </c>
      <c r="AC63" s="136">
        <f>ROUND((V63+Z63)-MAX(0.3*(V63-85-115),0),0)</f>
        <v>426</v>
      </c>
      <c r="AE63" s="136">
        <v>265</v>
      </c>
      <c r="AF63" s="136">
        <v>0</v>
      </c>
      <c r="AG63" s="136">
        <f>SUM(AE63:AF63)</f>
        <v>265</v>
      </c>
      <c r="AH63" s="136">
        <f>ROUND((AG63+W63)-MAX(0.3*(AG63-85-115),0),0)</f>
        <v>316</v>
      </c>
      <c r="AI63" s="203">
        <v>881</v>
      </c>
      <c r="AJ63" s="204">
        <v>16.3</v>
      </c>
      <c r="AK63" s="136">
        <v>1</v>
      </c>
      <c r="AL63" s="136">
        <v>156</v>
      </c>
      <c r="AM63" s="136">
        <v>23</v>
      </c>
      <c r="AN63" s="6">
        <v>0.87</v>
      </c>
      <c r="AO63" s="136">
        <v>51</v>
      </c>
      <c r="AP63" s="136">
        <v>5</v>
      </c>
      <c r="AQ63" s="6">
        <v>0.91</v>
      </c>
      <c r="AR63" s="149">
        <v>0</v>
      </c>
      <c r="AS63" s="149">
        <v>0.1</v>
      </c>
      <c r="AT63" s="149">
        <v>0.1</v>
      </c>
      <c r="AU63" s="149">
        <v>0.1</v>
      </c>
      <c r="AV63" s="136">
        <v>0</v>
      </c>
      <c r="AW63" s="136">
        <v>500</v>
      </c>
      <c r="AX63" s="136">
        <v>500</v>
      </c>
      <c r="AY63" s="136">
        <v>500</v>
      </c>
      <c r="AZ63" s="149">
        <v>0</v>
      </c>
      <c r="BA63" s="149">
        <v>0.125</v>
      </c>
      <c r="BB63" s="149">
        <v>0.125</v>
      </c>
      <c r="BC63" s="149">
        <v>0.125</v>
      </c>
      <c r="BD63" s="138">
        <v>0</v>
      </c>
      <c r="BE63" s="138"/>
      <c r="BF63" s="138"/>
      <c r="BG63" s="136">
        <v>0</v>
      </c>
      <c r="BH63" s="6">
        <v>3.35</v>
      </c>
      <c r="BI63" s="6">
        <v>1.25</v>
      </c>
      <c r="BJ63" s="136"/>
      <c r="BK63" s="136"/>
      <c r="BL63" s="136"/>
      <c r="BM63" s="136"/>
      <c r="BN63" s="238"/>
      <c r="BO63" s="136"/>
      <c r="BP63" s="136"/>
      <c r="BQ63" s="136"/>
      <c r="BR63" s="136"/>
      <c r="BS63" s="136"/>
      <c r="BT63" s="136"/>
      <c r="BU63" s="136"/>
    </row>
    <row r="64" spans="1:73">
      <c r="A64" s="4" t="s">
        <v>82</v>
      </c>
      <c r="B64" s="137">
        <v>12</v>
      </c>
      <c r="C64" s="137">
        <v>1981</v>
      </c>
      <c r="D64" s="190">
        <v>978195</v>
      </c>
      <c r="E64" s="141">
        <v>425803</v>
      </c>
      <c r="F64" s="141">
        <v>24374</v>
      </c>
      <c r="G64" s="191">
        <v>5.4</v>
      </c>
      <c r="H64" s="209"/>
      <c r="I64" s="209"/>
      <c r="J64" s="209"/>
      <c r="K64" s="145">
        <v>14640</v>
      </c>
      <c r="L64" s="197"/>
      <c r="N64" s="140">
        <v>12391045</v>
      </c>
      <c r="O64" s="145">
        <v>10358</v>
      </c>
      <c r="P64" s="145">
        <v>61542</v>
      </c>
      <c r="Q64" s="145">
        <v>20133</v>
      </c>
      <c r="R64" s="145">
        <v>103968.1</v>
      </c>
      <c r="S64" s="145">
        <v>40430.17</v>
      </c>
      <c r="T64" s="145">
        <v>390</v>
      </c>
      <c r="U64" s="145">
        <v>468</v>
      </c>
      <c r="V64" s="145">
        <v>546</v>
      </c>
      <c r="W64" s="145">
        <v>95</v>
      </c>
      <c r="X64" s="145">
        <v>175</v>
      </c>
      <c r="Y64" s="145">
        <v>250</v>
      </c>
      <c r="Z64" s="145">
        <v>318</v>
      </c>
      <c r="AA64" s="136">
        <f>ROUND((T64+X64)-MAX(0.3*(T64-120-165),0),0)</f>
        <v>534</v>
      </c>
      <c r="AB64" s="136">
        <f>ROUND((U64+Y64)-MAX(0.3*(U64-120-165),0),0)</f>
        <v>663</v>
      </c>
      <c r="AC64" s="136">
        <f>ROUND((V64+Z64)-MAX(0.3*(V64-120-165),0),0)</f>
        <v>786</v>
      </c>
      <c r="AE64" s="136">
        <v>265</v>
      </c>
      <c r="AF64" s="136">
        <v>15</v>
      </c>
      <c r="AG64" s="136">
        <f>SUM(AE64:AF64)</f>
        <v>280</v>
      </c>
      <c r="AH64" s="136">
        <f>ROUND((AG64+W64)-MAX(0.3*(AG64-120-165),0),0)</f>
        <v>375</v>
      </c>
      <c r="AI64" s="203">
        <v>108</v>
      </c>
      <c r="AJ64" s="204">
        <v>11.3</v>
      </c>
      <c r="AK64" s="136">
        <v>1</v>
      </c>
      <c r="AL64" s="136">
        <v>39</v>
      </c>
      <c r="AM64" s="136">
        <v>12</v>
      </c>
      <c r="AN64" s="6">
        <v>0.76</v>
      </c>
      <c r="AO64" s="136">
        <v>17</v>
      </c>
      <c r="AP64" s="136">
        <v>8</v>
      </c>
      <c r="AQ64" s="6">
        <v>0.68</v>
      </c>
      <c r="AR64" s="149">
        <v>0</v>
      </c>
      <c r="AS64" s="149">
        <v>0.1</v>
      </c>
      <c r="AT64" s="149">
        <v>0.1</v>
      </c>
      <c r="AU64" s="149">
        <v>0.1</v>
      </c>
      <c r="AV64" s="136">
        <v>0</v>
      </c>
      <c r="AW64" s="136">
        <v>500</v>
      </c>
      <c r="AX64" s="136">
        <v>500</v>
      </c>
      <c r="AY64" s="136">
        <v>500</v>
      </c>
      <c r="AZ64" s="149">
        <v>0</v>
      </c>
      <c r="BA64" s="149">
        <v>0.125</v>
      </c>
      <c r="BB64" s="149">
        <v>0.125</v>
      </c>
      <c r="BC64" s="149">
        <v>0.125</v>
      </c>
      <c r="BD64" s="138">
        <v>0</v>
      </c>
      <c r="BE64" s="138"/>
      <c r="BF64" s="138"/>
      <c r="BG64" s="136">
        <v>0</v>
      </c>
      <c r="BH64" s="6">
        <v>3.35</v>
      </c>
      <c r="BI64" s="6">
        <v>3.35</v>
      </c>
      <c r="BJ64" s="136"/>
      <c r="BK64" s="136"/>
      <c r="BL64" s="136"/>
      <c r="BM64" s="136"/>
      <c r="BN64" s="238"/>
      <c r="BO64" s="136"/>
      <c r="BP64" s="136"/>
      <c r="BQ64" s="136"/>
      <c r="BR64" s="136"/>
      <c r="BS64" s="136"/>
      <c r="BT64" s="136"/>
      <c r="BU64" s="136"/>
    </row>
    <row r="65" spans="1:73">
      <c r="A65" s="4" t="s">
        <v>83</v>
      </c>
      <c r="B65" s="137">
        <v>13</v>
      </c>
      <c r="C65" s="137">
        <v>1981</v>
      </c>
      <c r="D65" s="190">
        <v>962204</v>
      </c>
      <c r="E65" s="141">
        <v>397016</v>
      </c>
      <c r="F65" s="141">
        <v>33334</v>
      </c>
      <c r="G65" s="191">
        <v>7.7</v>
      </c>
      <c r="H65" s="209"/>
      <c r="I65" s="209"/>
      <c r="J65" s="209"/>
      <c r="K65" s="145">
        <v>10677</v>
      </c>
      <c r="L65" s="197"/>
      <c r="N65" s="140">
        <v>9171608</v>
      </c>
      <c r="O65" s="145">
        <v>13454</v>
      </c>
      <c r="P65" s="145">
        <v>20018</v>
      </c>
      <c r="Q65" s="145">
        <v>7321</v>
      </c>
      <c r="R65" s="145">
        <v>64322.67</v>
      </c>
      <c r="S65" s="145">
        <v>23453.58</v>
      </c>
      <c r="T65" s="145">
        <v>260</v>
      </c>
      <c r="U65" s="145">
        <v>323</v>
      </c>
      <c r="V65" s="145">
        <v>367</v>
      </c>
      <c r="W65" s="145">
        <v>70</v>
      </c>
      <c r="X65" s="145">
        <v>128</v>
      </c>
      <c r="Y65" s="145">
        <v>183</v>
      </c>
      <c r="Z65" s="145">
        <v>233</v>
      </c>
      <c r="AA65" s="136">
        <f>ROUND((T65+X65)-MAX(0.3*(T65-85-115),0),0)</f>
        <v>370</v>
      </c>
      <c r="AB65" s="136">
        <f>ROUND((U65+Y65)-MAX(0.3*(U65-85-115),0),0)</f>
        <v>469</v>
      </c>
      <c r="AC65" s="136">
        <f>ROUND((V65+Z65)-MAX(0.3*(V65-85-115),0),0)</f>
        <v>550</v>
      </c>
      <c r="AE65" s="136">
        <v>265</v>
      </c>
      <c r="AF65" s="136">
        <v>74</v>
      </c>
      <c r="AG65" s="136">
        <f>SUM(AE65:AF65)</f>
        <v>339</v>
      </c>
      <c r="AH65" s="136">
        <f>ROUND((AG65+W65)-MAX(0.3*(AG65-85-115),0),0)</f>
        <v>367</v>
      </c>
      <c r="AI65" s="203">
        <v>171</v>
      </c>
      <c r="AJ65" s="204">
        <v>17.7</v>
      </c>
      <c r="AK65" s="136">
        <v>1</v>
      </c>
      <c r="AL65" s="136">
        <v>14</v>
      </c>
      <c r="AM65" s="136">
        <v>56</v>
      </c>
      <c r="AN65" s="6">
        <v>0.2</v>
      </c>
      <c r="AO65" s="136">
        <v>12</v>
      </c>
      <c r="AP65" s="136">
        <v>23</v>
      </c>
      <c r="AQ65" s="6">
        <v>0.34</v>
      </c>
      <c r="AR65" s="149">
        <v>0</v>
      </c>
      <c r="AS65" s="149">
        <v>0.1</v>
      </c>
      <c r="AT65" s="149">
        <v>0.1</v>
      </c>
      <c r="AU65" s="149">
        <v>0.1</v>
      </c>
      <c r="AV65" s="136">
        <v>0</v>
      </c>
      <c r="AW65" s="136">
        <v>500</v>
      </c>
      <c r="AX65" s="136">
        <v>500</v>
      </c>
      <c r="AY65" s="136">
        <v>500</v>
      </c>
      <c r="AZ65" s="149">
        <v>0</v>
      </c>
      <c r="BA65" s="149">
        <v>0.125</v>
      </c>
      <c r="BB65" s="149">
        <v>0.125</v>
      </c>
      <c r="BC65" s="149">
        <v>0.125</v>
      </c>
      <c r="BD65" s="138">
        <v>0</v>
      </c>
      <c r="BE65" s="138"/>
      <c r="BF65" s="138"/>
      <c r="BG65" s="136">
        <v>0</v>
      </c>
      <c r="BH65" s="6">
        <v>3.35</v>
      </c>
      <c r="BI65" s="6">
        <v>3.35</v>
      </c>
      <c r="BJ65" s="136"/>
      <c r="BK65" s="136"/>
      <c r="BL65" s="136"/>
      <c r="BM65" s="136"/>
      <c r="BN65" s="238"/>
      <c r="BO65" s="136"/>
      <c r="BP65" s="136"/>
      <c r="BQ65" s="136"/>
      <c r="BR65" s="136"/>
      <c r="BS65" s="136"/>
      <c r="BT65" s="136"/>
      <c r="BU65" s="136"/>
    </row>
    <row r="66" spans="1:73">
      <c r="A66" s="4" t="s">
        <v>84</v>
      </c>
      <c r="B66" s="137">
        <v>14</v>
      </c>
      <c r="C66" s="137">
        <v>1981</v>
      </c>
      <c r="D66" s="190">
        <v>11443458</v>
      </c>
      <c r="E66" s="141">
        <v>5114483</v>
      </c>
      <c r="F66" s="141">
        <v>477726</v>
      </c>
      <c r="G66" s="191">
        <v>8.5</v>
      </c>
      <c r="H66" s="209"/>
      <c r="I66" s="209"/>
      <c r="J66" s="209"/>
      <c r="K66" s="145">
        <v>159649</v>
      </c>
      <c r="L66" s="197"/>
      <c r="N66" s="140">
        <v>138797538</v>
      </c>
      <c r="O66" s="145">
        <v>25027</v>
      </c>
      <c r="P66" s="145">
        <v>708556</v>
      </c>
      <c r="Q66" s="145">
        <v>231117</v>
      </c>
      <c r="R66" s="145">
        <v>984399</v>
      </c>
      <c r="S66" s="145">
        <v>380057.9</v>
      </c>
      <c r="T66" s="145">
        <v>250</v>
      </c>
      <c r="U66" s="145">
        <v>302</v>
      </c>
      <c r="V66" s="145">
        <v>368</v>
      </c>
      <c r="W66" s="145">
        <v>70</v>
      </c>
      <c r="X66" s="145">
        <v>128</v>
      </c>
      <c r="Y66" s="145">
        <v>183</v>
      </c>
      <c r="Z66" s="145">
        <v>233</v>
      </c>
      <c r="AA66" s="136">
        <f>ROUND((T66+X66)-MAX(0.3*(T66-85-115),0),0)</f>
        <v>363</v>
      </c>
      <c r="AB66" s="136">
        <f>ROUND((U66+Y66)-MAX(0.3*(U66-85-115),0),0)</f>
        <v>454</v>
      </c>
      <c r="AC66" s="136">
        <f>ROUND((V66+Z66)-MAX(0.3*(V66-85-115),0),0)</f>
        <v>551</v>
      </c>
      <c r="AE66" s="136">
        <v>265</v>
      </c>
      <c r="AF66" s="136">
        <v>100</v>
      </c>
      <c r="AG66" s="136">
        <f>SUM(AE66:AF66)</f>
        <v>365</v>
      </c>
      <c r="AH66" s="136">
        <f>ROUND((AG66+W66)-MAX(0.3*(AG66-85-115),0),0)</f>
        <v>386</v>
      </c>
      <c r="AI66" s="203">
        <v>1371</v>
      </c>
      <c r="AJ66" s="204">
        <v>12.1</v>
      </c>
      <c r="AK66" s="136">
        <v>0</v>
      </c>
      <c r="AL66" s="136">
        <v>86</v>
      </c>
      <c r="AM66" s="136">
        <v>91</v>
      </c>
      <c r="AN66" s="6">
        <v>0.49</v>
      </c>
      <c r="AO66" s="136">
        <v>30</v>
      </c>
      <c r="AP66" s="136">
        <v>29</v>
      </c>
      <c r="AQ66" s="6">
        <v>0.51</v>
      </c>
      <c r="AR66" s="149">
        <v>0</v>
      </c>
      <c r="AS66" s="149">
        <v>0.1</v>
      </c>
      <c r="AT66" s="149">
        <v>0.1</v>
      </c>
      <c r="AU66" s="149">
        <v>0.1</v>
      </c>
      <c r="AV66" s="136">
        <v>0</v>
      </c>
      <c r="AW66" s="136">
        <v>500</v>
      </c>
      <c r="AX66" s="136">
        <v>500</v>
      </c>
      <c r="AY66" s="136">
        <v>500</v>
      </c>
      <c r="AZ66" s="149">
        <v>0</v>
      </c>
      <c r="BA66" s="149">
        <v>0.125</v>
      </c>
      <c r="BB66" s="149">
        <v>0.125</v>
      </c>
      <c r="BC66" s="149">
        <v>0.125</v>
      </c>
      <c r="BD66" s="138">
        <v>0</v>
      </c>
      <c r="BE66" s="138"/>
      <c r="BF66" s="138"/>
      <c r="BG66" s="136">
        <v>0</v>
      </c>
      <c r="BH66" s="6">
        <v>3.35</v>
      </c>
      <c r="BI66" s="6">
        <v>2.2999999999999998</v>
      </c>
      <c r="BJ66" s="136"/>
      <c r="BK66" s="136"/>
      <c r="BL66" s="136"/>
      <c r="BM66" s="136"/>
      <c r="BN66" s="238"/>
      <c r="BO66" s="136"/>
      <c r="BP66" s="136"/>
      <c r="BQ66" s="136"/>
      <c r="BR66" s="136"/>
      <c r="BS66" s="136"/>
      <c r="BT66" s="136"/>
      <c r="BU66" s="136"/>
    </row>
    <row r="67" spans="1:73">
      <c r="A67" s="4" t="s">
        <v>85</v>
      </c>
      <c r="B67" s="137">
        <v>15</v>
      </c>
      <c r="C67" s="137">
        <v>1981</v>
      </c>
      <c r="D67" s="190">
        <v>5480435</v>
      </c>
      <c r="E67" s="141">
        <v>2359393</v>
      </c>
      <c r="F67" s="141">
        <v>258566</v>
      </c>
      <c r="G67" s="191">
        <v>9.9</v>
      </c>
      <c r="H67" s="209"/>
      <c r="I67" s="209"/>
      <c r="J67" s="209"/>
      <c r="K67" s="145">
        <v>64724</v>
      </c>
      <c r="L67" s="197"/>
      <c r="N67" s="140">
        <v>56129291</v>
      </c>
      <c r="O67" s="145">
        <v>15429</v>
      </c>
      <c r="P67" s="145">
        <v>172154</v>
      </c>
      <c r="Q67" s="145">
        <v>61077</v>
      </c>
      <c r="R67" s="145">
        <v>405015.2</v>
      </c>
      <c r="S67" s="145">
        <v>139130.29999999999</v>
      </c>
      <c r="T67" s="145">
        <v>195</v>
      </c>
      <c r="U67" s="145">
        <v>255</v>
      </c>
      <c r="V67" s="145">
        <v>315</v>
      </c>
      <c r="W67" s="145">
        <v>70</v>
      </c>
      <c r="X67" s="145">
        <v>128</v>
      </c>
      <c r="Y67" s="145">
        <v>183</v>
      </c>
      <c r="Z67" s="145">
        <v>233</v>
      </c>
      <c r="AA67" s="136">
        <f>ROUND((T67+X67)-MAX(0.3*(T67-85-115),0),0)</f>
        <v>323</v>
      </c>
      <c r="AB67" s="136">
        <f>ROUND((U67+Y67)-MAX(0.3*(U67-85-115),0),0)</f>
        <v>422</v>
      </c>
      <c r="AC67" s="136">
        <f>ROUND((V67+Z67)-MAX(0.3*(V67-85-115),0),0)</f>
        <v>514</v>
      </c>
      <c r="AE67" s="136">
        <v>265</v>
      </c>
      <c r="AF67" s="136">
        <v>0</v>
      </c>
      <c r="AG67" s="136">
        <f>SUM(AE67:AF67)</f>
        <v>265</v>
      </c>
      <c r="AH67" s="136">
        <f>ROUND((AG67+W67)-MAX(0.3*(AG67-85-115),0),0)</f>
        <v>316</v>
      </c>
      <c r="AI67" s="203">
        <v>685</v>
      </c>
      <c r="AJ67" s="204">
        <v>12.6</v>
      </c>
      <c r="AK67" s="136">
        <v>0</v>
      </c>
      <c r="AL67" s="136">
        <v>35</v>
      </c>
      <c r="AM67" s="136">
        <v>63</v>
      </c>
      <c r="AN67" s="6">
        <v>0.36</v>
      </c>
      <c r="AO67" s="136">
        <v>15</v>
      </c>
      <c r="AP67" s="136">
        <v>35</v>
      </c>
      <c r="AQ67" s="6">
        <v>0.3</v>
      </c>
      <c r="AR67" s="149">
        <v>0</v>
      </c>
      <c r="AS67" s="149">
        <v>0.1</v>
      </c>
      <c r="AT67" s="149">
        <v>0.1</v>
      </c>
      <c r="AU67" s="149">
        <v>0.1</v>
      </c>
      <c r="AV67" s="136">
        <v>0</v>
      </c>
      <c r="AW67" s="136">
        <v>500</v>
      </c>
      <c r="AX67" s="136">
        <v>500</v>
      </c>
      <c r="AY67" s="136">
        <v>500</v>
      </c>
      <c r="AZ67" s="149">
        <v>0</v>
      </c>
      <c r="BA67" s="149">
        <v>0.125</v>
      </c>
      <c r="BB67" s="149">
        <v>0.125</v>
      </c>
      <c r="BC67" s="149">
        <v>0.125</v>
      </c>
      <c r="BD67" s="138">
        <v>0</v>
      </c>
      <c r="BE67" s="138"/>
      <c r="BF67" s="138"/>
      <c r="BG67" s="136">
        <v>0</v>
      </c>
      <c r="BH67" s="6">
        <v>3.35</v>
      </c>
      <c r="BI67" s="6">
        <v>3.35</v>
      </c>
      <c r="BJ67" s="136"/>
      <c r="BK67" s="136"/>
      <c r="BL67" s="136"/>
      <c r="BM67" s="136"/>
      <c r="BN67" s="238"/>
      <c r="BO67" s="136"/>
      <c r="BP67" s="136"/>
      <c r="BQ67" s="136"/>
      <c r="BR67" s="136"/>
      <c r="BS67" s="136"/>
      <c r="BT67" s="136"/>
      <c r="BU67" s="136"/>
    </row>
    <row r="68" spans="1:73">
      <c r="A68" s="4" t="s">
        <v>86</v>
      </c>
      <c r="B68" s="137">
        <v>16</v>
      </c>
      <c r="C68" s="137">
        <v>1981</v>
      </c>
      <c r="D68" s="190">
        <v>2907983</v>
      </c>
      <c r="E68" s="141">
        <v>1332833</v>
      </c>
      <c r="F68" s="141">
        <v>93758</v>
      </c>
      <c r="G68" s="191">
        <v>6.6</v>
      </c>
      <c r="H68" s="209"/>
      <c r="I68" s="209"/>
      <c r="J68" s="209"/>
      <c r="K68" s="145">
        <v>38272</v>
      </c>
      <c r="L68" s="197"/>
      <c r="N68" s="140">
        <v>31667179</v>
      </c>
      <c r="O68" s="145">
        <v>3858</v>
      </c>
      <c r="P68" s="145">
        <v>109574</v>
      </c>
      <c r="Q68" s="145">
        <v>40463</v>
      </c>
      <c r="R68" s="145">
        <v>162948.29999999999</v>
      </c>
      <c r="S68" s="145">
        <v>63725.42</v>
      </c>
      <c r="T68" s="145">
        <v>292</v>
      </c>
      <c r="U68" s="145">
        <v>360</v>
      </c>
      <c r="V68" s="145">
        <v>419</v>
      </c>
      <c r="W68" s="145">
        <v>70</v>
      </c>
      <c r="X68" s="145">
        <v>128</v>
      </c>
      <c r="Y68" s="145">
        <v>183</v>
      </c>
      <c r="Z68" s="145">
        <v>233</v>
      </c>
      <c r="AA68" s="136">
        <f>ROUND((T68+X68)-MAX(0.3*(T68-85-115),0),0)</f>
        <v>392</v>
      </c>
      <c r="AB68" s="136">
        <f>ROUND((U68+Y68)-MAX(0.3*(U68-85-115),0),0)</f>
        <v>495</v>
      </c>
      <c r="AC68" s="136">
        <f>ROUND((V68+Z68)-MAX(0.3*(V68-85-115),0),0)</f>
        <v>586</v>
      </c>
      <c r="AE68" s="136">
        <v>265</v>
      </c>
      <c r="AF68" s="136">
        <v>0</v>
      </c>
      <c r="AG68" s="136">
        <f>SUM(AE68:AF68)</f>
        <v>265</v>
      </c>
      <c r="AH68" s="136">
        <f>ROUND((AG68+W68)-MAX(0.3*(AG68-85-115),0),0)</f>
        <v>316</v>
      </c>
      <c r="AI68" s="203">
        <v>368</v>
      </c>
      <c r="AJ68" s="204">
        <v>13.1</v>
      </c>
      <c r="AK68" s="136">
        <v>0</v>
      </c>
      <c r="AL68" s="136">
        <v>42</v>
      </c>
      <c r="AM68" s="136">
        <v>58</v>
      </c>
      <c r="AN68" s="6">
        <v>0.42</v>
      </c>
      <c r="AO68" s="136">
        <v>22</v>
      </c>
      <c r="AP68" s="136">
        <v>28</v>
      </c>
      <c r="AQ68" s="6">
        <v>0.44</v>
      </c>
      <c r="AR68" s="149">
        <v>0</v>
      </c>
      <c r="AS68" s="149">
        <v>0.1</v>
      </c>
      <c r="AT68" s="149">
        <v>0.1</v>
      </c>
      <c r="AU68" s="149">
        <v>0.1</v>
      </c>
      <c r="AV68" s="136">
        <v>0</v>
      </c>
      <c r="AW68" s="136">
        <v>500</v>
      </c>
      <c r="AX68" s="136">
        <v>500</v>
      </c>
      <c r="AY68" s="136">
        <v>500</v>
      </c>
      <c r="AZ68" s="149">
        <v>0</v>
      </c>
      <c r="BA68" s="149">
        <v>0.125</v>
      </c>
      <c r="BB68" s="149">
        <v>0.125</v>
      </c>
      <c r="BC68" s="149">
        <v>0.125</v>
      </c>
      <c r="BD68" s="138">
        <v>0</v>
      </c>
      <c r="BE68" s="138"/>
      <c r="BF68" s="138"/>
      <c r="BG68" s="136">
        <v>0</v>
      </c>
      <c r="BH68" s="6">
        <v>3.35</v>
      </c>
      <c r="BI68" s="6">
        <v>3.35</v>
      </c>
      <c r="BJ68" s="136"/>
      <c r="BK68" s="136"/>
      <c r="BL68" s="136"/>
      <c r="BM68" s="136"/>
      <c r="BN68" s="238"/>
      <c r="BO68" s="136"/>
      <c r="BP68" s="136"/>
      <c r="BQ68" s="136"/>
      <c r="BR68" s="136"/>
      <c r="BS68" s="136"/>
      <c r="BT68" s="136"/>
      <c r="BU68" s="136"/>
    </row>
    <row r="69" spans="1:73">
      <c r="A69" s="4" t="s">
        <v>87</v>
      </c>
      <c r="B69" s="137">
        <v>17</v>
      </c>
      <c r="C69" s="137">
        <v>1981</v>
      </c>
      <c r="D69" s="190">
        <v>2384849</v>
      </c>
      <c r="E69" s="141">
        <v>1135918</v>
      </c>
      <c r="F69" s="141">
        <v>51162</v>
      </c>
      <c r="G69" s="191">
        <v>4.3</v>
      </c>
      <c r="H69" s="209"/>
      <c r="I69" s="209"/>
      <c r="J69" s="209"/>
      <c r="K69" s="145">
        <v>31978</v>
      </c>
      <c r="L69" s="197"/>
      <c r="N69" s="140">
        <v>27024244</v>
      </c>
      <c r="O69" s="145">
        <v>9712</v>
      </c>
      <c r="P69" s="145">
        <v>74351</v>
      </c>
      <c r="Q69" s="145">
        <v>28525</v>
      </c>
      <c r="R69" s="145">
        <v>108069.3</v>
      </c>
      <c r="S69" s="145">
        <v>43354.5</v>
      </c>
      <c r="T69" s="145">
        <v>290</v>
      </c>
      <c r="U69" s="145">
        <v>345</v>
      </c>
      <c r="V69" s="145">
        <v>390</v>
      </c>
      <c r="W69" s="145">
        <v>70</v>
      </c>
      <c r="X69" s="145">
        <v>128</v>
      </c>
      <c r="Y69" s="145">
        <v>183</v>
      </c>
      <c r="Z69" s="145">
        <v>233</v>
      </c>
      <c r="AA69" s="136">
        <f>ROUND((T69+X69)-MAX(0.3*(T69-85-115),0),0)</f>
        <v>391</v>
      </c>
      <c r="AB69" s="136">
        <f>ROUND((U69+Y69)-MAX(0.3*(U69-85-115),0),0)</f>
        <v>485</v>
      </c>
      <c r="AC69" s="136">
        <f>ROUND((V69+Z69)-MAX(0.3*(V69-85-115),0),0)</f>
        <v>566</v>
      </c>
      <c r="AE69" s="136">
        <v>265</v>
      </c>
      <c r="AF69" s="136">
        <v>0</v>
      </c>
      <c r="AG69" s="136">
        <f>SUM(AE69:AF69)</f>
        <v>265</v>
      </c>
      <c r="AH69" s="136">
        <f>ROUND((AG69+W69)-MAX(0.3*(AG69-85-115),0),0)</f>
        <v>316</v>
      </c>
      <c r="AI69" s="203">
        <v>267</v>
      </c>
      <c r="AJ69" s="204">
        <v>11.7</v>
      </c>
      <c r="AK69" s="136">
        <v>1</v>
      </c>
      <c r="AL69" s="136">
        <v>53</v>
      </c>
      <c r="AM69" s="136">
        <v>72</v>
      </c>
      <c r="AN69" s="6">
        <v>0.42</v>
      </c>
      <c r="AO69" s="136">
        <v>16</v>
      </c>
      <c r="AP69" s="136">
        <v>24</v>
      </c>
      <c r="AQ69" s="6">
        <v>0.4</v>
      </c>
      <c r="AR69" s="149">
        <v>0</v>
      </c>
      <c r="AS69" s="149">
        <v>0.1</v>
      </c>
      <c r="AT69" s="149">
        <v>0.1</v>
      </c>
      <c r="AU69" s="149">
        <v>0.1</v>
      </c>
      <c r="AV69" s="136">
        <v>0</v>
      </c>
      <c r="AW69" s="136">
        <v>500</v>
      </c>
      <c r="AX69" s="136">
        <v>500</v>
      </c>
      <c r="AY69" s="136">
        <v>500</v>
      </c>
      <c r="AZ69" s="149">
        <v>0</v>
      </c>
      <c r="BA69" s="149">
        <v>0.125</v>
      </c>
      <c r="BB69" s="149">
        <v>0.125</v>
      </c>
      <c r="BC69" s="149">
        <v>0.125</v>
      </c>
      <c r="BD69" s="138">
        <v>0</v>
      </c>
      <c r="BE69" s="138"/>
      <c r="BF69" s="138"/>
      <c r="BG69" s="136">
        <v>0</v>
      </c>
      <c r="BH69" s="6">
        <v>3.35</v>
      </c>
      <c r="BI69" s="6">
        <v>3.35</v>
      </c>
      <c r="BJ69" s="136"/>
      <c r="BK69" s="136"/>
      <c r="BL69" s="136"/>
      <c r="BM69" s="136"/>
      <c r="BN69" s="238"/>
      <c r="BO69" s="136"/>
      <c r="BP69" s="136"/>
      <c r="BQ69" s="136"/>
      <c r="BR69" s="136"/>
      <c r="BS69" s="136"/>
      <c r="BT69" s="136"/>
      <c r="BU69" s="136"/>
    </row>
    <row r="70" spans="1:73">
      <c r="A70" s="4" t="s">
        <v>88</v>
      </c>
      <c r="B70" s="137">
        <v>18</v>
      </c>
      <c r="C70" s="137">
        <v>1981</v>
      </c>
      <c r="D70" s="190">
        <v>3670394</v>
      </c>
      <c r="E70" s="141">
        <v>1521899</v>
      </c>
      <c r="F70" s="141">
        <v>143678</v>
      </c>
      <c r="G70" s="191">
        <v>8.6</v>
      </c>
      <c r="H70" s="209"/>
      <c r="I70" s="209"/>
      <c r="J70" s="209"/>
      <c r="K70" s="145">
        <v>41068</v>
      </c>
      <c r="L70" s="197"/>
      <c r="N70" s="140">
        <v>33114794</v>
      </c>
      <c r="O70" s="145">
        <v>66586</v>
      </c>
      <c r="P70" s="145">
        <v>175193</v>
      </c>
      <c r="Q70" s="145">
        <v>67639</v>
      </c>
      <c r="R70" s="145">
        <v>519406.5</v>
      </c>
      <c r="S70" s="145">
        <v>171772</v>
      </c>
      <c r="T70" s="145">
        <v>162</v>
      </c>
      <c r="U70" s="145">
        <v>188</v>
      </c>
      <c r="V70" s="145">
        <v>235</v>
      </c>
      <c r="W70" s="145">
        <v>70</v>
      </c>
      <c r="X70" s="145">
        <v>128</v>
      </c>
      <c r="Y70" s="145">
        <v>183</v>
      </c>
      <c r="Z70" s="145">
        <v>233</v>
      </c>
      <c r="AA70" s="136">
        <f>ROUND((T70+X70)-MAX(0.3*(T70-85-115),0),0)</f>
        <v>290</v>
      </c>
      <c r="AB70" s="136">
        <f>ROUND((U70+Y70)-MAX(0.3*(U70-85-115),0),0)</f>
        <v>371</v>
      </c>
      <c r="AC70" s="136">
        <f>ROUND((V70+Z70)-MAX(0.3*(V70-85-115),0),0)</f>
        <v>458</v>
      </c>
      <c r="AE70" s="136">
        <v>265</v>
      </c>
      <c r="AF70" s="136">
        <v>0</v>
      </c>
      <c r="AG70" s="136">
        <f>SUM(AE70:AF70)</f>
        <v>265</v>
      </c>
      <c r="AH70" s="136">
        <f>ROUND((AG70+W70)-MAX(0.3*(AG70-85-115),0),0)</f>
        <v>316</v>
      </c>
      <c r="AI70" s="203">
        <v>708</v>
      </c>
      <c r="AJ70" s="204">
        <v>19.3</v>
      </c>
      <c r="AK70" s="136">
        <v>1</v>
      </c>
      <c r="AL70" s="136">
        <v>75</v>
      </c>
      <c r="AM70" s="136">
        <v>24</v>
      </c>
      <c r="AN70" s="6">
        <v>0.76</v>
      </c>
      <c r="AO70" s="136">
        <v>29</v>
      </c>
      <c r="AP70" s="136">
        <v>9</v>
      </c>
      <c r="AQ70" s="6">
        <v>0.76</v>
      </c>
      <c r="AR70" s="149">
        <v>0</v>
      </c>
      <c r="AS70" s="149">
        <v>0.1</v>
      </c>
      <c r="AT70" s="149">
        <v>0.1</v>
      </c>
      <c r="AU70" s="149">
        <v>0.1</v>
      </c>
      <c r="AV70" s="136">
        <v>0</v>
      </c>
      <c r="AW70" s="136">
        <v>500</v>
      </c>
      <c r="AX70" s="136">
        <v>500</v>
      </c>
      <c r="AY70" s="136">
        <v>500</v>
      </c>
      <c r="AZ70" s="149">
        <v>0</v>
      </c>
      <c r="BA70" s="149">
        <v>0.125</v>
      </c>
      <c r="BB70" s="149">
        <v>0.125</v>
      </c>
      <c r="BC70" s="149">
        <v>0.125</v>
      </c>
      <c r="BD70" s="138">
        <v>0</v>
      </c>
      <c r="BE70" s="138"/>
      <c r="BF70" s="138"/>
      <c r="BG70" s="136">
        <v>0</v>
      </c>
      <c r="BH70" s="6">
        <v>3.35</v>
      </c>
      <c r="BI70" s="6">
        <v>2.15</v>
      </c>
      <c r="BJ70" s="136"/>
      <c r="BK70" s="136"/>
      <c r="BL70" s="136"/>
      <c r="BM70" s="136"/>
      <c r="BN70" s="238"/>
      <c r="BO70" s="136"/>
      <c r="BP70" s="136"/>
      <c r="BQ70" s="136"/>
      <c r="BR70" s="136"/>
      <c r="BS70" s="136"/>
      <c r="BT70" s="136"/>
      <c r="BU70" s="136"/>
    </row>
    <row r="71" spans="1:73">
      <c r="A71" s="4" t="s">
        <v>89</v>
      </c>
      <c r="B71" s="137">
        <v>19</v>
      </c>
      <c r="C71" s="137">
        <v>1981</v>
      </c>
      <c r="D71" s="190">
        <v>4283303</v>
      </c>
      <c r="E71" s="141">
        <v>1699027</v>
      </c>
      <c r="F71" s="141">
        <v>155514</v>
      </c>
      <c r="G71" s="191">
        <v>8.4</v>
      </c>
      <c r="H71" s="209"/>
      <c r="I71" s="209"/>
      <c r="J71" s="209"/>
      <c r="K71" s="145">
        <v>77201</v>
      </c>
      <c r="L71" s="197"/>
      <c r="N71" s="140">
        <v>42736140</v>
      </c>
      <c r="O71" s="145">
        <v>10474</v>
      </c>
      <c r="P71" s="145">
        <v>215972</v>
      </c>
      <c r="Q71" s="145">
        <v>71218</v>
      </c>
      <c r="R71" s="145">
        <v>573949.19999999995</v>
      </c>
      <c r="S71" s="145">
        <v>201056.6</v>
      </c>
      <c r="T71" s="145">
        <v>125</v>
      </c>
      <c r="U71" s="145">
        <v>173</v>
      </c>
      <c r="V71" s="145">
        <v>213</v>
      </c>
      <c r="W71" s="145">
        <v>70</v>
      </c>
      <c r="X71" s="145">
        <v>128</v>
      </c>
      <c r="Y71" s="145">
        <v>183</v>
      </c>
      <c r="Z71" s="145">
        <v>233</v>
      </c>
      <c r="AA71" s="136">
        <f>ROUND((T71+X71)-MAX(0.3*(T71-85-115),0),0)</f>
        <v>253</v>
      </c>
      <c r="AB71" s="136">
        <f>ROUND((U71+Y71)-MAX(0.3*(U71-85-115),0),0)</f>
        <v>356</v>
      </c>
      <c r="AC71" s="136">
        <f>ROUND((V71+Z71)-MAX(0.3*(V71-85-115),0),0)</f>
        <v>442</v>
      </c>
      <c r="AE71" s="136">
        <v>265</v>
      </c>
      <c r="AF71" s="136">
        <v>0</v>
      </c>
      <c r="AG71" s="136">
        <f>SUM(AE71:AF71)</f>
        <v>265</v>
      </c>
      <c r="AH71" s="136">
        <f>ROUND((AG71+W71)-MAX(0.3*(AG71-85-115),0),0)</f>
        <v>316</v>
      </c>
      <c r="AI71" s="203">
        <v>938</v>
      </c>
      <c r="AJ71" s="204">
        <v>22</v>
      </c>
      <c r="AK71" s="136">
        <v>0</v>
      </c>
      <c r="AL71" s="136">
        <v>95</v>
      </c>
      <c r="AM71" s="136">
        <v>10</v>
      </c>
      <c r="AN71" s="6">
        <v>0.9</v>
      </c>
      <c r="AO71" s="136">
        <v>39</v>
      </c>
      <c r="AP71" s="136">
        <v>0</v>
      </c>
      <c r="AQ71" s="6">
        <v>1</v>
      </c>
      <c r="AR71" s="149">
        <v>0</v>
      </c>
      <c r="AS71" s="149">
        <v>0.1</v>
      </c>
      <c r="AT71" s="149">
        <v>0.1</v>
      </c>
      <c r="AU71" s="149">
        <v>0.1</v>
      </c>
      <c r="AV71" s="136">
        <v>0</v>
      </c>
      <c r="AW71" s="136">
        <v>500</v>
      </c>
      <c r="AX71" s="136">
        <v>500</v>
      </c>
      <c r="AY71" s="136">
        <v>500</v>
      </c>
      <c r="AZ71" s="149">
        <v>0</v>
      </c>
      <c r="BA71" s="149">
        <v>0.125</v>
      </c>
      <c r="BB71" s="149">
        <v>0.125</v>
      </c>
      <c r="BC71" s="149">
        <v>0.125</v>
      </c>
      <c r="BD71" s="138">
        <v>0</v>
      </c>
      <c r="BE71" s="138"/>
      <c r="BF71" s="138"/>
      <c r="BG71" s="136">
        <v>0</v>
      </c>
      <c r="BH71" s="6">
        <v>3.35</v>
      </c>
      <c r="BI71" s="6">
        <v>3.35</v>
      </c>
      <c r="BJ71" s="136"/>
      <c r="BK71" s="136"/>
      <c r="BL71" s="136"/>
      <c r="BM71" s="136"/>
      <c r="BN71" s="238"/>
      <c r="BO71" s="136"/>
      <c r="BP71" s="136"/>
      <c r="BQ71" s="136"/>
      <c r="BR71" s="136"/>
      <c r="BS71" s="136"/>
      <c r="BT71" s="136"/>
      <c r="BU71" s="136"/>
    </row>
    <row r="72" spans="1:73">
      <c r="A72" s="4" t="s">
        <v>90</v>
      </c>
      <c r="B72" s="137">
        <v>20</v>
      </c>
      <c r="C72" s="137">
        <v>1981</v>
      </c>
      <c r="D72" s="190">
        <v>1133033</v>
      </c>
      <c r="E72" s="141">
        <v>472455</v>
      </c>
      <c r="F72" s="141">
        <v>37520</v>
      </c>
      <c r="G72" s="191">
        <v>7.4</v>
      </c>
      <c r="H72" s="209"/>
      <c r="I72" s="209"/>
      <c r="J72" s="209"/>
      <c r="K72" s="145">
        <v>11255</v>
      </c>
      <c r="L72" s="197"/>
      <c r="N72" s="140">
        <v>10586283</v>
      </c>
      <c r="O72" s="145">
        <v>2763</v>
      </c>
      <c r="P72" s="145">
        <v>56614</v>
      </c>
      <c r="Q72" s="145">
        <v>21140</v>
      </c>
      <c r="R72" s="145">
        <v>140399.6</v>
      </c>
      <c r="S72" s="145">
        <v>55248.33</v>
      </c>
      <c r="T72" s="145">
        <v>207</v>
      </c>
      <c r="U72" s="145">
        <v>280</v>
      </c>
      <c r="V72" s="145">
        <v>352</v>
      </c>
      <c r="W72" s="145">
        <v>70</v>
      </c>
      <c r="X72" s="145">
        <v>128</v>
      </c>
      <c r="Y72" s="145">
        <v>183</v>
      </c>
      <c r="Z72" s="145">
        <v>233</v>
      </c>
      <c r="AA72" s="136">
        <f>ROUND((T72+X72)-MAX(0.3*(T72-85-115),0),0)</f>
        <v>333</v>
      </c>
      <c r="AB72" s="136">
        <f>ROUND((U72+Y72)-MAX(0.3*(U72-85-115),0),0)</f>
        <v>439</v>
      </c>
      <c r="AC72" s="136">
        <f>ROUND((V72+Z72)-MAX(0.3*(V72-85-115),0),0)</f>
        <v>539</v>
      </c>
      <c r="AE72" s="136">
        <v>265</v>
      </c>
      <c r="AF72" s="136">
        <v>10</v>
      </c>
      <c r="AG72" s="136">
        <f>SUM(AE72:AF72)</f>
        <v>275</v>
      </c>
      <c r="AH72" s="136">
        <f>ROUND((AG72+W72)-MAX(0.3*(AG72-85-115),0),0)</f>
        <v>323</v>
      </c>
      <c r="AI72" s="203">
        <v>179</v>
      </c>
      <c r="AJ72" s="204">
        <v>16</v>
      </c>
      <c r="AK72" s="136">
        <v>1</v>
      </c>
      <c r="AL72" s="136">
        <v>84</v>
      </c>
      <c r="AM72" s="136">
        <v>67</v>
      </c>
      <c r="AN72" s="6">
        <v>0.56000000000000005</v>
      </c>
      <c r="AO72" s="136">
        <v>16</v>
      </c>
      <c r="AP72" s="136">
        <v>17</v>
      </c>
      <c r="AQ72" s="6">
        <v>0.48</v>
      </c>
      <c r="AR72" s="149">
        <v>0</v>
      </c>
      <c r="AS72" s="149">
        <v>0.1</v>
      </c>
      <c r="AT72" s="149">
        <v>0.1</v>
      </c>
      <c r="AU72" s="149">
        <v>0.1</v>
      </c>
      <c r="AV72" s="136">
        <v>0</v>
      </c>
      <c r="AW72" s="136">
        <v>500</v>
      </c>
      <c r="AX72" s="136">
        <v>500</v>
      </c>
      <c r="AY72" s="136">
        <v>500</v>
      </c>
      <c r="AZ72" s="149">
        <v>0</v>
      </c>
      <c r="BA72" s="149">
        <v>0.125</v>
      </c>
      <c r="BB72" s="149">
        <v>0.125</v>
      </c>
      <c r="BC72" s="149">
        <v>0.125</v>
      </c>
      <c r="BD72" s="138">
        <v>0</v>
      </c>
      <c r="BE72" s="138"/>
      <c r="BF72" s="138"/>
      <c r="BG72" s="136">
        <v>0</v>
      </c>
      <c r="BH72" s="6">
        <v>3.35</v>
      </c>
      <c r="BI72" s="6">
        <v>3.35</v>
      </c>
      <c r="BJ72" s="136"/>
      <c r="BK72" s="136"/>
      <c r="BL72" s="136"/>
      <c r="BM72" s="136"/>
      <c r="BN72" s="238"/>
      <c r="BO72" s="136"/>
      <c r="BP72" s="136"/>
      <c r="BQ72" s="136"/>
      <c r="BR72" s="136"/>
      <c r="BS72" s="136"/>
      <c r="BT72" s="136"/>
      <c r="BU72" s="136"/>
    </row>
    <row r="73" spans="1:73">
      <c r="A73" s="4" t="s">
        <v>91</v>
      </c>
      <c r="B73" s="137">
        <v>21</v>
      </c>
      <c r="C73" s="137">
        <v>1981</v>
      </c>
      <c r="D73" s="190">
        <v>4261905</v>
      </c>
      <c r="E73" s="141">
        <v>2013470</v>
      </c>
      <c r="F73" s="141">
        <v>157849</v>
      </c>
      <c r="G73" s="191">
        <v>7.3</v>
      </c>
      <c r="H73" s="209"/>
      <c r="I73" s="209"/>
      <c r="J73" s="209"/>
      <c r="K73" s="145">
        <v>53117</v>
      </c>
      <c r="L73" s="197"/>
      <c r="N73" s="140">
        <v>53951891</v>
      </c>
      <c r="O73" s="145">
        <v>48008</v>
      </c>
      <c r="P73" s="145">
        <v>221304</v>
      </c>
      <c r="Q73" s="145">
        <v>81348</v>
      </c>
      <c r="R73" s="145">
        <v>346283.3</v>
      </c>
      <c r="S73" s="145">
        <v>145356.79999999999</v>
      </c>
      <c r="T73" s="145">
        <v>211</v>
      </c>
      <c r="U73" s="145">
        <v>270</v>
      </c>
      <c r="V73" s="145">
        <v>326</v>
      </c>
      <c r="W73" s="145">
        <v>70</v>
      </c>
      <c r="X73" s="145">
        <v>128</v>
      </c>
      <c r="Y73" s="145">
        <v>183</v>
      </c>
      <c r="Z73" s="145">
        <v>233</v>
      </c>
      <c r="AA73" s="136">
        <f>ROUND((T73+X73)-MAX(0.3*(T73-85-115),0),0)</f>
        <v>336</v>
      </c>
      <c r="AB73" s="136">
        <f>ROUND((U73+Y73)-MAX(0.3*(U73-85-115),0),0)</f>
        <v>432</v>
      </c>
      <c r="AC73" s="136">
        <f>ROUND((V73+Z73)-MAX(0.3*(V73-85-115),0),0)</f>
        <v>521</v>
      </c>
      <c r="AE73" s="136">
        <v>265</v>
      </c>
      <c r="AF73" s="136">
        <v>0</v>
      </c>
      <c r="AG73" s="136">
        <f>SUM(AE73:AF73)</f>
        <v>265</v>
      </c>
      <c r="AH73" s="136">
        <f>ROUND((AG73+W73)-MAX(0.3*(AG73-85-115),0),0)</f>
        <v>316</v>
      </c>
      <c r="AI73" s="203">
        <v>442</v>
      </c>
      <c r="AJ73" s="204">
        <v>10.7</v>
      </c>
      <c r="AK73" s="136">
        <v>1</v>
      </c>
      <c r="AL73" s="136">
        <v>125</v>
      </c>
      <c r="AM73" s="136">
        <v>15</v>
      </c>
      <c r="AN73" s="6">
        <v>0.89</v>
      </c>
      <c r="AO73" s="136">
        <v>40</v>
      </c>
      <c r="AP73" s="136">
        <v>7</v>
      </c>
      <c r="AQ73" s="6">
        <v>0.85</v>
      </c>
      <c r="AR73" s="149">
        <v>0</v>
      </c>
      <c r="AS73" s="149">
        <v>0.1</v>
      </c>
      <c r="AT73" s="149">
        <v>0.1</v>
      </c>
      <c r="AU73" s="149">
        <v>0.1</v>
      </c>
      <c r="AV73" s="136">
        <v>0</v>
      </c>
      <c r="AW73" s="136">
        <v>500</v>
      </c>
      <c r="AX73" s="136">
        <v>500</v>
      </c>
      <c r="AY73" s="136">
        <v>500</v>
      </c>
      <c r="AZ73" s="149">
        <v>0</v>
      </c>
      <c r="BA73" s="149">
        <v>0.125</v>
      </c>
      <c r="BB73" s="149">
        <v>0.125</v>
      </c>
      <c r="BC73" s="149">
        <v>0.125</v>
      </c>
      <c r="BD73" s="138">
        <v>0</v>
      </c>
      <c r="BE73" s="138"/>
      <c r="BF73" s="138"/>
      <c r="BG73" s="136">
        <v>0</v>
      </c>
      <c r="BH73" s="6">
        <v>3.35</v>
      </c>
      <c r="BI73" s="6">
        <v>3.35</v>
      </c>
      <c r="BJ73" s="136"/>
      <c r="BK73" s="136"/>
      <c r="BL73" s="136"/>
      <c r="BM73" s="136"/>
      <c r="BN73" s="238"/>
      <c r="BO73" s="136"/>
      <c r="BP73" s="136"/>
      <c r="BQ73" s="136"/>
      <c r="BR73" s="136"/>
      <c r="BS73" s="136"/>
      <c r="BT73" s="136"/>
      <c r="BU73" s="136"/>
    </row>
    <row r="74" spans="1:73">
      <c r="A74" s="4" t="s">
        <v>92</v>
      </c>
      <c r="B74" s="137">
        <v>22</v>
      </c>
      <c r="C74" s="137">
        <v>1981</v>
      </c>
      <c r="D74" s="190">
        <v>5768685</v>
      </c>
      <c r="E74" s="141">
        <v>2751193</v>
      </c>
      <c r="F74" s="141">
        <v>190449</v>
      </c>
      <c r="G74" s="191">
        <v>6.5</v>
      </c>
      <c r="H74" s="209"/>
      <c r="I74" s="209"/>
      <c r="J74" s="209"/>
      <c r="K74" s="145">
        <v>77833</v>
      </c>
      <c r="L74" s="197"/>
      <c r="N74" s="140">
        <v>68461988</v>
      </c>
      <c r="O74" s="145">
        <v>30666</v>
      </c>
      <c r="P74" s="145">
        <v>344343</v>
      </c>
      <c r="Q74" s="145">
        <v>124103</v>
      </c>
      <c r="R74" s="145">
        <v>436982.7</v>
      </c>
      <c r="S74" s="145">
        <v>165766</v>
      </c>
      <c r="T74" s="145">
        <v>314</v>
      </c>
      <c r="U74" s="145">
        <v>379</v>
      </c>
      <c r="V74" s="145">
        <v>445</v>
      </c>
      <c r="W74" s="145">
        <v>70</v>
      </c>
      <c r="X74" s="145">
        <v>128</v>
      </c>
      <c r="Y74" s="145">
        <v>183</v>
      </c>
      <c r="Z74" s="145">
        <v>233</v>
      </c>
      <c r="AA74" s="136">
        <f>ROUND((T74+X74)-MAX(0.3*(T74-85-115),0),0)</f>
        <v>408</v>
      </c>
      <c r="AB74" s="136">
        <f>ROUND((U74+Y74)-MAX(0.3*(U74-85-115),0),0)</f>
        <v>508</v>
      </c>
      <c r="AC74" s="136">
        <f>ROUND((V74+Z74)-MAX(0.3*(V74-85-115),0),0)</f>
        <v>605</v>
      </c>
      <c r="AE74" s="136">
        <v>265</v>
      </c>
      <c r="AF74" s="136">
        <v>137</v>
      </c>
      <c r="AG74" s="136">
        <f>SUM(AE74:AF74)</f>
        <v>402</v>
      </c>
      <c r="AH74" s="136">
        <f>ROUND((AG74+W74)-MAX(0.3*(AG74-85-115),0),0)</f>
        <v>411</v>
      </c>
      <c r="AI74" s="203">
        <v>518</v>
      </c>
      <c r="AJ74" s="204">
        <v>8.9</v>
      </c>
      <c r="AK74" s="136">
        <v>1</v>
      </c>
      <c r="AL74" s="136">
        <v>128</v>
      </c>
      <c r="AM74" s="136">
        <v>31</v>
      </c>
      <c r="AN74" s="6">
        <v>0.81</v>
      </c>
      <c r="AO74" s="136">
        <v>32</v>
      </c>
      <c r="AP74" s="136">
        <v>7</v>
      </c>
      <c r="AQ74" s="6">
        <v>0.82</v>
      </c>
      <c r="AR74" s="149">
        <v>0</v>
      </c>
      <c r="AS74" s="149">
        <v>0.1</v>
      </c>
      <c r="AT74" s="149">
        <v>0.1</v>
      </c>
      <c r="AU74" s="149">
        <v>0.1</v>
      </c>
      <c r="AV74" s="136">
        <v>0</v>
      </c>
      <c r="AW74" s="136">
        <v>500</v>
      </c>
      <c r="AX74" s="136">
        <v>500</v>
      </c>
      <c r="AY74" s="136">
        <v>500</v>
      </c>
      <c r="AZ74" s="149">
        <v>0</v>
      </c>
      <c r="BA74" s="149">
        <v>0.125</v>
      </c>
      <c r="BB74" s="149">
        <v>0.125</v>
      </c>
      <c r="BC74" s="149">
        <v>0.125</v>
      </c>
      <c r="BD74" s="138">
        <v>0</v>
      </c>
      <c r="BE74" s="138"/>
      <c r="BF74" s="138"/>
      <c r="BG74" s="136">
        <v>0</v>
      </c>
      <c r="BH74" s="6">
        <v>3.35</v>
      </c>
      <c r="BI74" s="6">
        <v>3.35</v>
      </c>
      <c r="BJ74" s="136"/>
      <c r="BK74" s="136"/>
      <c r="BL74" s="136"/>
      <c r="BM74" s="136"/>
      <c r="BN74" s="238"/>
      <c r="BO74" s="136"/>
      <c r="BP74" s="136"/>
      <c r="BQ74" s="136"/>
      <c r="BR74" s="136"/>
      <c r="BS74" s="136"/>
      <c r="BT74" s="136"/>
      <c r="BU74" s="136"/>
    </row>
    <row r="75" spans="1:73">
      <c r="A75" s="4" t="s">
        <v>93</v>
      </c>
      <c r="B75" s="137">
        <v>23</v>
      </c>
      <c r="C75" s="137">
        <v>1981</v>
      </c>
      <c r="D75" s="190">
        <v>9209287</v>
      </c>
      <c r="E75" s="141">
        <v>3768194</v>
      </c>
      <c r="F75" s="141">
        <v>534679</v>
      </c>
      <c r="G75" s="191">
        <v>12.4</v>
      </c>
      <c r="H75" s="209"/>
      <c r="I75" s="209"/>
      <c r="J75" s="209"/>
      <c r="K75" s="145">
        <v>114676</v>
      </c>
      <c r="L75" s="197"/>
      <c r="N75" s="140">
        <v>100693108</v>
      </c>
      <c r="O75" s="145">
        <v>102464</v>
      </c>
      <c r="P75" s="145">
        <v>758616</v>
      </c>
      <c r="Q75" s="145">
        <v>246942</v>
      </c>
      <c r="R75" s="145">
        <v>941783.9</v>
      </c>
      <c r="S75" s="145">
        <v>386055.4</v>
      </c>
      <c r="T75" s="145">
        <v>357</v>
      </c>
      <c r="U75" s="145">
        <v>432</v>
      </c>
      <c r="V75" s="145">
        <v>508</v>
      </c>
      <c r="W75" s="145">
        <v>70</v>
      </c>
      <c r="X75" s="145">
        <v>128</v>
      </c>
      <c r="Y75" s="145">
        <v>183</v>
      </c>
      <c r="Z75" s="145">
        <v>233</v>
      </c>
      <c r="AA75" s="136">
        <f>ROUND((T75+X75)-MAX(0.3*(T75-85-115),0),0)</f>
        <v>438</v>
      </c>
      <c r="AB75" s="136">
        <f>ROUND((U75+Y75)-MAX(0.3*(U75-85-115),0),0)</f>
        <v>545</v>
      </c>
      <c r="AC75" s="136">
        <f>ROUND((V75+Z75)-MAX(0.3*(V75-85-115),0),0)</f>
        <v>649</v>
      </c>
      <c r="AE75" s="136">
        <v>265</v>
      </c>
      <c r="AF75" s="136">
        <v>24</v>
      </c>
      <c r="AG75" s="136">
        <f>SUM(AE75:AF75)</f>
        <v>289</v>
      </c>
      <c r="AH75" s="136">
        <f>ROUND((AG75+W75)-MAX(0.3*(AG75-85-115),0),0)</f>
        <v>332</v>
      </c>
      <c r="AI75" s="203">
        <v>1184</v>
      </c>
      <c r="AJ75" s="204">
        <v>13</v>
      </c>
      <c r="AK75" s="136">
        <v>0</v>
      </c>
      <c r="AL75" s="136">
        <v>64</v>
      </c>
      <c r="AM75" s="136">
        <v>46</v>
      </c>
      <c r="AN75" s="6">
        <v>0.57999999999999996</v>
      </c>
      <c r="AO75" s="136">
        <v>24</v>
      </c>
      <c r="AP75" s="136">
        <v>14</v>
      </c>
      <c r="AQ75" s="6">
        <v>0.63</v>
      </c>
      <c r="AR75" s="149">
        <v>0</v>
      </c>
      <c r="AS75" s="149">
        <v>0.1</v>
      </c>
      <c r="AT75" s="149">
        <v>0.1</v>
      </c>
      <c r="AU75" s="149">
        <v>0.1</v>
      </c>
      <c r="AV75" s="136">
        <v>0</v>
      </c>
      <c r="AW75" s="136">
        <v>500</v>
      </c>
      <c r="AX75" s="136">
        <v>500</v>
      </c>
      <c r="AY75" s="136">
        <v>500</v>
      </c>
      <c r="AZ75" s="149">
        <v>0</v>
      </c>
      <c r="BA75" s="149">
        <v>0.125</v>
      </c>
      <c r="BB75" s="149">
        <v>0.125</v>
      </c>
      <c r="BC75" s="149">
        <v>0.125</v>
      </c>
      <c r="BD75" s="138">
        <v>0</v>
      </c>
      <c r="BE75" s="138"/>
      <c r="BF75" s="138"/>
      <c r="BG75" s="136">
        <v>0</v>
      </c>
      <c r="BH75" s="6">
        <v>3.35</v>
      </c>
      <c r="BI75" s="6">
        <v>3.35</v>
      </c>
      <c r="BJ75" s="136"/>
      <c r="BK75" s="136"/>
      <c r="BL75" s="136"/>
      <c r="BM75" s="136"/>
      <c r="BN75" s="238"/>
      <c r="BO75" s="136"/>
      <c r="BP75" s="136"/>
      <c r="BQ75" s="136"/>
      <c r="BR75" s="136"/>
      <c r="BS75" s="136"/>
      <c r="BT75" s="136"/>
      <c r="BU75" s="136"/>
    </row>
    <row r="76" spans="1:73">
      <c r="A76" s="4" t="s">
        <v>94</v>
      </c>
      <c r="B76" s="137">
        <v>24</v>
      </c>
      <c r="C76" s="137">
        <v>1981</v>
      </c>
      <c r="D76" s="190">
        <v>4111728</v>
      </c>
      <c r="E76" s="141">
        <v>1998992</v>
      </c>
      <c r="F76" s="141">
        <v>123146</v>
      </c>
      <c r="G76" s="191">
        <v>5.8</v>
      </c>
      <c r="H76" s="209"/>
      <c r="I76" s="209"/>
      <c r="J76" s="209"/>
      <c r="K76" s="145">
        <v>55404</v>
      </c>
      <c r="L76" s="197"/>
      <c r="N76" s="140">
        <v>46202501</v>
      </c>
      <c r="O76" s="145">
        <v>28955</v>
      </c>
      <c r="P76" s="145">
        <v>148957</v>
      </c>
      <c r="Q76" s="145">
        <v>54649</v>
      </c>
      <c r="R76" s="145">
        <v>201612.5</v>
      </c>
      <c r="S76" s="145">
        <v>80063.59</v>
      </c>
      <c r="T76" s="145">
        <v>344</v>
      </c>
      <c r="U76" s="145">
        <v>417</v>
      </c>
      <c r="V76" s="145">
        <v>486</v>
      </c>
      <c r="W76" s="145">
        <v>70</v>
      </c>
      <c r="X76" s="145">
        <v>128</v>
      </c>
      <c r="Y76" s="145">
        <v>183</v>
      </c>
      <c r="Z76" s="145">
        <v>233</v>
      </c>
      <c r="AA76" s="136">
        <f>ROUND((T76+X76)-MAX(0.3*(T76-85-115),0),0)</f>
        <v>429</v>
      </c>
      <c r="AB76" s="136">
        <f>ROUND((U76+Y76)-MAX(0.3*(U76-85-115),0),0)</f>
        <v>535</v>
      </c>
      <c r="AC76" s="136">
        <f>ROUND((V76+Z76)-MAX(0.3*(V76-85-115),0),0)</f>
        <v>633</v>
      </c>
      <c r="AE76" s="136">
        <v>265</v>
      </c>
      <c r="AF76" s="136">
        <v>34</v>
      </c>
      <c r="AG76" s="136">
        <f>SUM(AE76:AF76)</f>
        <v>299</v>
      </c>
      <c r="AH76" s="136">
        <f>ROUND((AG76+W76)-MAX(0.3*(AG76-85-115),0),0)</f>
        <v>339</v>
      </c>
      <c r="AI76" s="203">
        <v>438</v>
      </c>
      <c r="AJ76" s="204">
        <v>10.9</v>
      </c>
      <c r="AK76" s="136">
        <v>0</v>
      </c>
      <c r="AL76" s="136">
        <v>70</v>
      </c>
      <c r="AM76" s="136">
        <v>64</v>
      </c>
      <c r="AN76" s="6">
        <v>0.52</v>
      </c>
      <c r="AO76" s="136">
        <v>45</v>
      </c>
      <c r="AP76" s="136">
        <v>22</v>
      </c>
      <c r="AQ76" s="6">
        <v>0.67</v>
      </c>
      <c r="AR76" s="149">
        <v>0</v>
      </c>
      <c r="AS76" s="149">
        <v>0.1</v>
      </c>
      <c r="AT76" s="149">
        <v>0.1</v>
      </c>
      <c r="AU76" s="149">
        <v>0.1</v>
      </c>
      <c r="AV76" s="136">
        <v>0</v>
      </c>
      <c r="AW76" s="136">
        <v>500</v>
      </c>
      <c r="AX76" s="136">
        <v>500</v>
      </c>
      <c r="AY76" s="136">
        <v>500</v>
      </c>
      <c r="AZ76" s="149">
        <v>0</v>
      </c>
      <c r="BA76" s="149">
        <v>0.125</v>
      </c>
      <c r="BB76" s="149">
        <v>0.125</v>
      </c>
      <c r="BC76" s="149">
        <v>0.125</v>
      </c>
      <c r="BD76" s="138">
        <v>0</v>
      </c>
      <c r="BE76" s="138"/>
      <c r="BF76" s="138"/>
      <c r="BG76" s="136">
        <v>0</v>
      </c>
      <c r="BH76" s="6">
        <v>3.35</v>
      </c>
      <c r="BI76" s="6">
        <v>3.1</v>
      </c>
      <c r="BJ76" s="136"/>
      <c r="BK76" s="136"/>
      <c r="BL76" s="136"/>
      <c r="BM76" s="136"/>
      <c r="BN76" s="238"/>
      <c r="BO76" s="136"/>
      <c r="BP76" s="136"/>
      <c r="BQ76" s="136"/>
      <c r="BR76" s="136"/>
      <c r="BS76" s="136"/>
      <c r="BT76" s="136"/>
      <c r="BU76" s="136"/>
    </row>
    <row r="77" spans="1:73">
      <c r="A77" s="4" t="s">
        <v>95</v>
      </c>
      <c r="B77" s="137">
        <v>25</v>
      </c>
      <c r="C77" s="137">
        <v>1981</v>
      </c>
      <c r="D77" s="190">
        <v>2539036</v>
      </c>
      <c r="E77" s="141">
        <v>969271</v>
      </c>
      <c r="F77" s="141">
        <v>90050</v>
      </c>
      <c r="G77" s="191">
        <v>8.5</v>
      </c>
      <c r="H77" s="209"/>
      <c r="I77" s="209"/>
      <c r="J77" s="209"/>
      <c r="K77" s="145">
        <v>24023</v>
      </c>
      <c r="L77" s="197"/>
      <c r="N77" s="140">
        <v>20205005</v>
      </c>
      <c r="O77" s="145">
        <v>8941</v>
      </c>
      <c r="P77" s="145">
        <v>176255</v>
      </c>
      <c r="Q77" s="145">
        <v>60139</v>
      </c>
      <c r="R77" s="145">
        <v>514362.3</v>
      </c>
      <c r="S77" s="145">
        <v>163992.29999999999</v>
      </c>
      <c r="T77" s="145">
        <v>60</v>
      </c>
      <c r="U77" s="145">
        <v>96</v>
      </c>
      <c r="V77" s="145">
        <v>120</v>
      </c>
      <c r="W77" s="145">
        <v>70</v>
      </c>
      <c r="X77" s="145">
        <v>128</v>
      </c>
      <c r="Y77" s="145">
        <v>183</v>
      </c>
      <c r="Z77" s="145">
        <v>233</v>
      </c>
      <c r="AA77" s="136">
        <f>ROUND((T77+X77)-MAX(0.3*(T77-85-115),0),0)</f>
        <v>188</v>
      </c>
      <c r="AB77" s="136">
        <f>ROUND((U77+Y77)-MAX(0.3*(U77-85-115),0),0)</f>
        <v>279</v>
      </c>
      <c r="AC77" s="136">
        <f>ROUND((V77+Z77)-MAX(0.3*(V77-85-115),0),0)</f>
        <v>353</v>
      </c>
      <c r="AE77" s="136">
        <v>265</v>
      </c>
      <c r="AF77" s="136">
        <v>0</v>
      </c>
      <c r="AG77" s="136">
        <f>SUM(AE77:AF77)</f>
        <v>265</v>
      </c>
      <c r="AH77" s="136">
        <f>ROUND((AG77+W77)-MAX(0.3*(AG77-85-115),0),0)</f>
        <v>316</v>
      </c>
      <c r="AI77" s="203">
        <v>618</v>
      </c>
      <c r="AJ77" s="204">
        <v>25.7</v>
      </c>
      <c r="AK77" s="136">
        <v>1</v>
      </c>
      <c r="AL77" s="136">
        <v>115</v>
      </c>
      <c r="AM77" s="136">
        <v>4</v>
      </c>
      <c r="AN77" s="6">
        <v>0.97</v>
      </c>
      <c r="AO77" s="136">
        <v>48</v>
      </c>
      <c r="AP77" s="136">
        <v>4</v>
      </c>
      <c r="AQ77" s="6">
        <v>0.92</v>
      </c>
      <c r="AR77" s="149">
        <v>0</v>
      </c>
      <c r="AS77" s="149">
        <v>0.1</v>
      </c>
      <c r="AT77" s="149">
        <v>0.1</v>
      </c>
      <c r="AU77" s="149">
        <v>0.1</v>
      </c>
      <c r="AV77" s="136">
        <v>0</v>
      </c>
      <c r="AW77" s="136">
        <v>500</v>
      </c>
      <c r="AX77" s="136">
        <v>500</v>
      </c>
      <c r="AY77" s="136">
        <v>500</v>
      </c>
      <c r="AZ77" s="149">
        <v>0</v>
      </c>
      <c r="BA77" s="149">
        <v>0.125</v>
      </c>
      <c r="BB77" s="149">
        <v>0.125</v>
      </c>
      <c r="BC77" s="149">
        <v>0.125</v>
      </c>
      <c r="BD77" s="138">
        <v>0</v>
      </c>
      <c r="BE77" s="138"/>
      <c r="BF77" s="138"/>
      <c r="BG77" s="136">
        <v>0</v>
      </c>
      <c r="BH77" s="6">
        <v>3.35</v>
      </c>
      <c r="BI77" s="6">
        <v>3.35</v>
      </c>
      <c r="BJ77" s="136"/>
      <c r="BK77" s="136"/>
      <c r="BL77" s="136"/>
      <c r="BM77" s="136"/>
      <c r="BN77" s="238"/>
      <c r="BO77" s="136"/>
      <c r="BP77" s="136"/>
      <c r="BQ77" s="136"/>
      <c r="BR77" s="136"/>
      <c r="BS77" s="136"/>
      <c r="BT77" s="136"/>
      <c r="BU77" s="136"/>
    </row>
    <row r="78" spans="1:73">
      <c r="A78" s="4" t="s">
        <v>96</v>
      </c>
      <c r="B78" s="137">
        <v>26</v>
      </c>
      <c r="C78" s="137">
        <v>1981</v>
      </c>
      <c r="D78" s="190">
        <v>4932064</v>
      </c>
      <c r="E78" s="141">
        <v>2144518</v>
      </c>
      <c r="F78" s="141">
        <v>177443</v>
      </c>
      <c r="G78" s="191">
        <v>7.6</v>
      </c>
      <c r="H78" s="209"/>
      <c r="I78" s="209"/>
      <c r="J78" s="209"/>
      <c r="K78" s="145">
        <v>57763</v>
      </c>
      <c r="L78" s="197"/>
      <c r="N78" s="140">
        <v>51466552</v>
      </c>
      <c r="O78" s="145">
        <v>13719</v>
      </c>
      <c r="P78" s="145">
        <v>214533</v>
      </c>
      <c r="Q78" s="145">
        <v>73529</v>
      </c>
      <c r="R78" s="145">
        <v>378447.8</v>
      </c>
      <c r="S78" s="145">
        <v>138576.6</v>
      </c>
      <c r="T78" s="145">
        <v>199</v>
      </c>
      <c r="U78" s="145">
        <v>248</v>
      </c>
      <c r="V78" s="145">
        <v>290</v>
      </c>
      <c r="W78" s="145">
        <v>70</v>
      </c>
      <c r="X78" s="145">
        <v>128</v>
      </c>
      <c r="Y78" s="145">
        <v>183</v>
      </c>
      <c r="Z78" s="145">
        <v>233</v>
      </c>
      <c r="AA78" s="136">
        <f>ROUND((T78+X78)-MAX(0.3*(T78-85-115),0),0)</f>
        <v>327</v>
      </c>
      <c r="AB78" s="136">
        <f>ROUND((U78+Y78)-MAX(0.3*(U78-85-115),0),0)</f>
        <v>417</v>
      </c>
      <c r="AC78" s="136">
        <f>ROUND((V78+Z78)-MAX(0.3*(V78-85-115),0),0)</f>
        <v>496</v>
      </c>
      <c r="AE78" s="136">
        <v>265</v>
      </c>
      <c r="AF78" s="136">
        <v>0</v>
      </c>
      <c r="AG78" s="136">
        <f>SUM(AE78:AF78)</f>
        <v>265</v>
      </c>
      <c r="AH78" s="136">
        <f>ROUND((AG78+W78)-MAX(0.3*(AG78-85-115),0),0)</f>
        <v>316</v>
      </c>
      <c r="AI78" s="203">
        <v>634</v>
      </c>
      <c r="AJ78" s="204">
        <v>13.2</v>
      </c>
      <c r="AK78" s="136">
        <v>0</v>
      </c>
      <c r="AL78" s="136">
        <v>111</v>
      </c>
      <c r="AM78" s="136">
        <v>52</v>
      </c>
      <c r="AN78" s="6">
        <v>0.68</v>
      </c>
      <c r="AO78" s="136">
        <v>23</v>
      </c>
      <c r="AP78" s="136">
        <v>10</v>
      </c>
      <c r="AQ78" s="6">
        <v>0.7</v>
      </c>
      <c r="AR78" s="149">
        <v>0</v>
      </c>
      <c r="AS78" s="149">
        <v>0.1</v>
      </c>
      <c r="AT78" s="149">
        <v>0.1</v>
      </c>
      <c r="AU78" s="149">
        <v>0.1</v>
      </c>
      <c r="AV78" s="136">
        <v>0</v>
      </c>
      <c r="AW78" s="136">
        <v>500</v>
      </c>
      <c r="AX78" s="136">
        <v>500</v>
      </c>
      <c r="AY78" s="136">
        <v>500</v>
      </c>
      <c r="AZ78" s="149">
        <v>0</v>
      </c>
      <c r="BA78" s="149">
        <v>0.125</v>
      </c>
      <c r="BB78" s="149">
        <v>0.125</v>
      </c>
      <c r="BC78" s="149">
        <v>0.125</v>
      </c>
      <c r="BD78" s="138">
        <v>0</v>
      </c>
      <c r="BE78" s="138"/>
      <c r="BF78" s="138"/>
      <c r="BG78" s="136">
        <v>0</v>
      </c>
      <c r="BH78" s="6">
        <v>3.35</v>
      </c>
      <c r="BI78" s="6">
        <v>3.35</v>
      </c>
      <c r="BJ78" s="136"/>
      <c r="BK78" s="136"/>
      <c r="BL78" s="136"/>
      <c r="BM78" s="136"/>
      <c r="BN78" s="238"/>
      <c r="BO78" s="136"/>
      <c r="BP78" s="136"/>
      <c r="BQ78" s="136"/>
      <c r="BR78" s="136"/>
      <c r="BS78" s="136"/>
      <c r="BT78" s="136"/>
      <c r="BU78" s="136"/>
    </row>
    <row r="79" spans="1:73">
      <c r="A79" s="4" t="s">
        <v>97</v>
      </c>
      <c r="B79" s="137">
        <v>27</v>
      </c>
      <c r="C79" s="137">
        <v>1981</v>
      </c>
      <c r="D79" s="190">
        <v>795328</v>
      </c>
      <c r="E79" s="141">
        <v>358686</v>
      </c>
      <c r="F79" s="141">
        <v>26352</v>
      </c>
      <c r="G79" s="191">
        <v>6.8</v>
      </c>
      <c r="H79" s="209"/>
      <c r="I79" s="209"/>
      <c r="J79" s="209"/>
      <c r="K79" s="145">
        <v>10201</v>
      </c>
      <c r="L79" s="197"/>
      <c r="N79" s="140">
        <v>8185714</v>
      </c>
      <c r="O79" s="145">
        <v>29404</v>
      </c>
      <c r="P79" s="145">
        <v>20428</v>
      </c>
      <c r="Q79" s="145">
        <v>7292</v>
      </c>
      <c r="R79" s="145">
        <v>47040.92</v>
      </c>
      <c r="S79" s="145">
        <v>17410.25</v>
      </c>
      <c r="T79" s="145">
        <v>193</v>
      </c>
      <c r="U79" s="145">
        <v>259</v>
      </c>
      <c r="V79" s="145">
        <v>331</v>
      </c>
      <c r="W79" s="145">
        <v>70</v>
      </c>
      <c r="X79" s="145">
        <v>128</v>
      </c>
      <c r="Y79" s="145">
        <v>183</v>
      </c>
      <c r="Z79" s="145">
        <v>233</v>
      </c>
      <c r="AA79" s="136">
        <f>ROUND((T79+X79)-MAX(0.3*(T79-85-115),0),0)</f>
        <v>321</v>
      </c>
      <c r="AB79" s="136">
        <f>ROUND((U79+Y79)-MAX(0.3*(U79-85-115),0),0)</f>
        <v>424</v>
      </c>
      <c r="AC79" s="136">
        <f>ROUND((V79+Z79)-MAX(0.3*(V79-85-115),0),0)</f>
        <v>525</v>
      </c>
      <c r="AE79" s="136">
        <v>265</v>
      </c>
      <c r="AF79" s="136">
        <v>0</v>
      </c>
      <c r="AG79" s="136">
        <f>SUM(AE79:AF79)</f>
        <v>265</v>
      </c>
      <c r="AH79" s="136">
        <f>ROUND((AG79+W79)-MAX(0.3*(AG79-85-115),0),0)</f>
        <v>316</v>
      </c>
      <c r="AI79" s="203">
        <v>107</v>
      </c>
      <c r="AJ79" s="204">
        <v>13.1</v>
      </c>
      <c r="AK79" s="136">
        <v>1</v>
      </c>
      <c r="AL79" s="136">
        <v>43</v>
      </c>
      <c r="AM79" s="136">
        <v>57</v>
      </c>
      <c r="AN79" s="6">
        <v>0.43</v>
      </c>
      <c r="AO79" s="136">
        <v>21</v>
      </c>
      <c r="AP79" s="136">
        <v>29</v>
      </c>
      <c r="AQ79" s="6">
        <v>0.42</v>
      </c>
      <c r="AR79" s="149">
        <v>0</v>
      </c>
      <c r="AS79" s="149">
        <v>0.1</v>
      </c>
      <c r="AT79" s="149">
        <v>0.1</v>
      </c>
      <c r="AU79" s="149">
        <v>0.1</v>
      </c>
      <c r="AV79" s="136">
        <v>0</v>
      </c>
      <c r="AW79" s="136">
        <v>500</v>
      </c>
      <c r="AX79" s="136">
        <v>500</v>
      </c>
      <c r="AY79" s="136">
        <v>500</v>
      </c>
      <c r="AZ79" s="149">
        <v>0</v>
      </c>
      <c r="BA79" s="149">
        <v>0.125</v>
      </c>
      <c r="BB79" s="149">
        <v>0.125</v>
      </c>
      <c r="BC79" s="149">
        <v>0.125</v>
      </c>
      <c r="BD79" s="138">
        <v>0</v>
      </c>
      <c r="BE79" s="138"/>
      <c r="BF79" s="138"/>
      <c r="BG79" s="136">
        <v>0</v>
      </c>
      <c r="BH79" s="6">
        <v>3.35</v>
      </c>
      <c r="BI79" s="6">
        <v>2.5</v>
      </c>
      <c r="BJ79" s="136"/>
      <c r="BK79" s="136"/>
      <c r="BL79" s="136"/>
      <c r="BM79" s="136"/>
      <c r="BN79" s="238"/>
      <c r="BO79" s="136"/>
      <c r="BP79" s="136"/>
      <c r="BQ79" s="136"/>
      <c r="BR79" s="136"/>
      <c r="BS79" s="136"/>
      <c r="BT79" s="136"/>
      <c r="BU79" s="136"/>
    </row>
    <row r="80" spans="1:73">
      <c r="A80" s="4" t="s">
        <v>98</v>
      </c>
      <c r="B80" s="137">
        <v>28</v>
      </c>
      <c r="C80" s="137">
        <v>1981</v>
      </c>
      <c r="D80" s="190">
        <v>1578515</v>
      </c>
      <c r="E80" s="141">
        <v>742310</v>
      </c>
      <c r="F80" s="141">
        <v>32876</v>
      </c>
      <c r="G80" s="191">
        <v>4.2</v>
      </c>
      <c r="H80" s="209"/>
      <c r="I80" s="209"/>
      <c r="J80" s="209"/>
      <c r="K80" s="145">
        <v>20863</v>
      </c>
      <c r="L80" s="197"/>
      <c r="N80" s="140">
        <v>17127803</v>
      </c>
      <c r="O80" s="145">
        <v>2845</v>
      </c>
      <c r="P80" s="145">
        <v>38716</v>
      </c>
      <c r="Q80" s="145">
        <v>14011</v>
      </c>
      <c r="R80" s="145">
        <v>74612.59</v>
      </c>
      <c r="S80" s="145">
        <v>27990.080000000002</v>
      </c>
      <c r="T80" s="145">
        <v>270</v>
      </c>
      <c r="U80" s="145">
        <v>335</v>
      </c>
      <c r="V80" s="145">
        <v>400</v>
      </c>
      <c r="W80" s="145">
        <v>70</v>
      </c>
      <c r="X80" s="145">
        <v>128</v>
      </c>
      <c r="Y80" s="145">
        <v>183</v>
      </c>
      <c r="Z80" s="145">
        <v>233</v>
      </c>
      <c r="AA80" s="136">
        <f>ROUND((T80+X80)-MAX(0.3*(T80-85-115),0),0)</f>
        <v>377</v>
      </c>
      <c r="AB80" s="136">
        <f>ROUND((U80+Y80)-MAX(0.3*(U80-85-115),0),0)</f>
        <v>478</v>
      </c>
      <c r="AC80" s="136">
        <f>ROUND((V80+Z80)-MAX(0.3*(V80-85-115),0),0)</f>
        <v>573</v>
      </c>
      <c r="AE80" s="136">
        <v>265</v>
      </c>
      <c r="AF80" s="136">
        <v>93</v>
      </c>
      <c r="AG80" s="136">
        <f>SUM(AE80:AF80)</f>
        <v>358</v>
      </c>
      <c r="AH80" s="136">
        <f>ROUND((AG80+W80)-MAX(0.3*(AG80-85-115),0),0)</f>
        <v>381</v>
      </c>
      <c r="AI80" s="203">
        <v>221</v>
      </c>
      <c r="AJ80" s="204">
        <v>14</v>
      </c>
      <c r="AK80" s="136">
        <v>0</v>
      </c>
      <c r="AL80" s="136"/>
      <c r="AM80" s="136"/>
      <c r="AN80" s="6"/>
      <c r="AO80" s="136"/>
      <c r="AP80" s="136"/>
      <c r="AQ80" s="6"/>
      <c r="AR80" s="149">
        <v>0</v>
      </c>
      <c r="AS80" s="149">
        <v>0.1</v>
      </c>
      <c r="AT80" s="149">
        <v>0.1</v>
      </c>
      <c r="AU80" s="149">
        <v>0.1</v>
      </c>
      <c r="AV80" s="136">
        <v>0</v>
      </c>
      <c r="AW80" s="136">
        <v>500</v>
      </c>
      <c r="AX80" s="136">
        <v>500</v>
      </c>
      <c r="AY80" s="136">
        <v>500</v>
      </c>
      <c r="AZ80" s="149">
        <v>0</v>
      </c>
      <c r="BA80" s="149">
        <v>0.125</v>
      </c>
      <c r="BB80" s="149">
        <v>0.125</v>
      </c>
      <c r="BC80" s="149">
        <v>0.125</v>
      </c>
      <c r="BD80" s="138">
        <v>0</v>
      </c>
      <c r="BE80" s="138"/>
      <c r="BF80" s="138"/>
      <c r="BG80" s="136">
        <v>0</v>
      </c>
      <c r="BH80" s="6">
        <v>3.35</v>
      </c>
      <c r="BI80" s="6">
        <v>3.35</v>
      </c>
      <c r="BJ80" s="136"/>
      <c r="BK80" s="136"/>
      <c r="BL80" s="136"/>
      <c r="BM80" s="136"/>
      <c r="BN80" s="238"/>
      <c r="BO80" s="136"/>
      <c r="BP80" s="136"/>
      <c r="BQ80" s="136"/>
      <c r="BR80" s="136"/>
      <c r="BS80" s="136"/>
      <c r="BT80" s="136"/>
      <c r="BU80" s="136"/>
    </row>
    <row r="81" spans="1:73">
      <c r="A81" s="4" t="s">
        <v>99</v>
      </c>
      <c r="B81" s="137">
        <v>29</v>
      </c>
      <c r="C81" s="137">
        <v>1981</v>
      </c>
      <c r="D81" s="190">
        <v>847655</v>
      </c>
      <c r="E81" s="141">
        <v>429828</v>
      </c>
      <c r="F81" s="141">
        <v>33347</v>
      </c>
      <c r="G81" s="191">
        <v>7.2</v>
      </c>
      <c r="H81" s="209"/>
      <c r="I81" s="209"/>
      <c r="J81" s="209"/>
      <c r="K81" s="145">
        <v>13203</v>
      </c>
      <c r="L81" s="197"/>
      <c r="N81" s="140">
        <v>10882149</v>
      </c>
      <c r="O81" s="145">
        <v>126028</v>
      </c>
      <c r="P81" s="145">
        <v>14211</v>
      </c>
      <c r="Q81" s="145">
        <v>5252</v>
      </c>
      <c r="R81" s="145">
        <v>37366.17</v>
      </c>
      <c r="S81" s="145">
        <v>15607.08</v>
      </c>
      <c r="T81" s="145">
        <v>211</v>
      </c>
      <c r="U81" s="145">
        <v>262</v>
      </c>
      <c r="V81" s="145">
        <v>314</v>
      </c>
      <c r="W81" s="145">
        <v>70</v>
      </c>
      <c r="X81" s="145">
        <v>128</v>
      </c>
      <c r="Y81" s="145">
        <v>183</v>
      </c>
      <c r="Z81" s="145">
        <v>233</v>
      </c>
      <c r="AA81" s="136">
        <f>ROUND((T81+X81)-MAX(0.3*(T81-85-115),0),0)</f>
        <v>336</v>
      </c>
      <c r="AB81" s="136">
        <f>ROUND((U81+Y81)-MAX(0.3*(U81-85-115),0),0)</f>
        <v>426</v>
      </c>
      <c r="AC81" s="136">
        <f>ROUND((V81+Z81)-MAX(0.3*(V81-85-115),0),0)</f>
        <v>513</v>
      </c>
      <c r="AE81" s="136">
        <v>265</v>
      </c>
      <c r="AF81" s="136">
        <v>46</v>
      </c>
      <c r="AG81" s="136">
        <f>SUM(AE81:AF81)</f>
        <v>311</v>
      </c>
      <c r="AH81" s="136">
        <f>ROUND((AG81+W81)-MAX(0.3*(AG81-85-115),0),0)</f>
        <v>348</v>
      </c>
      <c r="AI81" s="203">
        <v>93</v>
      </c>
      <c r="AJ81" s="204">
        <v>10.5</v>
      </c>
      <c r="AK81" s="136">
        <v>0</v>
      </c>
      <c r="AL81" s="136">
        <v>26</v>
      </c>
      <c r="AM81" s="136">
        <v>14</v>
      </c>
      <c r="AN81" s="6">
        <v>0.65</v>
      </c>
      <c r="AO81" s="136">
        <v>15</v>
      </c>
      <c r="AP81" s="136">
        <v>5</v>
      </c>
      <c r="AQ81" s="6">
        <v>0.75</v>
      </c>
      <c r="AR81" s="149">
        <v>0</v>
      </c>
      <c r="AS81" s="149">
        <v>0.1</v>
      </c>
      <c r="AT81" s="149">
        <v>0.1</v>
      </c>
      <c r="AU81" s="149">
        <v>0.1</v>
      </c>
      <c r="AV81" s="136">
        <v>0</v>
      </c>
      <c r="AW81" s="136">
        <v>500</v>
      </c>
      <c r="AX81" s="136">
        <v>500</v>
      </c>
      <c r="AY81" s="136">
        <v>500</v>
      </c>
      <c r="AZ81" s="149">
        <v>0</v>
      </c>
      <c r="BA81" s="149">
        <v>0.125</v>
      </c>
      <c r="BB81" s="149">
        <v>0.125</v>
      </c>
      <c r="BC81" s="149">
        <v>0.125</v>
      </c>
      <c r="BD81" s="138">
        <v>0</v>
      </c>
      <c r="BE81" s="138"/>
      <c r="BF81" s="138"/>
      <c r="BG81" s="136">
        <v>0</v>
      </c>
      <c r="BH81" s="6">
        <v>3.35</v>
      </c>
      <c r="BI81" s="6">
        <v>2.75</v>
      </c>
      <c r="BJ81" s="136"/>
      <c r="BK81" s="136"/>
      <c r="BL81" s="136"/>
      <c r="BM81" s="136"/>
      <c r="BN81" s="238"/>
      <c r="BO81" s="136"/>
      <c r="BP81" s="136"/>
      <c r="BQ81" s="136"/>
      <c r="BR81" s="136"/>
      <c r="BS81" s="136"/>
      <c r="BT81" s="136"/>
      <c r="BU81" s="136"/>
    </row>
    <row r="82" spans="1:73">
      <c r="A82" s="4" t="s">
        <v>100</v>
      </c>
      <c r="B82" s="137">
        <v>30</v>
      </c>
      <c r="C82" s="137">
        <v>1981</v>
      </c>
      <c r="D82" s="190">
        <v>936621</v>
      </c>
      <c r="E82" s="141">
        <v>452885</v>
      </c>
      <c r="F82" s="141">
        <v>24596</v>
      </c>
      <c r="G82" s="191">
        <v>5.2</v>
      </c>
      <c r="H82" s="209"/>
      <c r="I82" s="209"/>
      <c r="J82" s="209"/>
      <c r="K82" s="145">
        <v>10480</v>
      </c>
      <c r="L82" s="197"/>
      <c r="N82" s="140">
        <v>10505613</v>
      </c>
      <c r="O82" s="145">
        <v>4323</v>
      </c>
      <c r="P82" s="145">
        <v>23598</v>
      </c>
      <c r="Q82" s="145">
        <v>8686</v>
      </c>
      <c r="R82" s="145">
        <v>54265.75</v>
      </c>
      <c r="S82" s="145">
        <v>22046.92</v>
      </c>
      <c r="T82" s="145">
        <v>292</v>
      </c>
      <c r="U82" s="145">
        <v>346</v>
      </c>
      <c r="V82" s="145">
        <v>392</v>
      </c>
      <c r="W82" s="145">
        <v>70</v>
      </c>
      <c r="X82" s="145">
        <v>128</v>
      </c>
      <c r="Y82" s="145">
        <v>183</v>
      </c>
      <c r="Z82" s="145">
        <v>233</v>
      </c>
      <c r="AA82" s="136">
        <f>ROUND((T82+X82)-MAX(0.3*(T82-85-115),0),0)</f>
        <v>392</v>
      </c>
      <c r="AB82" s="136">
        <f>ROUND((U82+Y82)-MAX(0.3*(U82-85-115),0),0)</f>
        <v>485</v>
      </c>
      <c r="AC82" s="136">
        <f>ROUND((V82+Z82)-MAX(0.3*(V82-85-115),0),0)</f>
        <v>567</v>
      </c>
      <c r="AE82" s="136">
        <v>265</v>
      </c>
      <c r="AF82" s="136">
        <v>24</v>
      </c>
      <c r="AG82" s="136">
        <f>SUM(AE82:AF82)</f>
        <v>289</v>
      </c>
      <c r="AH82" s="136">
        <f>ROUND((AG82+W82)-MAX(0.3*(AG82-85-115),0),0)</f>
        <v>332</v>
      </c>
      <c r="AI82" s="203">
        <v>70</v>
      </c>
      <c r="AJ82" s="204">
        <v>7.6</v>
      </c>
      <c r="AK82" s="136">
        <v>1</v>
      </c>
      <c r="AL82" s="136">
        <v>160</v>
      </c>
      <c r="AM82" s="136">
        <v>238</v>
      </c>
      <c r="AN82" s="6">
        <v>0.4</v>
      </c>
      <c r="AO82" s="136">
        <v>10</v>
      </c>
      <c r="AP82" s="136">
        <v>13</v>
      </c>
      <c r="AQ82" s="6">
        <v>0.43</v>
      </c>
      <c r="AR82" s="149">
        <v>0</v>
      </c>
      <c r="AS82" s="149">
        <v>0.1</v>
      </c>
      <c r="AT82" s="149">
        <v>0.1</v>
      </c>
      <c r="AU82" s="149">
        <v>0.1</v>
      </c>
      <c r="AV82" s="136">
        <v>0</v>
      </c>
      <c r="AW82" s="136">
        <v>500</v>
      </c>
      <c r="AX82" s="136">
        <v>500</v>
      </c>
      <c r="AY82" s="136">
        <v>500</v>
      </c>
      <c r="AZ82" s="149">
        <v>0</v>
      </c>
      <c r="BA82" s="149">
        <v>0.125</v>
      </c>
      <c r="BB82" s="149">
        <v>0.125</v>
      </c>
      <c r="BC82" s="149">
        <v>0.125</v>
      </c>
      <c r="BD82" s="138">
        <v>0</v>
      </c>
      <c r="BE82" s="138"/>
      <c r="BF82" s="138"/>
      <c r="BG82" s="136">
        <v>0</v>
      </c>
      <c r="BH82" s="6">
        <v>3.35</v>
      </c>
      <c r="BI82" s="6">
        <v>3.35</v>
      </c>
      <c r="BJ82" s="136"/>
      <c r="BK82" s="136"/>
      <c r="BL82" s="136"/>
      <c r="BM82" s="136"/>
      <c r="BN82" s="238"/>
      <c r="BO82" s="136"/>
      <c r="BP82" s="136"/>
      <c r="BQ82" s="136"/>
      <c r="BR82" s="136"/>
      <c r="BS82" s="136"/>
      <c r="BT82" s="136"/>
      <c r="BU82" s="136"/>
    </row>
    <row r="83" spans="1:73">
      <c r="A83" s="4" t="s">
        <v>101</v>
      </c>
      <c r="B83" s="137">
        <v>31</v>
      </c>
      <c r="C83" s="137">
        <v>1981</v>
      </c>
      <c r="D83" s="190">
        <v>7407472</v>
      </c>
      <c r="E83" s="141">
        <v>3337050</v>
      </c>
      <c r="F83" s="141">
        <v>268052</v>
      </c>
      <c r="G83" s="191">
        <v>7.4</v>
      </c>
      <c r="H83" s="209"/>
      <c r="I83" s="209"/>
      <c r="J83" s="209"/>
      <c r="K83" s="145">
        <v>98755</v>
      </c>
      <c r="L83" s="197"/>
      <c r="N83" s="140">
        <v>97057434</v>
      </c>
      <c r="O83" s="145">
        <v>60698</v>
      </c>
      <c r="P83" s="145">
        <v>469279</v>
      </c>
      <c r="Q83" s="145">
        <v>154017</v>
      </c>
      <c r="R83" s="145">
        <v>608345.1</v>
      </c>
      <c r="S83" s="145">
        <v>220685.7</v>
      </c>
      <c r="T83" s="145">
        <v>273</v>
      </c>
      <c r="U83" s="145">
        <v>360</v>
      </c>
      <c r="V83" s="145">
        <v>414</v>
      </c>
      <c r="W83" s="145">
        <v>70</v>
      </c>
      <c r="X83" s="145">
        <v>128</v>
      </c>
      <c r="Y83" s="145">
        <v>183</v>
      </c>
      <c r="Z83" s="145">
        <v>233</v>
      </c>
      <c r="AA83" s="136">
        <f>ROUND((T83+X83)-MAX(0.3*(T83-85-115),0),0)</f>
        <v>379</v>
      </c>
      <c r="AB83" s="136">
        <f>ROUND((U83+Y83)-MAX(0.3*(U83-85-115),0),0)</f>
        <v>495</v>
      </c>
      <c r="AC83" s="136">
        <f>ROUND((V83+Z83)-MAX(0.3*(V83-85-115),0),0)</f>
        <v>583</v>
      </c>
      <c r="AE83" s="136">
        <v>265</v>
      </c>
      <c r="AF83" s="136">
        <v>25</v>
      </c>
      <c r="AG83" s="136">
        <f>SUM(AE83:AF83)</f>
        <v>290</v>
      </c>
      <c r="AH83" s="136">
        <f>ROUND((AG83+W83)-MAX(0.3*(AG83-85-115),0),0)</f>
        <v>333</v>
      </c>
      <c r="AI83" s="203">
        <v>736</v>
      </c>
      <c r="AJ83" s="204">
        <v>10</v>
      </c>
      <c r="AK83" s="136">
        <v>1</v>
      </c>
      <c r="AL83" s="136">
        <v>43</v>
      </c>
      <c r="AM83" s="136">
        <v>37</v>
      </c>
      <c r="AN83" s="6">
        <v>0.54</v>
      </c>
      <c r="AO83" s="136">
        <v>22</v>
      </c>
      <c r="AP83" s="136">
        <v>18</v>
      </c>
      <c r="AQ83" s="6">
        <v>0.55000000000000004</v>
      </c>
      <c r="AR83" s="149">
        <v>0</v>
      </c>
      <c r="AS83" s="149">
        <v>0.1</v>
      </c>
      <c r="AT83" s="149">
        <v>0.1</v>
      </c>
      <c r="AU83" s="149">
        <v>0.1</v>
      </c>
      <c r="AV83" s="136">
        <v>0</v>
      </c>
      <c r="AW83" s="136">
        <v>500</v>
      </c>
      <c r="AX83" s="136">
        <v>500</v>
      </c>
      <c r="AY83" s="136">
        <v>500</v>
      </c>
      <c r="AZ83" s="149">
        <v>0</v>
      </c>
      <c r="BA83" s="149">
        <v>0.125</v>
      </c>
      <c r="BB83" s="149">
        <v>0.125</v>
      </c>
      <c r="BC83" s="149">
        <v>0.125</v>
      </c>
      <c r="BD83" s="138">
        <v>0</v>
      </c>
      <c r="BE83" s="138"/>
      <c r="BF83" s="138"/>
      <c r="BG83" s="136">
        <v>0</v>
      </c>
      <c r="BH83" s="6">
        <v>3.35</v>
      </c>
      <c r="BI83" s="6">
        <v>3.35</v>
      </c>
      <c r="BJ83" s="136"/>
      <c r="BK83" s="136"/>
      <c r="BL83" s="136"/>
      <c r="BM83" s="136"/>
      <c r="BN83" s="238"/>
      <c r="BO83" s="136"/>
      <c r="BP83" s="136"/>
      <c r="BQ83" s="136"/>
      <c r="BR83" s="136"/>
      <c r="BS83" s="136"/>
      <c r="BT83" s="136"/>
      <c r="BU83" s="136"/>
    </row>
    <row r="84" spans="1:73">
      <c r="A84" s="4" t="s">
        <v>102</v>
      </c>
      <c r="B84" s="137">
        <v>32</v>
      </c>
      <c r="C84" s="137">
        <v>1981</v>
      </c>
      <c r="D84" s="190">
        <v>1332748</v>
      </c>
      <c r="E84" s="141">
        <v>536024</v>
      </c>
      <c r="F84" s="141">
        <v>42138</v>
      </c>
      <c r="G84" s="191">
        <v>7.3</v>
      </c>
      <c r="H84" s="209"/>
      <c r="I84" s="209"/>
      <c r="J84" s="209"/>
      <c r="K84" s="145">
        <v>18511</v>
      </c>
      <c r="L84" s="197"/>
      <c r="N84" s="140">
        <v>12687802</v>
      </c>
      <c r="O84" s="145">
        <v>11706</v>
      </c>
      <c r="P84" s="145">
        <v>55670</v>
      </c>
      <c r="Q84" s="145">
        <v>19548</v>
      </c>
      <c r="R84" s="145">
        <v>182922</v>
      </c>
      <c r="S84" s="145">
        <v>60951.17</v>
      </c>
      <c r="T84" s="145">
        <v>178</v>
      </c>
      <c r="U84" s="145">
        <v>220</v>
      </c>
      <c r="V84" s="145">
        <v>267</v>
      </c>
      <c r="W84" s="145">
        <v>70</v>
      </c>
      <c r="X84" s="145">
        <v>128</v>
      </c>
      <c r="Y84" s="145">
        <v>183</v>
      </c>
      <c r="Z84" s="145">
        <v>233</v>
      </c>
      <c r="AA84" s="136">
        <f>ROUND((T84+X84)-MAX(0.3*(T84-85-115),0),0)</f>
        <v>306</v>
      </c>
      <c r="AB84" s="136">
        <f>ROUND((U84+Y84)-MAX(0.3*(U84-85-115),0),0)</f>
        <v>397</v>
      </c>
      <c r="AC84" s="136">
        <f>ROUND((V84+Z84)-MAX(0.3*(V84-85-115),0),0)</f>
        <v>480</v>
      </c>
      <c r="AE84" s="136">
        <v>265</v>
      </c>
      <c r="AF84" s="136">
        <v>0</v>
      </c>
      <c r="AG84" s="136">
        <f>SUM(AE84:AF84)</f>
        <v>265</v>
      </c>
      <c r="AH84" s="136">
        <f>ROUND((AG84+W84)-MAX(0.3*(AG84-85-115),0),0)</f>
        <v>316</v>
      </c>
      <c r="AI84" s="203">
        <v>243</v>
      </c>
      <c r="AJ84" s="204">
        <v>18.600000000000001</v>
      </c>
      <c r="AK84" s="136">
        <v>1</v>
      </c>
      <c r="AL84" s="136">
        <v>41</v>
      </c>
      <c r="AM84" s="136">
        <v>29</v>
      </c>
      <c r="AN84" s="6">
        <v>0.59</v>
      </c>
      <c r="AO84" s="136">
        <v>22</v>
      </c>
      <c r="AP84" s="136">
        <v>20</v>
      </c>
      <c r="AQ84" s="6">
        <v>0.52</v>
      </c>
      <c r="AR84" s="149">
        <v>0</v>
      </c>
      <c r="AS84" s="149">
        <v>0.1</v>
      </c>
      <c r="AT84" s="149">
        <v>0.1</v>
      </c>
      <c r="AU84" s="149">
        <v>0.1</v>
      </c>
      <c r="AV84" s="136">
        <v>0</v>
      </c>
      <c r="AW84" s="136">
        <v>500</v>
      </c>
      <c r="AX84" s="136">
        <v>500</v>
      </c>
      <c r="AY84" s="136">
        <v>500</v>
      </c>
      <c r="AZ84" s="149">
        <v>0</v>
      </c>
      <c r="BA84" s="149">
        <v>0.125</v>
      </c>
      <c r="BB84" s="149">
        <v>0.125</v>
      </c>
      <c r="BC84" s="149">
        <v>0.125</v>
      </c>
      <c r="BD84" s="138">
        <v>0</v>
      </c>
      <c r="BE84" s="138"/>
      <c r="BF84" s="138"/>
      <c r="BG84" s="136">
        <v>0</v>
      </c>
      <c r="BH84" s="6">
        <v>3.35</v>
      </c>
      <c r="BI84" s="6">
        <v>3.35</v>
      </c>
      <c r="BJ84" s="136"/>
      <c r="BK84" s="136"/>
      <c r="BL84" s="136"/>
      <c r="BM84" s="136"/>
      <c r="BN84" s="238"/>
      <c r="BO84" s="136"/>
      <c r="BP84" s="136"/>
      <c r="BQ84" s="136"/>
      <c r="BR84" s="136"/>
      <c r="BS84" s="136"/>
      <c r="BT84" s="136"/>
      <c r="BU84" s="136"/>
    </row>
    <row r="85" spans="1:73">
      <c r="A85" s="4" t="s">
        <v>103</v>
      </c>
      <c r="B85" s="137">
        <v>33</v>
      </c>
      <c r="C85" s="137">
        <v>1981</v>
      </c>
      <c r="D85" s="190">
        <v>17567734</v>
      </c>
      <c r="E85" s="141">
        <v>7412890</v>
      </c>
      <c r="F85" s="141">
        <v>609893</v>
      </c>
      <c r="G85" s="191">
        <v>7.6</v>
      </c>
      <c r="H85" s="209"/>
      <c r="I85" s="209"/>
      <c r="J85" s="209"/>
      <c r="K85" s="145">
        <v>261840</v>
      </c>
      <c r="L85" s="197"/>
      <c r="N85" s="140">
        <v>215239003</v>
      </c>
      <c r="O85" s="145">
        <v>323733</v>
      </c>
      <c r="P85" s="145">
        <v>1108387</v>
      </c>
      <c r="Q85" s="145">
        <v>369258</v>
      </c>
      <c r="R85" s="145">
        <v>1851050</v>
      </c>
      <c r="S85" s="145">
        <v>752950.3</v>
      </c>
      <c r="T85" s="145">
        <v>401</v>
      </c>
      <c r="U85" s="145">
        <v>477</v>
      </c>
      <c r="V85" s="145">
        <v>563</v>
      </c>
      <c r="W85" s="145">
        <v>70</v>
      </c>
      <c r="X85" s="145">
        <v>128</v>
      </c>
      <c r="Y85" s="145">
        <v>183</v>
      </c>
      <c r="Z85" s="145">
        <v>233</v>
      </c>
      <c r="AA85" s="136">
        <f>ROUND((T85+X85)-MAX(0.3*(T85-85-115),0),0)</f>
        <v>469</v>
      </c>
      <c r="AB85" s="136">
        <f>ROUND((U85+Y85)-MAX(0.3*(U85-85-115),0),0)</f>
        <v>577</v>
      </c>
      <c r="AC85" s="136">
        <f>ROUND((V85+Z85)-MAX(0.3*(V85-85-115),0),0)</f>
        <v>687</v>
      </c>
      <c r="AE85" s="136">
        <v>265</v>
      </c>
      <c r="AF85" s="136">
        <v>63</v>
      </c>
      <c r="AG85" s="136">
        <f>SUM(AE85:AF85)</f>
        <v>328</v>
      </c>
      <c r="AH85" s="136">
        <f>ROUND((AG85+W85)-MAX(0.3*(AG85-85-115),0),0)</f>
        <v>360</v>
      </c>
      <c r="AI85" s="203">
        <v>2516</v>
      </c>
      <c r="AJ85" s="204">
        <v>14.4</v>
      </c>
      <c r="AK85" s="136">
        <v>1</v>
      </c>
      <c r="AL85" s="136">
        <v>86</v>
      </c>
      <c r="AM85" s="136">
        <v>63</v>
      </c>
      <c r="AN85" s="6">
        <v>0.57999999999999996</v>
      </c>
      <c r="AO85" s="136">
        <v>25</v>
      </c>
      <c r="AP85" s="136">
        <v>35</v>
      </c>
      <c r="AQ85" s="6">
        <v>0.42</v>
      </c>
      <c r="AR85" s="149">
        <v>0</v>
      </c>
      <c r="AS85" s="149">
        <v>0.1</v>
      </c>
      <c r="AT85" s="149">
        <v>0.1</v>
      </c>
      <c r="AU85" s="149">
        <v>0.1</v>
      </c>
      <c r="AV85" s="136">
        <v>0</v>
      </c>
      <c r="AW85" s="136">
        <v>500</v>
      </c>
      <c r="AX85" s="136">
        <v>500</v>
      </c>
      <c r="AY85" s="136">
        <v>500</v>
      </c>
      <c r="AZ85" s="149">
        <v>0</v>
      </c>
      <c r="BA85" s="149">
        <v>0.125</v>
      </c>
      <c r="BB85" s="149">
        <v>0.125</v>
      </c>
      <c r="BC85" s="149">
        <v>0.125</v>
      </c>
      <c r="BD85" s="138">
        <v>0</v>
      </c>
      <c r="BE85" s="138"/>
      <c r="BF85" s="138"/>
      <c r="BG85" s="136">
        <v>0</v>
      </c>
      <c r="BH85" s="6">
        <v>3.35</v>
      </c>
      <c r="BI85" s="6">
        <v>3.35</v>
      </c>
      <c r="BJ85" s="136"/>
      <c r="BK85" s="136"/>
      <c r="BL85" s="136"/>
      <c r="BM85" s="136"/>
      <c r="BN85" s="238"/>
      <c r="BO85" s="136"/>
      <c r="BP85" s="136"/>
      <c r="BQ85" s="136"/>
      <c r="BR85" s="136"/>
      <c r="BS85" s="136"/>
      <c r="BT85" s="136"/>
      <c r="BU85" s="136"/>
    </row>
    <row r="86" spans="1:73">
      <c r="A86" s="4" t="s">
        <v>104</v>
      </c>
      <c r="B86" s="137">
        <v>34</v>
      </c>
      <c r="C86" s="137">
        <v>1981</v>
      </c>
      <c r="D86" s="190">
        <v>5956653</v>
      </c>
      <c r="E86" s="141">
        <v>2722639</v>
      </c>
      <c r="F86" s="141">
        <v>189329</v>
      </c>
      <c r="G86" s="191">
        <v>6.5</v>
      </c>
      <c r="H86" s="209"/>
      <c r="I86" s="209"/>
      <c r="J86" s="209"/>
      <c r="K86" s="145">
        <v>65869</v>
      </c>
      <c r="L86" s="197"/>
      <c r="N86" s="140">
        <v>55093632</v>
      </c>
      <c r="O86" s="145">
        <v>11553</v>
      </c>
      <c r="P86" s="145">
        <v>200561</v>
      </c>
      <c r="Q86" s="145">
        <v>80221</v>
      </c>
      <c r="R86" s="145">
        <v>604965.69999999995</v>
      </c>
      <c r="S86" s="145">
        <v>212684.7</v>
      </c>
      <c r="T86" s="145">
        <v>167</v>
      </c>
      <c r="U86" s="145">
        <v>192</v>
      </c>
      <c r="V86" s="145">
        <v>210</v>
      </c>
      <c r="W86" s="145">
        <v>70</v>
      </c>
      <c r="X86" s="145">
        <v>128</v>
      </c>
      <c r="Y86" s="145">
        <v>183</v>
      </c>
      <c r="Z86" s="145">
        <v>233</v>
      </c>
      <c r="AA86" s="136">
        <f>ROUND((T86+X86)-MAX(0.3*(T86-85-115),0),0)</f>
        <v>295</v>
      </c>
      <c r="AB86" s="136">
        <f>ROUND((U86+Y86)-MAX(0.3*(U86-85-115),0),0)</f>
        <v>375</v>
      </c>
      <c r="AC86" s="136">
        <f>ROUND((V86+Z86)-MAX(0.3*(V86-85-115),0),0)</f>
        <v>440</v>
      </c>
      <c r="AE86" s="136">
        <v>265</v>
      </c>
      <c r="AF86" s="136">
        <v>0</v>
      </c>
      <c r="AG86" s="136">
        <f>SUM(AE86:AF86)</f>
        <v>265</v>
      </c>
      <c r="AH86" s="136">
        <f>ROUND((AG86+W86)-MAX(0.3*(AG86-85-115),0),0)</f>
        <v>316</v>
      </c>
      <c r="AI86" s="203">
        <v>1016</v>
      </c>
      <c r="AJ86" s="204">
        <v>17.5</v>
      </c>
      <c r="AK86" s="136">
        <v>1</v>
      </c>
      <c r="AL86" s="136">
        <v>95</v>
      </c>
      <c r="AM86" s="136">
        <v>24</v>
      </c>
      <c r="AN86" s="6">
        <v>0.8</v>
      </c>
      <c r="AO86" s="136">
        <v>40</v>
      </c>
      <c r="AP86" s="136">
        <v>10</v>
      </c>
      <c r="AQ86" s="6">
        <v>0.8</v>
      </c>
      <c r="AR86" s="149">
        <v>0</v>
      </c>
      <c r="AS86" s="149">
        <v>0.1</v>
      </c>
      <c r="AT86" s="149">
        <v>0.1</v>
      </c>
      <c r="AU86" s="149">
        <v>0.1</v>
      </c>
      <c r="AV86" s="136">
        <v>0</v>
      </c>
      <c r="AW86" s="136">
        <v>500</v>
      </c>
      <c r="AX86" s="136">
        <v>500</v>
      </c>
      <c r="AY86" s="136">
        <v>500</v>
      </c>
      <c r="AZ86" s="149">
        <v>0</v>
      </c>
      <c r="BA86" s="149">
        <v>0.125</v>
      </c>
      <c r="BB86" s="149">
        <v>0.125</v>
      </c>
      <c r="BC86" s="149">
        <v>0.125</v>
      </c>
      <c r="BD86" s="138">
        <v>0</v>
      </c>
      <c r="BE86" s="138"/>
      <c r="BF86" s="138"/>
      <c r="BG86" s="136">
        <v>0</v>
      </c>
      <c r="BH86" s="6">
        <v>3.35</v>
      </c>
      <c r="BI86" s="6">
        <v>2.9</v>
      </c>
      <c r="BJ86" s="136"/>
      <c r="BK86" s="136"/>
      <c r="BL86" s="136"/>
      <c r="BM86" s="136"/>
      <c r="BN86" s="238"/>
      <c r="BO86" s="136"/>
      <c r="BP86" s="136"/>
      <c r="BQ86" s="136"/>
      <c r="BR86" s="136"/>
      <c r="BS86" s="136"/>
      <c r="BT86" s="136"/>
      <c r="BU86" s="136"/>
    </row>
    <row r="87" spans="1:73">
      <c r="A87" s="4" t="s">
        <v>105</v>
      </c>
      <c r="B87" s="137">
        <v>35</v>
      </c>
      <c r="C87" s="137">
        <v>1981</v>
      </c>
      <c r="D87" s="190">
        <v>659505</v>
      </c>
      <c r="E87" s="141">
        <v>294628</v>
      </c>
      <c r="F87" s="141">
        <v>14938</v>
      </c>
      <c r="G87" s="191">
        <v>4.8</v>
      </c>
      <c r="H87" s="209"/>
      <c r="I87" s="209"/>
      <c r="J87" s="209"/>
      <c r="K87" s="145">
        <v>9954</v>
      </c>
      <c r="L87" s="197"/>
      <c r="N87" s="140">
        <v>6914367</v>
      </c>
      <c r="O87" s="145">
        <v>20947</v>
      </c>
      <c r="P87" s="145">
        <v>13293</v>
      </c>
      <c r="Q87" s="145">
        <v>4937</v>
      </c>
      <c r="R87" s="145">
        <v>29221.33</v>
      </c>
      <c r="S87" s="145">
        <v>10169.67</v>
      </c>
      <c r="T87" s="145">
        <v>259</v>
      </c>
      <c r="U87" s="145">
        <v>334</v>
      </c>
      <c r="V87" s="145">
        <v>408</v>
      </c>
      <c r="W87" s="145">
        <v>70</v>
      </c>
      <c r="X87" s="145">
        <v>128</v>
      </c>
      <c r="Y87" s="145">
        <v>183</v>
      </c>
      <c r="Z87" s="145">
        <v>233</v>
      </c>
      <c r="AA87" s="136">
        <f>ROUND((T87+X87)-MAX(0.3*(T87-85-115),0),0)</f>
        <v>369</v>
      </c>
      <c r="AB87" s="136">
        <f>ROUND((U87+Y87)-MAX(0.3*(U87-85-115),0),0)</f>
        <v>477</v>
      </c>
      <c r="AC87" s="136">
        <f>ROUND((V87+Z87)-MAX(0.3*(V87-85-115),0),0)</f>
        <v>579</v>
      </c>
      <c r="AE87" s="136">
        <v>265</v>
      </c>
      <c r="AF87" s="136">
        <v>0</v>
      </c>
      <c r="AG87" s="136">
        <f>SUM(AE87:AF87)</f>
        <v>265</v>
      </c>
      <c r="AH87" s="136">
        <f>ROUND((AG87+W87)-MAX(0.3*(AG87-85-115),0),0)</f>
        <v>316</v>
      </c>
      <c r="AI87" s="203">
        <v>89</v>
      </c>
      <c r="AJ87" s="204">
        <v>14.2</v>
      </c>
      <c r="AK87" s="136">
        <v>0</v>
      </c>
      <c r="AL87" s="136">
        <v>27</v>
      </c>
      <c r="AM87" s="136">
        <v>73</v>
      </c>
      <c r="AN87" s="6">
        <v>0.27</v>
      </c>
      <c r="AO87" s="136">
        <v>10</v>
      </c>
      <c r="AP87" s="136">
        <v>40</v>
      </c>
      <c r="AQ87" s="6">
        <v>0.2</v>
      </c>
      <c r="AR87" s="149">
        <v>0</v>
      </c>
      <c r="AS87" s="149">
        <v>0.1</v>
      </c>
      <c r="AT87" s="149">
        <v>0.1</v>
      </c>
      <c r="AU87" s="149">
        <v>0.1</v>
      </c>
      <c r="AV87" s="136">
        <v>0</v>
      </c>
      <c r="AW87" s="136">
        <v>500</v>
      </c>
      <c r="AX87" s="136">
        <v>500</v>
      </c>
      <c r="AY87" s="136">
        <v>500</v>
      </c>
      <c r="AZ87" s="149">
        <v>0</v>
      </c>
      <c r="BA87" s="149">
        <v>0.125</v>
      </c>
      <c r="BB87" s="149">
        <v>0.125</v>
      </c>
      <c r="BC87" s="149">
        <v>0.125</v>
      </c>
      <c r="BD87" s="138">
        <v>0</v>
      </c>
      <c r="BE87" s="138"/>
      <c r="BF87" s="138"/>
      <c r="BG87" s="136">
        <v>0</v>
      </c>
      <c r="BH87" s="6">
        <v>3.35</v>
      </c>
      <c r="BI87" s="6">
        <v>3.35</v>
      </c>
      <c r="BJ87" s="136"/>
      <c r="BK87" s="136"/>
      <c r="BL87" s="136"/>
      <c r="BM87" s="136"/>
      <c r="BN87" s="238"/>
      <c r="BO87" s="136"/>
      <c r="BP87" s="136"/>
      <c r="BQ87" s="136"/>
      <c r="BR87" s="136"/>
      <c r="BS87" s="136"/>
      <c r="BT87" s="136"/>
      <c r="BU87" s="136"/>
    </row>
    <row r="88" spans="1:73">
      <c r="A88" s="4" t="s">
        <v>106</v>
      </c>
      <c r="B88" s="137">
        <v>36</v>
      </c>
      <c r="C88" s="137">
        <v>1981</v>
      </c>
      <c r="D88" s="190">
        <v>10788330</v>
      </c>
      <c r="E88" s="141">
        <v>4624361</v>
      </c>
      <c r="F88" s="141">
        <v>481475</v>
      </c>
      <c r="G88" s="191">
        <v>9.4</v>
      </c>
      <c r="H88" s="209"/>
      <c r="I88" s="209"/>
      <c r="J88" s="209"/>
      <c r="K88" s="145">
        <v>132782</v>
      </c>
      <c r="L88" s="197"/>
      <c r="N88" s="140">
        <v>116356076</v>
      </c>
      <c r="O88" s="145">
        <v>516716</v>
      </c>
      <c r="P88" s="145">
        <v>589728</v>
      </c>
      <c r="Q88" s="145">
        <v>205157</v>
      </c>
      <c r="R88" s="145">
        <v>976452.8</v>
      </c>
      <c r="S88" s="145">
        <v>380323.8</v>
      </c>
      <c r="T88" s="145">
        <v>216</v>
      </c>
      <c r="U88" s="145">
        <v>263</v>
      </c>
      <c r="V88" s="145">
        <v>327</v>
      </c>
      <c r="W88" s="145">
        <v>70</v>
      </c>
      <c r="X88" s="145">
        <v>128</v>
      </c>
      <c r="Y88" s="145">
        <v>183</v>
      </c>
      <c r="Z88" s="145">
        <v>233</v>
      </c>
      <c r="AA88" s="136">
        <f>ROUND((T88+X88)-MAX(0.3*(T88-85-115),0),0)</f>
        <v>339</v>
      </c>
      <c r="AB88" s="136">
        <f>ROUND((U88+Y88)-MAX(0.3*(U88-85-115),0),0)</f>
        <v>427</v>
      </c>
      <c r="AC88" s="136">
        <f>ROUND((V88+Z88)-MAX(0.3*(V88-85-115),0),0)</f>
        <v>522</v>
      </c>
      <c r="AE88" s="136">
        <v>265</v>
      </c>
      <c r="AF88" s="136">
        <v>0</v>
      </c>
      <c r="AG88" s="136">
        <f>SUM(AE88:AF88)</f>
        <v>265</v>
      </c>
      <c r="AH88" s="136">
        <f>ROUND((AG88+W88)-MAX(0.3*(AG88-85-115),0),0)</f>
        <v>316</v>
      </c>
      <c r="AI88" s="203">
        <v>1369</v>
      </c>
      <c r="AJ88" s="204">
        <v>12.7</v>
      </c>
      <c r="AK88" s="136">
        <v>0</v>
      </c>
      <c r="AL88" s="136">
        <v>54</v>
      </c>
      <c r="AM88" s="136">
        <v>45</v>
      </c>
      <c r="AN88" s="6">
        <v>0.55000000000000004</v>
      </c>
      <c r="AO88" s="136">
        <v>15</v>
      </c>
      <c r="AP88" s="136">
        <v>18</v>
      </c>
      <c r="AQ88" s="6">
        <v>0.45</v>
      </c>
      <c r="AR88" s="149">
        <v>0</v>
      </c>
      <c r="AS88" s="149">
        <v>0.1</v>
      </c>
      <c r="AT88" s="149">
        <v>0.1</v>
      </c>
      <c r="AU88" s="149">
        <v>0.1</v>
      </c>
      <c r="AV88" s="136">
        <v>0</v>
      </c>
      <c r="AW88" s="136">
        <v>500</v>
      </c>
      <c r="AX88" s="136">
        <v>500</v>
      </c>
      <c r="AY88" s="136">
        <v>500</v>
      </c>
      <c r="AZ88" s="149">
        <v>0</v>
      </c>
      <c r="BA88" s="149">
        <v>0.125</v>
      </c>
      <c r="BB88" s="149">
        <v>0.125</v>
      </c>
      <c r="BC88" s="149">
        <v>0.125</v>
      </c>
      <c r="BD88" s="138">
        <v>0</v>
      </c>
      <c r="BE88" s="138"/>
      <c r="BF88" s="138"/>
      <c r="BG88" s="136">
        <v>0</v>
      </c>
      <c r="BH88" s="6">
        <v>3.35</v>
      </c>
      <c r="BI88" s="6">
        <v>3.35</v>
      </c>
      <c r="BJ88" s="136"/>
      <c r="BK88" s="136"/>
      <c r="BL88" s="136"/>
      <c r="BM88" s="136"/>
      <c r="BN88" s="238"/>
      <c r="BO88" s="136"/>
      <c r="BP88" s="136"/>
      <c r="BQ88" s="136"/>
      <c r="BR88" s="136"/>
      <c r="BS88" s="136"/>
      <c r="BT88" s="136"/>
      <c r="BU88" s="136"/>
    </row>
    <row r="89" spans="1:73">
      <c r="A89" s="4" t="s">
        <v>107</v>
      </c>
      <c r="B89" s="137">
        <v>37</v>
      </c>
      <c r="C89" s="137">
        <v>1981</v>
      </c>
      <c r="D89" s="190">
        <v>3096164</v>
      </c>
      <c r="E89" s="141">
        <v>1386295</v>
      </c>
      <c r="F89" s="141">
        <v>52315</v>
      </c>
      <c r="G89" s="191">
        <v>3.6</v>
      </c>
      <c r="H89" s="209"/>
      <c r="I89" s="209"/>
      <c r="J89" s="209"/>
      <c r="K89" s="145">
        <v>45430</v>
      </c>
      <c r="L89" s="197"/>
      <c r="N89" s="140">
        <v>34025236</v>
      </c>
      <c r="O89" s="145">
        <v>69762</v>
      </c>
      <c r="P89" s="145">
        <v>90549</v>
      </c>
      <c r="Q89" s="145">
        <v>31121</v>
      </c>
      <c r="R89" s="145">
        <v>206097.4</v>
      </c>
      <c r="S89" s="145">
        <v>82211.41</v>
      </c>
      <c r="T89" s="145">
        <v>218</v>
      </c>
      <c r="U89" s="145">
        <v>282</v>
      </c>
      <c r="V89" s="145">
        <v>349</v>
      </c>
      <c r="W89" s="145">
        <v>70</v>
      </c>
      <c r="X89" s="145">
        <v>128</v>
      </c>
      <c r="Y89" s="145">
        <v>183</v>
      </c>
      <c r="Z89" s="145">
        <v>233</v>
      </c>
      <c r="AA89" s="136">
        <f>ROUND((T89+X89)-MAX(0.3*(T89-85-115),0),0)</f>
        <v>341</v>
      </c>
      <c r="AB89" s="136">
        <f>ROUND((U89+Y89)-MAX(0.3*(U89-85-115),0),0)</f>
        <v>440</v>
      </c>
      <c r="AC89" s="136">
        <f>ROUND((V89+Z89)-MAX(0.3*(V89-85-115),0),0)</f>
        <v>537</v>
      </c>
      <c r="AE89" s="136">
        <v>265</v>
      </c>
      <c r="AF89" s="136">
        <v>79</v>
      </c>
      <c r="AG89" s="136">
        <f>SUM(AE89:AF89)</f>
        <v>344</v>
      </c>
      <c r="AH89" s="136">
        <f>ROUND((AG89+W89)-MAX(0.3*(AG89-85-115),0),0)</f>
        <v>371</v>
      </c>
      <c r="AI89" s="203">
        <v>413</v>
      </c>
      <c r="AJ89" s="204">
        <v>13.8</v>
      </c>
      <c r="AK89" s="136">
        <v>1</v>
      </c>
      <c r="AL89" s="136">
        <v>73</v>
      </c>
      <c r="AM89" s="136">
        <v>28</v>
      </c>
      <c r="AN89" s="6">
        <v>0.72</v>
      </c>
      <c r="AO89" s="136">
        <v>37</v>
      </c>
      <c r="AP89" s="136">
        <v>11</v>
      </c>
      <c r="AQ89" s="6">
        <v>0.77</v>
      </c>
      <c r="AR89" s="149">
        <v>0</v>
      </c>
      <c r="AS89" s="149">
        <v>0.1</v>
      </c>
      <c r="AT89" s="149">
        <v>0.1</v>
      </c>
      <c r="AU89" s="149">
        <v>0.1</v>
      </c>
      <c r="AV89" s="136">
        <v>0</v>
      </c>
      <c r="AW89" s="136">
        <v>500</v>
      </c>
      <c r="AX89" s="136">
        <v>500</v>
      </c>
      <c r="AY89" s="136">
        <v>500</v>
      </c>
      <c r="AZ89" s="149">
        <v>0</v>
      </c>
      <c r="BA89" s="149">
        <v>0.125</v>
      </c>
      <c r="BB89" s="149">
        <v>0.125</v>
      </c>
      <c r="BC89" s="149">
        <v>0.125</v>
      </c>
      <c r="BD89" s="138">
        <v>0</v>
      </c>
      <c r="BE89" s="138"/>
      <c r="BF89" s="138"/>
      <c r="BG89" s="136">
        <v>0</v>
      </c>
      <c r="BH89" s="6">
        <v>3.35</v>
      </c>
      <c r="BI89" s="6">
        <v>3.1</v>
      </c>
      <c r="BJ89" s="136"/>
      <c r="BK89" s="136"/>
      <c r="BL89" s="136"/>
      <c r="BM89" s="136"/>
      <c r="BN89" s="238"/>
      <c r="BO89" s="136"/>
      <c r="BP89" s="136"/>
      <c r="BQ89" s="136"/>
      <c r="BR89" s="136"/>
      <c r="BS89" s="136"/>
      <c r="BT89" s="136"/>
      <c r="BU89" s="136"/>
    </row>
    <row r="90" spans="1:73">
      <c r="A90" s="4" t="s">
        <v>108</v>
      </c>
      <c r="B90" s="137">
        <v>38</v>
      </c>
      <c r="C90" s="137">
        <v>1981</v>
      </c>
      <c r="D90" s="190">
        <v>2667982</v>
      </c>
      <c r="E90" s="141">
        <v>1202242</v>
      </c>
      <c r="F90" s="141">
        <v>130426</v>
      </c>
      <c r="G90" s="191">
        <v>9.8000000000000007</v>
      </c>
      <c r="H90" s="209"/>
      <c r="I90" s="209"/>
      <c r="J90" s="209"/>
      <c r="K90" s="145">
        <v>31590</v>
      </c>
      <c r="L90" s="197"/>
      <c r="N90" s="140">
        <v>28976957</v>
      </c>
      <c r="O90" s="145">
        <v>136081</v>
      </c>
      <c r="P90" s="145">
        <v>92346</v>
      </c>
      <c r="Q90" s="145">
        <v>34989</v>
      </c>
      <c r="R90" s="145">
        <v>232078.1</v>
      </c>
      <c r="S90" s="145">
        <v>97490.84</v>
      </c>
      <c r="T90" s="145">
        <v>286</v>
      </c>
      <c r="U90" s="145">
        <v>339</v>
      </c>
      <c r="V90" s="145">
        <v>409</v>
      </c>
      <c r="W90" s="145">
        <v>70</v>
      </c>
      <c r="X90" s="145">
        <v>128</v>
      </c>
      <c r="Y90" s="145">
        <v>183</v>
      </c>
      <c r="Z90" s="145">
        <v>233</v>
      </c>
      <c r="AA90" s="136">
        <f>ROUND((T90+X90)-MAX(0.3*(T90-85-115),0),0)</f>
        <v>388</v>
      </c>
      <c r="AB90" s="136">
        <f>ROUND((U90+Y90)-MAX(0.3*(U90-85-115),0),0)</f>
        <v>480</v>
      </c>
      <c r="AC90" s="136">
        <f>ROUND((V90+Z90)-MAX(0.3*(V90-85-115),0),0)</f>
        <v>579</v>
      </c>
      <c r="AE90" s="136">
        <v>265</v>
      </c>
      <c r="AF90" s="136">
        <v>12</v>
      </c>
      <c r="AG90" s="136">
        <f>SUM(AE90:AF90)</f>
        <v>277</v>
      </c>
      <c r="AH90" s="136">
        <f>ROUND((AG90+W90)-MAX(0.3*(AG90-85-115),0),0)</f>
        <v>324</v>
      </c>
      <c r="AI90" s="203">
        <v>331</v>
      </c>
      <c r="AJ90" s="204">
        <v>12.3</v>
      </c>
      <c r="AK90" s="136">
        <v>0</v>
      </c>
      <c r="AL90" s="136">
        <v>33</v>
      </c>
      <c r="AM90" s="136">
        <v>27</v>
      </c>
      <c r="AN90" s="6">
        <v>0.55000000000000004</v>
      </c>
      <c r="AO90" s="136">
        <v>22</v>
      </c>
      <c r="AP90" s="136">
        <v>8</v>
      </c>
      <c r="AQ90" s="6">
        <v>0.73</v>
      </c>
      <c r="AR90" s="149">
        <v>0</v>
      </c>
      <c r="AS90" s="149">
        <v>0.1</v>
      </c>
      <c r="AT90" s="149">
        <v>0.1</v>
      </c>
      <c r="AU90" s="149">
        <v>0.1</v>
      </c>
      <c r="AV90" s="136">
        <v>0</v>
      </c>
      <c r="AW90" s="136">
        <v>500</v>
      </c>
      <c r="AX90" s="136">
        <v>500</v>
      </c>
      <c r="AY90" s="136">
        <v>500</v>
      </c>
      <c r="AZ90" s="149">
        <v>0</v>
      </c>
      <c r="BA90" s="149">
        <v>0.125</v>
      </c>
      <c r="BB90" s="149">
        <v>0.125</v>
      </c>
      <c r="BC90" s="149">
        <v>0.125</v>
      </c>
      <c r="BD90" s="138">
        <v>0</v>
      </c>
      <c r="BE90" s="138"/>
      <c r="BF90" s="138"/>
      <c r="BG90" s="136">
        <v>0</v>
      </c>
      <c r="BH90" s="6">
        <v>3.35</v>
      </c>
      <c r="BI90" s="6">
        <v>3.1</v>
      </c>
      <c r="BJ90" s="136"/>
      <c r="BK90" s="136"/>
      <c r="BL90" s="136"/>
      <c r="BM90" s="136"/>
      <c r="BN90" s="238"/>
      <c r="BO90" s="136"/>
      <c r="BP90" s="136"/>
      <c r="BQ90" s="136"/>
      <c r="BR90" s="136"/>
      <c r="BS90" s="136"/>
      <c r="BT90" s="136"/>
      <c r="BU90" s="136"/>
    </row>
    <row r="91" spans="1:73">
      <c r="A91" s="4" t="s">
        <v>109</v>
      </c>
      <c r="B91" s="137">
        <v>39</v>
      </c>
      <c r="C91" s="137">
        <v>1981</v>
      </c>
      <c r="D91" s="190">
        <v>11858567</v>
      </c>
      <c r="E91" s="141">
        <v>5019066</v>
      </c>
      <c r="F91" s="141">
        <v>459309</v>
      </c>
      <c r="G91" s="191">
        <v>8.4</v>
      </c>
      <c r="H91" s="209"/>
      <c r="I91" s="209"/>
      <c r="J91" s="209"/>
      <c r="K91" s="145">
        <v>138573</v>
      </c>
      <c r="L91" s="197"/>
      <c r="N91" s="140">
        <v>131279831</v>
      </c>
      <c r="O91" s="145">
        <v>83651</v>
      </c>
      <c r="P91" s="145">
        <v>643323</v>
      </c>
      <c r="Q91" s="145">
        <v>220974</v>
      </c>
      <c r="R91" s="145">
        <v>1071429</v>
      </c>
      <c r="S91" s="145">
        <v>462074.1</v>
      </c>
      <c r="T91" s="145">
        <v>262</v>
      </c>
      <c r="U91" s="145">
        <v>318</v>
      </c>
      <c r="V91" s="145">
        <v>381</v>
      </c>
      <c r="W91" s="145">
        <v>70</v>
      </c>
      <c r="X91" s="145">
        <v>128</v>
      </c>
      <c r="Y91" s="145">
        <v>183</v>
      </c>
      <c r="Z91" s="145">
        <v>233</v>
      </c>
      <c r="AA91" s="136">
        <f>ROUND((T91+X91)-MAX(0.3*(T91-85-115),0),0)</f>
        <v>371</v>
      </c>
      <c r="AB91" s="136">
        <f>ROUND((U91+Y91)-MAX(0.3*(U91-85-115),0),0)</f>
        <v>466</v>
      </c>
      <c r="AC91" s="136">
        <f>ROUND((V91+Z91)-MAX(0.3*(V91-85-115),0),0)</f>
        <v>560</v>
      </c>
      <c r="AE91" s="136">
        <v>265</v>
      </c>
      <c r="AF91" s="136">
        <v>32</v>
      </c>
      <c r="AG91" s="136">
        <f>SUM(AE91:AF91)</f>
        <v>297</v>
      </c>
      <c r="AH91" s="136">
        <f>ROUND((AG91+W91)-MAX(0.3*(AG91-85-115),0),0)</f>
        <v>338</v>
      </c>
      <c r="AI91" s="203">
        <v>1367</v>
      </c>
      <c r="AJ91" s="204">
        <v>11.6</v>
      </c>
      <c r="AK91" s="136">
        <v>0</v>
      </c>
      <c r="AL91" s="136">
        <v>100</v>
      </c>
      <c r="AM91" s="136">
        <v>103</v>
      </c>
      <c r="AN91" s="6">
        <v>0.49</v>
      </c>
      <c r="AO91" s="136">
        <v>23</v>
      </c>
      <c r="AP91" s="136">
        <v>25</v>
      </c>
      <c r="AQ91" s="6">
        <v>0.48</v>
      </c>
      <c r="AR91" s="149">
        <v>0</v>
      </c>
      <c r="AS91" s="149">
        <v>0.1</v>
      </c>
      <c r="AT91" s="149">
        <v>0.1</v>
      </c>
      <c r="AU91" s="149">
        <v>0.1</v>
      </c>
      <c r="AV91" s="136">
        <v>0</v>
      </c>
      <c r="AW91" s="136">
        <v>500</v>
      </c>
      <c r="AX91" s="136">
        <v>500</v>
      </c>
      <c r="AY91" s="136">
        <v>500</v>
      </c>
      <c r="AZ91" s="149">
        <v>0</v>
      </c>
      <c r="BA91" s="149">
        <v>0.125</v>
      </c>
      <c r="BB91" s="149">
        <v>0.125</v>
      </c>
      <c r="BC91" s="149">
        <v>0.125</v>
      </c>
      <c r="BD91" s="138">
        <v>0</v>
      </c>
      <c r="BE91" s="138"/>
      <c r="BF91" s="138"/>
      <c r="BG91" s="136">
        <v>0</v>
      </c>
      <c r="BH91" s="6">
        <v>3.35</v>
      </c>
      <c r="BI91" s="6">
        <v>3.35</v>
      </c>
      <c r="BJ91" s="136"/>
      <c r="BK91" s="136"/>
      <c r="BL91" s="136"/>
      <c r="BM91" s="136"/>
      <c r="BN91" s="238"/>
      <c r="BO91" s="136"/>
      <c r="BP91" s="136"/>
      <c r="BQ91" s="136"/>
      <c r="BR91" s="136"/>
      <c r="BS91" s="136"/>
      <c r="BT91" s="136"/>
      <c r="BU91" s="136"/>
    </row>
    <row r="92" spans="1:73">
      <c r="A92" s="4" t="s">
        <v>110</v>
      </c>
      <c r="B92" s="137">
        <v>40</v>
      </c>
      <c r="C92" s="137">
        <v>1981</v>
      </c>
      <c r="D92" s="190">
        <v>953013</v>
      </c>
      <c r="E92" s="141">
        <v>438978</v>
      </c>
      <c r="F92" s="141">
        <v>36943</v>
      </c>
      <c r="G92" s="191">
        <v>7.8</v>
      </c>
      <c r="H92" s="209"/>
      <c r="I92" s="209"/>
      <c r="J92" s="209"/>
      <c r="K92" s="145">
        <v>10729</v>
      </c>
      <c r="L92" s="197"/>
      <c r="N92" s="140">
        <v>10402978</v>
      </c>
      <c r="O92" s="145">
        <v>7905</v>
      </c>
      <c r="P92" s="145">
        <v>54693</v>
      </c>
      <c r="Q92" s="145">
        <v>19058</v>
      </c>
      <c r="R92" s="145">
        <v>88207.75</v>
      </c>
      <c r="S92" s="145">
        <v>36800.92</v>
      </c>
      <c r="T92" s="145">
        <v>368</v>
      </c>
      <c r="U92" s="145">
        <v>453</v>
      </c>
      <c r="V92" s="145">
        <v>518</v>
      </c>
      <c r="W92" s="145">
        <v>70</v>
      </c>
      <c r="X92" s="145">
        <v>128</v>
      </c>
      <c r="Y92" s="145">
        <v>183</v>
      </c>
      <c r="Z92" s="145">
        <v>233</v>
      </c>
      <c r="AA92" s="136">
        <f>ROUND((T92+X92)-MAX(0.3*(T92-85-115),0),0)</f>
        <v>446</v>
      </c>
      <c r="AB92" s="136">
        <f>ROUND((U92+Y92)-MAX(0.3*(U92-85-115),0),0)</f>
        <v>560</v>
      </c>
      <c r="AC92" s="136">
        <f>ROUND((V92+Z92)-MAX(0.3*(V92-85-115),0),0)</f>
        <v>656</v>
      </c>
      <c r="AE92" s="136">
        <v>265</v>
      </c>
      <c r="AF92" s="136">
        <v>46</v>
      </c>
      <c r="AG92" s="136">
        <f>SUM(AE92:AF92)</f>
        <v>311</v>
      </c>
      <c r="AH92" s="136">
        <f>ROUND((AG92+W92)-MAX(0.3*(AG92-85-115),0),0)</f>
        <v>348</v>
      </c>
      <c r="AI92" s="203">
        <v>109</v>
      </c>
      <c r="AJ92" s="204">
        <v>11.7</v>
      </c>
      <c r="AK92" s="136">
        <v>1</v>
      </c>
      <c r="AL92" s="136">
        <v>82</v>
      </c>
      <c r="AM92" s="136">
        <v>18</v>
      </c>
      <c r="AN92" s="6">
        <v>0.82</v>
      </c>
      <c r="AO92" s="136">
        <v>43</v>
      </c>
      <c r="AP92" s="136">
        <v>7</v>
      </c>
      <c r="AQ92" s="6">
        <v>0.86</v>
      </c>
      <c r="AR92" s="149">
        <v>0</v>
      </c>
      <c r="AS92" s="149">
        <v>0.1</v>
      </c>
      <c r="AT92" s="149">
        <v>0.1</v>
      </c>
      <c r="AU92" s="149">
        <v>0.1</v>
      </c>
      <c r="AV92" s="136">
        <v>0</v>
      </c>
      <c r="AW92" s="136">
        <v>500</v>
      </c>
      <c r="AX92" s="136">
        <v>500</v>
      </c>
      <c r="AY92" s="136">
        <v>500</v>
      </c>
      <c r="AZ92" s="149">
        <v>0</v>
      </c>
      <c r="BA92" s="149">
        <v>0.125</v>
      </c>
      <c r="BB92" s="149">
        <v>0.125</v>
      </c>
      <c r="BC92" s="149">
        <v>0.125</v>
      </c>
      <c r="BD92" s="138">
        <v>0</v>
      </c>
      <c r="BE92" s="138"/>
      <c r="BF92" s="138"/>
      <c r="BG92" s="136">
        <v>0</v>
      </c>
      <c r="BH92" s="6">
        <v>3.35</v>
      </c>
      <c r="BI92" s="6">
        <v>3.1</v>
      </c>
      <c r="BJ92" s="136"/>
      <c r="BK92" s="136"/>
      <c r="BL92" s="136"/>
      <c r="BM92" s="136"/>
      <c r="BN92" s="238"/>
      <c r="BO92" s="136"/>
      <c r="BP92" s="136"/>
      <c r="BQ92" s="136"/>
      <c r="BR92" s="136"/>
      <c r="BS92" s="136"/>
      <c r="BT92" s="136"/>
      <c r="BU92" s="136"/>
    </row>
    <row r="93" spans="1:73">
      <c r="A93" s="4" t="s">
        <v>111</v>
      </c>
      <c r="B93" s="137">
        <v>41</v>
      </c>
      <c r="C93" s="137">
        <v>1981</v>
      </c>
      <c r="D93" s="190">
        <v>3179255</v>
      </c>
      <c r="E93" s="141">
        <v>1323937</v>
      </c>
      <c r="F93" s="141">
        <v>117019</v>
      </c>
      <c r="G93" s="191">
        <v>8.1</v>
      </c>
      <c r="H93" s="209"/>
      <c r="I93" s="209"/>
      <c r="J93" s="209"/>
      <c r="K93" s="145">
        <v>31048</v>
      </c>
      <c r="L93" s="197"/>
      <c r="N93" s="140">
        <v>27941168</v>
      </c>
      <c r="O93" s="145">
        <v>14870</v>
      </c>
      <c r="P93" s="145">
        <v>156617</v>
      </c>
      <c r="Q93" s="145">
        <v>58074</v>
      </c>
      <c r="R93" s="145">
        <v>443400.8</v>
      </c>
      <c r="S93" s="145">
        <v>151821</v>
      </c>
      <c r="T93" s="145">
        <v>99</v>
      </c>
      <c r="U93" s="145">
        <v>129</v>
      </c>
      <c r="V93" s="145">
        <v>158</v>
      </c>
      <c r="W93" s="145">
        <v>70</v>
      </c>
      <c r="X93" s="145">
        <v>128</v>
      </c>
      <c r="Y93" s="145">
        <v>183</v>
      </c>
      <c r="Z93" s="145">
        <v>233</v>
      </c>
      <c r="AA93" s="136">
        <f>ROUND((T93+X93)-MAX(0.3*(T93-85-115),0),0)</f>
        <v>227</v>
      </c>
      <c r="AB93" s="136">
        <f>ROUND((U93+Y93)-MAX(0.3*(U93-85-115),0),0)</f>
        <v>312</v>
      </c>
      <c r="AC93" s="136">
        <f>ROUND((V93+Z93)-MAX(0.3*(V93-85-115),0),0)</f>
        <v>391</v>
      </c>
      <c r="AE93" s="136">
        <v>265</v>
      </c>
      <c r="AF93" s="136">
        <v>0</v>
      </c>
      <c r="AG93" s="136">
        <f>SUM(AE93:AF93)</f>
        <v>265</v>
      </c>
      <c r="AH93" s="136">
        <f>ROUND((AG93+W93)-MAX(0.3*(AG93-85-115),0),0)</f>
        <v>316</v>
      </c>
      <c r="AI93" s="203">
        <v>615</v>
      </c>
      <c r="AJ93" s="204">
        <v>18.399999999999999</v>
      </c>
      <c r="AK93" s="136">
        <v>1</v>
      </c>
      <c r="AL93" s="136">
        <v>107</v>
      </c>
      <c r="AM93" s="136">
        <v>17</v>
      </c>
      <c r="AN93" s="6">
        <v>0.86</v>
      </c>
      <c r="AO93" s="136">
        <v>41</v>
      </c>
      <c r="AP93" s="136">
        <v>5</v>
      </c>
      <c r="AQ93" s="6">
        <v>0.89</v>
      </c>
      <c r="AR93" s="149">
        <v>0</v>
      </c>
      <c r="AS93" s="149">
        <v>0.1</v>
      </c>
      <c r="AT93" s="149">
        <v>0.1</v>
      </c>
      <c r="AU93" s="149">
        <v>0.1</v>
      </c>
      <c r="AV93" s="136">
        <v>0</v>
      </c>
      <c r="AW93" s="136">
        <v>500</v>
      </c>
      <c r="AX93" s="136">
        <v>500</v>
      </c>
      <c r="AY93" s="136">
        <v>500</v>
      </c>
      <c r="AZ93" s="149">
        <v>0</v>
      </c>
      <c r="BA93" s="149">
        <v>0.125</v>
      </c>
      <c r="BB93" s="149">
        <v>0.125</v>
      </c>
      <c r="BC93" s="149">
        <v>0.125</v>
      </c>
      <c r="BD93" s="138">
        <v>0</v>
      </c>
      <c r="BE93" s="138"/>
      <c r="BF93" s="138"/>
      <c r="BG93" s="136">
        <v>0</v>
      </c>
      <c r="BH93" s="6">
        <v>3.35</v>
      </c>
      <c r="BI93" s="6">
        <v>3.35</v>
      </c>
      <c r="BJ93" s="136"/>
      <c r="BK93" s="136"/>
      <c r="BL93" s="136"/>
      <c r="BM93" s="136"/>
      <c r="BN93" s="238"/>
      <c r="BO93" s="136"/>
      <c r="BP93" s="136"/>
      <c r="BQ93" s="136"/>
      <c r="BR93" s="136"/>
      <c r="BS93" s="136"/>
      <c r="BT93" s="136"/>
      <c r="BU93" s="136"/>
    </row>
    <row r="94" spans="1:73">
      <c r="A94" s="4" t="s">
        <v>112</v>
      </c>
      <c r="B94" s="137">
        <v>42</v>
      </c>
      <c r="C94" s="137">
        <v>1981</v>
      </c>
      <c r="D94" s="190">
        <v>689584</v>
      </c>
      <c r="E94" s="141">
        <v>317807</v>
      </c>
      <c r="F94" s="141">
        <v>16578</v>
      </c>
      <c r="G94" s="191">
        <v>5</v>
      </c>
      <c r="H94" s="209"/>
      <c r="I94" s="209"/>
      <c r="J94" s="209"/>
      <c r="K94" s="145">
        <v>7661</v>
      </c>
      <c r="N94" s="140">
        <v>6647391</v>
      </c>
      <c r="O94" s="145">
        <v>1844</v>
      </c>
      <c r="P94" s="145">
        <v>18639</v>
      </c>
      <c r="Q94" s="145">
        <v>6918</v>
      </c>
      <c r="R94" s="145">
        <v>45641.25</v>
      </c>
      <c r="S94" s="145">
        <v>15759.33</v>
      </c>
      <c r="T94" s="145">
        <v>280</v>
      </c>
      <c r="U94" s="145">
        <v>321</v>
      </c>
      <c r="V94" s="145">
        <v>361</v>
      </c>
      <c r="W94" s="145">
        <v>70</v>
      </c>
      <c r="X94" s="145">
        <v>128</v>
      </c>
      <c r="Y94" s="145">
        <v>183</v>
      </c>
      <c r="Z94" s="145">
        <v>233</v>
      </c>
      <c r="AA94" s="136">
        <f>ROUND((T94+X94)-MAX(0.3*(T94-85-115),0),0)</f>
        <v>384</v>
      </c>
      <c r="AB94" s="136">
        <f>ROUND((U94+Y94)-MAX(0.3*(U94-85-115),0),0)</f>
        <v>468</v>
      </c>
      <c r="AC94" s="136">
        <f>ROUND((V94+Z94)-MAX(0.3*(V94-85-115),0),0)</f>
        <v>546</v>
      </c>
      <c r="AE94" s="136">
        <v>265</v>
      </c>
      <c r="AF94" s="136">
        <v>15</v>
      </c>
      <c r="AG94" s="136">
        <f>SUM(AE94:AF94)</f>
        <v>280</v>
      </c>
      <c r="AH94" s="136">
        <f>ROUND((AG94+W94)-MAX(0.3*(AG94-85-115),0),0)</f>
        <v>326</v>
      </c>
      <c r="AI94" s="203">
        <v>132</v>
      </c>
      <c r="AJ94" s="204">
        <v>19.5</v>
      </c>
      <c r="AK94" s="136">
        <v>0</v>
      </c>
      <c r="AL94" s="136">
        <v>21</v>
      </c>
      <c r="AM94" s="136">
        <v>49</v>
      </c>
      <c r="AN94" s="6">
        <v>0.3</v>
      </c>
      <c r="AO94" s="136">
        <v>10</v>
      </c>
      <c r="AP94" s="136">
        <v>25</v>
      </c>
      <c r="AQ94" s="6">
        <v>0.28999999999999998</v>
      </c>
      <c r="AR94" s="149">
        <v>0</v>
      </c>
      <c r="AS94" s="149">
        <v>0.1</v>
      </c>
      <c r="AT94" s="149">
        <v>0.1</v>
      </c>
      <c r="AU94" s="149">
        <v>0.1</v>
      </c>
      <c r="AV94" s="136">
        <v>0</v>
      </c>
      <c r="AW94" s="136">
        <v>500</v>
      </c>
      <c r="AX94" s="136">
        <v>500</v>
      </c>
      <c r="AY94" s="136">
        <v>500</v>
      </c>
      <c r="AZ94" s="149">
        <v>0</v>
      </c>
      <c r="BA94" s="149">
        <v>0.125</v>
      </c>
      <c r="BB94" s="149">
        <v>0.125</v>
      </c>
      <c r="BC94" s="149">
        <v>0.125</v>
      </c>
      <c r="BD94" s="138">
        <v>0</v>
      </c>
      <c r="BE94" s="138"/>
      <c r="BF94" s="138"/>
      <c r="BG94" s="136">
        <v>0</v>
      </c>
      <c r="BH94" s="6">
        <v>3.35</v>
      </c>
      <c r="BI94" s="6">
        <v>2.2999999999999998</v>
      </c>
      <c r="BJ94" s="136"/>
      <c r="BK94" s="136"/>
      <c r="BL94" s="136"/>
      <c r="BM94" s="136"/>
      <c r="BN94" s="238"/>
      <c r="BO94" s="136"/>
      <c r="BP94" s="136"/>
      <c r="BQ94" s="136"/>
      <c r="BR94" s="136"/>
      <c r="BS94" s="136"/>
      <c r="BT94" s="136"/>
      <c r="BU94" s="136"/>
    </row>
    <row r="95" spans="1:73">
      <c r="A95" s="4" t="s">
        <v>113</v>
      </c>
      <c r="B95" s="137">
        <v>43</v>
      </c>
      <c r="C95" s="137">
        <v>1981</v>
      </c>
      <c r="D95" s="190">
        <v>4627658</v>
      </c>
      <c r="E95" s="141">
        <v>1920257</v>
      </c>
      <c r="F95" s="141">
        <v>188815</v>
      </c>
      <c r="G95" s="191">
        <v>9</v>
      </c>
      <c r="H95" s="209"/>
      <c r="I95" s="209"/>
      <c r="J95" s="209"/>
      <c r="K95" s="145">
        <v>50265</v>
      </c>
      <c r="L95" s="197"/>
      <c r="N95" s="140">
        <v>42287567</v>
      </c>
      <c r="O95" s="145">
        <v>27470</v>
      </c>
      <c r="P95" s="145">
        <v>173697</v>
      </c>
      <c r="Q95" s="145">
        <v>66094</v>
      </c>
      <c r="R95" s="145">
        <v>676935</v>
      </c>
      <c r="S95" s="145">
        <v>256607.7</v>
      </c>
      <c r="T95" s="145">
        <v>97</v>
      </c>
      <c r="U95" s="145">
        <v>122</v>
      </c>
      <c r="V95" s="145">
        <v>148</v>
      </c>
      <c r="W95" s="145">
        <v>70</v>
      </c>
      <c r="X95" s="145">
        <v>128</v>
      </c>
      <c r="Y95" s="145">
        <v>183</v>
      </c>
      <c r="Z95" s="145">
        <v>233</v>
      </c>
      <c r="AA95" s="136">
        <f>ROUND((T95+X95)-MAX(0.3*(T95-85-115),0),0)</f>
        <v>225</v>
      </c>
      <c r="AB95" s="136">
        <f>ROUND((U95+Y95)-MAX(0.3*(U95-85-115),0),0)</f>
        <v>305</v>
      </c>
      <c r="AC95" s="136">
        <f>ROUND((V95+Z95)-MAX(0.3*(V95-85-115),0),0)</f>
        <v>381</v>
      </c>
      <c r="AE95" s="136">
        <v>265</v>
      </c>
      <c r="AF95" s="136">
        <v>0</v>
      </c>
      <c r="AG95" s="136">
        <f>SUM(AE95:AF95)</f>
        <v>265</v>
      </c>
      <c r="AH95" s="136">
        <f>ROUND((AG95+W95)-MAX(0.3*(AG95-85-115),0),0)</f>
        <v>316</v>
      </c>
      <c r="AI95" s="203">
        <v>943</v>
      </c>
      <c r="AJ95" s="204">
        <v>20.9</v>
      </c>
      <c r="AK95" s="136">
        <v>0</v>
      </c>
      <c r="AL95" s="136">
        <v>57</v>
      </c>
      <c r="AM95" s="136">
        <v>39</v>
      </c>
      <c r="AN95" s="6">
        <v>0.59</v>
      </c>
      <c r="AO95" s="136">
        <v>20</v>
      </c>
      <c r="AP95" s="136">
        <v>12</v>
      </c>
      <c r="AQ95" s="6">
        <v>0.63</v>
      </c>
      <c r="AR95" s="149">
        <v>0</v>
      </c>
      <c r="AS95" s="149">
        <v>0.1</v>
      </c>
      <c r="AT95" s="149">
        <v>0.1</v>
      </c>
      <c r="AU95" s="149">
        <v>0.1</v>
      </c>
      <c r="AV95" s="136">
        <v>0</v>
      </c>
      <c r="AW95" s="136">
        <v>500</v>
      </c>
      <c r="AX95" s="136">
        <v>500</v>
      </c>
      <c r="AY95" s="136">
        <v>500</v>
      </c>
      <c r="AZ95" s="149">
        <v>0</v>
      </c>
      <c r="BA95" s="149">
        <v>0.125</v>
      </c>
      <c r="BB95" s="149">
        <v>0.125</v>
      </c>
      <c r="BC95" s="149">
        <v>0.125</v>
      </c>
      <c r="BD95" s="138">
        <v>0</v>
      </c>
      <c r="BE95" s="138"/>
      <c r="BF95" s="138"/>
      <c r="BG95" s="136">
        <v>0</v>
      </c>
      <c r="BH95" s="6">
        <v>3.35</v>
      </c>
      <c r="BI95" s="6">
        <v>3.35</v>
      </c>
      <c r="BJ95" s="136"/>
      <c r="BK95" s="136"/>
      <c r="BL95" s="136"/>
      <c r="BM95" s="136"/>
      <c r="BN95" s="238"/>
      <c r="BO95" s="136"/>
      <c r="BP95" s="136"/>
      <c r="BQ95" s="136"/>
      <c r="BR95" s="136"/>
      <c r="BS95" s="136"/>
      <c r="BT95" s="136"/>
      <c r="BU95" s="136"/>
    </row>
    <row r="96" spans="1:73">
      <c r="A96" s="4" t="s">
        <v>114</v>
      </c>
      <c r="B96" s="137">
        <v>44</v>
      </c>
      <c r="C96" s="137">
        <v>1981</v>
      </c>
      <c r="D96" s="190">
        <v>14746318</v>
      </c>
      <c r="E96" s="141">
        <v>6686969</v>
      </c>
      <c r="F96" s="141">
        <v>374501</v>
      </c>
      <c r="G96" s="191">
        <v>5.3</v>
      </c>
      <c r="H96" s="209"/>
      <c r="I96" s="209"/>
      <c r="J96" s="209"/>
      <c r="K96" s="145">
        <v>245235</v>
      </c>
      <c r="L96" s="197"/>
      <c r="N96" s="140">
        <v>167739363</v>
      </c>
      <c r="O96" s="145">
        <v>64843</v>
      </c>
      <c r="P96" s="145">
        <v>325113</v>
      </c>
      <c r="Q96" s="145">
        <v>108203</v>
      </c>
      <c r="R96" s="145">
        <v>1226009</v>
      </c>
      <c r="S96" s="145">
        <v>383120.6</v>
      </c>
      <c r="T96" s="145">
        <v>86</v>
      </c>
      <c r="U96" s="145">
        <v>116</v>
      </c>
      <c r="V96" s="145">
        <v>140</v>
      </c>
      <c r="W96" s="145">
        <v>70</v>
      </c>
      <c r="X96" s="145">
        <v>128</v>
      </c>
      <c r="Y96" s="145">
        <v>183</v>
      </c>
      <c r="Z96" s="145">
        <v>233</v>
      </c>
      <c r="AA96" s="136">
        <f>ROUND((T96+X96)-MAX(0.3*(T96-85-115),0),0)</f>
        <v>214</v>
      </c>
      <c r="AB96" s="136">
        <f>ROUND((U96+Y96)-MAX(0.3*(U96-85-115),0),0)</f>
        <v>299</v>
      </c>
      <c r="AC96" s="136">
        <f>ROUND((V96+Z96)-MAX(0.3*(V96-85-115),0),0)</f>
        <v>373</v>
      </c>
      <c r="AE96" s="136">
        <v>265</v>
      </c>
      <c r="AF96" s="136">
        <v>0</v>
      </c>
      <c r="AG96" s="136">
        <f>SUM(AE96:AF96)</f>
        <v>265</v>
      </c>
      <c r="AH96" s="136">
        <f>ROUND((AG96+W96)-MAX(0.3*(AG96-85-115),0),0)</f>
        <v>316</v>
      </c>
      <c r="AI96" s="203">
        <v>2258</v>
      </c>
      <c r="AJ96" s="204">
        <v>15.4</v>
      </c>
      <c r="AK96" s="136">
        <v>0</v>
      </c>
      <c r="AL96" s="136">
        <v>114</v>
      </c>
      <c r="AM96" s="136">
        <v>35</v>
      </c>
      <c r="AN96" s="6">
        <v>0.77</v>
      </c>
      <c r="AO96" s="136">
        <v>23</v>
      </c>
      <c r="AP96" s="136">
        <v>7</v>
      </c>
      <c r="AQ96" s="6">
        <v>0.77</v>
      </c>
      <c r="AR96" s="149">
        <v>0</v>
      </c>
      <c r="AS96" s="149">
        <v>0.1</v>
      </c>
      <c r="AT96" s="149">
        <v>0.1</v>
      </c>
      <c r="AU96" s="149">
        <v>0.1</v>
      </c>
      <c r="AV96" s="136">
        <v>0</v>
      </c>
      <c r="AW96" s="136">
        <v>500</v>
      </c>
      <c r="AX96" s="136">
        <v>500</v>
      </c>
      <c r="AY96" s="136">
        <v>500</v>
      </c>
      <c r="AZ96" s="149">
        <v>0</v>
      </c>
      <c r="BA96" s="149">
        <v>0.125</v>
      </c>
      <c r="BB96" s="149">
        <v>0.125</v>
      </c>
      <c r="BC96" s="149">
        <v>0.125</v>
      </c>
      <c r="BD96" s="138">
        <v>0</v>
      </c>
      <c r="BE96" s="138"/>
      <c r="BF96" s="138"/>
      <c r="BG96" s="136">
        <v>0</v>
      </c>
      <c r="BH96" s="6">
        <v>3.35</v>
      </c>
      <c r="BI96" s="6">
        <v>3.35</v>
      </c>
      <c r="BJ96" s="136"/>
      <c r="BK96" s="136"/>
      <c r="BL96" s="136"/>
      <c r="BM96" s="136"/>
      <c r="BN96" s="238"/>
      <c r="BO96" s="136"/>
      <c r="BP96" s="136"/>
      <c r="BQ96" s="136"/>
      <c r="BR96" s="136"/>
      <c r="BS96" s="136"/>
      <c r="BT96" s="136"/>
      <c r="BU96" s="136"/>
    </row>
    <row r="97" spans="1:73">
      <c r="A97" s="4" t="s">
        <v>115</v>
      </c>
      <c r="B97" s="137">
        <v>45</v>
      </c>
      <c r="C97" s="137">
        <v>1981</v>
      </c>
      <c r="D97" s="190">
        <v>1515471</v>
      </c>
      <c r="E97" s="141">
        <v>604666</v>
      </c>
      <c r="F97" s="141">
        <v>42414</v>
      </c>
      <c r="G97" s="191">
        <v>6.6</v>
      </c>
      <c r="H97" s="209"/>
      <c r="I97" s="209"/>
      <c r="J97" s="209"/>
      <c r="K97" s="145">
        <v>17320</v>
      </c>
      <c r="L97" s="197"/>
      <c r="N97" s="140">
        <v>13724644</v>
      </c>
      <c r="O97" s="145">
        <v>39289</v>
      </c>
      <c r="P97" s="145">
        <v>42242</v>
      </c>
      <c r="Q97" s="145">
        <v>13648</v>
      </c>
      <c r="R97" s="145">
        <v>65205.42</v>
      </c>
      <c r="S97" s="145">
        <v>22648.080000000002</v>
      </c>
      <c r="T97" s="145">
        <v>269</v>
      </c>
      <c r="U97" s="145">
        <v>348</v>
      </c>
      <c r="V97" s="145">
        <v>415</v>
      </c>
      <c r="W97" s="145">
        <v>70</v>
      </c>
      <c r="X97" s="145">
        <v>128</v>
      </c>
      <c r="Y97" s="145">
        <v>183</v>
      </c>
      <c r="Z97" s="145">
        <v>233</v>
      </c>
      <c r="AA97" s="136">
        <f>ROUND((T97+X97)-MAX(0.3*(T97-85-115),0),0)</f>
        <v>376</v>
      </c>
      <c r="AB97" s="136">
        <f>ROUND((U97+Y97)-MAX(0.3*(U97-85-115),0),0)</f>
        <v>487</v>
      </c>
      <c r="AC97" s="136">
        <f>ROUND((V97+Z97)-MAX(0.3*(V97-85-115),0),0)</f>
        <v>584</v>
      </c>
      <c r="AE97" s="136">
        <v>265</v>
      </c>
      <c r="AF97" s="136">
        <v>10</v>
      </c>
      <c r="AG97" s="136">
        <f>SUM(AE97:AF97)</f>
        <v>275</v>
      </c>
      <c r="AH97" s="136">
        <f>ROUND((AG97+W97)-MAX(0.3*(AG97-85-115),0),0)</f>
        <v>323</v>
      </c>
      <c r="AI97" s="203">
        <v>185</v>
      </c>
      <c r="AJ97" s="204">
        <v>12.2</v>
      </c>
      <c r="AK97" s="136">
        <v>1</v>
      </c>
      <c r="AL97" s="136">
        <v>17</v>
      </c>
      <c r="AM97" s="136">
        <v>58</v>
      </c>
      <c r="AN97" s="6">
        <v>0.23</v>
      </c>
      <c r="AO97" s="136">
        <v>7</v>
      </c>
      <c r="AP97" s="136">
        <v>22</v>
      </c>
      <c r="AQ97" s="6">
        <v>0.24</v>
      </c>
      <c r="AR97" s="149">
        <v>0</v>
      </c>
      <c r="AS97" s="149">
        <v>0.1</v>
      </c>
      <c r="AT97" s="149">
        <v>0.1</v>
      </c>
      <c r="AU97" s="149">
        <v>0.1</v>
      </c>
      <c r="AV97" s="136">
        <v>0</v>
      </c>
      <c r="AW97" s="136">
        <v>500</v>
      </c>
      <c r="AX97" s="136">
        <v>500</v>
      </c>
      <c r="AY97" s="136">
        <v>500</v>
      </c>
      <c r="AZ97" s="149">
        <v>0</v>
      </c>
      <c r="BA97" s="149">
        <v>0.125</v>
      </c>
      <c r="BB97" s="149">
        <v>0.125</v>
      </c>
      <c r="BC97" s="149">
        <v>0.125</v>
      </c>
      <c r="BD97" s="138">
        <v>0</v>
      </c>
      <c r="BE97" s="138"/>
      <c r="BF97" s="138"/>
      <c r="BG97" s="136">
        <v>0</v>
      </c>
      <c r="BH97" s="6">
        <v>3.35</v>
      </c>
      <c r="BI97" s="6">
        <v>2.75</v>
      </c>
      <c r="BJ97" s="136"/>
      <c r="BK97" s="136"/>
      <c r="BL97" s="136"/>
      <c r="BM97" s="136"/>
      <c r="BN97" s="238"/>
      <c r="BO97" s="136"/>
      <c r="BP97" s="136"/>
      <c r="BQ97" s="136"/>
      <c r="BR97" s="136"/>
      <c r="BS97" s="136"/>
      <c r="BT97" s="136"/>
      <c r="BU97" s="136"/>
    </row>
    <row r="98" spans="1:73">
      <c r="A98" s="4" t="s">
        <v>116</v>
      </c>
      <c r="B98" s="137">
        <v>46</v>
      </c>
      <c r="C98" s="137">
        <v>1981</v>
      </c>
      <c r="D98" s="190">
        <v>515594</v>
      </c>
      <c r="E98" s="141">
        <v>242633</v>
      </c>
      <c r="F98" s="141">
        <v>14948</v>
      </c>
      <c r="G98" s="191">
        <v>5.8</v>
      </c>
      <c r="H98" s="209"/>
      <c r="I98" s="209"/>
      <c r="J98" s="209"/>
      <c r="K98" s="145">
        <v>5436</v>
      </c>
      <c r="L98" s="197"/>
      <c r="N98" s="140">
        <v>5035413</v>
      </c>
      <c r="O98" s="145">
        <v>570</v>
      </c>
      <c r="P98" s="145">
        <v>24681</v>
      </c>
      <c r="Q98" s="145">
        <v>8338</v>
      </c>
      <c r="R98" s="145">
        <v>48324.25</v>
      </c>
      <c r="S98" s="145">
        <v>19418</v>
      </c>
      <c r="T98" s="145">
        <v>410</v>
      </c>
      <c r="U98" s="145">
        <v>492</v>
      </c>
      <c r="V98" s="145">
        <v>552</v>
      </c>
      <c r="W98" s="145">
        <v>70</v>
      </c>
      <c r="X98" s="145">
        <v>128</v>
      </c>
      <c r="Y98" s="145">
        <v>183</v>
      </c>
      <c r="Z98" s="145">
        <v>233</v>
      </c>
      <c r="AA98" s="136">
        <f>ROUND((T98+X98)-MAX(0.3*(T98-85-115),0),0)</f>
        <v>475</v>
      </c>
      <c r="AB98" s="136">
        <f>ROUND((U98+Y98)-MAX(0.3*(U98-85-115),0),0)</f>
        <v>587</v>
      </c>
      <c r="AC98" s="136">
        <f>ROUND((V98+Z98)-MAX(0.3*(V98-85-115),0),0)</f>
        <v>679</v>
      </c>
      <c r="AE98" s="136">
        <v>265</v>
      </c>
      <c r="AF98" s="136">
        <v>44</v>
      </c>
      <c r="AG98" s="136">
        <f>SUM(AE98:AF98)</f>
        <v>309</v>
      </c>
      <c r="AH98" s="136">
        <f>ROUND((AG98+W98)-MAX(0.3*(AG98-85-115),0),0)</f>
        <v>346</v>
      </c>
      <c r="AI98" s="203">
        <v>66</v>
      </c>
      <c r="AJ98" s="204">
        <v>12.3</v>
      </c>
      <c r="AK98" s="136">
        <v>0</v>
      </c>
      <c r="AL98" s="136">
        <v>64</v>
      </c>
      <c r="AM98" s="136">
        <v>86</v>
      </c>
      <c r="AN98" s="6">
        <v>0.43</v>
      </c>
      <c r="AO98" s="136">
        <v>14</v>
      </c>
      <c r="AP98" s="136">
        <v>16</v>
      </c>
      <c r="AQ98" s="6">
        <v>0.47</v>
      </c>
      <c r="AR98" s="149">
        <v>0</v>
      </c>
      <c r="AS98" s="149">
        <v>0.1</v>
      </c>
      <c r="AT98" s="149">
        <v>0.1</v>
      </c>
      <c r="AU98" s="149">
        <v>0.1</v>
      </c>
      <c r="AV98" s="136">
        <v>0</v>
      </c>
      <c r="AW98" s="136">
        <v>500</v>
      </c>
      <c r="AX98" s="136">
        <v>500</v>
      </c>
      <c r="AY98" s="136">
        <v>500</v>
      </c>
      <c r="AZ98" s="149">
        <v>0</v>
      </c>
      <c r="BA98" s="149">
        <v>0.125</v>
      </c>
      <c r="BB98" s="149">
        <v>0.125</v>
      </c>
      <c r="BC98" s="149">
        <v>0.125</v>
      </c>
      <c r="BD98" s="138">
        <v>0</v>
      </c>
      <c r="BE98" s="138"/>
      <c r="BF98" s="138"/>
      <c r="BG98" s="136">
        <v>0</v>
      </c>
      <c r="BH98" s="6">
        <v>3.35</v>
      </c>
      <c r="BI98" s="6">
        <v>3.35</v>
      </c>
      <c r="BJ98" s="136"/>
      <c r="BK98" s="136"/>
      <c r="BL98" s="136"/>
      <c r="BM98" s="136"/>
      <c r="BN98" s="238"/>
      <c r="BO98" s="136"/>
      <c r="BP98" s="136"/>
      <c r="BQ98" s="136"/>
      <c r="BR98" s="136"/>
      <c r="BS98" s="136"/>
      <c r="BT98" s="136"/>
      <c r="BU98" s="136"/>
    </row>
    <row r="99" spans="1:73">
      <c r="A99" s="4" t="s">
        <v>117</v>
      </c>
      <c r="B99" s="137">
        <v>47</v>
      </c>
      <c r="C99" s="137">
        <v>1981</v>
      </c>
      <c r="D99" s="190">
        <v>5444097</v>
      </c>
      <c r="E99" s="141">
        <v>2450737</v>
      </c>
      <c r="F99" s="141">
        <v>156817</v>
      </c>
      <c r="G99" s="191">
        <v>6</v>
      </c>
      <c r="H99" s="209"/>
      <c r="I99" s="209"/>
      <c r="J99" s="209"/>
      <c r="K99" s="145">
        <v>66179</v>
      </c>
      <c r="L99" s="197"/>
      <c r="N99" s="140">
        <v>63482516</v>
      </c>
      <c r="O99" s="145">
        <v>27896</v>
      </c>
      <c r="P99" s="145">
        <v>174634</v>
      </c>
      <c r="Q99" s="145">
        <v>64893</v>
      </c>
      <c r="R99" s="145">
        <v>432148.8</v>
      </c>
      <c r="S99" s="145">
        <v>162089</v>
      </c>
      <c r="T99" s="145">
        <v>203</v>
      </c>
      <c r="U99" s="145">
        <v>258</v>
      </c>
      <c r="V99" s="145">
        <v>305</v>
      </c>
      <c r="W99" s="145">
        <v>70</v>
      </c>
      <c r="X99" s="145">
        <v>128</v>
      </c>
      <c r="Y99" s="145">
        <v>183</v>
      </c>
      <c r="Z99" s="145">
        <v>233</v>
      </c>
      <c r="AA99" s="136">
        <f>ROUND((T99+X99)-MAX(0.3*(T99-85-115),0),0)</f>
        <v>330</v>
      </c>
      <c r="AB99" s="136">
        <f>ROUND((U99+Y99)-MAX(0.3*(U99-85-115),0),0)</f>
        <v>424</v>
      </c>
      <c r="AC99" s="136">
        <f>ROUND((V99+Z99)-MAX(0.3*(V99-85-115),0),0)</f>
        <v>507</v>
      </c>
      <c r="AE99" s="136">
        <v>265</v>
      </c>
      <c r="AF99" s="136">
        <v>0</v>
      </c>
      <c r="AG99" s="136">
        <f>SUM(AE99:AF99)</f>
        <v>265</v>
      </c>
      <c r="AH99" s="136">
        <f>ROUND((AG99+W99)-MAX(0.3*(AG99-85-115),0),0)</f>
        <v>316</v>
      </c>
      <c r="AI99" s="203">
        <v>662</v>
      </c>
      <c r="AJ99" s="204">
        <v>12.6</v>
      </c>
      <c r="AK99" s="136">
        <v>0</v>
      </c>
      <c r="AL99" s="136">
        <v>66</v>
      </c>
      <c r="AM99" s="136">
        <v>33</v>
      </c>
      <c r="AN99" s="6">
        <v>0.67</v>
      </c>
      <c r="AO99" s="136">
        <v>31</v>
      </c>
      <c r="AP99" s="136">
        <v>9</v>
      </c>
      <c r="AQ99" s="6">
        <v>0.78</v>
      </c>
      <c r="AR99" s="149">
        <v>0</v>
      </c>
      <c r="AS99" s="149">
        <v>0.1</v>
      </c>
      <c r="AT99" s="149">
        <v>0.1</v>
      </c>
      <c r="AU99" s="149">
        <v>0.1</v>
      </c>
      <c r="AV99" s="136">
        <v>0</v>
      </c>
      <c r="AW99" s="136">
        <v>500</v>
      </c>
      <c r="AX99" s="136">
        <v>500</v>
      </c>
      <c r="AY99" s="136">
        <v>500</v>
      </c>
      <c r="AZ99" s="149">
        <v>0</v>
      </c>
      <c r="BA99" s="149">
        <v>0.125</v>
      </c>
      <c r="BB99" s="149">
        <v>0.125</v>
      </c>
      <c r="BC99" s="149">
        <v>0.125</v>
      </c>
      <c r="BD99" s="138">
        <v>0</v>
      </c>
      <c r="BE99" s="138"/>
      <c r="BF99" s="138"/>
      <c r="BG99" s="136">
        <v>0</v>
      </c>
      <c r="BH99" s="6">
        <v>3.35</v>
      </c>
      <c r="BI99" s="6">
        <v>3.35</v>
      </c>
      <c r="BJ99" s="136"/>
      <c r="BK99" s="136"/>
      <c r="BL99" s="136"/>
      <c r="BM99" s="136"/>
      <c r="BN99" s="238"/>
      <c r="BO99" s="136"/>
      <c r="BP99" s="136"/>
      <c r="BQ99" s="136"/>
      <c r="BR99" s="136"/>
      <c r="BS99" s="136"/>
      <c r="BT99" s="136"/>
      <c r="BU99" s="136"/>
    </row>
    <row r="100" spans="1:73">
      <c r="A100" s="4" t="s">
        <v>118</v>
      </c>
      <c r="B100" s="137">
        <v>48</v>
      </c>
      <c r="C100" s="137">
        <v>1981</v>
      </c>
      <c r="D100" s="190">
        <v>4235731</v>
      </c>
      <c r="E100" s="141">
        <v>1806668</v>
      </c>
      <c r="F100" s="141">
        <v>190781</v>
      </c>
      <c r="G100" s="191">
        <v>9.6</v>
      </c>
      <c r="H100" s="209"/>
      <c r="I100" s="209"/>
      <c r="J100" s="209"/>
      <c r="K100" s="145">
        <v>58918</v>
      </c>
      <c r="L100" s="197"/>
      <c r="N100" s="140">
        <v>51106487</v>
      </c>
      <c r="O100" s="145">
        <v>272114</v>
      </c>
      <c r="P100" s="145">
        <v>154916</v>
      </c>
      <c r="Q100" s="145">
        <v>57125</v>
      </c>
      <c r="R100" s="145">
        <v>270981.8</v>
      </c>
      <c r="S100" s="145">
        <v>162089.60000000001</v>
      </c>
      <c r="T100" s="145">
        <v>361</v>
      </c>
      <c r="U100" s="145">
        <v>440</v>
      </c>
      <c r="V100" s="145">
        <v>515</v>
      </c>
      <c r="W100" s="145">
        <v>70</v>
      </c>
      <c r="X100" s="145">
        <v>128</v>
      </c>
      <c r="Y100" s="145">
        <v>183</v>
      </c>
      <c r="Z100" s="145">
        <v>233</v>
      </c>
      <c r="AA100" s="136">
        <f>ROUND((T100+X100)-MAX(0.3*(T100-85-115),0),0)</f>
        <v>441</v>
      </c>
      <c r="AB100" s="136">
        <f>ROUND((U100+Y100)-MAX(0.3*(U100-85-115),0),0)</f>
        <v>551</v>
      </c>
      <c r="AC100" s="136">
        <f>ROUND((V100+Z100)-MAX(0.3*(V100-85-115),0),0)</f>
        <v>654</v>
      </c>
      <c r="AE100" s="136">
        <v>265</v>
      </c>
      <c r="AF100" s="136">
        <v>38</v>
      </c>
      <c r="AG100" s="136">
        <f>SUM(AE100:AF100)</f>
        <v>303</v>
      </c>
      <c r="AH100" s="136">
        <f>ROUND((AG100+W100)-MAX(0.3*(AG100-85-115),0),0)</f>
        <v>342</v>
      </c>
      <c r="AI100" s="203">
        <v>471</v>
      </c>
      <c r="AJ100" s="204">
        <v>11.3</v>
      </c>
      <c r="AK100" s="136">
        <v>0</v>
      </c>
      <c r="AL100" s="136">
        <v>42</v>
      </c>
      <c r="AM100" s="136">
        <v>56</v>
      </c>
      <c r="AN100" s="6">
        <v>0.43</v>
      </c>
      <c r="AO100" s="136">
        <v>24</v>
      </c>
      <c r="AP100" s="136">
        <v>25</v>
      </c>
      <c r="AQ100" s="6">
        <v>0.49</v>
      </c>
      <c r="AR100" s="149">
        <v>0</v>
      </c>
      <c r="AS100" s="149">
        <v>0.1</v>
      </c>
      <c r="AT100" s="149">
        <v>0.1</v>
      </c>
      <c r="AU100" s="149">
        <v>0.1</v>
      </c>
      <c r="AV100" s="136">
        <v>0</v>
      </c>
      <c r="AW100" s="136">
        <v>500</v>
      </c>
      <c r="AX100" s="136">
        <v>500</v>
      </c>
      <c r="AY100" s="136">
        <v>500</v>
      </c>
      <c r="AZ100" s="149">
        <v>0</v>
      </c>
      <c r="BA100" s="149">
        <v>0.125</v>
      </c>
      <c r="BB100" s="149">
        <v>0.125</v>
      </c>
      <c r="BC100" s="149">
        <v>0.125</v>
      </c>
      <c r="BD100" s="138">
        <v>0</v>
      </c>
      <c r="BE100" s="138"/>
      <c r="BF100" s="138"/>
      <c r="BG100" s="136">
        <v>0</v>
      </c>
      <c r="BH100" s="6">
        <v>3.35</v>
      </c>
      <c r="BI100" s="6">
        <v>3.35</v>
      </c>
      <c r="BJ100" s="136"/>
      <c r="BK100" s="136"/>
      <c r="BL100" s="136"/>
      <c r="BM100" s="136"/>
      <c r="BN100" s="238"/>
      <c r="BO100" s="136"/>
      <c r="BP100" s="136"/>
      <c r="BQ100" s="136"/>
      <c r="BR100" s="136"/>
      <c r="BS100" s="136"/>
      <c r="BT100" s="136"/>
      <c r="BU100" s="136"/>
    </row>
    <row r="101" spans="1:73">
      <c r="A101" s="4" t="s">
        <v>119</v>
      </c>
      <c r="B101" s="137">
        <v>49</v>
      </c>
      <c r="C101" s="137">
        <v>1981</v>
      </c>
      <c r="D101" s="190">
        <v>1954124</v>
      </c>
      <c r="E101" s="141">
        <v>703240</v>
      </c>
      <c r="F101" s="141">
        <v>83046</v>
      </c>
      <c r="G101" s="191">
        <v>10.6</v>
      </c>
      <c r="H101" s="209"/>
      <c r="I101" s="209"/>
      <c r="J101" s="209"/>
      <c r="K101" s="145">
        <v>19837</v>
      </c>
      <c r="L101" s="197"/>
      <c r="N101" s="140">
        <v>16961583</v>
      </c>
      <c r="O101" s="145">
        <v>133519</v>
      </c>
      <c r="P101" s="145">
        <v>80623</v>
      </c>
      <c r="Q101" s="145">
        <v>28569</v>
      </c>
      <c r="R101" s="145">
        <v>252417.1</v>
      </c>
      <c r="S101" s="145">
        <v>114367.5</v>
      </c>
      <c r="T101" s="145">
        <v>164</v>
      </c>
      <c r="U101" s="145">
        <v>206</v>
      </c>
      <c r="V101" s="145">
        <v>249</v>
      </c>
      <c r="W101" s="145">
        <v>70</v>
      </c>
      <c r="X101" s="145">
        <v>128</v>
      </c>
      <c r="Y101" s="145">
        <v>183</v>
      </c>
      <c r="Z101" s="145">
        <v>233</v>
      </c>
      <c r="AA101" s="136">
        <f>ROUND((T101+X101)-MAX(0.3*(T101-85-115),0),0)</f>
        <v>292</v>
      </c>
      <c r="AB101" s="136">
        <f>ROUND((U101+Y101)-MAX(0.3*(U101-85-115),0),0)</f>
        <v>387</v>
      </c>
      <c r="AC101" s="136">
        <f>ROUND((V101+Z101)-MAX(0.3*(V101-85-115),0),0)</f>
        <v>467</v>
      </c>
      <c r="AE101" s="136">
        <v>265</v>
      </c>
      <c r="AF101" s="136">
        <v>0</v>
      </c>
      <c r="AG101" s="136">
        <f>SUM(AE101:AF101)</f>
        <v>265</v>
      </c>
      <c r="AH101" s="136">
        <f>ROUND((AG101+W101)-MAX(0.3*(AG101-85-115),0),0)</f>
        <v>316</v>
      </c>
      <c r="AI101" s="203">
        <v>398</v>
      </c>
      <c r="AJ101" s="204">
        <v>19.899999999999999</v>
      </c>
      <c r="AK101" s="136">
        <v>1</v>
      </c>
      <c r="AL101" s="136">
        <v>78</v>
      </c>
      <c r="AM101" s="136">
        <v>22</v>
      </c>
      <c r="AN101" s="6">
        <v>0.78</v>
      </c>
      <c r="AO101" s="136">
        <v>27</v>
      </c>
      <c r="AP101" s="136">
        <v>7</v>
      </c>
      <c r="AQ101" s="6">
        <v>0.79</v>
      </c>
      <c r="AR101" s="149">
        <v>0</v>
      </c>
      <c r="AS101" s="149">
        <v>0.1</v>
      </c>
      <c r="AT101" s="149">
        <v>0.1</v>
      </c>
      <c r="AU101" s="149">
        <v>0.1</v>
      </c>
      <c r="AV101" s="136">
        <v>0</v>
      </c>
      <c r="AW101" s="136">
        <v>500</v>
      </c>
      <c r="AX101" s="136">
        <v>500</v>
      </c>
      <c r="AY101" s="136">
        <v>500</v>
      </c>
      <c r="AZ101" s="149">
        <v>0</v>
      </c>
      <c r="BA101" s="149">
        <v>0.125</v>
      </c>
      <c r="BB101" s="149">
        <v>0.125</v>
      </c>
      <c r="BC101" s="149">
        <v>0.125</v>
      </c>
      <c r="BD101" s="138">
        <v>0</v>
      </c>
      <c r="BE101" s="138"/>
      <c r="BF101" s="138"/>
      <c r="BG101" s="136">
        <v>0</v>
      </c>
      <c r="BH101" s="6">
        <v>3.35</v>
      </c>
      <c r="BI101" s="6">
        <v>2.75</v>
      </c>
      <c r="BJ101" s="136"/>
      <c r="BK101" s="136"/>
      <c r="BL101" s="136"/>
      <c r="BM101" s="136"/>
      <c r="BN101" s="238"/>
      <c r="BO101" s="136"/>
      <c r="BP101" s="136"/>
      <c r="BQ101" s="136"/>
      <c r="BR101" s="136"/>
      <c r="BS101" s="136"/>
      <c r="BT101" s="136"/>
      <c r="BU101" s="136"/>
    </row>
    <row r="102" spans="1:73">
      <c r="A102" s="4" t="s">
        <v>120</v>
      </c>
      <c r="B102" s="137">
        <v>50</v>
      </c>
      <c r="C102" s="137">
        <v>1981</v>
      </c>
      <c r="D102" s="190">
        <v>4726343</v>
      </c>
      <c r="E102" s="141">
        <v>2188204</v>
      </c>
      <c r="F102" s="141">
        <v>190599</v>
      </c>
      <c r="G102" s="191">
        <v>8</v>
      </c>
      <c r="H102" s="209"/>
      <c r="I102" s="209"/>
      <c r="J102" s="209"/>
      <c r="K102" s="145">
        <v>57494</v>
      </c>
      <c r="L102" s="197"/>
      <c r="N102" s="140">
        <v>51320993</v>
      </c>
      <c r="O102" s="145">
        <v>7124</v>
      </c>
      <c r="P102" s="145">
        <v>240691</v>
      </c>
      <c r="Q102" s="145">
        <v>87815</v>
      </c>
      <c r="R102" s="145">
        <v>268972.5</v>
      </c>
      <c r="S102" s="145">
        <v>81749.84</v>
      </c>
      <c r="T102" s="145">
        <v>377</v>
      </c>
      <c r="U102" s="145">
        <v>444</v>
      </c>
      <c r="V102" s="145">
        <v>529</v>
      </c>
      <c r="W102" s="145">
        <v>70</v>
      </c>
      <c r="X102" s="145">
        <v>128</v>
      </c>
      <c r="Y102" s="145">
        <v>183</v>
      </c>
      <c r="Z102" s="145">
        <v>233</v>
      </c>
      <c r="AA102" s="136">
        <f>ROUND((T102+X102)-MAX(0.3*(T102-85-115),0),0)</f>
        <v>452</v>
      </c>
      <c r="AB102" s="136">
        <f>ROUND((U102+Y102)-MAX(0.3*(U102-85-115),0),0)</f>
        <v>554</v>
      </c>
      <c r="AC102" s="136">
        <f>ROUND((V102+Z102)-MAX(0.3*(V102-85-115),0),0)</f>
        <v>663</v>
      </c>
      <c r="AE102" s="136">
        <v>265</v>
      </c>
      <c r="AF102" s="136">
        <v>100</v>
      </c>
      <c r="AG102" s="136">
        <f>SUM(AE102:AF102)</f>
        <v>365</v>
      </c>
      <c r="AH102" s="136">
        <f>ROUND((AG102+W102)-MAX(0.3*(AG102-85-115),0),0)</f>
        <v>386</v>
      </c>
      <c r="AI102" s="203">
        <v>384</v>
      </c>
      <c r="AJ102" s="204">
        <v>8.1</v>
      </c>
      <c r="AK102" s="136">
        <v>0</v>
      </c>
      <c r="AL102" s="136">
        <v>59</v>
      </c>
      <c r="AM102" s="136">
        <v>39</v>
      </c>
      <c r="AN102" s="6">
        <v>0.6</v>
      </c>
      <c r="AO102" s="136">
        <v>19</v>
      </c>
      <c r="AP102" s="136">
        <v>14</v>
      </c>
      <c r="AQ102" s="6">
        <v>0.57999999999999996</v>
      </c>
      <c r="AR102" s="149">
        <v>0</v>
      </c>
      <c r="AS102" s="149">
        <v>0.1</v>
      </c>
      <c r="AT102" s="149">
        <v>0.1</v>
      </c>
      <c r="AU102" s="149">
        <v>0.1</v>
      </c>
      <c r="AV102" s="136">
        <v>0</v>
      </c>
      <c r="AW102" s="136">
        <v>500</v>
      </c>
      <c r="AX102" s="136">
        <v>500</v>
      </c>
      <c r="AY102" s="136">
        <v>500</v>
      </c>
      <c r="AZ102" s="149">
        <v>0</v>
      </c>
      <c r="BA102" s="149">
        <v>0.125</v>
      </c>
      <c r="BB102" s="149">
        <v>0.125</v>
      </c>
      <c r="BC102" s="149">
        <v>0.125</v>
      </c>
      <c r="BD102" s="138">
        <v>0</v>
      </c>
      <c r="BE102" s="138"/>
      <c r="BF102" s="138"/>
      <c r="BG102" s="136">
        <v>0</v>
      </c>
      <c r="BH102" s="6">
        <v>3.35</v>
      </c>
      <c r="BI102" s="6">
        <v>3.25</v>
      </c>
      <c r="BJ102" s="136"/>
      <c r="BK102" s="136"/>
      <c r="BL102" s="136"/>
      <c r="BM102" s="136"/>
      <c r="BN102" s="238"/>
      <c r="BO102" s="136"/>
      <c r="BP102" s="136"/>
      <c r="BQ102" s="136"/>
      <c r="BR102" s="136"/>
      <c r="BS102" s="136"/>
      <c r="BT102" s="136"/>
      <c r="BU102" s="136"/>
    </row>
    <row r="103" spans="1:73">
      <c r="A103" s="4" t="s">
        <v>121</v>
      </c>
      <c r="B103" s="137">
        <v>51</v>
      </c>
      <c r="C103" s="137">
        <v>1981</v>
      </c>
      <c r="D103" s="190">
        <v>491712</v>
      </c>
      <c r="E103" s="141">
        <v>239862</v>
      </c>
      <c r="F103" s="141">
        <v>10132</v>
      </c>
      <c r="G103" s="191">
        <v>4.0999999999999996</v>
      </c>
      <c r="H103" s="209"/>
      <c r="I103" s="209"/>
      <c r="J103" s="209"/>
      <c r="K103" s="145">
        <v>12703</v>
      </c>
      <c r="L103" s="197"/>
      <c r="N103" s="140">
        <v>6230971</v>
      </c>
      <c r="O103" s="145">
        <v>37733</v>
      </c>
      <c r="P103" s="145">
        <v>7003</v>
      </c>
      <c r="Q103" s="145">
        <v>2744</v>
      </c>
      <c r="R103" s="145">
        <v>14881.33</v>
      </c>
      <c r="S103" s="145">
        <v>5702</v>
      </c>
      <c r="T103" s="145">
        <v>280</v>
      </c>
      <c r="U103" s="145">
        <v>315</v>
      </c>
      <c r="V103" s="145">
        <v>340</v>
      </c>
      <c r="W103" s="145">
        <v>70</v>
      </c>
      <c r="X103" s="145">
        <v>128</v>
      </c>
      <c r="Y103" s="145">
        <v>183</v>
      </c>
      <c r="Z103" s="145">
        <v>233</v>
      </c>
      <c r="AA103" s="136">
        <f>ROUND((T103+X103)-MAX(0.3*(T103-85-115),0),0)</f>
        <v>384</v>
      </c>
      <c r="AB103" s="136">
        <f>ROUND((U103+Y103)-MAX(0.3*(U103-85-115),0),0)</f>
        <v>464</v>
      </c>
      <c r="AC103" s="136">
        <f>ROUND((V103+Z103)-MAX(0.3*(V103-85-115),0),0)</f>
        <v>531</v>
      </c>
      <c r="AE103" s="136">
        <v>265</v>
      </c>
      <c r="AF103" s="136">
        <v>20</v>
      </c>
      <c r="AG103" s="136">
        <f>SUM(AE103:AF103)</f>
        <v>285</v>
      </c>
      <c r="AH103" s="136">
        <f>ROUND((AG103+W103)-MAX(0.3*(AG103-85-115),0),0)</f>
        <v>330</v>
      </c>
      <c r="AI103" s="203">
        <v>43</v>
      </c>
      <c r="AJ103" s="204">
        <v>8.9</v>
      </c>
      <c r="AK103" s="136">
        <v>1</v>
      </c>
      <c r="AL103" s="136">
        <v>23</v>
      </c>
      <c r="AM103" s="136">
        <v>39</v>
      </c>
      <c r="AN103" s="6">
        <v>0.37</v>
      </c>
      <c r="AO103" s="136">
        <v>11</v>
      </c>
      <c r="AP103" s="136">
        <v>19</v>
      </c>
      <c r="AQ103" s="6">
        <v>0.37</v>
      </c>
      <c r="AR103" s="149">
        <v>0</v>
      </c>
      <c r="AS103" s="149">
        <v>0.1</v>
      </c>
      <c r="AT103" s="149">
        <v>0.1</v>
      </c>
      <c r="AU103" s="149">
        <v>0.1</v>
      </c>
      <c r="AV103" s="136">
        <v>0</v>
      </c>
      <c r="AW103" s="136">
        <v>500</v>
      </c>
      <c r="AX103" s="136">
        <v>500</v>
      </c>
      <c r="AY103" s="136">
        <v>500</v>
      </c>
      <c r="AZ103" s="149">
        <v>0</v>
      </c>
      <c r="BA103" s="149">
        <v>0.125</v>
      </c>
      <c r="BB103" s="149">
        <v>0.125</v>
      </c>
      <c r="BC103" s="149">
        <v>0.125</v>
      </c>
      <c r="BD103" s="138">
        <v>0</v>
      </c>
      <c r="BE103" s="138"/>
      <c r="BF103" s="138"/>
      <c r="BG103" s="136">
        <v>0</v>
      </c>
      <c r="BH103" s="6">
        <v>3.35</v>
      </c>
      <c r="BI103" s="6">
        <v>1.6</v>
      </c>
      <c r="BJ103" s="136"/>
      <c r="BK103" s="136"/>
      <c r="BL103" s="136"/>
      <c r="BM103" s="136"/>
      <c r="BN103" s="238"/>
      <c r="BO103" s="136"/>
      <c r="BP103" s="136"/>
      <c r="BQ103" s="136"/>
      <c r="BR103" s="136"/>
      <c r="BS103" s="136"/>
      <c r="BT103" s="136"/>
      <c r="BU103" s="136"/>
    </row>
    <row r="104" spans="1:73">
      <c r="A104" s="4" t="s">
        <v>70</v>
      </c>
      <c r="B104" s="137">
        <v>1</v>
      </c>
      <c r="C104" s="137">
        <v>1982</v>
      </c>
      <c r="D104" s="190">
        <v>3925266</v>
      </c>
      <c r="E104" s="141">
        <v>1474143</v>
      </c>
      <c r="F104" s="141">
        <v>242181</v>
      </c>
      <c r="G104" s="191">
        <v>14.1</v>
      </c>
      <c r="H104" s="209"/>
      <c r="I104" s="209"/>
      <c r="J104" s="209"/>
      <c r="K104" s="145">
        <v>41778</v>
      </c>
      <c r="L104" s="197"/>
      <c r="N104" s="140">
        <v>36197910</v>
      </c>
      <c r="O104" s="145">
        <v>29751</v>
      </c>
      <c r="P104" s="145">
        <v>156038</v>
      </c>
      <c r="Q104" s="145">
        <v>55481</v>
      </c>
      <c r="R104" s="145">
        <v>601393.19999999995</v>
      </c>
      <c r="S104" s="145">
        <v>206467.3</v>
      </c>
      <c r="T104" s="145">
        <v>89</v>
      </c>
      <c r="U104" s="145">
        <v>118</v>
      </c>
      <c r="V104" s="145">
        <v>148</v>
      </c>
      <c r="W104" s="145">
        <v>70</v>
      </c>
      <c r="X104" s="145">
        <v>128</v>
      </c>
      <c r="Y104" s="145">
        <v>183</v>
      </c>
      <c r="Z104" s="145">
        <v>233</v>
      </c>
      <c r="AA104" s="136">
        <f>ROUND((T104+X104)-MAX(0.3*(T104-85-115),0),0)</f>
        <v>217</v>
      </c>
      <c r="AB104" s="136">
        <f>ROUND((U104+Y104)-MAX(0.3*(U104-85-115),0),0)</f>
        <v>301</v>
      </c>
      <c r="AC104" s="136">
        <f>ROUND((V104+Z104)-MAX(0.3*(V104-85-115),0),0)</f>
        <v>381</v>
      </c>
      <c r="AE104" s="136">
        <v>284</v>
      </c>
      <c r="AF104" s="136">
        <v>0</v>
      </c>
      <c r="AG104" s="136">
        <f>SUM(AE104:AF104)</f>
        <v>284</v>
      </c>
      <c r="AH104" s="136">
        <f>ROUND((AG104+W104)-MAX(0.3*(AG104-85-115),0),0)</f>
        <v>329</v>
      </c>
      <c r="AI104" s="203">
        <v>849</v>
      </c>
      <c r="AJ104" s="204">
        <v>21.6</v>
      </c>
      <c r="AK104" s="136">
        <v>1</v>
      </c>
      <c r="AL104" s="136">
        <v>100</v>
      </c>
      <c r="AM104" s="136">
        <v>4</v>
      </c>
      <c r="AN104" s="6">
        <v>0.96</v>
      </c>
      <c r="AO104" s="136">
        <v>35</v>
      </c>
      <c r="AP104" s="136">
        <v>0</v>
      </c>
      <c r="AQ104" s="6">
        <v>1</v>
      </c>
      <c r="AR104" s="149">
        <v>0</v>
      </c>
      <c r="AS104" s="149">
        <v>0.1</v>
      </c>
      <c r="AT104" s="149">
        <v>0.1</v>
      </c>
      <c r="AU104" s="149">
        <v>0.1</v>
      </c>
      <c r="AV104" s="136">
        <v>0</v>
      </c>
      <c r="AW104" s="136">
        <v>500</v>
      </c>
      <c r="AX104" s="136">
        <v>500</v>
      </c>
      <c r="AY104" s="136">
        <v>500</v>
      </c>
      <c r="AZ104" s="149">
        <v>0</v>
      </c>
      <c r="BA104" s="149">
        <v>0.125</v>
      </c>
      <c r="BB104" s="149">
        <v>0.125</v>
      </c>
      <c r="BC104" s="149">
        <v>0.125</v>
      </c>
      <c r="BD104" s="138">
        <v>0</v>
      </c>
      <c r="BE104" s="138"/>
      <c r="BF104" s="138"/>
      <c r="BG104" s="136">
        <v>0</v>
      </c>
      <c r="BH104" s="6">
        <v>3.35</v>
      </c>
      <c r="BI104" s="6">
        <v>3.35</v>
      </c>
      <c r="BJ104" s="136"/>
      <c r="BK104" s="136"/>
      <c r="BL104" s="136"/>
      <c r="BM104" s="136"/>
      <c r="BN104" s="238"/>
      <c r="BO104" s="136"/>
      <c r="BP104" s="136"/>
      <c r="BQ104" s="136"/>
      <c r="BR104" s="136"/>
      <c r="BS104" s="136"/>
      <c r="BT104" s="136"/>
      <c r="BU104" s="136"/>
    </row>
    <row r="105" spans="1:73">
      <c r="A105" s="4" t="s">
        <v>71</v>
      </c>
      <c r="B105" s="137">
        <v>2</v>
      </c>
      <c r="C105" s="137">
        <v>1982</v>
      </c>
      <c r="D105" s="190">
        <v>449606</v>
      </c>
      <c r="E105" s="141">
        <v>191699</v>
      </c>
      <c r="F105" s="141">
        <v>21107</v>
      </c>
      <c r="G105" s="191">
        <v>9.9</v>
      </c>
      <c r="H105" s="209"/>
      <c r="I105" s="209"/>
      <c r="J105" s="209"/>
      <c r="K105" s="145">
        <v>23461</v>
      </c>
      <c r="L105" s="197"/>
      <c r="N105" s="140">
        <v>8610173</v>
      </c>
      <c r="O105" s="145">
        <v>7152</v>
      </c>
      <c r="P105" s="145">
        <v>12820</v>
      </c>
      <c r="Q105" s="145">
        <v>5435</v>
      </c>
      <c r="R105" s="145">
        <v>29561.25</v>
      </c>
      <c r="S105" s="145">
        <v>10088.08</v>
      </c>
      <c r="T105" s="145">
        <v>400</v>
      </c>
      <c r="U105" s="145">
        <v>571</v>
      </c>
      <c r="V105" s="145">
        <v>634</v>
      </c>
      <c r="W105" s="145">
        <v>108</v>
      </c>
      <c r="X105" s="145">
        <v>197</v>
      </c>
      <c r="Y105" s="145">
        <v>293</v>
      </c>
      <c r="Z105" s="145">
        <v>359</v>
      </c>
      <c r="AA105" s="136">
        <f>ROUND((T105+X105)-MAX(0.3*(T105-145-200),0),0)</f>
        <v>581</v>
      </c>
      <c r="AB105" s="136">
        <f>ROUND((U105+Y105)-MAX(0.3*(U105-145-200),0),0)</f>
        <v>796</v>
      </c>
      <c r="AC105" s="136">
        <f>ROUND((V105+Z105)-MAX(0.3*(V105-145-200),0),0)</f>
        <v>906</v>
      </c>
      <c r="AE105" s="136">
        <v>284</v>
      </c>
      <c r="AF105" s="136">
        <v>261</v>
      </c>
      <c r="AG105" s="136">
        <f>SUM(AE105:AF105)</f>
        <v>545</v>
      </c>
      <c r="AH105" s="136">
        <f>ROUND((AG105+W105)-MAX(0.3*(AG105-145-200),0),0)</f>
        <v>593</v>
      </c>
      <c r="AI105" s="203">
        <v>46</v>
      </c>
      <c r="AJ105" s="204">
        <v>10.6</v>
      </c>
      <c r="AK105" s="136">
        <v>0</v>
      </c>
      <c r="AL105" s="136">
        <v>22</v>
      </c>
      <c r="AM105" s="136">
        <v>16</v>
      </c>
      <c r="AN105" s="6">
        <v>0.57999999999999996</v>
      </c>
      <c r="AO105" s="136">
        <v>11</v>
      </c>
      <c r="AP105" s="136">
        <v>9</v>
      </c>
      <c r="AQ105" s="6">
        <v>0.55000000000000004</v>
      </c>
      <c r="AR105" s="149">
        <v>0</v>
      </c>
      <c r="AS105" s="149">
        <v>0.1</v>
      </c>
      <c r="AT105" s="149">
        <v>0.1</v>
      </c>
      <c r="AU105" s="149">
        <v>0.1</v>
      </c>
      <c r="AV105" s="136">
        <v>0</v>
      </c>
      <c r="AW105" s="136">
        <v>500</v>
      </c>
      <c r="AX105" s="136">
        <v>500</v>
      </c>
      <c r="AY105" s="136">
        <v>500</v>
      </c>
      <c r="AZ105" s="149">
        <v>0</v>
      </c>
      <c r="BA105" s="149">
        <v>0.125</v>
      </c>
      <c r="BB105" s="149">
        <v>0.125</v>
      </c>
      <c r="BC105" s="149">
        <v>0.125</v>
      </c>
      <c r="BD105" s="138">
        <v>0</v>
      </c>
      <c r="BE105" s="138"/>
      <c r="BF105" s="138"/>
      <c r="BG105" s="136">
        <v>0</v>
      </c>
      <c r="BH105" s="6">
        <v>3.35</v>
      </c>
      <c r="BI105" s="6">
        <v>3.85</v>
      </c>
      <c r="BJ105" s="136"/>
      <c r="BK105" s="136"/>
      <c r="BL105" s="136"/>
      <c r="BM105" s="136"/>
      <c r="BN105" s="238"/>
      <c r="BO105" s="136"/>
      <c r="BP105" s="136"/>
      <c r="BQ105" s="136"/>
      <c r="BR105" s="136"/>
      <c r="BS105" s="136"/>
      <c r="BT105" s="136"/>
      <c r="BU105" s="136"/>
    </row>
    <row r="106" spans="1:73">
      <c r="A106" s="4" t="s">
        <v>72</v>
      </c>
      <c r="B106" s="137">
        <v>3</v>
      </c>
      <c r="C106" s="137">
        <v>1982</v>
      </c>
      <c r="D106" s="190">
        <v>2889861</v>
      </c>
      <c r="E106" s="141">
        <v>1206118</v>
      </c>
      <c r="F106" s="141">
        <v>135649</v>
      </c>
      <c r="G106" s="191">
        <v>10.1</v>
      </c>
      <c r="H106" s="209"/>
      <c r="I106" s="209"/>
      <c r="J106" s="209"/>
      <c r="K106" s="145">
        <v>35794</v>
      </c>
      <c r="L106" s="197"/>
      <c r="N106" s="140">
        <v>31884829</v>
      </c>
      <c r="O106" s="145">
        <v>72889</v>
      </c>
      <c r="P106" s="145">
        <v>61862</v>
      </c>
      <c r="Q106" s="145">
        <v>22151</v>
      </c>
      <c r="R106" s="145">
        <v>215451</v>
      </c>
      <c r="S106" s="145">
        <v>72527.5</v>
      </c>
      <c r="T106" s="145">
        <v>156</v>
      </c>
      <c r="U106" s="145">
        <v>202</v>
      </c>
      <c r="V106" s="145">
        <v>244</v>
      </c>
      <c r="W106" s="145">
        <v>70</v>
      </c>
      <c r="X106" s="145">
        <v>128</v>
      </c>
      <c r="Y106" s="145">
        <v>183</v>
      </c>
      <c r="Z106" s="145">
        <v>233</v>
      </c>
      <c r="AA106" s="136">
        <f>ROUND((T106+X106)-MAX(0.3*(T106-85-115),0),0)</f>
        <v>284</v>
      </c>
      <c r="AB106" s="136">
        <f>ROUND((U106+Y106)-MAX(0.3*(U106-85-115),0),0)</f>
        <v>384</v>
      </c>
      <c r="AC106" s="136">
        <f>ROUND((V106+Z106)-MAX(0.3*(V106-85-115),0),0)</f>
        <v>464</v>
      </c>
      <c r="AE106" s="136">
        <v>284</v>
      </c>
      <c r="AF106" s="136">
        <v>0</v>
      </c>
      <c r="AG106" s="136">
        <f>SUM(AE106:AF106)</f>
        <v>284</v>
      </c>
      <c r="AH106" s="136">
        <f>ROUND((AG106+W106)-MAX(0.3*(AG106-85-115),0),0)</f>
        <v>329</v>
      </c>
      <c r="AI106" s="203">
        <v>408</v>
      </c>
      <c r="AJ106" s="204">
        <v>14.8</v>
      </c>
      <c r="AK106" s="136">
        <v>1</v>
      </c>
      <c r="AL106" s="136">
        <v>17</v>
      </c>
      <c r="AM106" s="136">
        <v>43</v>
      </c>
      <c r="AN106" s="6">
        <v>0.28000000000000003</v>
      </c>
      <c r="AO106" s="136">
        <v>14</v>
      </c>
      <c r="AP106" s="136">
        <v>16</v>
      </c>
      <c r="AQ106" s="6">
        <v>0.47</v>
      </c>
      <c r="AR106" s="149">
        <v>0</v>
      </c>
      <c r="AS106" s="149">
        <v>0.1</v>
      </c>
      <c r="AT106" s="149">
        <v>0.1</v>
      </c>
      <c r="AU106" s="149">
        <v>0.1</v>
      </c>
      <c r="AV106" s="136">
        <v>0</v>
      </c>
      <c r="AW106" s="136">
        <v>500</v>
      </c>
      <c r="AX106" s="136">
        <v>500</v>
      </c>
      <c r="AY106" s="136">
        <v>500</v>
      </c>
      <c r="AZ106" s="149">
        <v>0</v>
      </c>
      <c r="BA106" s="149">
        <v>0.125</v>
      </c>
      <c r="BB106" s="149">
        <v>0.125</v>
      </c>
      <c r="BC106" s="149">
        <v>0.125</v>
      </c>
      <c r="BD106" s="138">
        <v>0</v>
      </c>
      <c r="BE106" s="138"/>
      <c r="BF106" s="138"/>
      <c r="BG106" s="136">
        <v>0</v>
      </c>
      <c r="BH106" s="6">
        <v>3.35</v>
      </c>
      <c r="BI106" s="6">
        <v>3.35</v>
      </c>
      <c r="BJ106" s="136"/>
      <c r="BK106" s="136"/>
      <c r="BL106" s="136"/>
      <c r="BM106" s="136"/>
      <c r="BN106" s="238"/>
      <c r="BO106" s="136"/>
      <c r="BP106" s="136"/>
      <c r="BQ106" s="136"/>
      <c r="BR106" s="136"/>
      <c r="BS106" s="136"/>
      <c r="BT106" s="136"/>
      <c r="BU106" s="136"/>
    </row>
    <row r="107" spans="1:73">
      <c r="A107" s="4" t="s">
        <v>73</v>
      </c>
      <c r="B107" s="137">
        <v>4</v>
      </c>
      <c r="C107" s="137">
        <v>1982</v>
      </c>
      <c r="D107" s="190">
        <v>2294257</v>
      </c>
      <c r="E107" s="141">
        <v>922554</v>
      </c>
      <c r="F107" s="141">
        <v>101552</v>
      </c>
      <c r="G107" s="191">
        <v>9.9</v>
      </c>
      <c r="H107" s="209"/>
      <c r="I107" s="209"/>
      <c r="J107" s="209"/>
      <c r="K107" s="145">
        <v>23527</v>
      </c>
      <c r="L107" s="197"/>
      <c r="N107" s="140">
        <v>20676166</v>
      </c>
      <c r="O107" s="145">
        <v>17398</v>
      </c>
      <c r="P107" s="145">
        <v>67612</v>
      </c>
      <c r="Q107" s="145">
        <v>23748</v>
      </c>
      <c r="R107" s="145">
        <v>301559.8</v>
      </c>
      <c r="S107" s="145">
        <v>103906.4</v>
      </c>
      <c r="T107" s="145">
        <v>101</v>
      </c>
      <c r="U107" s="145">
        <v>122</v>
      </c>
      <c r="V107" s="145">
        <v>142</v>
      </c>
      <c r="W107" s="145">
        <v>70</v>
      </c>
      <c r="X107" s="145">
        <v>128</v>
      </c>
      <c r="Y107" s="145">
        <v>183</v>
      </c>
      <c r="Z107" s="145">
        <v>233</v>
      </c>
      <c r="AA107" s="136">
        <f>ROUND((T107+X107)-MAX(0.3*(T107-85-115),0),0)</f>
        <v>229</v>
      </c>
      <c r="AB107" s="136">
        <f>ROUND((U107+Y107)-MAX(0.3*(U107-85-115),0),0)</f>
        <v>305</v>
      </c>
      <c r="AC107" s="136">
        <f>ROUND((V107+Z107)-MAX(0.3*(V107-85-115),0),0)</f>
        <v>375</v>
      </c>
      <c r="AE107" s="136">
        <v>284</v>
      </c>
      <c r="AF107" s="136">
        <v>0</v>
      </c>
      <c r="AG107" s="136">
        <f>SUM(AE107:AF107)</f>
        <v>284</v>
      </c>
      <c r="AH107" s="136">
        <f>ROUND((AG107+W107)-MAX(0.3*(AG107-85-115),0),0)</f>
        <v>329</v>
      </c>
      <c r="AI107" s="203">
        <v>527</v>
      </c>
      <c r="AJ107" s="204">
        <v>23.8</v>
      </c>
      <c r="AK107" s="136">
        <v>0</v>
      </c>
      <c r="AL107" s="136">
        <v>93</v>
      </c>
      <c r="AM107" s="136">
        <v>7</v>
      </c>
      <c r="AN107" s="6">
        <v>0.93</v>
      </c>
      <c r="AO107" s="136">
        <v>34</v>
      </c>
      <c r="AP107" s="136">
        <v>1</v>
      </c>
      <c r="AQ107" s="6">
        <v>0.97</v>
      </c>
      <c r="AR107" s="149">
        <v>0</v>
      </c>
      <c r="AS107" s="149">
        <v>0.1</v>
      </c>
      <c r="AT107" s="149">
        <v>0.1</v>
      </c>
      <c r="AU107" s="149">
        <v>0.1</v>
      </c>
      <c r="AV107" s="136">
        <v>0</v>
      </c>
      <c r="AW107" s="136">
        <v>500</v>
      </c>
      <c r="AX107" s="136">
        <v>500</v>
      </c>
      <c r="AY107" s="136">
        <v>500</v>
      </c>
      <c r="AZ107" s="149">
        <v>0</v>
      </c>
      <c r="BA107" s="149">
        <v>0.125</v>
      </c>
      <c r="BB107" s="149">
        <v>0.125</v>
      </c>
      <c r="BC107" s="149">
        <v>0.125</v>
      </c>
      <c r="BD107" s="138">
        <v>0</v>
      </c>
      <c r="BE107" s="138"/>
      <c r="BF107" s="138"/>
      <c r="BG107" s="136">
        <v>0</v>
      </c>
      <c r="BH107" s="6">
        <v>3.35</v>
      </c>
      <c r="BI107" s="6">
        <v>2.8</v>
      </c>
      <c r="BJ107" s="136"/>
      <c r="BK107" s="136"/>
      <c r="BL107" s="136"/>
      <c r="BM107" s="136"/>
      <c r="BN107" s="238"/>
      <c r="BO107" s="136"/>
      <c r="BP107" s="136"/>
      <c r="BQ107" s="136"/>
      <c r="BR107" s="136"/>
      <c r="BS107" s="136"/>
      <c r="BT107" s="136"/>
      <c r="BU107" s="136"/>
    </row>
    <row r="108" spans="1:73">
      <c r="A108" s="4" t="s">
        <v>74</v>
      </c>
      <c r="B108" s="137">
        <v>5</v>
      </c>
      <c r="C108" s="137">
        <v>1982</v>
      </c>
      <c r="D108" s="190">
        <v>24820009</v>
      </c>
      <c r="E108" s="141">
        <v>10942811</v>
      </c>
      <c r="F108" s="141">
        <v>1209561</v>
      </c>
      <c r="G108" s="191">
        <v>10</v>
      </c>
      <c r="H108" s="209"/>
      <c r="I108" s="209"/>
      <c r="J108" s="209"/>
      <c r="K108" s="145">
        <v>393788</v>
      </c>
      <c r="L108" s="197"/>
      <c r="N108" s="140">
        <v>340836724</v>
      </c>
      <c r="O108" s="145">
        <v>403245</v>
      </c>
      <c r="P108" s="145">
        <v>1522398</v>
      </c>
      <c r="Q108" s="145">
        <v>514800</v>
      </c>
      <c r="R108" s="145">
        <v>1651198</v>
      </c>
      <c r="S108" s="145">
        <v>594237.5</v>
      </c>
      <c r="T108" s="145">
        <v>408</v>
      </c>
      <c r="U108" s="145">
        <v>506</v>
      </c>
      <c r="V108" s="145">
        <v>601</v>
      </c>
      <c r="W108" s="145">
        <v>70</v>
      </c>
      <c r="X108" s="145">
        <v>128</v>
      </c>
      <c r="Y108" s="145">
        <v>183</v>
      </c>
      <c r="Z108" s="145">
        <v>233</v>
      </c>
      <c r="AA108" s="136">
        <f>ROUND((T108+X108)-MAX(0.3*(T108-85-115),0),0)</f>
        <v>474</v>
      </c>
      <c r="AB108" s="136">
        <f>ROUND((U108+Y108)-MAX(0.3*(U108-85-115),0),0)</f>
        <v>597</v>
      </c>
      <c r="AC108" s="136">
        <f>ROUND((V108+Z108)-MAX(0.3*(V108-85-115),0),0)</f>
        <v>714</v>
      </c>
      <c r="AE108" s="136">
        <v>284</v>
      </c>
      <c r="AF108" s="136">
        <v>167</v>
      </c>
      <c r="AG108" s="136">
        <f>SUM(AE108:AF108)</f>
        <v>451</v>
      </c>
      <c r="AH108" s="136">
        <f>ROUND((AG108+W108)-MAX(0.3*(AG108-85-115),0),0)</f>
        <v>446</v>
      </c>
      <c r="AI108" s="203">
        <v>3475</v>
      </c>
      <c r="AJ108" s="204">
        <v>14.1</v>
      </c>
      <c r="AK108" s="136">
        <v>1</v>
      </c>
      <c r="AL108" s="136">
        <v>48</v>
      </c>
      <c r="AM108" s="136">
        <v>32</v>
      </c>
      <c r="AN108" s="6">
        <v>0.6</v>
      </c>
      <c r="AO108" s="136">
        <v>23</v>
      </c>
      <c r="AP108" s="136">
        <v>17</v>
      </c>
      <c r="AQ108" s="6">
        <v>0.57999999999999996</v>
      </c>
      <c r="AR108" s="149">
        <v>0</v>
      </c>
      <c r="AS108" s="149">
        <v>0.1</v>
      </c>
      <c r="AT108" s="149">
        <v>0.1</v>
      </c>
      <c r="AU108" s="149">
        <v>0.1</v>
      </c>
      <c r="AV108" s="136">
        <v>0</v>
      </c>
      <c r="AW108" s="136">
        <v>500</v>
      </c>
      <c r="AX108" s="136">
        <v>500</v>
      </c>
      <c r="AY108" s="136">
        <v>500</v>
      </c>
      <c r="AZ108" s="149">
        <v>0</v>
      </c>
      <c r="BA108" s="149">
        <v>0.125</v>
      </c>
      <c r="BB108" s="149">
        <v>0.125</v>
      </c>
      <c r="BC108" s="149">
        <v>0.125</v>
      </c>
      <c r="BD108" s="138">
        <v>0</v>
      </c>
      <c r="BE108" s="138"/>
      <c r="BF108" s="138"/>
      <c r="BG108" s="136">
        <v>0</v>
      </c>
      <c r="BH108" s="6">
        <v>3.35</v>
      </c>
      <c r="BI108" s="6">
        <v>3.35</v>
      </c>
      <c r="BJ108" s="136"/>
      <c r="BK108" s="136"/>
      <c r="BL108" s="136"/>
      <c r="BM108" s="136"/>
      <c r="BN108" s="238"/>
      <c r="BO108" s="136"/>
      <c r="BP108" s="136"/>
      <c r="BQ108" s="136"/>
      <c r="BR108" s="136"/>
      <c r="BS108" s="136"/>
      <c r="BT108" s="136"/>
      <c r="BU108" s="136"/>
    </row>
    <row r="109" spans="1:73">
      <c r="A109" s="4" t="s">
        <v>75</v>
      </c>
      <c r="B109" s="137">
        <v>6</v>
      </c>
      <c r="C109" s="137">
        <v>1982</v>
      </c>
      <c r="D109" s="190">
        <v>3061564</v>
      </c>
      <c r="E109" s="141">
        <v>1478789</v>
      </c>
      <c r="F109" s="141">
        <v>117152</v>
      </c>
      <c r="G109" s="191">
        <v>7.3</v>
      </c>
      <c r="H109" s="209"/>
      <c r="I109" s="209"/>
      <c r="J109" s="209"/>
      <c r="K109" s="145">
        <v>47654</v>
      </c>
      <c r="L109" s="197"/>
      <c r="N109" s="140">
        <v>39984337</v>
      </c>
      <c r="O109" s="145">
        <v>144500</v>
      </c>
      <c r="P109" s="145">
        <v>75842</v>
      </c>
      <c r="Q109" s="145">
        <v>26373</v>
      </c>
      <c r="R109" s="145">
        <v>166240.4</v>
      </c>
      <c r="S109" s="145">
        <v>62637.5</v>
      </c>
      <c r="T109" s="145">
        <v>247</v>
      </c>
      <c r="U109" s="145">
        <v>313</v>
      </c>
      <c r="V109" s="145">
        <v>379</v>
      </c>
      <c r="W109" s="145">
        <v>70</v>
      </c>
      <c r="X109" s="145">
        <v>128</v>
      </c>
      <c r="Y109" s="145">
        <v>183</v>
      </c>
      <c r="Z109" s="145">
        <v>233</v>
      </c>
      <c r="AA109" s="136">
        <f>ROUND((T109+X109)-MAX(0.3*(T109-85-115),0),0)</f>
        <v>361</v>
      </c>
      <c r="AB109" s="136">
        <f>ROUND((U109+Y109)-MAX(0.3*(U109-85-115),0),0)</f>
        <v>462</v>
      </c>
      <c r="AC109" s="136">
        <f>ROUND((V109+Z109)-MAX(0.3*(V109-85-115),0),0)</f>
        <v>558</v>
      </c>
      <c r="AE109" s="136">
        <v>284</v>
      </c>
      <c r="AF109" s="136">
        <v>57</v>
      </c>
      <c r="AG109" s="136">
        <f>SUM(AE109:AF109)</f>
        <v>341</v>
      </c>
      <c r="AH109" s="136">
        <f>ROUND((AG109+W109)-MAX(0.3*(AG109-85-115),0),0)</f>
        <v>369</v>
      </c>
      <c r="AI109" s="203">
        <v>387</v>
      </c>
      <c r="AJ109" s="204">
        <v>12.6</v>
      </c>
      <c r="AK109" s="136">
        <v>1</v>
      </c>
      <c r="AL109" s="136">
        <v>26</v>
      </c>
      <c r="AM109" s="136">
        <v>39</v>
      </c>
      <c r="AN109" s="6">
        <v>0.4</v>
      </c>
      <c r="AO109" s="136">
        <v>13</v>
      </c>
      <c r="AP109" s="136">
        <v>22</v>
      </c>
      <c r="AQ109" s="6">
        <v>0.37</v>
      </c>
      <c r="AR109" s="149">
        <v>0</v>
      </c>
      <c r="AS109" s="149">
        <v>0.1</v>
      </c>
      <c r="AT109" s="149">
        <v>0.1</v>
      </c>
      <c r="AU109" s="149">
        <v>0.1</v>
      </c>
      <c r="AV109" s="136">
        <v>0</v>
      </c>
      <c r="AW109" s="136">
        <v>500</v>
      </c>
      <c r="AX109" s="136">
        <v>500</v>
      </c>
      <c r="AY109" s="136">
        <v>500</v>
      </c>
      <c r="AZ109" s="149">
        <v>0</v>
      </c>
      <c r="BA109" s="149">
        <v>0.125</v>
      </c>
      <c r="BB109" s="149">
        <v>0.125</v>
      </c>
      <c r="BC109" s="149">
        <v>0.125</v>
      </c>
      <c r="BD109" s="138">
        <v>0</v>
      </c>
      <c r="BE109" s="138"/>
      <c r="BF109" s="138"/>
      <c r="BG109" s="136">
        <v>0</v>
      </c>
      <c r="BH109" s="6">
        <v>3.35</v>
      </c>
      <c r="BI109" s="6">
        <v>1.9</v>
      </c>
      <c r="BJ109" s="136"/>
      <c r="BK109" s="136"/>
      <c r="BL109" s="136"/>
      <c r="BM109" s="136"/>
      <c r="BN109" s="238"/>
      <c r="BO109" s="136"/>
      <c r="BP109" s="136"/>
      <c r="BQ109" s="136"/>
      <c r="BR109" s="136"/>
      <c r="BS109" s="136"/>
      <c r="BT109" s="136"/>
      <c r="BU109" s="136"/>
    </row>
    <row r="110" spans="1:73">
      <c r="A110" s="4" t="s">
        <v>76</v>
      </c>
      <c r="B110" s="137">
        <v>7</v>
      </c>
      <c r="C110" s="137">
        <v>1982</v>
      </c>
      <c r="D110" s="190">
        <v>3139013</v>
      </c>
      <c r="E110" s="141">
        <v>1498489</v>
      </c>
      <c r="F110" s="141">
        <v>110315</v>
      </c>
      <c r="G110" s="191">
        <v>6.9</v>
      </c>
      <c r="H110" s="209"/>
      <c r="I110" s="209"/>
      <c r="J110" s="209"/>
      <c r="K110" s="145">
        <v>50196</v>
      </c>
      <c r="L110" s="197"/>
      <c r="N110" s="140">
        <v>46616812</v>
      </c>
      <c r="O110" s="145">
        <v>19581</v>
      </c>
      <c r="P110" s="145">
        <v>127475</v>
      </c>
      <c r="Q110" s="145">
        <v>44153</v>
      </c>
      <c r="R110" s="145">
        <v>166018.29999999999</v>
      </c>
      <c r="S110" s="145">
        <v>63916</v>
      </c>
      <c r="T110" s="145">
        <v>402</v>
      </c>
      <c r="U110" s="145">
        <v>498</v>
      </c>
      <c r="V110" s="145">
        <v>581</v>
      </c>
      <c r="W110" s="145">
        <v>70</v>
      </c>
      <c r="X110" s="145">
        <v>128</v>
      </c>
      <c r="Y110" s="145">
        <v>183</v>
      </c>
      <c r="Z110" s="145">
        <v>233</v>
      </c>
      <c r="AA110" s="136">
        <f>ROUND((T110+X110)-MAX(0.3*(T110-85-115),0),0)</f>
        <v>469</v>
      </c>
      <c r="AB110" s="136">
        <f>ROUND((U110+Y110)-MAX(0.3*(U110-85-115),0),0)</f>
        <v>592</v>
      </c>
      <c r="AC110" s="136">
        <f>ROUND((V110+Z110)-MAX(0.3*(V110-85-115),0),0)</f>
        <v>700</v>
      </c>
      <c r="AE110" s="136">
        <v>284</v>
      </c>
      <c r="AF110" s="136">
        <v>164</v>
      </c>
      <c r="AG110" s="136">
        <f>SUM(AE110:AF110)</f>
        <v>448</v>
      </c>
      <c r="AH110" s="136">
        <f>ROUND((AG110+W110)-MAX(0.3*(AG110-85-115),0),0)</f>
        <v>444</v>
      </c>
      <c r="AI110" s="203">
        <v>254</v>
      </c>
      <c r="AJ110" s="204">
        <v>8.1</v>
      </c>
      <c r="AK110" s="136">
        <v>1</v>
      </c>
      <c r="AL110" s="136">
        <v>83</v>
      </c>
      <c r="AM110" s="136">
        <v>68</v>
      </c>
      <c r="AN110" s="6">
        <v>0.55000000000000004</v>
      </c>
      <c r="AO110" s="136">
        <v>22</v>
      </c>
      <c r="AP110" s="136">
        <v>13</v>
      </c>
      <c r="AQ110" s="6">
        <v>0.63</v>
      </c>
      <c r="AR110" s="149">
        <v>0</v>
      </c>
      <c r="AS110" s="149">
        <v>0.1</v>
      </c>
      <c r="AT110" s="149">
        <v>0.1</v>
      </c>
      <c r="AU110" s="149">
        <v>0.1</v>
      </c>
      <c r="AV110" s="136">
        <v>0</v>
      </c>
      <c r="AW110" s="136">
        <v>500</v>
      </c>
      <c r="AX110" s="136">
        <v>500</v>
      </c>
      <c r="AY110" s="136">
        <v>500</v>
      </c>
      <c r="AZ110" s="149">
        <v>0</v>
      </c>
      <c r="BA110" s="149">
        <v>0.125</v>
      </c>
      <c r="BB110" s="149">
        <v>0.125</v>
      </c>
      <c r="BC110" s="149">
        <v>0.125</v>
      </c>
      <c r="BD110" s="138">
        <v>0</v>
      </c>
      <c r="BE110" s="138"/>
      <c r="BF110" s="138"/>
      <c r="BG110" s="136">
        <v>0</v>
      </c>
      <c r="BH110" s="6">
        <v>3.35</v>
      </c>
      <c r="BI110" s="6">
        <v>3.37</v>
      </c>
      <c r="BJ110" s="136"/>
      <c r="BK110" s="136"/>
      <c r="BL110" s="136"/>
      <c r="BM110" s="136"/>
      <c r="BN110" s="238"/>
      <c r="BO110" s="136"/>
      <c r="BP110" s="136"/>
      <c r="BQ110" s="136"/>
      <c r="BR110" s="136"/>
      <c r="BS110" s="136"/>
      <c r="BT110" s="136"/>
      <c r="BU110" s="136"/>
    </row>
    <row r="111" spans="1:73">
      <c r="A111" s="4" t="s">
        <v>77</v>
      </c>
      <c r="B111" s="137">
        <v>8</v>
      </c>
      <c r="C111" s="137">
        <v>1982</v>
      </c>
      <c r="D111" s="190">
        <v>599148</v>
      </c>
      <c r="E111" s="141">
        <v>269723</v>
      </c>
      <c r="F111" s="141">
        <v>24668</v>
      </c>
      <c r="G111" s="191">
        <v>8.4</v>
      </c>
      <c r="H111" s="209"/>
      <c r="I111" s="209"/>
      <c r="J111" s="209"/>
      <c r="K111" s="145">
        <v>9498</v>
      </c>
      <c r="L111" s="197"/>
      <c r="N111" s="140">
        <v>7625571</v>
      </c>
      <c r="O111" s="145">
        <v>2919</v>
      </c>
      <c r="P111" s="145">
        <v>28081</v>
      </c>
      <c r="Q111" s="145">
        <v>10030</v>
      </c>
      <c r="R111" s="145">
        <v>91430.66</v>
      </c>
      <c r="S111" s="145">
        <v>38044.58</v>
      </c>
      <c r="T111" s="145">
        <v>197</v>
      </c>
      <c r="U111" s="145">
        <v>266</v>
      </c>
      <c r="V111" s="145">
        <v>312</v>
      </c>
      <c r="W111" s="145">
        <v>70</v>
      </c>
      <c r="X111" s="145">
        <v>128</v>
      </c>
      <c r="Y111" s="145">
        <v>183</v>
      </c>
      <c r="Z111" s="145">
        <v>233</v>
      </c>
      <c r="AA111" s="136">
        <f>ROUND((T111+X111)-MAX(0.3*(T111-85-115),0),0)</f>
        <v>325</v>
      </c>
      <c r="AB111" s="136">
        <f>ROUND((U111+Y111)-MAX(0.3*(U111-85-115),0),0)</f>
        <v>429</v>
      </c>
      <c r="AC111" s="136">
        <f>ROUND((V111+Z111)-MAX(0.3*(V111-85-115),0),0)</f>
        <v>511</v>
      </c>
      <c r="AE111" s="136">
        <v>284</v>
      </c>
      <c r="AF111" s="136">
        <v>0</v>
      </c>
      <c r="AG111" s="136">
        <f>SUM(AE111:AF111)</f>
        <v>284</v>
      </c>
      <c r="AH111" s="136">
        <f>ROUND((AG111+W111)-MAX(0.3*(AG111-85-115),0),0)</f>
        <v>329</v>
      </c>
      <c r="AI111" s="203">
        <v>70</v>
      </c>
      <c r="AJ111" s="204">
        <v>11.5</v>
      </c>
      <c r="AK111" s="136">
        <v>0</v>
      </c>
      <c r="AL111" s="136">
        <v>16</v>
      </c>
      <c r="AM111" s="136">
        <v>25</v>
      </c>
      <c r="AN111" s="6">
        <v>0.39</v>
      </c>
      <c r="AO111" s="136">
        <v>12</v>
      </c>
      <c r="AP111" s="136">
        <v>9</v>
      </c>
      <c r="AQ111" s="6">
        <v>0.56999999999999995</v>
      </c>
      <c r="AR111" s="149">
        <v>0</v>
      </c>
      <c r="AS111" s="149">
        <v>0.1</v>
      </c>
      <c r="AT111" s="149">
        <v>0.1</v>
      </c>
      <c r="AU111" s="149">
        <v>0.1</v>
      </c>
      <c r="AV111" s="136">
        <v>0</v>
      </c>
      <c r="AW111" s="136">
        <v>500</v>
      </c>
      <c r="AX111" s="136">
        <v>500</v>
      </c>
      <c r="AY111" s="136">
        <v>500</v>
      </c>
      <c r="AZ111" s="149">
        <v>0</v>
      </c>
      <c r="BA111" s="149">
        <v>0.125</v>
      </c>
      <c r="BB111" s="149">
        <v>0.125</v>
      </c>
      <c r="BC111" s="149">
        <v>0.125</v>
      </c>
      <c r="BD111" s="138">
        <v>0</v>
      </c>
      <c r="BE111" s="138"/>
      <c r="BF111" s="138"/>
      <c r="BG111" s="136">
        <v>0</v>
      </c>
      <c r="BH111" s="6">
        <v>3.35</v>
      </c>
      <c r="BI111" s="6">
        <v>2</v>
      </c>
      <c r="BJ111" s="136"/>
      <c r="BK111" s="136"/>
      <c r="BL111" s="136"/>
      <c r="BM111" s="136"/>
      <c r="BN111" s="238"/>
      <c r="BO111" s="136"/>
      <c r="BP111" s="136"/>
      <c r="BQ111" s="136"/>
      <c r="BR111" s="136"/>
      <c r="BS111" s="136"/>
      <c r="BT111" s="136"/>
      <c r="BU111" s="136"/>
    </row>
    <row r="112" spans="1:73">
      <c r="A112" s="4" t="s">
        <v>78</v>
      </c>
      <c r="B112" s="137">
        <v>9</v>
      </c>
      <c r="C112" s="137">
        <v>1982</v>
      </c>
      <c r="D112" s="190">
        <v>634174</v>
      </c>
      <c r="E112" s="141">
        <v>275427</v>
      </c>
      <c r="F112" s="141">
        <v>32112</v>
      </c>
      <c r="G112" s="191">
        <v>10.4</v>
      </c>
      <c r="H112" s="209"/>
      <c r="I112" s="209"/>
      <c r="J112" s="209"/>
      <c r="K112" s="145">
        <v>22958</v>
      </c>
      <c r="L112" s="197"/>
      <c r="N112" s="140">
        <v>9567530</v>
      </c>
      <c r="O112" s="145">
        <v>10367</v>
      </c>
      <c r="P112" s="145">
        <v>71049</v>
      </c>
      <c r="Q112" s="145">
        <v>26054</v>
      </c>
      <c r="R112" s="145">
        <v>51230.5</v>
      </c>
      <c r="S112" s="145">
        <v>19651.169999999998</v>
      </c>
      <c r="T112" s="145">
        <v>225</v>
      </c>
      <c r="U112" s="145">
        <v>286</v>
      </c>
      <c r="V112" s="145">
        <v>349</v>
      </c>
      <c r="W112" s="145">
        <v>70</v>
      </c>
      <c r="X112" s="145">
        <v>128</v>
      </c>
      <c r="Y112" s="145">
        <v>183</v>
      </c>
      <c r="Z112" s="145">
        <v>233</v>
      </c>
      <c r="AA112" s="136">
        <f>ROUND((T112+X112)-MAX(0.3*(T112-85-115),0),0)</f>
        <v>346</v>
      </c>
      <c r="AB112" s="136">
        <f>ROUND((U112+Y112)-MAX(0.3*(U112-85-115),0),0)</f>
        <v>443</v>
      </c>
      <c r="AC112" s="136">
        <f>ROUND((V112+Z112)-MAX(0.3*(V112-85-115),0),0)</f>
        <v>537</v>
      </c>
      <c r="AE112" s="136">
        <v>284</v>
      </c>
      <c r="AF112" s="136">
        <v>15</v>
      </c>
      <c r="AG112" s="136">
        <f>SUM(AE112:AF112)</f>
        <v>299</v>
      </c>
      <c r="AH112" s="136">
        <f>ROUND((AG112+W112)-MAX(0.3*(AG112-85-115),0),0)</f>
        <v>339</v>
      </c>
      <c r="AI112" s="203">
        <v>117</v>
      </c>
      <c r="AJ112" s="204">
        <v>19.3</v>
      </c>
      <c r="AK112" s="136"/>
      <c r="AL112" s="136"/>
      <c r="AM112" s="136"/>
      <c r="AN112" s="6"/>
      <c r="AO112" s="136"/>
      <c r="AP112" s="136"/>
      <c r="AQ112" s="6"/>
      <c r="AR112" s="149">
        <v>0</v>
      </c>
      <c r="AS112" s="149">
        <v>0.1</v>
      </c>
      <c r="AT112" s="149">
        <v>0.1</v>
      </c>
      <c r="AU112" s="149">
        <v>0.1</v>
      </c>
      <c r="AV112" s="136">
        <v>0</v>
      </c>
      <c r="AW112" s="136">
        <v>500</v>
      </c>
      <c r="AX112" s="136">
        <v>500</v>
      </c>
      <c r="AY112" s="136">
        <v>500</v>
      </c>
      <c r="AZ112" s="149">
        <v>0</v>
      </c>
      <c r="BA112" s="149">
        <v>0.125</v>
      </c>
      <c r="BB112" s="149">
        <v>0.125</v>
      </c>
      <c r="BC112" s="149">
        <v>0.125</v>
      </c>
      <c r="BD112" s="138">
        <v>0</v>
      </c>
      <c r="BE112" s="138"/>
      <c r="BF112" s="138"/>
      <c r="BG112" s="136">
        <v>0</v>
      </c>
      <c r="BH112" s="6">
        <v>3.35</v>
      </c>
      <c r="BI112" s="6">
        <v>3.35</v>
      </c>
      <c r="BJ112" s="136"/>
      <c r="BK112" s="136"/>
      <c r="BL112" s="136"/>
      <c r="BM112" s="136"/>
      <c r="BN112" s="238"/>
      <c r="BO112" s="136"/>
      <c r="BP112" s="136"/>
      <c r="BQ112" s="136"/>
      <c r="BR112" s="136"/>
      <c r="BS112" s="136"/>
      <c r="BT112" s="136"/>
      <c r="BU112" s="136"/>
    </row>
    <row r="113" spans="1:73">
      <c r="A113" s="4" t="s">
        <v>80</v>
      </c>
      <c r="B113" s="137">
        <v>10</v>
      </c>
      <c r="C113" s="137">
        <v>1982</v>
      </c>
      <c r="D113" s="190">
        <v>10471407</v>
      </c>
      <c r="E113" s="141">
        <v>4330894</v>
      </c>
      <c r="F113" s="141">
        <v>398564</v>
      </c>
      <c r="G113" s="191">
        <v>8.4</v>
      </c>
      <c r="H113" s="209"/>
      <c r="I113" s="209"/>
      <c r="J113" s="209"/>
      <c r="K113" s="145">
        <v>122282</v>
      </c>
      <c r="L113" s="197"/>
      <c r="N113" s="140">
        <v>125266195</v>
      </c>
      <c r="O113" s="145">
        <v>76579</v>
      </c>
      <c r="P113" s="145">
        <v>259793</v>
      </c>
      <c r="Q113" s="145">
        <v>95715</v>
      </c>
      <c r="R113" s="145">
        <v>860861</v>
      </c>
      <c r="S113" s="145">
        <v>334596.40000000002</v>
      </c>
      <c r="T113" s="145">
        <v>150</v>
      </c>
      <c r="U113" s="145">
        <v>195</v>
      </c>
      <c r="V113" s="145">
        <v>230</v>
      </c>
      <c r="W113" s="145">
        <v>70</v>
      </c>
      <c r="X113" s="145">
        <v>128</v>
      </c>
      <c r="Y113" s="145">
        <v>183</v>
      </c>
      <c r="Z113" s="145">
        <v>233</v>
      </c>
      <c r="AA113" s="136">
        <f>ROUND((T113+X113)-MAX(0.3*(T113-85-115),0),0)</f>
        <v>278</v>
      </c>
      <c r="AB113" s="136">
        <f>ROUND((U113+Y113)-MAX(0.3*(U113-85-115),0),0)</f>
        <v>378</v>
      </c>
      <c r="AC113" s="136">
        <f>ROUND((V113+Z113)-MAX(0.3*(V113-85-115),0),0)</f>
        <v>454</v>
      </c>
      <c r="AE113" s="136">
        <v>284</v>
      </c>
      <c r="AF113" s="136">
        <v>0</v>
      </c>
      <c r="AG113" s="136">
        <f>SUM(AE113:AF113)</f>
        <v>284</v>
      </c>
      <c r="AH113" s="136">
        <f>ROUND((AG113+W113)-MAX(0.3*(AG113-85-115),0),0)</f>
        <v>329</v>
      </c>
      <c r="AI113" s="203">
        <v>1601</v>
      </c>
      <c r="AJ113" s="204">
        <v>15.2</v>
      </c>
      <c r="AK113" s="136">
        <v>1</v>
      </c>
      <c r="AL113" s="136">
        <v>81</v>
      </c>
      <c r="AM113" s="136">
        <v>39</v>
      </c>
      <c r="AN113" s="6">
        <v>0.68</v>
      </c>
      <c r="AO113" s="136">
        <v>27</v>
      </c>
      <c r="AP113" s="136">
        <v>13</v>
      </c>
      <c r="AQ113" s="6">
        <v>0.68</v>
      </c>
      <c r="AR113" s="149">
        <v>0</v>
      </c>
      <c r="AS113" s="149">
        <v>0.1</v>
      </c>
      <c r="AT113" s="149">
        <v>0.1</v>
      </c>
      <c r="AU113" s="149">
        <v>0.1</v>
      </c>
      <c r="AV113" s="136">
        <v>0</v>
      </c>
      <c r="AW113" s="136">
        <v>500</v>
      </c>
      <c r="AX113" s="136">
        <v>500</v>
      </c>
      <c r="AY113" s="136">
        <v>500</v>
      </c>
      <c r="AZ113" s="149">
        <v>0</v>
      </c>
      <c r="BA113" s="149">
        <v>0.125</v>
      </c>
      <c r="BB113" s="149">
        <v>0.125</v>
      </c>
      <c r="BC113" s="149">
        <v>0.125</v>
      </c>
      <c r="BD113" s="138">
        <v>0</v>
      </c>
      <c r="BE113" s="138"/>
      <c r="BF113" s="138"/>
      <c r="BG113" s="136">
        <v>0</v>
      </c>
      <c r="BH113" s="6">
        <v>3.35</v>
      </c>
      <c r="BI113" s="6">
        <v>3.35</v>
      </c>
      <c r="BJ113" s="136"/>
      <c r="BK113" s="136"/>
      <c r="BL113" s="136"/>
      <c r="BM113" s="136"/>
      <c r="BN113" s="238"/>
      <c r="BO113" s="136"/>
      <c r="BP113" s="136"/>
      <c r="BQ113" s="136"/>
      <c r="BR113" s="136"/>
      <c r="BS113" s="136"/>
      <c r="BT113" s="136"/>
      <c r="BU113" s="136"/>
    </row>
    <row r="114" spans="1:73">
      <c r="A114" s="4" t="s">
        <v>81</v>
      </c>
      <c r="B114" s="137">
        <v>11</v>
      </c>
      <c r="C114" s="137">
        <v>1982</v>
      </c>
      <c r="D114" s="190">
        <v>5649792</v>
      </c>
      <c r="E114" s="141">
        <v>2448223</v>
      </c>
      <c r="F114" s="141">
        <v>207672</v>
      </c>
      <c r="G114" s="191">
        <v>7.8</v>
      </c>
      <c r="H114" s="209"/>
      <c r="I114" s="209"/>
      <c r="J114" s="209"/>
      <c r="K114" s="145">
        <v>68451</v>
      </c>
      <c r="L114" s="197"/>
      <c r="N114" s="140">
        <v>57498742</v>
      </c>
      <c r="O114" s="145">
        <v>28248</v>
      </c>
      <c r="P114" s="145">
        <v>230505</v>
      </c>
      <c r="Q114" s="145">
        <v>85794</v>
      </c>
      <c r="R114" s="145">
        <v>628681.19999999995</v>
      </c>
      <c r="S114" s="145">
        <v>214864.4</v>
      </c>
      <c r="T114" s="145">
        <v>153</v>
      </c>
      <c r="U114" s="145">
        <v>183</v>
      </c>
      <c r="V114" s="145">
        <v>216</v>
      </c>
      <c r="W114" s="145">
        <v>70</v>
      </c>
      <c r="X114" s="145">
        <v>128</v>
      </c>
      <c r="Y114" s="145">
        <v>183</v>
      </c>
      <c r="Z114" s="145">
        <v>233</v>
      </c>
      <c r="AA114" s="136">
        <f>ROUND((T114+X114)-MAX(0.3*(T114-85-115),0),0)</f>
        <v>281</v>
      </c>
      <c r="AB114" s="136">
        <f>ROUND((U114+Y114)-MAX(0.3*(U114-85-115),0),0)</f>
        <v>366</v>
      </c>
      <c r="AC114" s="136">
        <f>ROUND((V114+Z114)-MAX(0.3*(V114-85-115),0),0)</f>
        <v>444</v>
      </c>
      <c r="AE114" s="136">
        <v>284</v>
      </c>
      <c r="AF114" s="136">
        <v>0</v>
      </c>
      <c r="AG114" s="136">
        <f>SUM(AE114:AF114)</f>
        <v>284</v>
      </c>
      <c r="AH114" s="136">
        <f>ROUND((AG114+W114)-MAX(0.3*(AG114-85-115),0),0)</f>
        <v>329</v>
      </c>
      <c r="AI114" s="203">
        <v>1074</v>
      </c>
      <c r="AJ114" s="204">
        <v>19.600000000000001</v>
      </c>
      <c r="AK114" s="136">
        <v>1</v>
      </c>
      <c r="AL114" s="136">
        <v>156</v>
      </c>
      <c r="AM114" s="136">
        <v>23</v>
      </c>
      <c r="AN114" s="6">
        <v>0.87</v>
      </c>
      <c r="AO114" s="136">
        <v>51</v>
      </c>
      <c r="AP114" s="136">
        <v>5</v>
      </c>
      <c r="AQ114" s="6">
        <v>0.91</v>
      </c>
      <c r="AR114" s="149">
        <v>0</v>
      </c>
      <c r="AS114" s="149">
        <v>0.1</v>
      </c>
      <c r="AT114" s="149">
        <v>0.1</v>
      </c>
      <c r="AU114" s="149">
        <v>0.1</v>
      </c>
      <c r="AV114" s="136">
        <v>0</v>
      </c>
      <c r="AW114" s="136">
        <v>500</v>
      </c>
      <c r="AX114" s="136">
        <v>500</v>
      </c>
      <c r="AY114" s="136">
        <v>500</v>
      </c>
      <c r="AZ114" s="149">
        <v>0</v>
      </c>
      <c r="BA114" s="149">
        <v>0.125</v>
      </c>
      <c r="BB114" s="149">
        <v>0.125</v>
      </c>
      <c r="BC114" s="149">
        <v>0.125</v>
      </c>
      <c r="BD114" s="138">
        <v>0</v>
      </c>
      <c r="BE114" s="138"/>
      <c r="BF114" s="138"/>
      <c r="BG114" s="136">
        <v>0</v>
      </c>
      <c r="BH114" s="6">
        <v>3.35</v>
      </c>
      <c r="BI114" s="6">
        <v>1.25</v>
      </c>
      <c r="BJ114" s="136"/>
      <c r="BK114" s="136"/>
      <c r="BL114" s="136"/>
      <c r="BM114" s="136"/>
      <c r="BN114" s="238"/>
      <c r="BO114" s="136"/>
      <c r="BP114" s="136"/>
      <c r="BQ114" s="136"/>
      <c r="BR114" s="136"/>
      <c r="BS114" s="136"/>
      <c r="BT114" s="136"/>
      <c r="BU114" s="136"/>
    </row>
    <row r="115" spans="1:73">
      <c r="A115" s="4" t="s">
        <v>82</v>
      </c>
      <c r="B115" s="137">
        <v>12</v>
      </c>
      <c r="C115" s="137">
        <v>1982</v>
      </c>
      <c r="D115" s="190">
        <v>993780</v>
      </c>
      <c r="E115" s="141">
        <v>429816</v>
      </c>
      <c r="F115" s="141">
        <v>28962</v>
      </c>
      <c r="G115" s="191">
        <v>6.3</v>
      </c>
      <c r="H115" s="209"/>
      <c r="I115" s="209"/>
      <c r="J115" s="209"/>
      <c r="K115" s="145">
        <v>15740</v>
      </c>
      <c r="L115" s="197"/>
      <c r="N115" s="140">
        <v>13076982</v>
      </c>
      <c r="O115" s="145">
        <v>11527</v>
      </c>
      <c r="P115" s="145">
        <v>56135</v>
      </c>
      <c r="Q115" s="145">
        <v>18217</v>
      </c>
      <c r="R115" s="145">
        <v>96672.41</v>
      </c>
      <c r="S115" s="145">
        <v>37009.83</v>
      </c>
      <c r="T115" s="145">
        <v>390</v>
      </c>
      <c r="U115" s="145">
        <v>468</v>
      </c>
      <c r="V115" s="145">
        <v>546</v>
      </c>
      <c r="W115" s="145">
        <v>95</v>
      </c>
      <c r="X115" s="145">
        <v>175</v>
      </c>
      <c r="Y115" s="145">
        <v>250</v>
      </c>
      <c r="Z115" s="145">
        <v>318</v>
      </c>
      <c r="AA115" s="136">
        <f>ROUND((T115+X115)-MAX(0.3*(T115-120-165),0),0)</f>
        <v>534</v>
      </c>
      <c r="AB115" s="136">
        <f>ROUND((U115+Y115)-MAX(0.3*(U115-120-165),0),0)</f>
        <v>663</v>
      </c>
      <c r="AC115" s="136">
        <f>ROUND((V115+Z115)-MAX(0.3*(V115-120-165),0),0)</f>
        <v>786</v>
      </c>
      <c r="AE115" s="136">
        <v>284</v>
      </c>
      <c r="AF115" s="136">
        <v>15</v>
      </c>
      <c r="AG115" s="136">
        <f>SUM(AE115:AF115)</f>
        <v>299</v>
      </c>
      <c r="AH115" s="136">
        <f>ROUND((AG115+W115)-MAX(0.3*(AG115-120-165),0),0)</f>
        <v>390</v>
      </c>
      <c r="AI115" s="203">
        <v>132</v>
      </c>
      <c r="AJ115" s="204">
        <v>13.2</v>
      </c>
      <c r="AK115" s="136">
        <v>1</v>
      </c>
      <c r="AL115" s="136">
        <v>39</v>
      </c>
      <c r="AM115" s="136">
        <v>12</v>
      </c>
      <c r="AN115" s="6">
        <v>0.76</v>
      </c>
      <c r="AO115" s="136">
        <v>17</v>
      </c>
      <c r="AP115" s="136">
        <v>8</v>
      </c>
      <c r="AQ115" s="6">
        <v>0.68</v>
      </c>
      <c r="AR115" s="149">
        <v>0</v>
      </c>
      <c r="AS115" s="149">
        <v>0.1</v>
      </c>
      <c r="AT115" s="149">
        <v>0.1</v>
      </c>
      <c r="AU115" s="149">
        <v>0.1</v>
      </c>
      <c r="AV115" s="136">
        <v>0</v>
      </c>
      <c r="AW115" s="136">
        <v>500</v>
      </c>
      <c r="AX115" s="136">
        <v>500</v>
      </c>
      <c r="AY115" s="136">
        <v>500</v>
      </c>
      <c r="AZ115" s="149">
        <v>0</v>
      </c>
      <c r="BA115" s="149">
        <v>0.125</v>
      </c>
      <c r="BB115" s="149">
        <v>0.125</v>
      </c>
      <c r="BC115" s="149">
        <v>0.125</v>
      </c>
      <c r="BD115" s="138">
        <v>0</v>
      </c>
      <c r="BE115" s="138"/>
      <c r="BF115" s="138"/>
      <c r="BG115" s="136">
        <v>0</v>
      </c>
      <c r="BH115" s="6">
        <v>3.35</v>
      </c>
      <c r="BI115" s="6">
        <v>3.35</v>
      </c>
      <c r="BJ115" s="136"/>
      <c r="BK115" s="136"/>
      <c r="BL115" s="136"/>
      <c r="BM115" s="136"/>
      <c r="BN115" s="238"/>
      <c r="BO115" s="136"/>
      <c r="BP115" s="136"/>
      <c r="BQ115" s="136"/>
      <c r="BR115" s="136"/>
      <c r="BS115" s="136"/>
      <c r="BT115" s="136"/>
      <c r="BU115" s="136"/>
    </row>
    <row r="116" spans="1:73">
      <c r="A116" s="4" t="s">
        <v>83</v>
      </c>
      <c r="B116" s="137">
        <v>13</v>
      </c>
      <c r="C116" s="137">
        <v>1982</v>
      </c>
      <c r="D116" s="190">
        <v>973721</v>
      </c>
      <c r="E116" s="141">
        <v>398783</v>
      </c>
      <c r="F116" s="141">
        <v>43973</v>
      </c>
      <c r="G116" s="191">
        <v>9.9</v>
      </c>
      <c r="H116" s="209"/>
      <c r="I116" s="209"/>
      <c r="J116" s="209"/>
      <c r="K116" s="145">
        <v>10689</v>
      </c>
      <c r="L116" s="197"/>
      <c r="N116" s="140">
        <v>9563932</v>
      </c>
      <c r="O116" s="145">
        <v>13860</v>
      </c>
      <c r="P116" s="145">
        <v>17479</v>
      </c>
      <c r="Q116" s="145">
        <v>6515</v>
      </c>
      <c r="R116" s="145">
        <v>69826.75</v>
      </c>
      <c r="S116" s="145">
        <v>24123</v>
      </c>
      <c r="T116" s="145">
        <v>245</v>
      </c>
      <c r="U116" s="145">
        <v>305</v>
      </c>
      <c r="V116" s="145">
        <v>345</v>
      </c>
      <c r="W116" s="145">
        <v>70</v>
      </c>
      <c r="X116" s="145">
        <v>128</v>
      </c>
      <c r="Y116" s="145">
        <v>183</v>
      </c>
      <c r="Z116" s="145">
        <v>233</v>
      </c>
      <c r="AA116" s="136">
        <f>ROUND((T116+X116)-MAX(0.3*(T116-85-115),0),0)</f>
        <v>360</v>
      </c>
      <c r="AB116" s="136">
        <f>ROUND((U116+Y116)-MAX(0.3*(U116-85-115),0),0)</f>
        <v>457</v>
      </c>
      <c r="AC116" s="136">
        <f>ROUND((V116+Z116)-MAX(0.3*(V116-85-115),0),0)</f>
        <v>535</v>
      </c>
      <c r="AE116" s="136">
        <v>284</v>
      </c>
      <c r="AF116" s="136">
        <v>63</v>
      </c>
      <c r="AG116" s="136">
        <f>SUM(AE116:AF116)</f>
        <v>347</v>
      </c>
      <c r="AH116" s="136">
        <f>ROUND((AG116+W116)-MAX(0.3*(AG116-85-115),0),0)</f>
        <v>373</v>
      </c>
      <c r="AI116" s="203">
        <v>151</v>
      </c>
      <c r="AJ116" s="204">
        <v>15.6</v>
      </c>
      <c r="AK116" s="136">
        <v>1</v>
      </c>
      <c r="AL116" s="136">
        <v>14</v>
      </c>
      <c r="AM116" s="136">
        <v>56</v>
      </c>
      <c r="AN116" s="6">
        <v>0.2</v>
      </c>
      <c r="AO116" s="136">
        <v>12</v>
      </c>
      <c r="AP116" s="136">
        <v>23</v>
      </c>
      <c r="AQ116" s="6">
        <v>0.34</v>
      </c>
      <c r="AR116" s="149">
        <v>0</v>
      </c>
      <c r="AS116" s="149">
        <v>0.1</v>
      </c>
      <c r="AT116" s="149">
        <v>0.1</v>
      </c>
      <c r="AU116" s="149">
        <v>0.1</v>
      </c>
      <c r="AV116" s="136">
        <v>0</v>
      </c>
      <c r="AW116" s="136">
        <v>500</v>
      </c>
      <c r="AX116" s="136">
        <v>500</v>
      </c>
      <c r="AY116" s="136">
        <v>500</v>
      </c>
      <c r="AZ116" s="149">
        <v>0</v>
      </c>
      <c r="BA116" s="149">
        <v>0.125</v>
      </c>
      <c r="BB116" s="149">
        <v>0.125</v>
      </c>
      <c r="BC116" s="149">
        <v>0.125</v>
      </c>
      <c r="BD116" s="138">
        <v>0</v>
      </c>
      <c r="BE116" s="138"/>
      <c r="BF116" s="138"/>
      <c r="BG116" s="136">
        <v>0</v>
      </c>
      <c r="BH116" s="6">
        <v>3.35</v>
      </c>
      <c r="BI116" s="6">
        <v>3.35</v>
      </c>
      <c r="BJ116" s="136"/>
      <c r="BK116" s="136"/>
      <c r="BL116" s="136"/>
      <c r="BM116" s="136"/>
      <c r="BN116" s="238"/>
      <c r="BO116" s="136"/>
      <c r="BP116" s="136"/>
      <c r="BQ116" s="136"/>
      <c r="BR116" s="136"/>
      <c r="BS116" s="136"/>
      <c r="BT116" s="136"/>
      <c r="BU116" s="136"/>
    </row>
    <row r="117" spans="1:73">
      <c r="A117" s="4" t="s">
        <v>84</v>
      </c>
      <c r="B117" s="137">
        <v>14</v>
      </c>
      <c r="C117" s="137">
        <v>1982</v>
      </c>
      <c r="D117" s="190">
        <v>11423412</v>
      </c>
      <c r="E117" s="141">
        <v>4976383</v>
      </c>
      <c r="F117" s="141">
        <v>637866</v>
      </c>
      <c r="G117" s="191">
        <v>11.4</v>
      </c>
      <c r="H117" s="209"/>
      <c r="I117" s="209"/>
      <c r="J117" s="209"/>
      <c r="K117" s="145">
        <v>164267</v>
      </c>
      <c r="L117" s="197"/>
      <c r="N117" s="140">
        <v>146883163</v>
      </c>
      <c r="O117" s="145">
        <v>21135</v>
      </c>
      <c r="P117" s="145">
        <v>711699</v>
      </c>
      <c r="Q117" s="145">
        <v>227349</v>
      </c>
      <c r="R117" s="145">
        <v>1028831</v>
      </c>
      <c r="S117" s="145">
        <v>396338.3</v>
      </c>
      <c r="T117" s="145">
        <v>250</v>
      </c>
      <c r="U117" s="145">
        <v>302</v>
      </c>
      <c r="V117" s="145">
        <v>368</v>
      </c>
      <c r="W117" s="145">
        <v>70</v>
      </c>
      <c r="X117" s="145">
        <v>128</v>
      </c>
      <c r="Y117" s="145">
        <v>183</v>
      </c>
      <c r="Z117" s="145">
        <v>233</v>
      </c>
      <c r="AA117" s="136">
        <f>ROUND((T117+X117)-MAX(0.3*(T117-85-115),0),0)</f>
        <v>363</v>
      </c>
      <c r="AB117" s="136">
        <f>ROUND((U117+Y117)-MAX(0.3*(U117-85-115),0),0)</f>
        <v>454</v>
      </c>
      <c r="AC117" s="136">
        <f>ROUND((V117+Z117)-MAX(0.3*(V117-85-115),0),0)</f>
        <v>551</v>
      </c>
      <c r="AE117" s="136">
        <v>284</v>
      </c>
      <c r="AF117" s="136">
        <v>28</v>
      </c>
      <c r="AG117" s="136">
        <f>SUM(AE117:AF117)</f>
        <v>312</v>
      </c>
      <c r="AH117" s="136">
        <f>ROUND((AG117+W117)-MAX(0.3*(AG117-85-115),0),0)</f>
        <v>348</v>
      </c>
      <c r="AI117" s="203">
        <v>1512</v>
      </c>
      <c r="AJ117" s="204">
        <v>13.4</v>
      </c>
      <c r="AK117" s="136">
        <v>0</v>
      </c>
      <c r="AL117" s="136">
        <v>86</v>
      </c>
      <c r="AM117" s="136">
        <v>91</v>
      </c>
      <c r="AN117" s="6">
        <v>0.49</v>
      </c>
      <c r="AO117" s="136">
        <v>30</v>
      </c>
      <c r="AP117" s="136">
        <v>29</v>
      </c>
      <c r="AQ117" s="6">
        <v>0.51</v>
      </c>
      <c r="AR117" s="149">
        <v>0</v>
      </c>
      <c r="AS117" s="149">
        <v>0.1</v>
      </c>
      <c r="AT117" s="149">
        <v>0.1</v>
      </c>
      <c r="AU117" s="149">
        <v>0.1</v>
      </c>
      <c r="AV117" s="136">
        <v>0</v>
      </c>
      <c r="AW117" s="136">
        <v>500</v>
      </c>
      <c r="AX117" s="136">
        <v>500</v>
      </c>
      <c r="AY117" s="136">
        <v>500</v>
      </c>
      <c r="AZ117" s="149">
        <v>0</v>
      </c>
      <c r="BA117" s="149">
        <v>0.125</v>
      </c>
      <c r="BB117" s="149">
        <v>0.125</v>
      </c>
      <c r="BC117" s="149">
        <v>0.125</v>
      </c>
      <c r="BD117" s="138">
        <v>0</v>
      </c>
      <c r="BE117" s="138"/>
      <c r="BF117" s="138"/>
      <c r="BG117" s="136">
        <v>0</v>
      </c>
      <c r="BH117" s="6">
        <v>3.35</v>
      </c>
      <c r="BI117" s="6">
        <v>2.2999999999999998</v>
      </c>
      <c r="BJ117" s="136"/>
      <c r="BK117" s="136"/>
      <c r="BL117" s="136"/>
      <c r="BM117" s="136"/>
      <c r="BN117" s="238"/>
      <c r="BO117" s="136"/>
      <c r="BP117" s="136"/>
      <c r="BQ117" s="136"/>
      <c r="BR117" s="136"/>
      <c r="BS117" s="136"/>
      <c r="BT117" s="136"/>
      <c r="BU117" s="136"/>
    </row>
    <row r="118" spans="1:73">
      <c r="A118" s="4" t="s">
        <v>85</v>
      </c>
      <c r="B118" s="137">
        <v>15</v>
      </c>
      <c r="C118" s="137">
        <v>1982</v>
      </c>
      <c r="D118" s="190">
        <v>5467922</v>
      </c>
      <c r="E118" s="141">
        <v>2288032</v>
      </c>
      <c r="F118" s="141">
        <v>311359</v>
      </c>
      <c r="G118" s="191">
        <v>12</v>
      </c>
      <c r="H118" s="209"/>
      <c r="I118" s="209"/>
      <c r="J118" s="209"/>
      <c r="K118" s="145">
        <v>64982</v>
      </c>
      <c r="L118" s="197"/>
      <c r="N118" s="140">
        <v>58057065</v>
      </c>
      <c r="O118" s="145">
        <v>15675</v>
      </c>
      <c r="P118" s="145">
        <v>156620</v>
      </c>
      <c r="Q118" s="145">
        <v>53894</v>
      </c>
      <c r="R118" s="145">
        <v>423086.8</v>
      </c>
      <c r="S118" s="145">
        <v>141555.70000000001</v>
      </c>
      <c r="T118" s="145">
        <v>195</v>
      </c>
      <c r="U118" s="145">
        <v>255</v>
      </c>
      <c r="V118" s="145">
        <v>315</v>
      </c>
      <c r="W118" s="145">
        <v>70</v>
      </c>
      <c r="X118" s="145">
        <v>128</v>
      </c>
      <c r="Y118" s="145">
        <v>183</v>
      </c>
      <c r="Z118" s="145">
        <v>233</v>
      </c>
      <c r="AA118" s="136">
        <f>ROUND((T118+X118)-MAX(0.3*(T118-85-115),0),0)</f>
        <v>323</v>
      </c>
      <c r="AB118" s="136">
        <f>ROUND((U118+Y118)-MAX(0.3*(U118-85-115),0),0)</f>
        <v>422</v>
      </c>
      <c r="AC118" s="136">
        <f>ROUND((V118+Z118)-MAX(0.3*(V118-85-115),0),0)</f>
        <v>514</v>
      </c>
      <c r="AE118" s="136">
        <v>284</v>
      </c>
      <c r="AF118" s="136">
        <v>0</v>
      </c>
      <c r="AG118" s="136">
        <f>SUM(AE118:AF118)</f>
        <v>284</v>
      </c>
      <c r="AH118" s="136">
        <f>ROUND((AG118+W118)-MAX(0.3*(AG118-85-115),0),0)</f>
        <v>329</v>
      </c>
      <c r="AI118" s="203">
        <v>683</v>
      </c>
      <c r="AJ118" s="204">
        <v>12.6</v>
      </c>
      <c r="AK118" s="136">
        <v>0</v>
      </c>
      <c r="AL118" s="136">
        <v>35</v>
      </c>
      <c r="AM118" s="136">
        <v>63</v>
      </c>
      <c r="AN118" s="6">
        <v>0.36</v>
      </c>
      <c r="AO118" s="136">
        <v>15</v>
      </c>
      <c r="AP118" s="136">
        <v>35</v>
      </c>
      <c r="AQ118" s="6">
        <v>0.3</v>
      </c>
      <c r="AR118" s="149">
        <v>0</v>
      </c>
      <c r="AS118" s="149">
        <v>0.1</v>
      </c>
      <c r="AT118" s="149">
        <v>0.1</v>
      </c>
      <c r="AU118" s="149">
        <v>0.1</v>
      </c>
      <c r="AV118" s="136">
        <v>0</v>
      </c>
      <c r="AW118" s="136">
        <v>500</v>
      </c>
      <c r="AX118" s="136">
        <v>500</v>
      </c>
      <c r="AY118" s="136">
        <v>500</v>
      </c>
      <c r="AZ118" s="149">
        <v>0</v>
      </c>
      <c r="BA118" s="149">
        <v>0.125</v>
      </c>
      <c r="BB118" s="149">
        <v>0.125</v>
      </c>
      <c r="BC118" s="149">
        <v>0.125</v>
      </c>
      <c r="BD118" s="138">
        <v>0</v>
      </c>
      <c r="BE118" s="138"/>
      <c r="BF118" s="138"/>
      <c r="BG118" s="136">
        <v>0</v>
      </c>
      <c r="BH118" s="6">
        <v>3.35</v>
      </c>
      <c r="BI118" s="6">
        <v>3.35</v>
      </c>
      <c r="BJ118" s="136"/>
      <c r="BK118" s="136"/>
      <c r="BL118" s="136"/>
      <c r="BM118" s="136"/>
      <c r="BN118" s="238"/>
      <c r="BO118" s="136"/>
      <c r="BP118" s="136"/>
      <c r="BQ118" s="136"/>
      <c r="BR118" s="136"/>
      <c r="BS118" s="136"/>
      <c r="BT118" s="136"/>
      <c r="BU118" s="136"/>
    </row>
    <row r="119" spans="1:73">
      <c r="A119" s="4" t="s">
        <v>86</v>
      </c>
      <c r="B119" s="137">
        <v>16</v>
      </c>
      <c r="C119" s="137">
        <v>1982</v>
      </c>
      <c r="D119" s="190">
        <v>2888189</v>
      </c>
      <c r="E119" s="141">
        <v>1303292</v>
      </c>
      <c r="F119" s="141">
        <v>121091</v>
      </c>
      <c r="G119" s="191">
        <v>8.5</v>
      </c>
      <c r="H119" s="209"/>
      <c r="I119" s="209"/>
      <c r="J119" s="209"/>
      <c r="K119" s="145">
        <v>37289</v>
      </c>
      <c r="L119" s="197"/>
      <c r="N119" s="140">
        <v>32599503</v>
      </c>
      <c r="O119" s="145">
        <v>4142</v>
      </c>
      <c r="P119" s="145">
        <v>90624</v>
      </c>
      <c r="Q119" s="145">
        <v>33151</v>
      </c>
      <c r="R119" s="145">
        <v>177644.4</v>
      </c>
      <c r="S119" s="145">
        <v>67954.75</v>
      </c>
      <c r="T119" s="145">
        <v>292</v>
      </c>
      <c r="U119" s="145">
        <v>360</v>
      </c>
      <c r="V119" s="145">
        <v>419</v>
      </c>
      <c r="W119" s="145">
        <v>70</v>
      </c>
      <c r="X119" s="145">
        <v>128</v>
      </c>
      <c r="Y119" s="145">
        <v>183</v>
      </c>
      <c r="Z119" s="145">
        <v>233</v>
      </c>
      <c r="AA119" s="136">
        <f>ROUND((T119+X119)-MAX(0.3*(T119-85-115),0),0)</f>
        <v>392</v>
      </c>
      <c r="AB119" s="136">
        <f>ROUND((U119+Y119)-MAX(0.3*(U119-85-115),0),0)</f>
        <v>495</v>
      </c>
      <c r="AC119" s="136">
        <f>ROUND((V119+Z119)-MAX(0.3*(V119-85-115),0),0)</f>
        <v>586</v>
      </c>
      <c r="AE119" s="136">
        <v>284</v>
      </c>
      <c r="AF119" s="136">
        <v>0</v>
      </c>
      <c r="AG119" s="136">
        <f>SUM(AE119:AF119)</f>
        <v>284</v>
      </c>
      <c r="AH119" s="136">
        <f>ROUND((AG119+W119)-MAX(0.3*(AG119-85-115),0),0)</f>
        <v>329</v>
      </c>
      <c r="AI119" s="203">
        <v>371</v>
      </c>
      <c r="AJ119" s="204">
        <v>13.4</v>
      </c>
      <c r="AK119" s="136">
        <v>0</v>
      </c>
      <c r="AL119" s="136">
        <v>42</v>
      </c>
      <c r="AM119" s="136">
        <v>58</v>
      </c>
      <c r="AN119" s="6">
        <v>0.42</v>
      </c>
      <c r="AO119" s="136">
        <v>22</v>
      </c>
      <c r="AP119" s="136">
        <v>28</v>
      </c>
      <c r="AQ119" s="6">
        <v>0.44</v>
      </c>
      <c r="AR119" s="149">
        <v>0</v>
      </c>
      <c r="AS119" s="149">
        <v>0.1</v>
      </c>
      <c r="AT119" s="149">
        <v>0.1</v>
      </c>
      <c r="AU119" s="149">
        <v>0.1</v>
      </c>
      <c r="AV119" s="136">
        <v>0</v>
      </c>
      <c r="AW119" s="136">
        <v>500</v>
      </c>
      <c r="AX119" s="136">
        <v>500</v>
      </c>
      <c r="AY119" s="136">
        <v>500</v>
      </c>
      <c r="AZ119" s="149">
        <v>0</v>
      </c>
      <c r="BA119" s="149">
        <v>0.125</v>
      </c>
      <c r="BB119" s="149">
        <v>0.125</v>
      </c>
      <c r="BC119" s="149">
        <v>0.125</v>
      </c>
      <c r="BD119" s="138">
        <v>0</v>
      </c>
      <c r="BE119" s="138"/>
      <c r="BF119" s="138"/>
      <c r="BG119" s="136">
        <v>0</v>
      </c>
      <c r="BH119" s="6">
        <v>3.35</v>
      </c>
      <c r="BI119" s="6">
        <v>3.35</v>
      </c>
      <c r="BJ119" s="136"/>
      <c r="BK119" s="136"/>
      <c r="BL119" s="136"/>
      <c r="BM119" s="136"/>
      <c r="BN119" s="238"/>
      <c r="BO119" s="136"/>
      <c r="BP119" s="136"/>
      <c r="BQ119" s="136"/>
      <c r="BR119" s="136"/>
      <c r="BS119" s="136"/>
      <c r="BT119" s="136"/>
      <c r="BU119" s="136"/>
    </row>
    <row r="120" spans="1:73">
      <c r="A120" s="4" t="s">
        <v>87</v>
      </c>
      <c r="B120" s="137">
        <v>17</v>
      </c>
      <c r="C120" s="137">
        <v>1982</v>
      </c>
      <c r="D120" s="190">
        <v>2401202</v>
      </c>
      <c r="E120" s="141">
        <v>1118684</v>
      </c>
      <c r="F120" s="141">
        <v>74884</v>
      </c>
      <c r="G120" s="191">
        <v>6.3</v>
      </c>
      <c r="H120" s="209"/>
      <c r="I120" s="209"/>
      <c r="J120" s="209"/>
      <c r="K120" s="145">
        <v>33491</v>
      </c>
      <c r="L120" s="197"/>
      <c r="N120" s="140">
        <v>29305092</v>
      </c>
      <c r="O120" s="145">
        <v>10764</v>
      </c>
      <c r="P120" s="145">
        <v>63775</v>
      </c>
      <c r="Q120" s="145">
        <v>22622</v>
      </c>
      <c r="R120" s="145">
        <v>119126.6</v>
      </c>
      <c r="S120" s="145">
        <v>46717.67</v>
      </c>
      <c r="T120" s="145">
        <v>197</v>
      </c>
      <c r="U120" s="145">
        <v>353</v>
      </c>
      <c r="V120" s="145">
        <v>399</v>
      </c>
      <c r="W120" s="145">
        <v>70</v>
      </c>
      <c r="X120" s="145">
        <v>128</v>
      </c>
      <c r="Y120" s="145">
        <v>183</v>
      </c>
      <c r="Z120" s="145">
        <v>233</v>
      </c>
      <c r="AA120" s="136">
        <f>ROUND((T120+X120)-MAX(0.3*(T120-85-115),0),0)</f>
        <v>325</v>
      </c>
      <c r="AB120" s="136">
        <f>ROUND((U120+Y120)-MAX(0.3*(U120-85-115),0),0)</f>
        <v>490</v>
      </c>
      <c r="AC120" s="136">
        <f>ROUND((V120+Z120)-MAX(0.3*(V120-85-115),0),0)</f>
        <v>572</v>
      </c>
      <c r="AE120" s="136">
        <v>284</v>
      </c>
      <c r="AF120" s="136">
        <v>0</v>
      </c>
      <c r="AG120" s="136">
        <f>SUM(AE120:AF120)</f>
        <v>284</v>
      </c>
      <c r="AH120" s="136">
        <f>ROUND((AG120+W120)-MAX(0.3*(AG120-85-115),0),0)</f>
        <v>329</v>
      </c>
      <c r="AI120" s="203">
        <v>247</v>
      </c>
      <c r="AJ120" s="204">
        <v>10.4</v>
      </c>
      <c r="AK120" s="136">
        <v>1</v>
      </c>
      <c r="AL120" s="136">
        <v>53</v>
      </c>
      <c r="AM120" s="136">
        <v>72</v>
      </c>
      <c r="AN120" s="6">
        <v>0.42</v>
      </c>
      <c r="AO120" s="136">
        <v>16</v>
      </c>
      <c r="AP120" s="136">
        <v>24</v>
      </c>
      <c r="AQ120" s="6">
        <v>0.4</v>
      </c>
      <c r="AR120" s="149">
        <v>0</v>
      </c>
      <c r="AS120" s="149">
        <v>0.1</v>
      </c>
      <c r="AT120" s="149">
        <v>0.1</v>
      </c>
      <c r="AU120" s="149">
        <v>0.1</v>
      </c>
      <c r="AV120" s="136">
        <v>0</v>
      </c>
      <c r="AW120" s="136">
        <v>500</v>
      </c>
      <c r="AX120" s="136">
        <v>500</v>
      </c>
      <c r="AY120" s="136">
        <v>500</v>
      </c>
      <c r="AZ120" s="149">
        <v>0</v>
      </c>
      <c r="BA120" s="149">
        <v>0.125</v>
      </c>
      <c r="BB120" s="149">
        <v>0.125</v>
      </c>
      <c r="BC120" s="149">
        <v>0.125</v>
      </c>
      <c r="BD120" s="138">
        <v>0</v>
      </c>
      <c r="BE120" s="138"/>
      <c r="BF120" s="138"/>
      <c r="BG120" s="136">
        <v>0</v>
      </c>
      <c r="BH120" s="6">
        <v>3.35</v>
      </c>
      <c r="BI120" s="6">
        <v>3.35</v>
      </c>
      <c r="BJ120" s="136"/>
      <c r="BK120" s="136"/>
      <c r="BL120" s="136"/>
      <c r="BM120" s="136"/>
      <c r="BN120" s="238"/>
      <c r="BO120" s="136"/>
      <c r="BP120" s="136"/>
      <c r="BQ120" s="136"/>
      <c r="BR120" s="136"/>
      <c r="BS120" s="136"/>
      <c r="BT120" s="136"/>
      <c r="BU120" s="136"/>
    </row>
    <row r="121" spans="1:73">
      <c r="A121" s="4" t="s">
        <v>88</v>
      </c>
      <c r="B121" s="137">
        <v>18</v>
      </c>
      <c r="C121" s="137">
        <v>1982</v>
      </c>
      <c r="D121" s="190">
        <v>3683445</v>
      </c>
      <c r="E121" s="141">
        <v>1501527</v>
      </c>
      <c r="F121" s="141">
        <v>181559</v>
      </c>
      <c r="G121" s="191">
        <v>10.8</v>
      </c>
      <c r="H121" s="209"/>
      <c r="I121" s="209"/>
      <c r="J121" s="209"/>
      <c r="K121" s="145">
        <v>42184</v>
      </c>
      <c r="L121" s="197"/>
      <c r="N121" s="140">
        <v>35287385</v>
      </c>
      <c r="O121" s="145">
        <v>73694</v>
      </c>
      <c r="P121" s="145">
        <v>148430</v>
      </c>
      <c r="Q121" s="145">
        <v>55558</v>
      </c>
      <c r="R121" s="145">
        <v>524325.30000000005</v>
      </c>
      <c r="S121" s="145">
        <v>171452.5</v>
      </c>
      <c r="T121" s="145">
        <v>162</v>
      </c>
      <c r="U121" s="145">
        <v>188</v>
      </c>
      <c r="V121" s="145">
        <v>235</v>
      </c>
      <c r="W121" s="145">
        <v>70</v>
      </c>
      <c r="X121" s="145">
        <v>128</v>
      </c>
      <c r="Y121" s="145">
        <v>183</v>
      </c>
      <c r="Z121" s="145">
        <v>233</v>
      </c>
      <c r="AA121" s="136">
        <f>ROUND((T121+X121)-MAX(0.3*(T121-85-115),0),0)</f>
        <v>290</v>
      </c>
      <c r="AB121" s="136">
        <f>ROUND((U121+Y121)-MAX(0.3*(U121-85-115),0),0)</f>
        <v>371</v>
      </c>
      <c r="AC121" s="136">
        <f>ROUND((V121+Z121)-MAX(0.3*(V121-85-115),0),0)</f>
        <v>458</v>
      </c>
      <c r="AE121" s="136">
        <v>284</v>
      </c>
      <c r="AF121" s="136">
        <v>0</v>
      </c>
      <c r="AG121" s="136">
        <f>SUM(AE121:AF121)</f>
        <v>284</v>
      </c>
      <c r="AH121" s="136">
        <f>ROUND((AG121+W121)-MAX(0.3*(AG121-85-115),0),0)</f>
        <v>329</v>
      </c>
      <c r="AI121" s="203">
        <v>587</v>
      </c>
      <c r="AJ121" s="204">
        <v>16.2</v>
      </c>
      <c r="AK121" s="136">
        <v>1</v>
      </c>
      <c r="AL121" s="136">
        <v>75</v>
      </c>
      <c r="AM121" s="136">
        <v>24</v>
      </c>
      <c r="AN121" s="6">
        <v>0.76</v>
      </c>
      <c r="AO121" s="136">
        <v>29</v>
      </c>
      <c r="AP121" s="136">
        <v>8</v>
      </c>
      <c r="AQ121" s="6">
        <v>0.78</v>
      </c>
      <c r="AR121" s="149">
        <v>0</v>
      </c>
      <c r="AS121" s="149">
        <v>0.1</v>
      </c>
      <c r="AT121" s="149">
        <v>0.1</v>
      </c>
      <c r="AU121" s="149">
        <v>0.1</v>
      </c>
      <c r="AV121" s="136">
        <v>0</v>
      </c>
      <c r="AW121" s="136">
        <v>500</v>
      </c>
      <c r="AX121" s="136">
        <v>500</v>
      </c>
      <c r="AY121" s="136">
        <v>500</v>
      </c>
      <c r="AZ121" s="149">
        <v>0</v>
      </c>
      <c r="BA121" s="149">
        <v>0.125</v>
      </c>
      <c r="BB121" s="149">
        <v>0.125</v>
      </c>
      <c r="BC121" s="149">
        <v>0.125</v>
      </c>
      <c r="BD121" s="138">
        <v>0</v>
      </c>
      <c r="BE121" s="138"/>
      <c r="BF121" s="138"/>
      <c r="BG121" s="136">
        <v>0</v>
      </c>
      <c r="BH121" s="6">
        <v>3.35</v>
      </c>
      <c r="BI121" s="6">
        <v>2.15</v>
      </c>
      <c r="BJ121" s="136"/>
      <c r="BK121" s="136"/>
      <c r="BL121" s="136"/>
      <c r="BM121" s="136"/>
      <c r="BN121" s="238"/>
      <c r="BO121" s="136"/>
      <c r="BP121" s="136"/>
      <c r="BQ121" s="136"/>
      <c r="BR121" s="136"/>
      <c r="BS121" s="136"/>
      <c r="BT121" s="136"/>
      <c r="BU121" s="136"/>
    </row>
    <row r="122" spans="1:73">
      <c r="A122" s="4" t="s">
        <v>89</v>
      </c>
      <c r="B122" s="137">
        <v>19</v>
      </c>
      <c r="C122" s="137">
        <v>1982</v>
      </c>
      <c r="D122" s="190">
        <v>4352608</v>
      </c>
      <c r="E122" s="141">
        <v>1675507</v>
      </c>
      <c r="F122" s="141">
        <v>192064</v>
      </c>
      <c r="G122" s="191">
        <v>10.3</v>
      </c>
      <c r="H122" s="209"/>
      <c r="I122" s="209"/>
      <c r="J122" s="209"/>
      <c r="K122" s="145">
        <v>78067</v>
      </c>
      <c r="L122" s="197"/>
      <c r="N122" s="140">
        <v>45907722</v>
      </c>
      <c r="O122" s="145">
        <v>11929</v>
      </c>
      <c r="P122" s="145">
        <v>192202</v>
      </c>
      <c r="Q122" s="145">
        <v>63089</v>
      </c>
      <c r="R122" s="145">
        <v>527742.4</v>
      </c>
      <c r="S122" s="145">
        <v>180760.1</v>
      </c>
      <c r="T122" s="145">
        <v>125</v>
      </c>
      <c r="U122" s="145">
        <v>173</v>
      </c>
      <c r="V122" s="145">
        <v>213</v>
      </c>
      <c r="W122" s="145">
        <v>70</v>
      </c>
      <c r="X122" s="145">
        <v>128</v>
      </c>
      <c r="Y122" s="145">
        <v>183</v>
      </c>
      <c r="Z122" s="145">
        <v>233</v>
      </c>
      <c r="AA122" s="136">
        <f>ROUND((T122+X122)-MAX(0.3*(T122-85-115),0),0)</f>
        <v>253</v>
      </c>
      <c r="AB122" s="136">
        <f>ROUND((U122+Y122)-MAX(0.3*(U122-85-115),0),0)</f>
        <v>356</v>
      </c>
      <c r="AC122" s="136">
        <f>ROUND((V122+Z122)-MAX(0.3*(V122-85-115),0),0)</f>
        <v>442</v>
      </c>
      <c r="AE122" s="136">
        <v>284</v>
      </c>
      <c r="AF122" s="136">
        <v>0</v>
      </c>
      <c r="AG122" s="136">
        <f>SUM(AE122:AF122)</f>
        <v>284</v>
      </c>
      <c r="AH122" s="136">
        <f>ROUND((AG122+W122)-MAX(0.3*(AG122-85-115),0),0)</f>
        <v>329</v>
      </c>
      <c r="AI122" s="203">
        <v>976</v>
      </c>
      <c r="AJ122" s="204">
        <v>22.7</v>
      </c>
      <c r="AK122" s="136">
        <v>0</v>
      </c>
      <c r="AL122" s="136">
        <v>95</v>
      </c>
      <c r="AM122" s="136">
        <v>10</v>
      </c>
      <c r="AN122" s="6">
        <v>0.9</v>
      </c>
      <c r="AO122" s="136">
        <v>39</v>
      </c>
      <c r="AP122" s="136">
        <v>0</v>
      </c>
      <c r="AQ122" s="6">
        <v>1</v>
      </c>
      <c r="AR122" s="149">
        <v>0</v>
      </c>
      <c r="AS122" s="149">
        <v>0.1</v>
      </c>
      <c r="AT122" s="149">
        <v>0.1</v>
      </c>
      <c r="AU122" s="149">
        <v>0.1</v>
      </c>
      <c r="AV122" s="136">
        <v>0</v>
      </c>
      <c r="AW122" s="136">
        <v>500</v>
      </c>
      <c r="AX122" s="136">
        <v>500</v>
      </c>
      <c r="AY122" s="136">
        <v>500</v>
      </c>
      <c r="AZ122" s="149">
        <v>0</v>
      </c>
      <c r="BA122" s="149">
        <v>0.125</v>
      </c>
      <c r="BB122" s="149">
        <v>0.125</v>
      </c>
      <c r="BC122" s="149">
        <v>0.125</v>
      </c>
      <c r="BD122" s="138">
        <v>0</v>
      </c>
      <c r="BE122" s="138"/>
      <c r="BF122" s="138"/>
      <c r="BG122" s="136">
        <v>0</v>
      </c>
      <c r="BH122" s="6">
        <v>3.35</v>
      </c>
      <c r="BI122" s="6">
        <v>3.35</v>
      </c>
      <c r="BJ122" s="136"/>
      <c r="BK122" s="136"/>
      <c r="BL122" s="136"/>
      <c r="BM122" s="136"/>
      <c r="BN122" s="238"/>
      <c r="BO122" s="136"/>
      <c r="BP122" s="136"/>
      <c r="BQ122" s="136"/>
      <c r="BR122" s="136"/>
      <c r="BS122" s="136"/>
      <c r="BT122" s="136"/>
      <c r="BU122" s="136"/>
    </row>
    <row r="123" spans="1:73">
      <c r="A123" s="4" t="s">
        <v>90</v>
      </c>
      <c r="B123" s="137">
        <v>20</v>
      </c>
      <c r="C123" s="137">
        <v>1982</v>
      </c>
      <c r="D123" s="190">
        <v>1136684</v>
      </c>
      <c r="E123" s="141">
        <v>475163</v>
      </c>
      <c r="F123" s="141">
        <v>43421</v>
      </c>
      <c r="G123" s="191">
        <v>8.4</v>
      </c>
      <c r="H123" s="209"/>
      <c r="I123" s="209"/>
      <c r="J123" s="209"/>
      <c r="K123" s="145">
        <v>12115</v>
      </c>
      <c r="L123" s="197"/>
      <c r="N123" s="140">
        <v>11464150</v>
      </c>
      <c r="O123" s="145">
        <v>4562</v>
      </c>
      <c r="P123" s="145">
        <v>49557</v>
      </c>
      <c r="Q123" s="145">
        <v>17557</v>
      </c>
      <c r="R123" s="145">
        <v>128545.8</v>
      </c>
      <c r="S123" s="145">
        <v>50286</v>
      </c>
      <c r="T123" s="145">
        <v>223</v>
      </c>
      <c r="U123" s="145">
        <v>301</v>
      </c>
      <c r="V123" s="145">
        <v>378</v>
      </c>
      <c r="W123" s="145">
        <v>70</v>
      </c>
      <c r="X123" s="145">
        <v>128</v>
      </c>
      <c r="Y123" s="145">
        <v>183</v>
      </c>
      <c r="Z123" s="145">
        <v>233</v>
      </c>
      <c r="AA123" s="136">
        <f>ROUND((T123+X123)-MAX(0.3*(T123-85-115),0),0)</f>
        <v>344</v>
      </c>
      <c r="AB123" s="136">
        <f>ROUND((U123+Y123)-MAX(0.3*(U123-85-115),0),0)</f>
        <v>454</v>
      </c>
      <c r="AC123" s="136">
        <f>ROUND((V123+Z123)-MAX(0.3*(V123-85-115),0),0)</f>
        <v>558</v>
      </c>
      <c r="AE123" s="136">
        <v>284</v>
      </c>
      <c r="AF123" s="136">
        <v>10</v>
      </c>
      <c r="AG123" s="136">
        <f>SUM(AE123:AF123)</f>
        <v>294</v>
      </c>
      <c r="AH123" s="136">
        <f>ROUND((AG123+W123)-MAX(0.3*(AG123-85-115),0),0)</f>
        <v>336</v>
      </c>
      <c r="AI123" s="203">
        <v>156</v>
      </c>
      <c r="AJ123" s="204">
        <v>13.7</v>
      </c>
      <c r="AK123" s="136">
        <v>1</v>
      </c>
      <c r="AL123" s="136">
        <v>84</v>
      </c>
      <c r="AM123" s="136">
        <v>67</v>
      </c>
      <c r="AN123" s="6">
        <v>0.56000000000000005</v>
      </c>
      <c r="AO123" s="136">
        <v>16</v>
      </c>
      <c r="AP123" s="136">
        <v>17</v>
      </c>
      <c r="AQ123" s="6">
        <v>0.48</v>
      </c>
      <c r="AR123" s="149">
        <v>0</v>
      </c>
      <c r="AS123" s="149">
        <v>0.1</v>
      </c>
      <c r="AT123" s="149">
        <v>0.1</v>
      </c>
      <c r="AU123" s="149">
        <v>0.1</v>
      </c>
      <c r="AV123" s="136">
        <v>0</v>
      </c>
      <c r="AW123" s="136">
        <v>500</v>
      </c>
      <c r="AX123" s="136">
        <v>500</v>
      </c>
      <c r="AY123" s="136">
        <v>500</v>
      </c>
      <c r="AZ123" s="149">
        <v>0</v>
      </c>
      <c r="BA123" s="149">
        <v>0.125</v>
      </c>
      <c r="BB123" s="149">
        <v>0.125</v>
      </c>
      <c r="BC123" s="149">
        <v>0.125</v>
      </c>
      <c r="BD123" s="138">
        <v>0</v>
      </c>
      <c r="BE123" s="138"/>
      <c r="BF123" s="138"/>
      <c r="BG123" s="136">
        <v>0</v>
      </c>
      <c r="BH123" s="6">
        <v>3.35</v>
      </c>
      <c r="BI123" s="6">
        <v>3.35</v>
      </c>
      <c r="BJ123" s="136"/>
      <c r="BK123" s="136"/>
      <c r="BL123" s="136"/>
      <c r="BM123" s="136"/>
      <c r="BN123" s="238"/>
      <c r="BO123" s="136"/>
      <c r="BP123" s="136"/>
      <c r="BQ123" s="136"/>
      <c r="BR123" s="136"/>
      <c r="BS123" s="136"/>
      <c r="BT123" s="136"/>
      <c r="BU123" s="136"/>
    </row>
    <row r="124" spans="1:73">
      <c r="A124" s="4" t="s">
        <v>91</v>
      </c>
      <c r="B124" s="137">
        <v>21</v>
      </c>
      <c r="C124" s="137">
        <v>1982</v>
      </c>
      <c r="D124" s="190">
        <v>4282923</v>
      </c>
      <c r="E124" s="141">
        <v>1994763</v>
      </c>
      <c r="F124" s="141">
        <v>180215</v>
      </c>
      <c r="G124" s="191">
        <v>8.3000000000000007</v>
      </c>
      <c r="H124" s="209"/>
      <c r="I124" s="209"/>
      <c r="J124" s="209"/>
      <c r="K124" s="145">
        <v>56339</v>
      </c>
      <c r="L124" s="197"/>
      <c r="N124" s="140">
        <v>58495108</v>
      </c>
      <c r="O124" s="145">
        <v>59331</v>
      </c>
      <c r="P124" s="145">
        <v>197019</v>
      </c>
      <c r="Q124" s="145">
        <v>71376</v>
      </c>
      <c r="R124" s="145">
        <v>321470.09999999998</v>
      </c>
      <c r="S124" s="145">
        <v>130933.3</v>
      </c>
      <c r="T124" s="145">
        <v>211</v>
      </c>
      <c r="U124" s="145">
        <v>270</v>
      </c>
      <c r="V124" s="145">
        <v>326</v>
      </c>
      <c r="W124" s="145">
        <v>70</v>
      </c>
      <c r="X124" s="145">
        <v>128</v>
      </c>
      <c r="Y124" s="145">
        <v>183</v>
      </c>
      <c r="Z124" s="145">
        <v>233</v>
      </c>
      <c r="AA124" s="136">
        <f>ROUND((T124+X124)-MAX(0.3*(T124-85-115),0),0)</f>
        <v>336</v>
      </c>
      <c r="AB124" s="136">
        <f>ROUND((U124+Y124)-MAX(0.3*(U124-85-115),0),0)</f>
        <v>432</v>
      </c>
      <c r="AC124" s="136">
        <f>ROUND((V124+Z124)-MAX(0.3*(V124-85-115),0),0)</f>
        <v>521</v>
      </c>
      <c r="AE124" s="136">
        <v>284</v>
      </c>
      <c r="AF124" s="136">
        <v>0</v>
      </c>
      <c r="AG124" s="136">
        <f>SUM(AE124:AF124)</f>
        <v>284</v>
      </c>
      <c r="AH124" s="136">
        <f>ROUND((AG124+W124)-MAX(0.3*(AG124-85-115),0),0)</f>
        <v>329</v>
      </c>
      <c r="AI124" s="203">
        <v>516</v>
      </c>
      <c r="AJ124" s="204">
        <v>12.3</v>
      </c>
      <c r="AK124" s="136">
        <v>1</v>
      </c>
      <c r="AL124" s="136">
        <v>125</v>
      </c>
      <c r="AM124" s="136">
        <v>15</v>
      </c>
      <c r="AN124" s="6">
        <v>0.89</v>
      </c>
      <c r="AO124" s="136">
        <v>40</v>
      </c>
      <c r="AP124" s="136">
        <v>7</v>
      </c>
      <c r="AQ124" s="6">
        <v>0.85</v>
      </c>
      <c r="AR124" s="149">
        <v>0</v>
      </c>
      <c r="AS124" s="149">
        <v>0.1</v>
      </c>
      <c r="AT124" s="149">
        <v>0.1</v>
      </c>
      <c r="AU124" s="149">
        <v>0.1</v>
      </c>
      <c r="AV124" s="136">
        <v>0</v>
      </c>
      <c r="AW124" s="136">
        <v>500</v>
      </c>
      <c r="AX124" s="136">
        <v>500</v>
      </c>
      <c r="AY124" s="136">
        <v>500</v>
      </c>
      <c r="AZ124" s="149">
        <v>0</v>
      </c>
      <c r="BA124" s="149">
        <v>0.125</v>
      </c>
      <c r="BB124" s="149">
        <v>0.125</v>
      </c>
      <c r="BC124" s="149">
        <v>0.125</v>
      </c>
      <c r="BD124" s="138">
        <v>0</v>
      </c>
      <c r="BE124" s="138"/>
      <c r="BF124" s="138"/>
      <c r="BG124" s="136">
        <v>0</v>
      </c>
      <c r="BH124" s="6">
        <v>3.35</v>
      </c>
      <c r="BI124" s="6">
        <v>3.35</v>
      </c>
      <c r="BJ124" s="136"/>
      <c r="BK124" s="136"/>
      <c r="BL124" s="136"/>
      <c r="BM124" s="136"/>
      <c r="BN124" s="238"/>
      <c r="BO124" s="136"/>
      <c r="BP124" s="136"/>
      <c r="BQ124" s="136"/>
      <c r="BR124" s="136"/>
      <c r="BS124" s="136"/>
      <c r="BT124" s="136"/>
      <c r="BU124" s="136"/>
    </row>
    <row r="125" spans="1:73">
      <c r="A125" s="4" t="s">
        <v>92</v>
      </c>
      <c r="B125" s="137">
        <v>22</v>
      </c>
      <c r="C125" s="137">
        <v>1982</v>
      </c>
      <c r="D125" s="190">
        <v>5771222</v>
      </c>
      <c r="E125" s="141">
        <v>2756493</v>
      </c>
      <c r="F125" s="141">
        <v>230644</v>
      </c>
      <c r="G125" s="191">
        <v>7.7</v>
      </c>
      <c r="H125" s="209"/>
      <c r="I125" s="209"/>
      <c r="J125" s="209"/>
      <c r="K125" s="145">
        <v>83777</v>
      </c>
      <c r="L125" s="197"/>
      <c r="N125" s="140">
        <v>75054202</v>
      </c>
      <c r="O125" s="145">
        <v>27862</v>
      </c>
      <c r="P125" s="145">
        <v>285999</v>
      </c>
      <c r="Q125" s="145">
        <v>104169</v>
      </c>
      <c r="R125" s="145">
        <v>431973.4</v>
      </c>
      <c r="S125" s="145">
        <v>181402.9</v>
      </c>
      <c r="T125" s="145">
        <v>314</v>
      </c>
      <c r="U125" s="145">
        <v>379</v>
      </c>
      <c r="V125" s="145">
        <v>445</v>
      </c>
      <c r="W125" s="145">
        <v>70</v>
      </c>
      <c r="X125" s="145">
        <v>128</v>
      </c>
      <c r="Y125" s="145">
        <v>183</v>
      </c>
      <c r="Z125" s="145">
        <v>233</v>
      </c>
      <c r="AA125" s="136">
        <f>ROUND((T125+X125)-MAX(0.3*(T125-85-115),0),0)</f>
        <v>408</v>
      </c>
      <c r="AB125" s="136">
        <f>ROUND((U125+Y125)-MAX(0.3*(U125-85-115),0),0)</f>
        <v>508</v>
      </c>
      <c r="AC125" s="136">
        <f>ROUND((V125+Z125)-MAX(0.3*(V125-85-115),0),0)</f>
        <v>605</v>
      </c>
      <c r="AE125" s="136">
        <v>284</v>
      </c>
      <c r="AF125" s="136">
        <v>137</v>
      </c>
      <c r="AG125" s="136">
        <f>SUM(AE125:AF125)</f>
        <v>421</v>
      </c>
      <c r="AH125" s="136">
        <f>ROUND((AG125+W125)-MAX(0.3*(AG125-85-115),0),0)</f>
        <v>425</v>
      </c>
      <c r="AI125" s="203">
        <v>590</v>
      </c>
      <c r="AJ125" s="204">
        <v>10.3</v>
      </c>
      <c r="AK125" s="136">
        <v>1</v>
      </c>
      <c r="AL125" s="136">
        <v>128</v>
      </c>
      <c r="AM125" s="136">
        <v>31</v>
      </c>
      <c r="AN125" s="6">
        <v>0.81</v>
      </c>
      <c r="AO125" s="136">
        <v>32</v>
      </c>
      <c r="AP125" s="136">
        <v>7</v>
      </c>
      <c r="AQ125" s="6">
        <v>0.82</v>
      </c>
      <c r="AR125" s="149">
        <v>0</v>
      </c>
      <c r="AS125" s="149">
        <v>0.1</v>
      </c>
      <c r="AT125" s="149">
        <v>0.1</v>
      </c>
      <c r="AU125" s="149">
        <v>0.1</v>
      </c>
      <c r="AV125" s="136">
        <v>0</v>
      </c>
      <c r="AW125" s="136">
        <v>500</v>
      </c>
      <c r="AX125" s="136">
        <v>500</v>
      </c>
      <c r="AY125" s="136">
        <v>500</v>
      </c>
      <c r="AZ125" s="149">
        <v>0</v>
      </c>
      <c r="BA125" s="149">
        <v>0.125</v>
      </c>
      <c r="BB125" s="149">
        <v>0.125</v>
      </c>
      <c r="BC125" s="149">
        <v>0.125</v>
      </c>
      <c r="BD125" s="138">
        <v>0</v>
      </c>
      <c r="BE125" s="138"/>
      <c r="BF125" s="138"/>
      <c r="BG125" s="136">
        <v>0</v>
      </c>
      <c r="BH125" s="6">
        <v>3.35</v>
      </c>
      <c r="BI125" s="6">
        <v>3.35</v>
      </c>
      <c r="BJ125" s="136"/>
      <c r="BK125" s="136"/>
      <c r="BL125" s="136"/>
      <c r="BM125" s="136"/>
      <c r="BN125" s="238"/>
      <c r="BO125" s="136"/>
      <c r="BP125" s="136"/>
      <c r="BQ125" s="136"/>
      <c r="BR125" s="136"/>
      <c r="BS125" s="136"/>
      <c r="BT125" s="136"/>
      <c r="BU125" s="136"/>
    </row>
    <row r="126" spans="1:73">
      <c r="A126" s="4" t="s">
        <v>93</v>
      </c>
      <c r="B126" s="137">
        <v>23</v>
      </c>
      <c r="C126" s="137">
        <v>1982</v>
      </c>
      <c r="D126" s="190">
        <v>9115198</v>
      </c>
      <c r="E126" s="141">
        <v>3627584</v>
      </c>
      <c r="F126" s="141">
        <v>659554</v>
      </c>
      <c r="G126" s="191">
        <v>15.4</v>
      </c>
      <c r="H126" s="209"/>
      <c r="I126" s="209"/>
      <c r="J126" s="209"/>
      <c r="K126" s="145">
        <v>115166</v>
      </c>
      <c r="L126" s="197"/>
      <c r="N126" s="140">
        <v>103937962</v>
      </c>
      <c r="O126" s="145">
        <v>221332</v>
      </c>
      <c r="P126" s="145">
        <v>727195</v>
      </c>
      <c r="Q126" s="145">
        <v>231830</v>
      </c>
      <c r="R126" s="145">
        <v>980970.7</v>
      </c>
      <c r="S126" s="145">
        <v>391544.3</v>
      </c>
      <c r="T126" s="145">
        <v>364</v>
      </c>
      <c r="U126" s="145">
        <v>436</v>
      </c>
      <c r="V126" s="145">
        <v>506</v>
      </c>
      <c r="W126" s="145">
        <v>70</v>
      </c>
      <c r="X126" s="145">
        <v>128</v>
      </c>
      <c r="Y126" s="145">
        <v>183</v>
      </c>
      <c r="Z126" s="145">
        <v>233</v>
      </c>
      <c r="AA126" s="136">
        <f>ROUND((T126+X126)-MAX(0.3*(T126-85-115),0),0)</f>
        <v>443</v>
      </c>
      <c r="AB126" s="136">
        <f>ROUND((U126+Y126)-MAX(0.3*(U126-85-115),0),0)</f>
        <v>548</v>
      </c>
      <c r="AC126" s="136">
        <f>ROUND((V126+Z126)-MAX(0.3*(V126-85-115),0),0)</f>
        <v>647</v>
      </c>
      <c r="AE126" s="136">
        <v>284</v>
      </c>
      <c r="AF126" s="136">
        <v>24</v>
      </c>
      <c r="AG126" s="136">
        <f>SUM(AE126:AF126)</f>
        <v>308</v>
      </c>
      <c r="AH126" s="136">
        <f>ROUND((AG126+W126)-MAX(0.3*(AG126-85-115),0),0)</f>
        <v>346</v>
      </c>
      <c r="AI126" s="203">
        <v>1481</v>
      </c>
      <c r="AJ126" s="204">
        <v>16.2</v>
      </c>
      <c r="AK126" s="136">
        <v>0</v>
      </c>
      <c r="AL126" s="136">
        <v>64</v>
      </c>
      <c r="AM126" s="136">
        <v>46</v>
      </c>
      <c r="AN126" s="6">
        <v>0.57999999999999996</v>
      </c>
      <c r="AO126" s="136">
        <v>24</v>
      </c>
      <c r="AP126" s="136">
        <v>14</v>
      </c>
      <c r="AQ126" s="6">
        <v>0.63</v>
      </c>
      <c r="AR126" s="149">
        <v>0</v>
      </c>
      <c r="AS126" s="149">
        <v>0.1</v>
      </c>
      <c r="AT126" s="149">
        <v>0.1</v>
      </c>
      <c r="AU126" s="149">
        <v>0.1</v>
      </c>
      <c r="AV126" s="136">
        <v>0</v>
      </c>
      <c r="AW126" s="136">
        <v>500</v>
      </c>
      <c r="AX126" s="136">
        <v>500</v>
      </c>
      <c r="AY126" s="136">
        <v>500</v>
      </c>
      <c r="AZ126" s="149">
        <v>0</v>
      </c>
      <c r="BA126" s="149">
        <v>0.125</v>
      </c>
      <c r="BB126" s="149">
        <v>0.125</v>
      </c>
      <c r="BC126" s="149">
        <v>0.125</v>
      </c>
      <c r="BD126" s="138">
        <v>0</v>
      </c>
      <c r="BE126" s="138"/>
      <c r="BF126" s="138"/>
      <c r="BG126" s="136">
        <v>0</v>
      </c>
      <c r="BH126" s="6">
        <v>3.35</v>
      </c>
      <c r="BI126" s="6">
        <v>3.35</v>
      </c>
      <c r="BJ126" s="136"/>
      <c r="BK126" s="136"/>
      <c r="BL126" s="136"/>
      <c r="BM126" s="136"/>
      <c r="BN126" s="238"/>
      <c r="BO126" s="136"/>
      <c r="BP126" s="136"/>
      <c r="BQ126" s="136"/>
      <c r="BR126" s="136"/>
      <c r="BS126" s="136"/>
      <c r="BT126" s="136"/>
      <c r="BU126" s="136"/>
    </row>
    <row r="127" spans="1:73">
      <c r="A127" s="4" t="s">
        <v>94</v>
      </c>
      <c r="B127" s="137">
        <v>24</v>
      </c>
      <c r="C127" s="137">
        <v>1982</v>
      </c>
      <c r="D127" s="190">
        <v>4131450</v>
      </c>
      <c r="E127" s="141">
        <v>1983510</v>
      </c>
      <c r="F127" s="141">
        <v>170390</v>
      </c>
      <c r="G127" s="191">
        <v>7.9</v>
      </c>
      <c r="H127" s="209"/>
      <c r="I127" s="209"/>
      <c r="J127" s="209"/>
      <c r="K127" s="145">
        <v>57472</v>
      </c>
      <c r="L127" s="197"/>
      <c r="N127" s="140">
        <v>49470144</v>
      </c>
      <c r="O127" s="145">
        <v>29781</v>
      </c>
      <c r="P127" s="145">
        <v>133824</v>
      </c>
      <c r="Q127" s="145">
        <v>46697</v>
      </c>
      <c r="R127" s="145">
        <v>209131.7</v>
      </c>
      <c r="S127" s="145">
        <v>78664.91</v>
      </c>
      <c r="T127" s="145">
        <v>368</v>
      </c>
      <c r="U127" s="145">
        <v>446</v>
      </c>
      <c r="V127" s="145">
        <v>520</v>
      </c>
      <c r="W127" s="145">
        <v>70</v>
      </c>
      <c r="X127" s="145">
        <v>128</v>
      </c>
      <c r="Y127" s="145">
        <v>183</v>
      </c>
      <c r="Z127" s="145">
        <v>233</v>
      </c>
      <c r="AA127" s="136">
        <f>ROUND((T127+X127)-MAX(0.3*(T127-85-115),0),0)</f>
        <v>446</v>
      </c>
      <c r="AB127" s="136">
        <f>ROUND((U127+Y127)-MAX(0.3*(U127-85-115),0),0)</f>
        <v>555</v>
      </c>
      <c r="AC127" s="136">
        <f>ROUND((V127+Z127)-MAX(0.3*(V127-85-115),0),0)</f>
        <v>657</v>
      </c>
      <c r="AE127" s="136">
        <v>284</v>
      </c>
      <c r="AF127" s="136">
        <v>35</v>
      </c>
      <c r="AG127" s="136">
        <f>SUM(AE127:AF127)</f>
        <v>319</v>
      </c>
      <c r="AH127" s="136">
        <f>ROUND((AG127+W127)-MAX(0.3*(AG127-85-115),0),0)</f>
        <v>353</v>
      </c>
      <c r="AI127" s="203">
        <v>546</v>
      </c>
      <c r="AJ127" s="204">
        <v>13.3</v>
      </c>
      <c r="AK127" s="136">
        <v>0</v>
      </c>
      <c r="AL127" s="136">
        <v>70</v>
      </c>
      <c r="AM127" s="136">
        <v>64</v>
      </c>
      <c r="AN127" s="6">
        <v>0.52</v>
      </c>
      <c r="AO127" s="136">
        <v>45</v>
      </c>
      <c r="AP127" s="136">
        <v>22</v>
      </c>
      <c r="AQ127" s="6">
        <v>0.67</v>
      </c>
      <c r="AR127" s="149">
        <v>0</v>
      </c>
      <c r="AS127" s="149">
        <v>0.1</v>
      </c>
      <c r="AT127" s="149">
        <v>0.1</v>
      </c>
      <c r="AU127" s="149">
        <v>0.1</v>
      </c>
      <c r="AV127" s="136">
        <v>0</v>
      </c>
      <c r="AW127" s="136">
        <v>500</v>
      </c>
      <c r="AX127" s="136">
        <v>500</v>
      </c>
      <c r="AY127" s="136">
        <v>500</v>
      </c>
      <c r="AZ127" s="149">
        <v>0</v>
      </c>
      <c r="BA127" s="149">
        <v>0.125</v>
      </c>
      <c r="BB127" s="149">
        <v>0.125</v>
      </c>
      <c r="BC127" s="149">
        <v>0.125</v>
      </c>
      <c r="BD127" s="138">
        <v>0</v>
      </c>
      <c r="BE127" s="138"/>
      <c r="BF127" s="138"/>
      <c r="BG127" s="136">
        <v>0</v>
      </c>
      <c r="BH127" s="6">
        <v>3.35</v>
      </c>
      <c r="BI127" s="6">
        <v>3.35</v>
      </c>
      <c r="BJ127" s="136"/>
      <c r="BK127" s="136"/>
      <c r="BL127" s="136"/>
      <c r="BM127" s="136"/>
      <c r="BN127" s="238"/>
      <c r="BO127" s="136"/>
      <c r="BP127" s="136"/>
      <c r="BQ127" s="136"/>
      <c r="BR127" s="136"/>
      <c r="BS127" s="136"/>
      <c r="BT127" s="136"/>
      <c r="BU127" s="136"/>
    </row>
    <row r="128" spans="1:73">
      <c r="A128" s="4" t="s">
        <v>95</v>
      </c>
      <c r="B128" s="137">
        <v>25</v>
      </c>
      <c r="C128" s="137">
        <v>1982</v>
      </c>
      <c r="D128" s="190">
        <v>2556777</v>
      </c>
      <c r="E128" s="141">
        <v>946018</v>
      </c>
      <c r="F128" s="141">
        <v>117535</v>
      </c>
      <c r="G128" s="191">
        <v>11.1</v>
      </c>
      <c r="H128" s="209"/>
      <c r="I128" s="209"/>
      <c r="J128" s="209"/>
      <c r="K128" s="145">
        <v>24614</v>
      </c>
      <c r="L128" s="197"/>
      <c r="N128" s="140">
        <v>21340298</v>
      </c>
      <c r="O128" s="145">
        <v>10848</v>
      </c>
      <c r="P128" s="145">
        <v>151088</v>
      </c>
      <c r="Q128" s="145">
        <v>52015</v>
      </c>
      <c r="R128" s="145">
        <v>495731.6</v>
      </c>
      <c r="S128" s="145">
        <v>157416.5</v>
      </c>
      <c r="T128" s="145">
        <v>60</v>
      </c>
      <c r="U128" s="145">
        <v>96</v>
      </c>
      <c r="V128" s="145">
        <v>120</v>
      </c>
      <c r="W128" s="145">
        <v>70</v>
      </c>
      <c r="X128" s="145">
        <v>128</v>
      </c>
      <c r="Y128" s="145">
        <v>183</v>
      </c>
      <c r="Z128" s="145">
        <v>233</v>
      </c>
      <c r="AA128" s="136">
        <f>ROUND((T128+X128)-MAX(0.3*(T128-85-115),0),0)</f>
        <v>188</v>
      </c>
      <c r="AB128" s="136">
        <f>ROUND((U128+Y128)-MAX(0.3*(U128-85-115),0),0)</f>
        <v>279</v>
      </c>
      <c r="AC128" s="136">
        <f>ROUND((V128+Z128)-MAX(0.3*(V128-85-115),0),0)</f>
        <v>353</v>
      </c>
      <c r="AE128" s="136">
        <v>284</v>
      </c>
      <c r="AF128" s="136">
        <v>0</v>
      </c>
      <c r="AG128" s="136">
        <f>SUM(AE128:AF128)</f>
        <v>284</v>
      </c>
      <c r="AH128" s="136">
        <f>ROUND((AG128+W128)-MAX(0.3*(AG128-85-115),0),0)</f>
        <v>329</v>
      </c>
      <c r="AI128" s="203">
        <v>562</v>
      </c>
      <c r="AJ128" s="204">
        <v>22.9</v>
      </c>
      <c r="AK128" s="136">
        <v>1</v>
      </c>
      <c r="AL128" s="136">
        <v>115</v>
      </c>
      <c r="AM128" s="136">
        <v>4</v>
      </c>
      <c r="AN128" s="6">
        <v>0.97</v>
      </c>
      <c r="AO128" s="136">
        <v>48</v>
      </c>
      <c r="AP128" s="136">
        <v>4</v>
      </c>
      <c r="AQ128" s="6">
        <v>0.92</v>
      </c>
      <c r="AR128" s="149">
        <v>0</v>
      </c>
      <c r="AS128" s="149">
        <v>0.1</v>
      </c>
      <c r="AT128" s="149">
        <v>0.1</v>
      </c>
      <c r="AU128" s="149">
        <v>0.1</v>
      </c>
      <c r="AV128" s="136">
        <v>0</v>
      </c>
      <c r="AW128" s="136">
        <v>500</v>
      </c>
      <c r="AX128" s="136">
        <v>500</v>
      </c>
      <c r="AY128" s="136">
        <v>500</v>
      </c>
      <c r="AZ128" s="149">
        <v>0</v>
      </c>
      <c r="BA128" s="149">
        <v>0.125</v>
      </c>
      <c r="BB128" s="149">
        <v>0.125</v>
      </c>
      <c r="BC128" s="149">
        <v>0.125</v>
      </c>
      <c r="BD128" s="138">
        <v>0</v>
      </c>
      <c r="BE128" s="138"/>
      <c r="BF128" s="138"/>
      <c r="BG128" s="136">
        <v>0</v>
      </c>
      <c r="BH128" s="6">
        <v>3.35</v>
      </c>
      <c r="BI128" s="6">
        <v>3.35</v>
      </c>
      <c r="BJ128" s="136"/>
      <c r="BK128" s="136"/>
      <c r="BL128" s="136"/>
      <c r="BM128" s="136"/>
      <c r="BN128" s="238"/>
      <c r="BO128" s="136"/>
      <c r="BP128" s="136"/>
      <c r="BQ128" s="136"/>
      <c r="BR128" s="136"/>
      <c r="BS128" s="136"/>
      <c r="BT128" s="136"/>
      <c r="BU128" s="136"/>
    </row>
    <row r="129" spans="1:73">
      <c r="A129" s="4" t="s">
        <v>96</v>
      </c>
      <c r="B129" s="137">
        <v>26</v>
      </c>
      <c r="C129" s="137">
        <v>1982</v>
      </c>
      <c r="D129" s="190">
        <v>4929451</v>
      </c>
      <c r="E129" s="141">
        <v>2111744</v>
      </c>
      <c r="F129" s="141">
        <v>214634</v>
      </c>
      <c r="G129" s="191">
        <v>9.1999999999999993</v>
      </c>
      <c r="H129" s="209"/>
      <c r="I129" s="209"/>
      <c r="J129" s="209"/>
      <c r="K129" s="145">
        <v>60699</v>
      </c>
      <c r="L129" s="197"/>
      <c r="N129" s="140">
        <v>54991252</v>
      </c>
      <c r="O129" s="145">
        <v>14999</v>
      </c>
      <c r="P129" s="145">
        <v>182434</v>
      </c>
      <c r="Q129" s="145">
        <v>64524</v>
      </c>
      <c r="R129" s="145">
        <v>381412.6</v>
      </c>
      <c r="S129" s="145">
        <v>136133.1</v>
      </c>
      <c r="T129" s="145">
        <v>199</v>
      </c>
      <c r="U129" s="145">
        <v>248</v>
      </c>
      <c r="V129" s="145">
        <v>290</v>
      </c>
      <c r="W129" s="145">
        <v>70</v>
      </c>
      <c r="X129" s="145">
        <v>128</v>
      </c>
      <c r="Y129" s="145">
        <v>183</v>
      </c>
      <c r="Z129" s="145">
        <v>233</v>
      </c>
      <c r="AA129" s="136">
        <f>ROUND((T129+X129)-MAX(0.3*(T129-85-115),0),0)</f>
        <v>327</v>
      </c>
      <c r="AB129" s="136">
        <f>ROUND((U129+Y129)-MAX(0.3*(U129-85-115),0),0)</f>
        <v>417</v>
      </c>
      <c r="AC129" s="136">
        <f>ROUND((V129+Z129)-MAX(0.3*(V129-85-115),0),0)</f>
        <v>496</v>
      </c>
      <c r="AE129" s="136">
        <v>284</v>
      </c>
      <c r="AF129" s="136">
        <v>0</v>
      </c>
      <c r="AG129" s="136">
        <f>SUM(AE129:AF129)</f>
        <v>284</v>
      </c>
      <c r="AH129" s="136">
        <f>ROUND((AG129+W129)-MAX(0.3*(AG129-85-115),0),0)</f>
        <v>329</v>
      </c>
      <c r="AI129" s="203">
        <v>699</v>
      </c>
      <c r="AJ129" s="204">
        <v>14.6</v>
      </c>
      <c r="AK129" s="136">
        <v>0</v>
      </c>
      <c r="AL129" s="136">
        <v>111</v>
      </c>
      <c r="AM129" s="136">
        <v>52</v>
      </c>
      <c r="AN129" s="6">
        <v>0.68</v>
      </c>
      <c r="AO129" s="136">
        <v>23</v>
      </c>
      <c r="AP129" s="136">
        <v>10</v>
      </c>
      <c r="AQ129" s="6">
        <v>0.7</v>
      </c>
      <c r="AR129" s="149">
        <v>0</v>
      </c>
      <c r="AS129" s="149">
        <v>0.1</v>
      </c>
      <c r="AT129" s="149">
        <v>0.1</v>
      </c>
      <c r="AU129" s="149">
        <v>0.1</v>
      </c>
      <c r="AV129" s="136">
        <v>0</v>
      </c>
      <c r="AW129" s="136">
        <v>500</v>
      </c>
      <c r="AX129" s="136">
        <v>500</v>
      </c>
      <c r="AY129" s="136">
        <v>500</v>
      </c>
      <c r="AZ129" s="149">
        <v>0</v>
      </c>
      <c r="BA129" s="149">
        <v>0.125</v>
      </c>
      <c r="BB129" s="149">
        <v>0.125</v>
      </c>
      <c r="BC129" s="149">
        <v>0.125</v>
      </c>
      <c r="BD129" s="138">
        <v>0</v>
      </c>
      <c r="BE129" s="138"/>
      <c r="BF129" s="138"/>
      <c r="BG129" s="136">
        <v>0</v>
      </c>
      <c r="BH129" s="6">
        <v>3.35</v>
      </c>
      <c r="BI129" s="6">
        <v>3.35</v>
      </c>
      <c r="BJ129" s="136"/>
      <c r="BK129" s="136"/>
      <c r="BL129" s="136"/>
      <c r="BM129" s="136"/>
      <c r="BN129" s="238"/>
      <c r="BO129" s="136"/>
      <c r="BP129" s="136"/>
      <c r="BQ129" s="136"/>
      <c r="BR129" s="136"/>
      <c r="BS129" s="136"/>
      <c r="BT129" s="136"/>
      <c r="BU129" s="136"/>
    </row>
    <row r="130" spans="1:73">
      <c r="A130" s="4" t="s">
        <v>97</v>
      </c>
      <c r="B130" s="137">
        <v>27</v>
      </c>
      <c r="C130" s="137">
        <v>1982</v>
      </c>
      <c r="D130" s="190">
        <v>803986</v>
      </c>
      <c r="E130" s="141">
        <v>355711</v>
      </c>
      <c r="F130" s="141">
        <v>33098</v>
      </c>
      <c r="G130" s="191">
        <v>8.5</v>
      </c>
      <c r="H130" s="209"/>
      <c r="I130" s="209"/>
      <c r="J130" s="209"/>
      <c r="K130" s="145">
        <v>10206</v>
      </c>
      <c r="L130" s="197"/>
      <c r="N130" s="140">
        <v>8627306</v>
      </c>
      <c r="O130" s="145">
        <v>33642</v>
      </c>
      <c r="P130" s="145">
        <v>16092</v>
      </c>
      <c r="Q130" s="145">
        <v>5816</v>
      </c>
      <c r="R130" s="145">
        <v>49663.83</v>
      </c>
      <c r="S130" s="145">
        <v>17908.330000000002</v>
      </c>
      <c r="T130" s="145">
        <v>234</v>
      </c>
      <c r="U130" s="145">
        <v>278</v>
      </c>
      <c r="V130" s="145">
        <v>356</v>
      </c>
      <c r="W130" s="145">
        <v>70</v>
      </c>
      <c r="X130" s="145">
        <v>128</v>
      </c>
      <c r="Y130" s="145">
        <v>183</v>
      </c>
      <c r="Z130" s="145">
        <v>233</v>
      </c>
      <c r="AA130" s="136">
        <f>ROUND((T130+X130)-MAX(0.3*(T130-85-115),0),0)</f>
        <v>352</v>
      </c>
      <c r="AB130" s="136">
        <f>ROUND((U130+Y130)-MAX(0.3*(U130-85-115),0),0)</f>
        <v>438</v>
      </c>
      <c r="AC130" s="136">
        <f>ROUND((V130+Z130)-MAX(0.3*(V130-85-115),0),0)</f>
        <v>542</v>
      </c>
      <c r="AE130" s="136">
        <v>284</v>
      </c>
      <c r="AF130" s="136">
        <v>0</v>
      </c>
      <c r="AG130" s="136">
        <f>SUM(AE130:AF130)</f>
        <v>284</v>
      </c>
      <c r="AH130" s="136">
        <f>ROUND((AG130+W130)-MAX(0.3*(AG130-85-115),0),0)</f>
        <v>329</v>
      </c>
      <c r="AI130" s="203">
        <v>134</v>
      </c>
      <c r="AJ130" s="204">
        <v>17</v>
      </c>
      <c r="AK130" s="136">
        <v>1</v>
      </c>
      <c r="AL130" s="136">
        <v>43</v>
      </c>
      <c r="AM130" s="136">
        <v>57</v>
      </c>
      <c r="AN130" s="6">
        <v>0.43</v>
      </c>
      <c r="AO130" s="136">
        <v>21</v>
      </c>
      <c r="AP130" s="136">
        <v>29</v>
      </c>
      <c r="AQ130" s="6">
        <v>0.42</v>
      </c>
      <c r="AR130" s="149">
        <v>0</v>
      </c>
      <c r="AS130" s="149">
        <v>0.1</v>
      </c>
      <c r="AT130" s="149">
        <v>0.1</v>
      </c>
      <c r="AU130" s="149">
        <v>0.1</v>
      </c>
      <c r="AV130" s="136">
        <v>0</v>
      </c>
      <c r="AW130" s="136">
        <v>500</v>
      </c>
      <c r="AX130" s="136">
        <v>500</v>
      </c>
      <c r="AY130" s="136">
        <v>500</v>
      </c>
      <c r="AZ130" s="149">
        <v>0</v>
      </c>
      <c r="BA130" s="149">
        <v>0.125</v>
      </c>
      <c r="BB130" s="149">
        <v>0.125</v>
      </c>
      <c r="BC130" s="149">
        <v>0.125</v>
      </c>
      <c r="BD130" s="138">
        <v>0</v>
      </c>
      <c r="BE130" s="138"/>
      <c r="BF130" s="138"/>
      <c r="BG130" s="136">
        <v>0</v>
      </c>
      <c r="BH130" s="6">
        <v>3.35</v>
      </c>
      <c r="BI130" s="6">
        <v>2.75</v>
      </c>
      <c r="BJ130" s="136"/>
      <c r="BK130" s="136"/>
      <c r="BL130" s="136"/>
      <c r="BM130" s="136"/>
      <c r="BN130" s="238"/>
      <c r="BO130" s="136"/>
      <c r="BP130" s="136"/>
      <c r="BQ130" s="136"/>
      <c r="BR130" s="136"/>
      <c r="BS130" s="136"/>
      <c r="BT130" s="136"/>
      <c r="BU130" s="136"/>
    </row>
    <row r="131" spans="1:73">
      <c r="A131" s="4" t="s">
        <v>98</v>
      </c>
      <c r="B131" s="137">
        <v>28</v>
      </c>
      <c r="C131" s="137">
        <v>1982</v>
      </c>
      <c r="D131" s="190">
        <v>1581780</v>
      </c>
      <c r="E131" s="141">
        <v>740657</v>
      </c>
      <c r="F131" s="141">
        <v>44182</v>
      </c>
      <c r="G131" s="191">
        <v>5.6</v>
      </c>
      <c r="H131" s="209"/>
      <c r="I131" s="209"/>
      <c r="J131" s="209"/>
      <c r="K131" s="145">
        <v>21265</v>
      </c>
      <c r="L131" s="197"/>
      <c r="N131" s="140">
        <v>18435447</v>
      </c>
      <c r="O131" s="145">
        <v>3362</v>
      </c>
      <c r="P131" s="145">
        <v>37196</v>
      </c>
      <c r="Q131" s="145">
        <v>13208</v>
      </c>
      <c r="R131" s="145">
        <v>79305.41</v>
      </c>
      <c r="S131" s="145">
        <v>28857.67</v>
      </c>
      <c r="T131" s="145">
        <v>280</v>
      </c>
      <c r="U131" s="145">
        <v>350</v>
      </c>
      <c r="V131" s="145">
        <v>420</v>
      </c>
      <c r="W131" s="145">
        <v>70</v>
      </c>
      <c r="X131" s="145">
        <v>128</v>
      </c>
      <c r="Y131" s="145">
        <v>183</v>
      </c>
      <c r="Z131" s="145">
        <v>233</v>
      </c>
      <c r="AA131" s="136">
        <f>ROUND((T131+X131)-MAX(0.3*(T131-85-115),0),0)</f>
        <v>384</v>
      </c>
      <c r="AB131" s="136">
        <f>ROUND((U131+Y131)-MAX(0.3*(U131-85-115),0),0)</f>
        <v>488</v>
      </c>
      <c r="AC131" s="136">
        <f>ROUND((V131+Z131)-MAX(0.3*(V131-85-115),0),0)</f>
        <v>587</v>
      </c>
      <c r="AE131" s="136">
        <v>284</v>
      </c>
      <c r="AF131" s="136">
        <v>85</v>
      </c>
      <c r="AG131" s="136">
        <f>SUM(AE131:AF131)</f>
        <v>369</v>
      </c>
      <c r="AH131" s="136">
        <f>ROUND((AG131+W131)-MAX(0.3*(AG131-85-115),0),0)</f>
        <v>388</v>
      </c>
      <c r="AI131" s="203">
        <v>216</v>
      </c>
      <c r="AJ131" s="204">
        <v>13.6</v>
      </c>
      <c r="AK131" s="136">
        <v>0</v>
      </c>
      <c r="AL131" s="136"/>
      <c r="AM131" s="136"/>
      <c r="AN131" s="6"/>
      <c r="AO131" s="136"/>
      <c r="AP131" s="136"/>
      <c r="AQ131" s="6"/>
      <c r="AR131" s="149">
        <v>0</v>
      </c>
      <c r="AS131" s="149">
        <v>0.1</v>
      </c>
      <c r="AT131" s="149">
        <v>0.1</v>
      </c>
      <c r="AU131" s="149">
        <v>0.1</v>
      </c>
      <c r="AV131" s="136">
        <v>0</v>
      </c>
      <c r="AW131" s="136">
        <v>500</v>
      </c>
      <c r="AX131" s="136">
        <v>500</v>
      </c>
      <c r="AY131" s="136">
        <v>500</v>
      </c>
      <c r="AZ131" s="149">
        <v>0</v>
      </c>
      <c r="BA131" s="149">
        <v>0.125</v>
      </c>
      <c r="BB131" s="149">
        <v>0.125</v>
      </c>
      <c r="BC131" s="149">
        <v>0.125</v>
      </c>
      <c r="BD131" s="138">
        <v>0</v>
      </c>
      <c r="BE131" s="138"/>
      <c r="BF131" s="138"/>
      <c r="BG131" s="136">
        <v>0</v>
      </c>
      <c r="BH131" s="6">
        <v>3.35</v>
      </c>
      <c r="BI131" s="6">
        <v>3.35</v>
      </c>
      <c r="BJ131" s="136"/>
      <c r="BK131" s="136"/>
      <c r="BL131" s="136"/>
      <c r="BM131" s="136"/>
      <c r="BN131" s="238"/>
      <c r="BO131" s="136"/>
      <c r="BP131" s="136"/>
      <c r="BQ131" s="136"/>
      <c r="BR131" s="136"/>
      <c r="BS131" s="136"/>
      <c r="BT131" s="136"/>
      <c r="BU131" s="136"/>
    </row>
    <row r="132" spans="1:73">
      <c r="A132" s="4" t="s">
        <v>99</v>
      </c>
      <c r="B132" s="137">
        <v>29</v>
      </c>
      <c r="C132" s="137">
        <v>1982</v>
      </c>
      <c r="D132" s="190">
        <v>881537</v>
      </c>
      <c r="E132" s="141">
        <v>434454</v>
      </c>
      <c r="F132" s="141">
        <v>47643</v>
      </c>
      <c r="G132" s="191">
        <v>9.9</v>
      </c>
      <c r="H132" s="209"/>
      <c r="I132" s="209"/>
      <c r="J132" s="209"/>
      <c r="K132" s="145">
        <v>13885</v>
      </c>
      <c r="L132" s="197"/>
      <c r="N132" s="140">
        <v>11641320</v>
      </c>
      <c r="O132" s="145">
        <v>121102</v>
      </c>
      <c r="P132" s="145">
        <v>12974</v>
      </c>
      <c r="Q132" s="145">
        <v>4717</v>
      </c>
      <c r="R132" s="145">
        <v>32283</v>
      </c>
      <c r="S132" s="145">
        <v>13609.67</v>
      </c>
      <c r="T132" s="145">
        <v>194</v>
      </c>
      <c r="U132" s="145">
        <v>241</v>
      </c>
      <c r="V132" s="145">
        <v>288</v>
      </c>
      <c r="W132" s="145">
        <v>70</v>
      </c>
      <c r="X132" s="145">
        <v>128</v>
      </c>
      <c r="Y132" s="145">
        <v>183</v>
      </c>
      <c r="Z132" s="145">
        <v>233</v>
      </c>
      <c r="AA132" s="136">
        <f>ROUND((T132+X132)-MAX(0.3*(T132-85-115),0),0)</f>
        <v>322</v>
      </c>
      <c r="AB132" s="136">
        <f>ROUND((U132+Y132)-MAX(0.3*(U132-85-115),0),0)</f>
        <v>412</v>
      </c>
      <c r="AC132" s="136">
        <f>ROUND((V132+Z132)-MAX(0.3*(V132-85-115),0),0)</f>
        <v>495</v>
      </c>
      <c r="AE132" s="136">
        <v>284</v>
      </c>
      <c r="AF132" s="136">
        <v>47</v>
      </c>
      <c r="AG132" s="136">
        <f>SUM(AE132:AF132)</f>
        <v>331</v>
      </c>
      <c r="AH132" s="136">
        <f>ROUND((AG132+W132)-MAX(0.3*(AG132-85-115),0),0)</f>
        <v>362</v>
      </c>
      <c r="AI132" s="203">
        <v>70</v>
      </c>
      <c r="AJ132" s="204">
        <v>7.8</v>
      </c>
      <c r="AK132" s="136">
        <v>0</v>
      </c>
      <c r="AL132" s="136">
        <v>26</v>
      </c>
      <c r="AM132" s="136">
        <v>14</v>
      </c>
      <c r="AN132" s="6">
        <v>0.65</v>
      </c>
      <c r="AO132" s="136">
        <v>15</v>
      </c>
      <c r="AP132" s="136">
        <v>5</v>
      </c>
      <c r="AQ132" s="6">
        <v>0.75</v>
      </c>
      <c r="AR132" s="149">
        <v>0</v>
      </c>
      <c r="AS132" s="149">
        <v>0.1</v>
      </c>
      <c r="AT132" s="149">
        <v>0.1</v>
      </c>
      <c r="AU132" s="149">
        <v>0.1</v>
      </c>
      <c r="AV132" s="136">
        <v>0</v>
      </c>
      <c r="AW132" s="136">
        <v>500</v>
      </c>
      <c r="AX132" s="136">
        <v>500</v>
      </c>
      <c r="AY132" s="136">
        <v>500</v>
      </c>
      <c r="AZ132" s="149">
        <v>0</v>
      </c>
      <c r="BA132" s="149">
        <v>0.125</v>
      </c>
      <c r="BB132" s="149">
        <v>0.125</v>
      </c>
      <c r="BC132" s="149">
        <v>0.125</v>
      </c>
      <c r="BD132" s="138">
        <v>0</v>
      </c>
      <c r="BE132" s="138"/>
      <c r="BF132" s="138"/>
      <c r="BG132" s="136">
        <v>0</v>
      </c>
      <c r="BH132" s="6">
        <v>3.35</v>
      </c>
      <c r="BI132" s="6">
        <v>2.75</v>
      </c>
      <c r="BJ132" s="136"/>
      <c r="BK132" s="136"/>
      <c r="BL132" s="136"/>
      <c r="BM132" s="136"/>
      <c r="BN132" s="238"/>
      <c r="BO132" s="136"/>
      <c r="BP132" s="136"/>
      <c r="BQ132" s="136"/>
      <c r="BR132" s="136"/>
      <c r="BS132" s="136"/>
      <c r="BT132" s="136"/>
      <c r="BU132" s="136"/>
    </row>
    <row r="133" spans="1:73">
      <c r="A133" s="4" t="s">
        <v>100</v>
      </c>
      <c r="B133" s="137">
        <v>30</v>
      </c>
      <c r="C133" s="137">
        <v>1982</v>
      </c>
      <c r="D133" s="190">
        <v>947719</v>
      </c>
      <c r="E133" s="141">
        <v>454002</v>
      </c>
      <c r="F133" s="141">
        <v>33034</v>
      </c>
      <c r="G133" s="191">
        <v>6.8</v>
      </c>
      <c r="H133" s="209"/>
      <c r="I133" s="209"/>
      <c r="J133" s="209"/>
      <c r="K133" s="145">
        <v>11407</v>
      </c>
      <c r="L133" s="197"/>
      <c r="N133" s="140">
        <v>11568428</v>
      </c>
      <c r="O133" s="145">
        <v>5695</v>
      </c>
      <c r="P133" s="145">
        <v>20102</v>
      </c>
      <c r="Q133" s="145">
        <v>7328</v>
      </c>
      <c r="R133" s="145">
        <v>47987.42</v>
      </c>
      <c r="S133" s="145">
        <v>19580.330000000002</v>
      </c>
      <c r="T133" s="145">
        <v>278</v>
      </c>
      <c r="U133" s="145">
        <v>326</v>
      </c>
      <c r="V133" s="145">
        <v>372</v>
      </c>
      <c r="W133" s="145">
        <v>70</v>
      </c>
      <c r="X133" s="145">
        <v>128</v>
      </c>
      <c r="Y133" s="145">
        <v>183</v>
      </c>
      <c r="Z133" s="145">
        <v>233</v>
      </c>
      <c r="AA133" s="136">
        <f>ROUND((T133+X133)-MAX(0.3*(T133-85-115),0),0)</f>
        <v>383</v>
      </c>
      <c r="AB133" s="136">
        <f>ROUND((U133+Y133)-MAX(0.3*(U133-85-115),0),0)</f>
        <v>471</v>
      </c>
      <c r="AC133" s="136">
        <f>ROUND((V133+Z133)-MAX(0.3*(V133-85-115),0),0)</f>
        <v>553</v>
      </c>
      <c r="AE133" s="136">
        <v>284</v>
      </c>
      <c r="AF133" s="136">
        <v>24</v>
      </c>
      <c r="AG133" s="136">
        <f>SUM(AE133:AF133)</f>
        <v>308</v>
      </c>
      <c r="AH133" s="136">
        <f>ROUND((AG133+W133)-MAX(0.3*(AG133-85-115),0),0)</f>
        <v>346</v>
      </c>
      <c r="AI133" s="203">
        <v>97</v>
      </c>
      <c r="AJ133" s="204">
        <v>10.3</v>
      </c>
      <c r="AK133" s="136">
        <v>1</v>
      </c>
      <c r="AL133" s="136">
        <v>160</v>
      </c>
      <c r="AM133" s="136">
        <v>238</v>
      </c>
      <c r="AN133" s="6">
        <v>0.4</v>
      </c>
      <c r="AO133" s="136">
        <v>10</v>
      </c>
      <c r="AP133" s="136">
        <v>13</v>
      </c>
      <c r="AQ133" s="6">
        <v>0.43</v>
      </c>
      <c r="AR133" s="149">
        <v>0</v>
      </c>
      <c r="AS133" s="149">
        <v>0.1</v>
      </c>
      <c r="AT133" s="149">
        <v>0.1</v>
      </c>
      <c r="AU133" s="149">
        <v>0.1</v>
      </c>
      <c r="AV133" s="136">
        <v>0</v>
      </c>
      <c r="AW133" s="136">
        <v>500</v>
      </c>
      <c r="AX133" s="136">
        <v>500</v>
      </c>
      <c r="AY133" s="136">
        <v>500</v>
      </c>
      <c r="AZ133" s="149">
        <v>0</v>
      </c>
      <c r="BA133" s="149">
        <v>0.125</v>
      </c>
      <c r="BB133" s="149">
        <v>0.125</v>
      </c>
      <c r="BC133" s="149">
        <v>0.125</v>
      </c>
      <c r="BD133" s="138">
        <v>0</v>
      </c>
      <c r="BE133" s="138"/>
      <c r="BF133" s="138"/>
      <c r="BG133" s="136">
        <v>0</v>
      </c>
      <c r="BH133" s="6">
        <v>3.35</v>
      </c>
      <c r="BI133" s="6">
        <v>3.35</v>
      </c>
      <c r="BJ133" s="136"/>
      <c r="BK133" s="136"/>
      <c r="BL133" s="136"/>
      <c r="BM133" s="136"/>
      <c r="BN133" s="238"/>
      <c r="BO133" s="136"/>
      <c r="BP133" s="136"/>
      <c r="BQ133" s="136"/>
      <c r="BR133" s="136"/>
      <c r="BS133" s="136"/>
      <c r="BT133" s="136"/>
      <c r="BU133" s="136"/>
    </row>
    <row r="134" spans="1:73">
      <c r="A134" s="4" t="s">
        <v>101</v>
      </c>
      <c r="B134" s="137">
        <v>31</v>
      </c>
      <c r="C134" s="137">
        <v>1982</v>
      </c>
      <c r="D134" s="190">
        <v>7430968</v>
      </c>
      <c r="E134" s="141">
        <v>3309981</v>
      </c>
      <c r="F134" s="141">
        <v>316765</v>
      </c>
      <c r="G134" s="191">
        <v>8.6999999999999993</v>
      </c>
      <c r="H134" s="209"/>
      <c r="I134" s="209"/>
      <c r="J134" s="209"/>
      <c r="K134" s="145">
        <v>105759</v>
      </c>
      <c r="L134" s="197"/>
      <c r="N134" s="140">
        <v>104844478</v>
      </c>
      <c r="O134" s="145">
        <v>61846</v>
      </c>
      <c r="P134" s="145">
        <v>412105</v>
      </c>
      <c r="Q134" s="145">
        <v>136239</v>
      </c>
      <c r="R134" s="145">
        <v>551822</v>
      </c>
      <c r="S134" s="145">
        <v>203576.5</v>
      </c>
      <c r="T134" s="145">
        <v>273</v>
      </c>
      <c r="U134" s="145">
        <v>360</v>
      </c>
      <c r="V134" s="145">
        <v>414</v>
      </c>
      <c r="W134" s="145">
        <v>70</v>
      </c>
      <c r="X134" s="145">
        <v>128</v>
      </c>
      <c r="Y134" s="145">
        <v>183</v>
      </c>
      <c r="Z134" s="145">
        <v>233</v>
      </c>
      <c r="AA134" s="136">
        <f>ROUND((T134+X134)-MAX(0.3*(T134-85-115),0),0)</f>
        <v>379</v>
      </c>
      <c r="AB134" s="136">
        <f>ROUND((U134+Y134)-MAX(0.3*(U134-85-115),0),0)</f>
        <v>495</v>
      </c>
      <c r="AC134" s="136">
        <f>ROUND((V134+Z134)-MAX(0.3*(V134-85-115),0),0)</f>
        <v>583</v>
      </c>
      <c r="AE134" s="136">
        <v>284</v>
      </c>
      <c r="AF134" s="136">
        <v>27</v>
      </c>
      <c r="AG134" s="136">
        <f>SUM(AE134:AF134)</f>
        <v>311</v>
      </c>
      <c r="AH134" s="136">
        <f>ROUND((AG134+W134)-MAX(0.3*(AG134-85-115),0),0)</f>
        <v>348</v>
      </c>
      <c r="AI134" s="203">
        <v>896</v>
      </c>
      <c r="AJ134" s="204">
        <v>12.2</v>
      </c>
      <c r="AK134" s="136">
        <v>0</v>
      </c>
      <c r="AL134" s="136">
        <v>43</v>
      </c>
      <c r="AM134" s="136">
        <v>37</v>
      </c>
      <c r="AN134" s="6">
        <v>0.54</v>
      </c>
      <c r="AO134" s="136">
        <v>22</v>
      </c>
      <c r="AP134" s="136">
        <v>18</v>
      </c>
      <c r="AQ134" s="6">
        <v>0.55000000000000004</v>
      </c>
      <c r="AR134" s="149">
        <v>0</v>
      </c>
      <c r="AS134" s="149">
        <v>0.1</v>
      </c>
      <c r="AT134" s="149">
        <v>0.1</v>
      </c>
      <c r="AU134" s="149">
        <v>0.1</v>
      </c>
      <c r="AV134" s="136">
        <v>0</v>
      </c>
      <c r="AW134" s="136">
        <v>500</v>
      </c>
      <c r="AX134" s="136">
        <v>500</v>
      </c>
      <c r="AY134" s="136">
        <v>500</v>
      </c>
      <c r="AZ134" s="149">
        <v>0</v>
      </c>
      <c r="BA134" s="149">
        <v>0.125</v>
      </c>
      <c r="BB134" s="149">
        <v>0.125</v>
      </c>
      <c r="BC134" s="149">
        <v>0.125</v>
      </c>
      <c r="BD134" s="138">
        <v>0</v>
      </c>
      <c r="BE134" s="138"/>
      <c r="BF134" s="138"/>
      <c r="BG134" s="136">
        <v>0</v>
      </c>
      <c r="BH134" s="6">
        <v>3.35</v>
      </c>
      <c r="BI134" s="6">
        <v>3.35</v>
      </c>
      <c r="BJ134" s="136"/>
      <c r="BK134" s="136"/>
      <c r="BL134" s="136"/>
      <c r="BM134" s="136"/>
      <c r="BN134" s="238"/>
      <c r="BO134" s="136"/>
      <c r="BP134" s="136"/>
      <c r="BQ134" s="136"/>
      <c r="BR134" s="136"/>
      <c r="BS134" s="136"/>
      <c r="BT134" s="136"/>
      <c r="BU134" s="136"/>
    </row>
    <row r="135" spans="1:73">
      <c r="A135" s="4" t="s">
        <v>102</v>
      </c>
      <c r="B135" s="137">
        <v>32</v>
      </c>
      <c r="C135" s="137">
        <v>1982</v>
      </c>
      <c r="D135" s="190">
        <v>1363823</v>
      </c>
      <c r="E135" s="141">
        <v>540397</v>
      </c>
      <c r="F135" s="141">
        <v>54855</v>
      </c>
      <c r="G135" s="191">
        <v>9.1999999999999993</v>
      </c>
      <c r="H135" s="209"/>
      <c r="I135" s="209"/>
      <c r="J135" s="209"/>
      <c r="K135" s="145">
        <v>19242</v>
      </c>
      <c r="L135" s="197"/>
      <c r="N135" s="140">
        <v>13849319</v>
      </c>
      <c r="O135" s="145">
        <v>12008</v>
      </c>
      <c r="P135" s="145">
        <v>50569</v>
      </c>
      <c r="Q135" s="145">
        <v>18224</v>
      </c>
      <c r="R135" s="145">
        <v>168038.5</v>
      </c>
      <c r="S135" s="145">
        <v>54110.17</v>
      </c>
      <c r="T135" s="145">
        <v>189</v>
      </c>
      <c r="U135" s="145">
        <v>233</v>
      </c>
      <c r="V135" s="145">
        <v>281</v>
      </c>
      <c r="W135" s="145">
        <v>70</v>
      </c>
      <c r="X135" s="145">
        <v>128</v>
      </c>
      <c r="Y135" s="145">
        <v>183</v>
      </c>
      <c r="Z135" s="145">
        <v>233</v>
      </c>
      <c r="AA135" s="136">
        <f>ROUND((T135+X135)-MAX(0.3*(T135-85-115),0),0)</f>
        <v>317</v>
      </c>
      <c r="AB135" s="136">
        <f>ROUND((U135+Y135)-MAX(0.3*(U135-85-115),0),0)</f>
        <v>406</v>
      </c>
      <c r="AC135" s="136">
        <f>ROUND((V135+Z135)-MAX(0.3*(V135-85-115),0),0)</f>
        <v>490</v>
      </c>
      <c r="AE135" s="136">
        <v>284</v>
      </c>
      <c r="AF135" s="136">
        <v>0</v>
      </c>
      <c r="AG135" s="136">
        <f>SUM(AE135:AF135)</f>
        <v>284</v>
      </c>
      <c r="AH135" s="136">
        <f>ROUND((AG135+W135)-MAX(0.3*(AG135-85-115),0),0)</f>
        <v>329</v>
      </c>
      <c r="AI135" s="203">
        <v>303</v>
      </c>
      <c r="AJ135" s="204">
        <v>22.4</v>
      </c>
      <c r="AK135" s="136">
        <v>1</v>
      </c>
      <c r="AL135" s="136">
        <v>41</v>
      </c>
      <c r="AM135" s="136">
        <v>29</v>
      </c>
      <c r="AN135" s="6">
        <v>0.59</v>
      </c>
      <c r="AO135" s="136">
        <v>22</v>
      </c>
      <c r="AP135" s="136">
        <v>20</v>
      </c>
      <c r="AQ135" s="6">
        <v>0.52</v>
      </c>
      <c r="AR135" s="149">
        <v>0</v>
      </c>
      <c r="AS135" s="149">
        <v>0.1</v>
      </c>
      <c r="AT135" s="149">
        <v>0.1</v>
      </c>
      <c r="AU135" s="149">
        <v>0.1</v>
      </c>
      <c r="AV135" s="136">
        <v>0</v>
      </c>
      <c r="AW135" s="136">
        <v>500</v>
      </c>
      <c r="AX135" s="136">
        <v>500</v>
      </c>
      <c r="AY135" s="136">
        <v>500</v>
      </c>
      <c r="AZ135" s="149">
        <v>0</v>
      </c>
      <c r="BA135" s="149">
        <v>0.125</v>
      </c>
      <c r="BB135" s="149">
        <v>0.125</v>
      </c>
      <c r="BC135" s="149">
        <v>0.125</v>
      </c>
      <c r="BD135" s="138">
        <v>0</v>
      </c>
      <c r="BE135" s="138"/>
      <c r="BF135" s="138"/>
      <c r="BG135" s="136">
        <v>0</v>
      </c>
      <c r="BH135" s="6">
        <v>3.35</v>
      </c>
      <c r="BI135" s="6">
        <v>3.35</v>
      </c>
      <c r="BJ135" s="136"/>
      <c r="BK135" s="136"/>
      <c r="BL135" s="136"/>
      <c r="BM135" s="136"/>
      <c r="BN135" s="238"/>
      <c r="BO135" s="136"/>
      <c r="BP135" s="136"/>
      <c r="BQ135" s="136"/>
      <c r="BR135" s="136"/>
      <c r="BS135" s="136"/>
      <c r="BT135" s="136"/>
      <c r="BU135" s="136"/>
    </row>
    <row r="136" spans="1:73">
      <c r="A136" s="4" t="s">
        <v>103</v>
      </c>
      <c r="B136" s="137">
        <v>33</v>
      </c>
      <c r="C136" s="137">
        <v>1982</v>
      </c>
      <c r="D136" s="190">
        <v>17589738</v>
      </c>
      <c r="E136" s="141">
        <v>7303295</v>
      </c>
      <c r="F136" s="141">
        <v>675669</v>
      </c>
      <c r="G136" s="191">
        <v>8.5</v>
      </c>
      <c r="H136" s="209"/>
      <c r="I136" s="209"/>
      <c r="J136" s="209"/>
      <c r="K136" s="145">
        <v>282227</v>
      </c>
      <c r="L136" s="197"/>
      <c r="N136" s="140">
        <v>233470201</v>
      </c>
      <c r="O136" s="145">
        <v>333164</v>
      </c>
      <c r="P136" s="145">
        <v>1075205</v>
      </c>
      <c r="Q136" s="145">
        <v>353930</v>
      </c>
      <c r="R136" s="145">
        <v>1816451</v>
      </c>
      <c r="S136" s="145">
        <v>739310.8</v>
      </c>
      <c r="T136" s="145">
        <v>356</v>
      </c>
      <c r="U136" s="145">
        <v>424</v>
      </c>
      <c r="V136" s="145">
        <v>515</v>
      </c>
      <c r="W136" s="145">
        <v>70</v>
      </c>
      <c r="X136" s="145">
        <v>128</v>
      </c>
      <c r="Y136" s="145">
        <v>183</v>
      </c>
      <c r="Z136" s="145">
        <v>233</v>
      </c>
      <c r="AA136" s="136">
        <f>ROUND((T136+X136)-MAX(0.3*(T136-85-115),0),0)</f>
        <v>437</v>
      </c>
      <c r="AB136" s="136">
        <f>ROUND((U136+Y136)-MAX(0.3*(U136-85-115),0),0)</f>
        <v>540</v>
      </c>
      <c r="AC136" s="136">
        <f>ROUND((V136+Z136)-MAX(0.3*(V136-85-115),0),0)</f>
        <v>654</v>
      </c>
      <c r="AE136" s="136">
        <v>284</v>
      </c>
      <c r="AF136" s="136">
        <v>63</v>
      </c>
      <c r="AG136" s="136">
        <f>SUM(AE136:AF136)</f>
        <v>347</v>
      </c>
      <c r="AH136" s="136">
        <f>ROUND((AG136+W136)-MAX(0.3*(AG136-85-115),0),0)</f>
        <v>373</v>
      </c>
      <c r="AI136" s="203">
        <v>2607</v>
      </c>
      <c r="AJ136" s="204">
        <v>14.8</v>
      </c>
      <c r="AK136" s="136">
        <v>1</v>
      </c>
      <c r="AL136" s="136">
        <v>86</v>
      </c>
      <c r="AM136" s="136">
        <v>63</v>
      </c>
      <c r="AN136" s="6">
        <v>0.57999999999999996</v>
      </c>
      <c r="AO136" s="136">
        <v>25</v>
      </c>
      <c r="AP136" s="136">
        <v>35</v>
      </c>
      <c r="AQ136" s="6">
        <v>0.42</v>
      </c>
      <c r="AR136" s="149">
        <v>0</v>
      </c>
      <c r="AS136" s="149">
        <v>0.1</v>
      </c>
      <c r="AT136" s="149">
        <v>0.1</v>
      </c>
      <c r="AU136" s="149">
        <v>0.1</v>
      </c>
      <c r="AV136" s="136">
        <v>0</v>
      </c>
      <c r="AW136" s="136">
        <v>500</v>
      </c>
      <c r="AX136" s="136">
        <v>500</v>
      </c>
      <c r="AY136" s="136">
        <v>500</v>
      </c>
      <c r="AZ136" s="149">
        <v>0</v>
      </c>
      <c r="BA136" s="149">
        <v>0.125</v>
      </c>
      <c r="BB136" s="149">
        <v>0.125</v>
      </c>
      <c r="BC136" s="149">
        <v>0.125</v>
      </c>
      <c r="BD136" s="138">
        <v>0</v>
      </c>
      <c r="BE136" s="138"/>
      <c r="BF136" s="138"/>
      <c r="BG136" s="136">
        <v>0</v>
      </c>
      <c r="BH136" s="6">
        <v>3.35</v>
      </c>
      <c r="BI136" s="6">
        <v>3.35</v>
      </c>
      <c r="BJ136" s="136"/>
      <c r="BK136" s="136"/>
      <c r="BL136" s="136"/>
      <c r="BM136" s="136"/>
      <c r="BN136" s="238"/>
      <c r="BO136" s="136"/>
      <c r="BP136" s="136"/>
      <c r="BQ136" s="136"/>
      <c r="BR136" s="136"/>
      <c r="BS136" s="136"/>
      <c r="BT136" s="136"/>
      <c r="BU136" s="136"/>
    </row>
    <row r="137" spans="1:73">
      <c r="A137" s="4" t="s">
        <v>104</v>
      </c>
      <c r="B137" s="137">
        <v>34</v>
      </c>
      <c r="C137" s="137">
        <v>1982</v>
      </c>
      <c r="D137" s="190">
        <v>6019101</v>
      </c>
      <c r="E137" s="141">
        <v>2665668</v>
      </c>
      <c r="F137" s="141">
        <v>269998</v>
      </c>
      <c r="G137" s="191">
        <v>9.1999999999999993</v>
      </c>
      <c r="H137" s="209"/>
      <c r="I137" s="209"/>
      <c r="J137" s="209"/>
      <c r="K137" s="145">
        <v>68971</v>
      </c>
      <c r="L137" s="197"/>
      <c r="N137" s="140">
        <v>59016015</v>
      </c>
      <c r="O137" s="145">
        <v>15767</v>
      </c>
      <c r="P137" s="145">
        <v>173434</v>
      </c>
      <c r="Q137" s="145">
        <v>69538</v>
      </c>
      <c r="R137" s="145">
        <v>575568.4</v>
      </c>
      <c r="S137" s="145">
        <v>200795.4</v>
      </c>
      <c r="T137" s="145">
        <v>167</v>
      </c>
      <c r="U137" s="145">
        <v>192</v>
      </c>
      <c r="V137" s="145">
        <v>210</v>
      </c>
      <c r="W137" s="145">
        <v>70</v>
      </c>
      <c r="X137" s="145">
        <v>128</v>
      </c>
      <c r="Y137" s="145">
        <v>183</v>
      </c>
      <c r="Z137" s="145">
        <v>233</v>
      </c>
      <c r="AA137" s="136">
        <f>ROUND((T137+X137)-MAX(0.3*(T137-85-115),0),0)</f>
        <v>295</v>
      </c>
      <c r="AB137" s="136">
        <f>ROUND((U137+Y137)-MAX(0.3*(U137-85-115),0),0)</f>
        <v>375</v>
      </c>
      <c r="AC137" s="136">
        <f>ROUND((V137+Z137)-MAX(0.3*(V137-85-115),0),0)</f>
        <v>440</v>
      </c>
      <c r="AE137" s="136">
        <v>284</v>
      </c>
      <c r="AF137" s="136">
        <v>0</v>
      </c>
      <c r="AG137" s="136">
        <f>SUM(AE137:AF137)</f>
        <v>284</v>
      </c>
      <c r="AH137" s="136">
        <f>ROUND((AG137+W137)-MAX(0.3*(AG137-85-115),0),0)</f>
        <v>329</v>
      </c>
      <c r="AI137" s="203">
        <v>1201</v>
      </c>
      <c r="AJ137" s="204">
        <v>20.3</v>
      </c>
      <c r="AK137" s="136">
        <v>1</v>
      </c>
      <c r="AL137" s="136">
        <v>95</v>
      </c>
      <c r="AM137" s="136">
        <v>24</v>
      </c>
      <c r="AN137" s="6">
        <v>0.8</v>
      </c>
      <c r="AO137" s="136">
        <v>40</v>
      </c>
      <c r="AP137" s="136">
        <v>10</v>
      </c>
      <c r="AQ137" s="6">
        <v>0.8</v>
      </c>
      <c r="AR137" s="149">
        <v>0</v>
      </c>
      <c r="AS137" s="149">
        <v>0.1</v>
      </c>
      <c r="AT137" s="149">
        <v>0.1</v>
      </c>
      <c r="AU137" s="149">
        <v>0.1</v>
      </c>
      <c r="AV137" s="136">
        <v>0</v>
      </c>
      <c r="AW137" s="136">
        <v>500</v>
      </c>
      <c r="AX137" s="136">
        <v>500</v>
      </c>
      <c r="AY137" s="136">
        <v>500</v>
      </c>
      <c r="AZ137" s="149">
        <v>0</v>
      </c>
      <c r="BA137" s="149">
        <v>0.125</v>
      </c>
      <c r="BB137" s="149">
        <v>0.125</v>
      </c>
      <c r="BC137" s="149">
        <v>0.125</v>
      </c>
      <c r="BD137" s="138">
        <v>0</v>
      </c>
      <c r="BE137" s="138"/>
      <c r="BF137" s="138"/>
      <c r="BG137" s="136">
        <v>0</v>
      </c>
      <c r="BH137" s="6">
        <v>3.35</v>
      </c>
      <c r="BI137" s="6">
        <v>3.1</v>
      </c>
      <c r="BJ137" s="136"/>
      <c r="BK137" s="136"/>
      <c r="BL137" s="136"/>
      <c r="BM137" s="136"/>
      <c r="BN137" s="238"/>
      <c r="BO137" s="136"/>
      <c r="BP137" s="136"/>
      <c r="BQ137" s="136"/>
      <c r="BR137" s="136"/>
      <c r="BS137" s="136"/>
      <c r="BT137" s="136"/>
      <c r="BU137" s="136"/>
    </row>
    <row r="138" spans="1:73">
      <c r="A138" s="4" t="s">
        <v>105</v>
      </c>
      <c r="B138" s="137">
        <v>35</v>
      </c>
      <c r="C138" s="137">
        <v>1982</v>
      </c>
      <c r="D138" s="190">
        <v>668972</v>
      </c>
      <c r="E138" s="141">
        <v>298343</v>
      </c>
      <c r="F138" s="141">
        <v>17542</v>
      </c>
      <c r="G138" s="191">
        <v>5.6</v>
      </c>
      <c r="H138" s="209"/>
      <c r="I138" s="209"/>
      <c r="J138" s="209"/>
      <c r="K138" s="145">
        <v>9954</v>
      </c>
      <c r="L138" s="197"/>
      <c r="N138" s="140">
        <v>7487357</v>
      </c>
      <c r="O138" s="145">
        <v>24423</v>
      </c>
      <c r="P138" s="145">
        <v>10839</v>
      </c>
      <c r="Q138" s="145">
        <v>3970</v>
      </c>
      <c r="R138" s="145">
        <v>29466.75</v>
      </c>
      <c r="S138" s="145">
        <v>10100.42</v>
      </c>
      <c r="T138" s="145">
        <v>270</v>
      </c>
      <c r="U138" s="145">
        <v>334</v>
      </c>
      <c r="V138" s="145">
        <v>408</v>
      </c>
      <c r="W138" s="145">
        <v>70</v>
      </c>
      <c r="X138" s="145">
        <v>128</v>
      </c>
      <c r="Y138" s="145">
        <v>183</v>
      </c>
      <c r="Z138" s="145">
        <v>233</v>
      </c>
      <c r="AA138" s="136">
        <f>ROUND((T138+X138)-MAX(0.3*(T138-85-115),0),0)</f>
        <v>377</v>
      </c>
      <c r="AB138" s="136">
        <f>ROUND((U138+Y138)-MAX(0.3*(U138-85-115),0),0)</f>
        <v>477</v>
      </c>
      <c r="AC138" s="136">
        <f>ROUND((V138+Z138)-MAX(0.3*(V138-85-115),0),0)</f>
        <v>579</v>
      </c>
      <c r="AE138" s="136">
        <v>284</v>
      </c>
      <c r="AF138" s="136">
        <v>0</v>
      </c>
      <c r="AG138" s="136">
        <f>SUM(AE138:AF138)</f>
        <v>284</v>
      </c>
      <c r="AH138" s="136">
        <f>ROUND((AG138+W138)-MAX(0.3*(AG138-85-115),0),0)</f>
        <v>329</v>
      </c>
      <c r="AI138" s="203">
        <v>85</v>
      </c>
      <c r="AJ138" s="204">
        <v>12.9</v>
      </c>
      <c r="AK138" s="136">
        <v>0</v>
      </c>
      <c r="AL138" s="136">
        <v>27</v>
      </c>
      <c r="AM138" s="136">
        <v>73</v>
      </c>
      <c r="AN138" s="6">
        <v>0.27</v>
      </c>
      <c r="AO138" s="136">
        <v>10</v>
      </c>
      <c r="AP138" s="136">
        <v>40</v>
      </c>
      <c r="AQ138" s="6">
        <v>0.2</v>
      </c>
      <c r="AR138" s="149">
        <v>0</v>
      </c>
      <c r="AS138" s="149">
        <v>0.1</v>
      </c>
      <c r="AT138" s="149">
        <v>0.1</v>
      </c>
      <c r="AU138" s="149">
        <v>0.1</v>
      </c>
      <c r="AV138" s="136">
        <v>0</v>
      </c>
      <c r="AW138" s="136">
        <v>500</v>
      </c>
      <c r="AX138" s="136">
        <v>500</v>
      </c>
      <c r="AY138" s="136">
        <v>500</v>
      </c>
      <c r="AZ138" s="149">
        <v>0</v>
      </c>
      <c r="BA138" s="149">
        <v>0.125</v>
      </c>
      <c r="BB138" s="149">
        <v>0.125</v>
      </c>
      <c r="BC138" s="149">
        <v>0.125</v>
      </c>
      <c r="BD138" s="138">
        <v>0</v>
      </c>
      <c r="BE138" s="138"/>
      <c r="BF138" s="138"/>
      <c r="BG138" s="136">
        <v>0</v>
      </c>
      <c r="BH138" s="6">
        <v>3.35</v>
      </c>
      <c r="BI138" s="6">
        <v>3.35</v>
      </c>
      <c r="BJ138" s="136"/>
      <c r="BK138" s="136"/>
      <c r="BL138" s="136"/>
      <c r="BM138" s="136"/>
      <c r="BN138" s="238"/>
      <c r="BO138" s="136"/>
      <c r="BP138" s="136"/>
      <c r="BQ138" s="136"/>
      <c r="BR138" s="136"/>
      <c r="BS138" s="136"/>
      <c r="BT138" s="136"/>
      <c r="BU138" s="136"/>
    </row>
    <row r="139" spans="1:73">
      <c r="A139" s="4" t="s">
        <v>106</v>
      </c>
      <c r="B139" s="137">
        <v>36</v>
      </c>
      <c r="C139" s="137">
        <v>1982</v>
      </c>
      <c r="D139" s="190">
        <v>10757087</v>
      </c>
      <c r="E139" s="141">
        <v>4475830</v>
      </c>
      <c r="F139" s="141">
        <v>651027</v>
      </c>
      <c r="G139" s="191">
        <v>12.7</v>
      </c>
      <c r="H139" s="209"/>
      <c r="I139" s="209"/>
      <c r="J139" s="209"/>
      <c r="K139" s="145">
        <v>134636</v>
      </c>
      <c r="L139" s="197"/>
      <c r="N139" s="140">
        <v>121686637</v>
      </c>
      <c r="O139" s="145">
        <v>647345</v>
      </c>
      <c r="P139" s="145">
        <v>587283</v>
      </c>
      <c r="Q139" s="145">
        <v>197864</v>
      </c>
      <c r="R139" s="145">
        <v>1014530</v>
      </c>
      <c r="S139" s="145">
        <v>388685</v>
      </c>
      <c r="T139" s="145">
        <v>216</v>
      </c>
      <c r="U139" s="145">
        <v>263</v>
      </c>
      <c r="V139" s="145">
        <v>327</v>
      </c>
      <c r="W139" s="145">
        <v>70</v>
      </c>
      <c r="X139" s="145">
        <v>128</v>
      </c>
      <c r="Y139" s="145">
        <v>183</v>
      </c>
      <c r="Z139" s="145">
        <v>233</v>
      </c>
      <c r="AA139" s="136">
        <f>ROUND((T139+X139)-MAX(0.3*(T139-85-115),0),0)</f>
        <v>339</v>
      </c>
      <c r="AB139" s="136">
        <f>ROUND((U139+Y139)-MAX(0.3*(U139-85-115),0),0)</f>
        <v>427</v>
      </c>
      <c r="AC139" s="136">
        <f>ROUND((V139+Z139)-MAX(0.3*(V139-85-115),0),0)</f>
        <v>522</v>
      </c>
      <c r="AE139" s="136">
        <v>284</v>
      </c>
      <c r="AF139" s="136">
        <v>0</v>
      </c>
      <c r="AG139" s="136">
        <f>SUM(AE139:AF139)</f>
        <v>284</v>
      </c>
      <c r="AH139" s="136">
        <f>ROUND((AG139+W139)-MAX(0.3*(AG139-85-115),0),0)</f>
        <v>329</v>
      </c>
      <c r="AI139" s="203">
        <v>1366</v>
      </c>
      <c r="AJ139" s="204">
        <v>12.8</v>
      </c>
      <c r="AK139" s="136">
        <v>0</v>
      </c>
      <c r="AL139" s="136">
        <v>54</v>
      </c>
      <c r="AM139" s="136">
        <v>45</v>
      </c>
      <c r="AN139" s="6">
        <v>0.55000000000000004</v>
      </c>
      <c r="AO139" s="136">
        <v>15</v>
      </c>
      <c r="AP139" s="136">
        <v>18</v>
      </c>
      <c r="AQ139" s="6">
        <v>0.45</v>
      </c>
      <c r="AR139" s="149">
        <v>0</v>
      </c>
      <c r="AS139" s="149">
        <v>0.1</v>
      </c>
      <c r="AT139" s="149">
        <v>0.1</v>
      </c>
      <c r="AU139" s="149">
        <v>0.1</v>
      </c>
      <c r="AV139" s="136">
        <v>0</v>
      </c>
      <c r="AW139" s="136">
        <v>500</v>
      </c>
      <c r="AX139" s="136">
        <v>500</v>
      </c>
      <c r="AY139" s="136">
        <v>500</v>
      </c>
      <c r="AZ139" s="149">
        <v>0</v>
      </c>
      <c r="BA139" s="149">
        <v>0.125</v>
      </c>
      <c r="BB139" s="149">
        <v>0.125</v>
      </c>
      <c r="BC139" s="149">
        <v>0.125</v>
      </c>
      <c r="BD139" s="138">
        <v>0</v>
      </c>
      <c r="BE139" s="138"/>
      <c r="BF139" s="138"/>
      <c r="BG139" s="136">
        <v>0</v>
      </c>
      <c r="BH139" s="6">
        <v>3.35</v>
      </c>
      <c r="BI139" s="6">
        <v>3.35</v>
      </c>
      <c r="BJ139" s="136"/>
      <c r="BK139" s="136"/>
      <c r="BL139" s="136"/>
      <c r="BM139" s="136"/>
      <c r="BN139" s="238"/>
      <c r="BO139" s="136"/>
      <c r="BP139" s="136"/>
      <c r="BQ139" s="136"/>
      <c r="BR139" s="136"/>
      <c r="BS139" s="136"/>
      <c r="BT139" s="136"/>
      <c r="BU139" s="136"/>
    </row>
    <row r="140" spans="1:73">
      <c r="A140" s="4" t="s">
        <v>107</v>
      </c>
      <c r="B140" s="137">
        <v>37</v>
      </c>
      <c r="C140" s="137">
        <v>1982</v>
      </c>
      <c r="D140" s="190">
        <v>3206123</v>
      </c>
      <c r="E140" s="141">
        <v>1404210</v>
      </c>
      <c r="F140" s="141">
        <v>89908</v>
      </c>
      <c r="G140" s="191">
        <v>6</v>
      </c>
      <c r="H140" s="209"/>
      <c r="I140" s="209"/>
      <c r="J140" s="209"/>
      <c r="K140" s="145">
        <v>49317</v>
      </c>
      <c r="L140" s="197"/>
      <c r="N140" s="140">
        <v>37993649</v>
      </c>
      <c r="O140" s="145">
        <v>70627</v>
      </c>
      <c r="P140" s="145">
        <v>70358</v>
      </c>
      <c r="Q140" s="145">
        <v>24008</v>
      </c>
      <c r="R140" s="145">
        <v>191040.6</v>
      </c>
      <c r="S140" s="145">
        <v>76879.34</v>
      </c>
      <c r="T140" s="145">
        <v>218</v>
      </c>
      <c r="U140" s="145">
        <v>282</v>
      </c>
      <c r="V140" s="145">
        <v>349</v>
      </c>
      <c r="W140" s="145">
        <v>70</v>
      </c>
      <c r="X140" s="145">
        <v>128</v>
      </c>
      <c r="Y140" s="145">
        <v>183</v>
      </c>
      <c r="Z140" s="145">
        <v>233</v>
      </c>
      <c r="AA140" s="136">
        <f>ROUND((T140+X140)-MAX(0.3*(T140-85-115),0),0)</f>
        <v>341</v>
      </c>
      <c r="AB140" s="136">
        <f>ROUND((U140+Y140)-MAX(0.3*(U140-85-115),0),0)</f>
        <v>440</v>
      </c>
      <c r="AC140" s="136">
        <f>ROUND((V140+Z140)-MAX(0.3*(V140-85-115),0),0)</f>
        <v>537</v>
      </c>
      <c r="AE140" s="136">
        <v>284</v>
      </c>
      <c r="AF140" s="136">
        <v>79</v>
      </c>
      <c r="AG140" s="136">
        <f>SUM(AE140:AF140)</f>
        <v>363</v>
      </c>
      <c r="AH140" s="136">
        <f>ROUND((AG140+W140)-MAX(0.3*(AG140-85-115),0),0)</f>
        <v>384</v>
      </c>
      <c r="AI140" s="203">
        <v>478</v>
      </c>
      <c r="AJ140" s="204">
        <v>15.4</v>
      </c>
      <c r="AK140" s="136">
        <v>1</v>
      </c>
      <c r="AL140" s="136">
        <v>73</v>
      </c>
      <c r="AM140" s="136">
        <v>28</v>
      </c>
      <c r="AN140" s="6">
        <v>0.72</v>
      </c>
      <c r="AO140" s="136">
        <v>37</v>
      </c>
      <c r="AP140" s="136">
        <v>11</v>
      </c>
      <c r="AQ140" s="6">
        <v>0.77</v>
      </c>
      <c r="AR140" s="149">
        <v>0</v>
      </c>
      <c r="AS140" s="149">
        <v>0.1</v>
      </c>
      <c r="AT140" s="149">
        <v>0.1</v>
      </c>
      <c r="AU140" s="149">
        <v>0.1</v>
      </c>
      <c r="AV140" s="136">
        <v>0</v>
      </c>
      <c r="AW140" s="136">
        <v>500</v>
      </c>
      <c r="AX140" s="136">
        <v>500</v>
      </c>
      <c r="AY140" s="136">
        <v>500</v>
      </c>
      <c r="AZ140" s="149">
        <v>0</v>
      </c>
      <c r="BA140" s="149">
        <v>0.125</v>
      </c>
      <c r="BB140" s="149">
        <v>0.125</v>
      </c>
      <c r="BC140" s="149">
        <v>0.125</v>
      </c>
      <c r="BD140" s="138">
        <v>0</v>
      </c>
      <c r="BE140" s="138"/>
      <c r="BF140" s="138"/>
      <c r="BG140" s="136">
        <v>0</v>
      </c>
      <c r="BH140" s="6">
        <v>3.35</v>
      </c>
      <c r="BI140" s="6">
        <v>3.1</v>
      </c>
      <c r="BJ140" s="136"/>
      <c r="BK140" s="136"/>
      <c r="BL140" s="136"/>
      <c r="BM140" s="136"/>
      <c r="BN140" s="238"/>
      <c r="BO140" s="136"/>
      <c r="BP140" s="136"/>
      <c r="BQ140" s="136"/>
      <c r="BR140" s="136"/>
      <c r="BS140" s="136"/>
      <c r="BT140" s="136"/>
      <c r="BU140" s="136"/>
    </row>
    <row r="141" spans="1:73">
      <c r="A141" s="4" t="s">
        <v>108</v>
      </c>
      <c r="B141" s="137">
        <v>38</v>
      </c>
      <c r="C141" s="137">
        <v>1982</v>
      </c>
      <c r="D141" s="190">
        <v>2664922</v>
      </c>
      <c r="E141" s="141">
        <v>1175780</v>
      </c>
      <c r="F141" s="141">
        <v>153453</v>
      </c>
      <c r="G141" s="191">
        <v>11.5</v>
      </c>
      <c r="H141" s="209"/>
      <c r="I141" s="209"/>
      <c r="J141" s="209"/>
      <c r="K141" s="145">
        <v>31594</v>
      </c>
      <c r="L141" s="197"/>
      <c r="N141" s="140">
        <v>29703264</v>
      </c>
      <c r="O141" s="145">
        <v>195891</v>
      </c>
      <c r="P141" s="145">
        <v>77196</v>
      </c>
      <c r="Q141" s="145">
        <v>28684</v>
      </c>
      <c r="R141" s="145">
        <v>249580</v>
      </c>
      <c r="S141" s="145">
        <v>99438.09</v>
      </c>
      <c r="T141" s="145">
        <v>286</v>
      </c>
      <c r="U141" s="145">
        <v>339</v>
      </c>
      <c r="V141" s="145">
        <v>409</v>
      </c>
      <c r="W141" s="145">
        <v>70</v>
      </c>
      <c r="X141" s="145">
        <v>128</v>
      </c>
      <c r="Y141" s="145">
        <v>183</v>
      </c>
      <c r="Z141" s="145">
        <v>233</v>
      </c>
      <c r="AA141" s="136">
        <f>ROUND((T141+X141)-MAX(0.3*(T141-85-115),0),0)</f>
        <v>388</v>
      </c>
      <c r="AB141" s="136">
        <f>ROUND((U141+Y141)-MAX(0.3*(U141-85-115),0),0)</f>
        <v>480</v>
      </c>
      <c r="AC141" s="136">
        <f>ROUND((V141+Z141)-MAX(0.3*(V141-85-115),0),0)</f>
        <v>579</v>
      </c>
      <c r="AE141" s="136">
        <v>284</v>
      </c>
      <c r="AF141" s="136">
        <v>12</v>
      </c>
      <c r="AG141" s="136">
        <f>SUM(AE141:AF141)</f>
        <v>296</v>
      </c>
      <c r="AH141" s="136">
        <f>ROUND((AG141+W141)-MAX(0.3*(AG141-85-115),0),0)</f>
        <v>337</v>
      </c>
      <c r="AI141" s="203">
        <v>354</v>
      </c>
      <c r="AJ141" s="204">
        <v>13.9</v>
      </c>
      <c r="AK141" s="136">
        <v>0</v>
      </c>
      <c r="AL141" s="136">
        <v>33</v>
      </c>
      <c r="AM141" s="136">
        <v>27</v>
      </c>
      <c r="AN141" s="6">
        <v>0.55000000000000004</v>
      </c>
      <c r="AO141" s="136">
        <v>22</v>
      </c>
      <c r="AP141" s="136">
        <v>8</v>
      </c>
      <c r="AQ141" s="6">
        <v>0.73</v>
      </c>
      <c r="AR141" s="149">
        <v>0</v>
      </c>
      <c r="AS141" s="149">
        <v>0.1</v>
      </c>
      <c r="AT141" s="149">
        <v>0.1</v>
      </c>
      <c r="AU141" s="149">
        <v>0.1</v>
      </c>
      <c r="AV141" s="136">
        <v>0</v>
      </c>
      <c r="AW141" s="136">
        <v>500</v>
      </c>
      <c r="AX141" s="136">
        <v>500</v>
      </c>
      <c r="AY141" s="136">
        <v>500</v>
      </c>
      <c r="AZ141" s="149">
        <v>0</v>
      </c>
      <c r="BA141" s="149">
        <v>0.125</v>
      </c>
      <c r="BB141" s="149">
        <v>0.125</v>
      </c>
      <c r="BC141" s="149">
        <v>0.125</v>
      </c>
      <c r="BD141" s="138">
        <v>0</v>
      </c>
      <c r="BE141" s="138"/>
      <c r="BF141" s="138"/>
      <c r="BG141" s="136">
        <v>0</v>
      </c>
      <c r="BH141" s="6">
        <v>3.35</v>
      </c>
      <c r="BI141" s="6">
        <v>3.1</v>
      </c>
      <c r="BJ141" s="136"/>
      <c r="BK141" s="136"/>
      <c r="BL141" s="136"/>
      <c r="BM141" s="136"/>
      <c r="BN141" s="238"/>
      <c r="BO141" s="136"/>
      <c r="BP141" s="136"/>
      <c r="BQ141" s="136"/>
      <c r="BR141" s="136"/>
      <c r="BS141" s="136"/>
      <c r="BT141" s="136"/>
      <c r="BU141" s="136"/>
    </row>
    <row r="142" spans="1:73">
      <c r="A142" s="4" t="s">
        <v>109</v>
      </c>
      <c r="B142" s="137">
        <v>39</v>
      </c>
      <c r="C142" s="137">
        <v>1982</v>
      </c>
      <c r="D142" s="190">
        <v>11845146</v>
      </c>
      <c r="E142" s="141">
        <v>4879737</v>
      </c>
      <c r="F142" s="141">
        <v>612633</v>
      </c>
      <c r="G142" s="191">
        <v>11.2</v>
      </c>
      <c r="H142" s="209"/>
      <c r="I142" s="209"/>
      <c r="J142" s="209"/>
      <c r="K142" s="145">
        <v>142077</v>
      </c>
      <c r="L142" s="197"/>
      <c r="N142" s="140">
        <v>140158661</v>
      </c>
      <c r="O142" s="145">
        <v>91169</v>
      </c>
      <c r="P142" s="145">
        <v>601488</v>
      </c>
      <c r="Q142" s="145">
        <v>203343</v>
      </c>
      <c r="R142" s="145">
        <v>1058107</v>
      </c>
      <c r="S142" s="145">
        <v>443454.9</v>
      </c>
      <c r="T142" s="145">
        <v>273</v>
      </c>
      <c r="U142" s="145">
        <v>332</v>
      </c>
      <c r="V142" s="145">
        <v>395</v>
      </c>
      <c r="W142" s="145">
        <v>70</v>
      </c>
      <c r="X142" s="145">
        <v>128</v>
      </c>
      <c r="Y142" s="145">
        <v>183</v>
      </c>
      <c r="Z142" s="145">
        <v>233</v>
      </c>
      <c r="AA142" s="136">
        <f>ROUND((T142+X142)-MAX(0.3*(T142-85-115),0),0)</f>
        <v>379</v>
      </c>
      <c r="AB142" s="136">
        <f>ROUND((U142+Y142)-MAX(0.3*(U142-85-115),0),0)</f>
        <v>475</v>
      </c>
      <c r="AC142" s="136">
        <f>ROUND((V142+Z142)-MAX(0.3*(V142-85-115),0),0)</f>
        <v>570</v>
      </c>
      <c r="AE142" s="136">
        <v>284</v>
      </c>
      <c r="AF142" s="136">
        <v>32</v>
      </c>
      <c r="AG142" s="136">
        <f>SUM(AE142:AF142)</f>
        <v>316</v>
      </c>
      <c r="AH142" s="136">
        <f>ROUND((AG142+W142)-MAX(0.3*(AG142-85-115),0),0)</f>
        <v>351</v>
      </c>
      <c r="AI142" s="203">
        <v>1572</v>
      </c>
      <c r="AJ142" s="204">
        <v>13.5</v>
      </c>
      <c r="AK142" s="136">
        <v>0</v>
      </c>
      <c r="AL142" s="136">
        <v>100</v>
      </c>
      <c r="AM142" s="136">
        <v>103</v>
      </c>
      <c r="AN142" s="6">
        <v>0.49</v>
      </c>
      <c r="AO142" s="136">
        <v>23</v>
      </c>
      <c r="AP142" s="136">
        <v>25</v>
      </c>
      <c r="AQ142" s="6">
        <v>0.48</v>
      </c>
      <c r="AR142" s="149">
        <v>0</v>
      </c>
      <c r="AS142" s="149">
        <v>0.1</v>
      </c>
      <c r="AT142" s="149">
        <v>0.1</v>
      </c>
      <c r="AU142" s="149">
        <v>0.1</v>
      </c>
      <c r="AV142" s="136">
        <v>0</v>
      </c>
      <c r="AW142" s="136">
        <v>500</v>
      </c>
      <c r="AX142" s="136">
        <v>500</v>
      </c>
      <c r="AY142" s="136">
        <v>500</v>
      </c>
      <c r="AZ142" s="149">
        <v>0</v>
      </c>
      <c r="BA142" s="149">
        <v>0.125</v>
      </c>
      <c r="BB142" s="149">
        <v>0.125</v>
      </c>
      <c r="BC142" s="149">
        <v>0.125</v>
      </c>
      <c r="BD142" s="138">
        <v>0</v>
      </c>
      <c r="BE142" s="138"/>
      <c r="BF142" s="138"/>
      <c r="BG142" s="136">
        <v>0</v>
      </c>
      <c r="BH142" s="6">
        <v>3.35</v>
      </c>
      <c r="BI142" s="6">
        <v>3.35</v>
      </c>
      <c r="BJ142" s="136"/>
      <c r="BK142" s="136"/>
      <c r="BL142" s="136"/>
      <c r="BM142" s="136"/>
      <c r="BN142" s="238"/>
      <c r="BO142" s="136"/>
      <c r="BP142" s="136"/>
      <c r="BQ142" s="136"/>
      <c r="BR142" s="136"/>
      <c r="BS142" s="136"/>
      <c r="BT142" s="136"/>
      <c r="BU142" s="136"/>
    </row>
    <row r="143" spans="1:73">
      <c r="A143" s="4" t="s">
        <v>110</v>
      </c>
      <c r="B143" s="137">
        <v>40</v>
      </c>
      <c r="C143" s="137">
        <v>1982</v>
      </c>
      <c r="D143" s="190">
        <v>954170</v>
      </c>
      <c r="E143" s="141">
        <v>429805</v>
      </c>
      <c r="F143" s="141">
        <v>46140</v>
      </c>
      <c r="G143" s="191">
        <v>9.6999999999999993</v>
      </c>
      <c r="H143" s="209"/>
      <c r="I143" s="209"/>
      <c r="J143" s="209"/>
      <c r="K143" s="145">
        <v>11420</v>
      </c>
      <c r="L143" s="197"/>
      <c r="N143" s="140">
        <v>11168804</v>
      </c>
      <c r="O143" s="145">
        <v>8174</v>
      </c>
      <c r="P143" s="145">
        <v>49323</v>
      </c>
      <c r="Q143" s="145">
        <v>17319</v>
      </c>
      <c r="R143" s="145">
        <v>81488.59</v>
      </c>
      <c r="S143" s="145">
        <v>33909.5</v>
      </c>
      <c r="T143" s="145">
        <v>298</v>
      </c>
      <c r="U143" s="145">
        <v>367</v>
      </c>
      <c r="V143" s="145">
        <v>420</v>
      </c>
      <c r="W143" s="145">
        <v>70</v>
      </c>
      <c r="X143" s="145">
        <v>128</v>
      </c>
      <c r="Y143" s="145">
        <v>183</v>
      </c>
      <c r="Z143" s="145">
        <v>233</v>
      </c>
      <c r="AA143" s="136">
        <f>ROUND((T143+X143)-MAX(0.3*(T143-85-115),0),0)</f>
        <v>397</v>
      </c>
      <c r="AB143" s="136">
        <f>ROUND((U143+Y143)-MAX(0.3*(U143-85-115),0),0)</f>
        <v>500</v>
      </c>
      <c r="AC143" s="136">
        <f>ROUND((V143+Z143)-MAX(0.3*(V143-85-115),0),0)</f>
        <v>587</v>
      </c>
      <c r="AE143" s="136">
        <v>284</v>
      </c>
      <c r="AF143" s="136">
        <v>50</v>
      </c>
      <c r="AG143" s="136">
        <f>SUM(AE143:AF143)</f>
        <v>334</v>
      </c>
      <c r="AH143" s="136">
        <f>ROUND((AG143+W143)-MAX(0.3*(AG143-85-115),0),0)</f>
        <v>364</v>
      </c>
      <c r="AI143" s="203">
        <v>125</v>
      </c>
      <c r="AJ143" s="204">
        <v>13.3</v>
      </c>
      <c r="AK143" s="136">
        <v>1</v>
      </c>
      <c r="AL143" s="136">
        <v>82</v>
      </c>
      <c r="AM143" s="136">
        <v>18</v>
      </c>
      <c r="AN143" s="6">
        <v>0.82</v>
      </c>
      <c r="AO143" s="136">
        <v>43</v>
      </c>
      <c r="AP143" s="136">
        <v>7</v>
      </c>
      <c r="AQ143" s="6">
        <v>0.86</v>
      </c>
      <c r="AR143" s="149">
        <v>0</v>
      </c>
      <c r="AS143" s="149">
        <v>0.1</v>
      </c>
      <c r="AT143" s="149">
        <v>0.1</v>
      </c>
      <c r="AU143" s="149">
        <v>0.1</v>
      </c>
      <c r="AV143" s="136">
        <v>0</v>
      </c>
      <c r="AW143" s="136">
        <v>500</v>
      </c>
      <c r="AX143" s="136">
        <v>500</v>
      </c>
      <c r="AY143" s="136">
        <v>500</v>
      </c>
      <c r="AZ143" s="149">
        <v>0</v>
      </c>
      <c r="BA143" s="149">
        <v>0.125</v>
      </c>
      <c r="BB143" s="149">
        <v>0.125</v>
      </c>
      <c r="BC143" s="149">
        <v>0.125</v>
      </c>
      <c r="BD143" s="138">
        <v>0</v>
      </c>
      <c r="BE143" s="138"/>
      <c r="BF143" s="138"/>
      <c r="BG143" s="136">
        <v>0</v>
      </c>
      <c r="BH143" s="6">
        <v>3.35</v>
      </c>
      <c r="BI143" s="6">
        <v>3.35</v>
      </c>
      <c r="BJ143" s="136"/>
      <c r="BK143" s="136"/>
      <c r="BL143" s="136"/>
      <c r="BM143" s="136"/>
      <c r="BN143" s="238"/>
      <c r="BO143" s="136"/>
      <c r="BP143" s="136"/>
      <c r="BQ143" s="136"/>
      <c r="BR143" s="136"/>
      <c r="BS143" s="136"/>
      <c r="BT143" s="136"/>
      <c r="BU143" s="136"/>
    </row>
    <row r="144" spans="1:73">
      <c r="A144" s="4" t="s">
        <v>111</v>
      </c>
      <c r="B144" s="137">
        <v>41</v>
      </c>
      <c r="C144" s="137">
        <v>1982</v>
      </c>
      <c r="D144" s="190">
        <v>3207614</v>
      </c>
      <c r="E144" s="141">
        <v>1314318</v>
      </c>
      <c r="F144" s="141">
        <v>164050</v>
      </c>
      <c r="G144" s="191">
        <v>11.1</v>
      </c>
      <c r="H144" s="209"/>
      <c r="I144" s="209"/>
      <c r="J144" s="209"/>
      <c r="K144" s="145">
        <v>32353</v>
      </c>
      <c r="L144" s="197"/>
      <c r="N144" s="140">
        <v>29708074</v>
      </c>
      <c r="O144" s="145">
        <v>24052</v>
      </c>
      <c r="P144" s="145">
        <v>139871</v>
      </c>
      <c r="Q144" s="145">
        <v>52022</v>
      </c>
      <c r="R144" s="145">
        <v>431887</v>
      </c>
      <c r="S144" s="145">
        <v>145142.9</v>
      </c>
      <c r="T144" s="145">
        <v>99</v>
      </c>
      <c r="U144" s="145">
        <v>129</v>
      </c>
      <c r="V144" s="145">
        <v>157</v>
      </c>
      <c r="W144" s="145">
        <v>70</v>
      </c>
      <c r="X144" s="145">
        <v>128</v>
      </c>
      <c r="Y144" s="145">
        <v>183</v>
      </c>
      <c r="Z144" s="145">
        <v>233</v>
      </c>
      <c r="AA144" s="136">
        <f>ROUND((T144+X144)-MAX(0.3*(T144-85-115),0),0)</f>
        <v>227</v>
      </c>
      <c r="AB144" s="136">
        <f>ROUND((U144+Y144)-MAX(0.3*(U144-85-115),0),0)</f>
        <v>312</v>
      </c>
      <c r="AC144" s="136">
        <f>ROUND((V144+Z144)-MAX(0.3*(V144-85-115),0),0)</f>
        <v>390</v>
      </c>
      <c r="AE144" s="136">
        <v>284</v>
      </c>
      <c r="AF144" s="136">
        <v>0</v>
      </c>
      <c r="AG144" s="136">
        <f>SUM(AE144:AF144)</f>
        <v>284</v>
      </c>
      <c r="AH144" s="136">
        <f>ROUND((AG144+W144)-MAX(0.3*(AG144-85-115),0),0)</f>
        <v>329</v>
      </c>
      <c r="AI144" s="203">
        <v>701</v>
      </c>
      <c r="AJ144" s="204">
        <v>21.2</v>
      </c>
      <c r="AK144" s="136">
        <v>1</v>
      </c>
      <c r="AL144" s="136">
        <v>107</v>
      </c>
      <c r="AM144" s="136">
        <v>17</v>
      </c>
      <c r="AN144" s="6">
        <v>0.86</v>
      </c>
      <c r="AO144" s="136">
        <v>41</v>
      </c>
      <c r="AP144" s="136">
        <v>5</v>
      </c>
      <c r="AQ144" s="6">
        <v>0.89</v>
      </c>
      <c r="AR144" s="149">
        <v>0</v>
      </c>
      <c r="AS144" s="149">
        <v>0.1</v>
      </c>
      <c r="AT144" s="149">
        <v>0.1</v>
      </c>
      <c r="AU144" s="149">
        <v>0.1</v>
      </c>
      <c r="AV144" s="136">
        <v>0</v>
      </c>
      <c r="AW144" s="136">
        <v>500</v>
      </c>
      <c r="AX144" s="136">
        <v>500</v>
      </c>
      <c r="AY144" s="136">
        <v>500</v>
      </c>
      <c r="AZ144" s="149">
        <v>0</v>
      </c>
      <c r="BA144" s="149">
        <v>0.125</v>
      </c>
      <c r="BB144" s="149">
        <v>0.125</v>
      </c>
      <c r="BC144" s="149">
        <v>0.125</v>
      </c>
      <c r="BD144" s="138">
        <v>0</v>
      </c>
      <c r="BE144" s="138"/>
      <c r="BF144" s="138"/>
      <c r="BG144" s="136">
        <v>0</v>
      </c>
      <c r="BH144" s="6">
        <v>3.35</v>
      </c>
      <c r="BI144" s="6">
        <v>3.35</v>
      </c>
      <c r="BJ144" s="136"/>
      <c r="BK144" s="136"/>
      <c r="BL144" s="136"/>
      <c r="BM144" s="136"/>
      <c r="BN144" s="238"/>
      <c r="BO144" s="136"/>
      <c r="BP144" s="136"/>
      <c r="BQ144" s="136"/>
      <c r="BR144" s="136"/>
      <c r="BS144" s="136"/>
      <c r="BT144" s="136"/>
      <c r="BU144" s="136"/>
    </row>
    <row r="145" spans="1:73">
      <c r="A145" s="4" t="s">
        <v>112</v>
      </c>
      <c r="B145" s="137">
        <v>42</v>
      </c>
      <c r="C145" s="137">
        <v>1982</v>
      </c>
      <c r="D145" s="190">
        <v>690597</v>
      </c>
      <c r="E145" s="141">
        <v>313682</v>
      </c>
      <c r="F145" s="141">
        <v>18136</v>
      </c>
      <c r="G145" s="191">
        <v>5.5</v>
      </c>
      <c r="H145" s="209"/>
      <c r="I145" s="209"/>
      <c r="J145" s="209"/>
      <c r="K145" s="145">
        <v>7709</v>
      </c>
      <c r="N145" s="140">
        <v>7034068</v>
      </c>
      <c r="O145" s="145">
        <v>2299</v>
      </c>
      <c r="P145" s="145">
        <v>16347</v>
      </c>
      <c r="Q145" s="145">
        <v>5856</v>
      </c>
      <c r="R145" s="145">
        <v>47643.83</v>
      </c>
      <c r="S145" s="145">
        <v>15813.67</v>
      </c>
      <c r="T145" s="145">
        <v>280</v>
      </c>
      <c r="U145" s="145">
        <v>321</v>
      </c>
      <c r="V145" s="145">
        <v>361</v>
      </c>
      <c r="W145" s="145">
        <v>70</v>
      </c>
      <c r="X145" s="145">
        <v>128</v>
      </c>
      <c r="Y145" s="145">
        <v>183</v>
      </c>
      <c r="Z145" s="145">
        <v>233</v>
      </c>
      <c r="AA145" s="136">
        <f>ROUND((T145+X145)-MAX(0.3*(T145-85-115),0),0)</f>
        <v>384</v>
      </c>
      <c r="AB145" s="136">
        <f>ROUND((U145+Y145)-MAX(0.3*(U145-85-115),0),0)</f>
        <v>468</v>
      </c>
      <c r="AC145" s="136">
        <f>ROUND((V145+Z145)-MAX(0.3*(V145-85-115),0),0)</f>
        <v>546</v>
      </c>
      <c r="AE145" s="136">
        <v>284</v>
      </c>
      <c r="AF145" s="136">
        <v>15</v>
      </c>
      <c r="AG145" s="136">
        <f>SUM(AE145:AF145)</f>
        <v>299</v>
      </c>
      <c r="AH145" s="136">
        <f>ROUND((AG145+W145)-MAX(0.3*(AG145-85-115),0),0)</f>
        <v>339</v>
      </c>
      <c r="AI145" s="203">
        <v>114</v>
      </c>
      <c r="AJ145" s="204">
        <v>16.8</v>
      </c>
      <c r="AK145" s="136">
        <v>0</v>
      </c>
      <c r="AL145" s="136">
        <v>21</v>
      </c>
      <c r="AM145" s="136">
        <v>49</v>
      </c>
      <c r="AN145" s="6">
        <v>0.3</v>
      </c>
      <c r="AO145" s="136">
        <v>10</v>
      </c>
      <c r="AP145" s="136">
        <v>25</v>
      </c>
      <c r="AQ145" s="6">
        <v>0.28999999999999998</v>
      </c>
      <c r="AR145" s="149">
        <v>0</v>
      </c>
      <c r="AS145" s="149">
        <v>0.1</v>
      </c>
      <c r="AT145" s="149">
        <v>0.1</v>
      </c>
      <c r="AU145" s="149">
        <v>0.1</v>
      </c>
      <c r="AV145" s="136">
        <v>0</v>
      </c>
      <c r="AW145" s="136">
        <v>500</v>
      </c>
      <c r="AX145" s="136">
        <v>500</v>
      </c>
      <c r="AY145" s="136">
        <v>500</v>
      </c>
      <c r="AZ145" s="149">
        <v>0</v>
      </c>
      <c r="BA145" s="149">
        <v>0.125</v>
      </c>
      <c r="BB145" s="149">
        <v>0.125</v>
      </c>
      <c r="BC145" s="149">
        <v>0.125</v>
      </c>
      <c r="BD145" s="138">
        <v>0</v>
      </c>
      <c r="BE145" s="138"/>
      <c r="BF145" s="138"/>
      <c r="BG145" s="136">
        <v>0</v>
      </c>
      <c r="BH145" s="6">
        <v>3.35</v>
      </c>
      <c r="BI145" s="6">
        <v>2.8</v>
      </c>
      <c r="BJ145" s="136"/>
      <c r="BK145" s="136"/>
      <c r="BL145" s="136"/>
      <c r="BM145" s="136"/>
      <c r="BN145" s="238"/>
      <c r="BO145" s="136"/>
      <c r="BP145" s="136"/>
      <c r="BQ145" s="136"/>
      <c r="BR145" s="136"/>
      <c r="BS145" s="136"/>
      <c r="BT145" s="136"/>
      <c r="BU145" s="136"/>
    </row>
    <row r="146" spans="1:73">
      <c r="A146" s="4" t="s">
        <v>113</v>
      </c>
      <c r="B146" s="137">
        <v>43</v>
      </c>
      <c r="C146" s="137">
        <v>1982</v>
      </c>
      <c r="D146" s="190">
        <v>4646041</v>
      </c>
      <c r="E146" s="141">
        <v>1882724</v>
      </c>
      <c r="F146" s="141">
        <v>250144</v>
      </c>
      <c r="G146" s="191">
        <v>11.7</v>
      </c>
      <c r="H146" s="209"/>
      <c r="I146" s="209"/>
      <c r="J146" s="209"/>
      <c r="K146" s="145">
        <v>52045</v>
      </c>
      <c r="L146" s="197"/>
      <c r="N146" s="140">
        <v>44963374</v>
      </c>
      <c r="O146" s="145">
        <v>36119</v>
      </c>
      <c r="P146" s="145">
        <v>146579</v>
      </c>
      <c r="Q146" s="145">
        <v>55783</v>
      </c>
      <c r="R146" s="145">
        <v>648467.19999999995</v>
      </c>
      <c r="S146" s="145">
        <v>237363.9</v>
      </c>
      <c r="T146" s="145">
        <v>97</v>
      </c>
      <c r="U146" s="145">
        <v>122</v>
      </c>
      <c r="V146" s="145">
        <v>148</v>
      </c>
      <c r="W146" s="145">
        <v>70</v>
      </c>
      <c r="X146" s="145">
        <v>128</v>
      </c>
      <c r="Y146" s="145">
        <v>183</v>
      </c>
      <c r="Z146" s="145">
        <v>233</v>
      </c>
      <c r="AA146" s="136">
        <f>ROUND((T146+X146)-MAX(0.3*(T146-85-115),0),0)</f>
        <v>225</v>
      </c>
      <c r="AB146" s="136">
        <f>ROUND((U146+Y146)-MAX(0.3*(U146-85-115),0),0)</f>
        <v>305</v>
      </c>
      <c r="AC146" s="136">
        <f>ROUND((V146+Z146)-MAX(0.3*(V146-85-115),0),0)</f>
        <v>381</v>
      </c>
      <c r="AE146" s="136">
        <v>284</v>
      </c>
      <c r="AF146" s="136">
        <v>0</v>
      </c>
      <c r="AG146" s="136">
        <f>SUM(AE146:AF146)</f>
        <v>284</v>
      </c>
      <c r="AH146" s="136">
        <f>ROUND((AG146+W146)-MAX(0.3*(AG146-85-115),0),0)</f>
        <v>329</v>
      </c>
      <c r="AI146" s="203">
        <v>1106</v>
      </c>
      <c r="AJ146" s="204">
        <v>23.6</v>
      </c>
      <c r="AK146" s="136">
        <v>0</v>
      </c>
      <c r="AL146" s="136">
        <v>57</v>
      </c>
      <c r="AM146" s="136">
        <v>39</v>
      </c>
      <c r="AN146" s="6">
        <v>0.59</v>
      </c>
      <c r="AO146" s="136">
        <v>20</v>
      </c>
      <c r="AP146" s="136">
        <v>12</v>
      </c>
      <c r="AQ146" s="6">
        <v>0.63</v>
      </c>
      <c r="AR146" s="149">
        <v>0</v>
      </c>
      <c r="AS146" s="149">
        <v>0.1</v>
      </c>
      <c r="AT146" s="149">
        <v>0.1</v>
      </c>
      <c r="AU146" s="149">
        <v>0.1</v>
      </c>
      <c r="AV146" s="136">
        <v>0</v>
      </c>
      <c r="AW146" s="136">
        <v>500</v>
      </c>
      <c r="AX146" s="136">
        <v>500</v>
      </c>
      <c r="AY146" s="136">
        <v>500</v>
      </c>
      <c r="AZ146" s="149">
        <v>0</v>
      </c>
      <c r="BA146" s="149">
        <v>0.125</v>
      </c>
      <c r="BB146" s="149">
        <v>0.125</v>
      </c>
      <c r="BC146" s="149">
        <v>0.125</v>
      </c>
      <c r="BD146" s="138">
        <v>0</v>
      </c>
      <c r="BE146" s="138"/>
      <c r="BF146" s="138"/>
      <c r="BG146" s="136">
        <v>0</v>
      </c>
      <c r="BH146" s="6">
        <v>3.35</v>
      </c>
      <c r="BI146" s="6">
        <v>3.35</v>
      </c>
      <c r="BJ146" s="136"/>
      <c r="BK146" s="136"/>
      <c r="BL146" s="136"/>
      <c r="BM146" s="136"/>
      <c r="BN146" s="238"/>
      <c r="BO146" s="136"/>
      <c r="BP146" s="136"/>
      <c r="BQ146" s="136"/>
      <c r="BR146" s="136"/>
      <c r="BS146" s="136"/>
      <c r="BT146" s="136"/>
      <c r="BU146" s="136"/>
    </row>
    <row r="147" spans="1:73">
      <c r="A147" s="4" t="s">
        <v>114</v>
      </c>
      <c r="B147" s="137">
        <v>44</v>
      </c>
      <c r="C147" s="137">
        <v>1982</v>
      </c>
      <c r="D147" s="190">
        <v>15331415</v>
      </c>
      <c r="E147" s="141">
        <v>6867966</v>
      </c>
      <c r="F147" s="141">
        <v>508537</v>
      </c>
      <c r="G147" s="191">
        <v>6.9</v>
      </c>
      <c r="H147" s="209"/>
      <c r="I147" s="209"/>
      <c r="J147" s="209"/>
      <c r="K147" s="145">
        <v>260085</v>
      </c>
      <c r="L147" s="197"/>
      <c r="N147" s="140">
        <v>184332493</v>
      </c>
      <c r="O147" s="145">
        <v>57879</v>
      </c>
      <c r="P147" s="145">
        <v>285204</v>
      </c>
      <c r="Q147" s="145">
        <v>93860</v>
      </c>
      <c r="R147" s="145">
        <v>1154919</v>
      </c>
      <c r="S147" s="145">
        <v>362542.1</v>
      </c>
      <c r="T147" s="145">
        <v>85</v>
      </c>
      <c r="U147" s="145">
        <v>118</v>
      </c>
      <c r="V147" s="145">
        <v>141</v>
      </c>
      <c r="W147" s="145">
        <v>70</v>
      </c>
      <c r="X147" s="145">
        <v>128</v>
      </c>
      <c r="Y147" s="145">
        <v>183</v>
      </c>
      <c r="Z147" s="145">
        <v>233</v>
      </c>
      <c r="AA147" s="136">
        <f>ROUND((T147+X147)-MAX(0.3*(T147-85-115),0),0)</f>
        <v>213</v>
      </c>
      <c r="AB147" s="136">
        <f>ROUND((U147+Y147)-MAX(0.3*(U147-85-115),0),0)</f>
        <v>301</v>
      </c>
      <c r="AC147" s="136">
        <f>ROUND((V147+Z147)-MAX(0.3*(V147-85-115),0),0)</f>
        <v>374</v>
      </c>
      <c r="AE147" s="136">
        <v>284</v>
      </c>
      <c r="AF147" s="136">
        <v>0</v>
      </c>
      <c r="AG147" s="136">
        <f>SUM(AE147:AF147)</f>
        <v>284</v>
      </c>
      <c r="AH147" s="136">
        <f>ROUND((AG147+W147)-MAX(0.3*(AG147-85-115),0),0)</f>
        <v>329</v>
      </c>
      <c r="AI147" s="203">
        <v>2450</v>
      </c>
      <c r="AJ147" s="204">
        <v>16.2</v>
      </c>
      <c r="AK147" s="136">
        <v>0</v>
      </c>
      <c r="AL147" s="136">
        <v>114</v>
      </c>
      <c r="AM147" s="136">
        <v>35</v>
      </c>
      <c r="AN147" s="6">
        <v>0.77</v>
      </c>
      <c r="AO147" s="136">
        <v>23</v>
      </c>
      <c r="AP147" s="136">
        <v>7</v>
      </c>
      <c r="AQ147" s="6">
        <v>0.77</v>
      </c>
      <c r="AR147" s="149">
        <v>0</v>
      </c>
      <c r="AS147" s="149">
        <v>0.1</v>
      </c>
      <c r="AT147" s="149">
        <v>0.1</v>
      </c>
      <c r="AU147" s="149">
        <v>0.1</v>
      </c>
      <c r="AV147" s="136">
        <v>0</v>
      </c>
      <c r="AW147" s="136">
        <v>500</v>
      </c>
      <c r="AX147" s="136">
        <v>500</v>
      </c>
      <c r="AY147" s="136">
        <v>500</v>
      </c>
      <c r="AZ147" s="149">
        <v>0</v>
      </c>
      <c r="BA147" s="149">
        <v>0.125</v>
      </c>
      <c r="BB147" s="149">
        <v>0.125</v>
      </c>
      <c r="BC147" s="149">
        <v>0.125</v>
      </c>
      <c r="BD147" s="138">
        <v>0</v>
      </c>
      <c r="BE147" s="138"/>
      <c r="BF147" s="138"/>
      <c r="BG147" s="136">
        <v>0</v>
      </c>
      <c r="BH147" s="6">
        <v>3.35</v>
      </c>
      <c r="BI147" s="6">
        <v>3.35</v>
      </c>
      <c r="BJ147" s="136"/>
      <c r="BK147" s="136"/>
      <c r="BL147" s="136"/>
      <c r="BM147" s="136"/>
      <c r="BN147" s="238"/>
      <c r="BO147" s="136"/>
      <c r="BP147" s="136"/>
      <c r="BQ147" s="136"/>
      <c r="BR147" s="136"/>
      <c r="BS147" s="136"/>
      <c r="BT147" s="136"/>
      <c r="BU147" s="136"/>
    </row>
    <row r="148" spans="1:73">
      <c r="A148" s="4" t="s">
        <v>115</v>
      </c>
      <c r="B148" s="137">
        <v>45</v>
      </c>
      <c r="C148" s="137">
        <v>1982</v>
      </c>
      <c r="D148" s="190">
        <v>1558314</v>
      </c>
      <c r="E148" s="141">
        <v>618270</v>
      </c>
      <c r="F148" s="141">
        <v>55171</v>
      </c>
      <c r="G148" s="191">
        <v>8.1999999999999993</v>
      </c>
      <c r="H148" s="209"/>
      <c r="I148" s="209"/>
      <c r="J148" s="209"/>
      <c r="K148" s="145">
        <v>18365</v>
      </c>
      <c r="L148" s="197"/>
      <c r="N148" s="140">
        <v>14915627</v>
      </c>
      <c r="O148" s="145">
        <v>46242</v>
      </c>
      <c r="P148" s="145">
        <v>35442</v>
      </c>
      <c r="Q148" s="145">
        <v>11950</v>
      </c>
      <c r="R148" s="145">
        <v>69935.25</v>
      </c>
      <c r="S148" s="145">
        <v>24111.42</v>
      </c>
      <c r="T148" s="145">
        <v>269</v>
      </c>
      <c r="U148" s="145">
        <v>348</v>
      </c>
      <c r="V148" s="145">
        <v>415</v>
      </c>
      <c r="W148" s="145">
        <v>70</v>
      </c>
      <c r="X148" s="145">
        <v>128</v>
      </c>
      <c r="Y148" s="145">
        <v>183</v>
      </c>
      <c r="Z148" s="145">
        <v>233</v>
      </c>
      <c r="AA148" s="136">
        <f>ROUND((T148+X148)-MAX(0.3*(T148-85-115),0),0)</f>
        <v>376</v>
      </c>
      <c r="AB148" s="136">
        <f>ROUND((U148+Y148)-MAX(0.3*(U148-85-115),0),0)</f>
        <v>487</v>
      </c>
      <c r="AC148" s="136">
        <f>ROUND((V148+Z148)-MAX(0.3*(V148-85-115),0),0)</f>
        <v>584</v>
      </c>
      <c r="AE148" s="136">
        <v>284</v>
      </c>
      <c r="AF148" s="136">
        <v>10</v>
      </c>
      <c r="AG148" s="136">
        <f>SUM(AE148:AF148)</f>
        <v>294</v>
      </c>
      <c r="AH148" s="136">
        <f>ROUND((AG148+W148)-MAX(0.3*(AG148-85-115),0),0)</f>
        <v>336</v>
      </c>
      <c r="AI148" s="203">
        <v>229</v>
      </c>
      <c r="AJ148" s="204">
        <v>14.5</v>
      </c>
      <c r="AK148" s="136">
        <v>1</v>
      </c>
      <c r="AL148" s="136">
        <v>17</v>
      </c>
      <c r="AM148" s="136">
        <v>58</v>
      </c>
      <c r="AN148" s="6">
        <v>0.23</v>
      </c>
      <c r="AO148" s="136">
        <v>7</v>
      </c>
      <c r="AP148" s="136">
        <v>22</v>
      </c>
      <c r="AQ148" s="6">
        <v>0.24</v>
      </c>
      <c r="AR148" s="149">
        <v>0</v>
      </c>
      <c r="AS148" s="149">
        <v>0.1</v>
      </c>
      <c r="AT148" s="149">
        <v>0.1</v>
      </c>
      <c r="AU148" s="149">
        <v>0.1</v>
      </c>
      <c r="AV148" s="136">
        <v>0</v>
      </c>
      <c r="AW148" s="136">
        <v>500</v>
      </c>
      <c r="AX148" s="136">
        <v>500</v>
      </c>
      <c r="AY148" s="136">
        <v>500</v>
      </c>
      <c r="AZ148" s="149">
        <v>0</v>
      </c>
      <c r="BA148" s="149">
        <v>0.125</v>
      </c>
      <c r="BB148" s="149">
        <v>0.125</v>
      </c>
      <c r="BC148" s="149">
        <v>0.125</v>
      </c>
      <c r="BD148" s="138">
        <v>0</v>
      </c>
      <c r="BE148" s="138"/>
      <c r="BF148" s="138"/>
      <c r="BG148" s="136">
        <v>0</v>
      </c>
      <c r="BH148" s="6">
        <v>3.35</v>
      </c>
      <c r="BI148" s="6">
        <v>3.35</v>
      </c>
      <c r="BJ148" s="136"/>
      <c r="BK148" s="136"/>
      <c r="BL148" s="136"/>
      <c r="BM148" s="136"/>
      <c r="BN148" s="238"/>
      <c r="BO148" s="136"/>
      <c r="BP148" s="136"/>
      <c r="BQ148" s="136"/>
      <c r="BR148" s="136"/>
      <c r="BS148" s="136"/>
      <c r="BT148" s="136"/>
      <c r="BU148" s="136"/>
    </row>
    <row r="149" spans="1:73">
      <c r="A149" s="4" t="s">
        <v>116</v>
      </c>
      <c r="B149" s="137">
        <v>46</v>
      </c>
      <c r="C149" s="137">
        <v>1982</v>
      </c>
      <c r="D149" s="190">
        <v>519109</v>
      </c>
      <c r="E149" s="141">
        <v>244873</v>
      </c>
      <c r="F149" s="141">
        <v>18350</v>
      </c>
      <c r="G149" s="191">
        <v>7</v>
      </c>
      <c r="H149" s="209"/>
      <c r="I149" s="209"/>
      <c r="J149" s="209"/>
      <c r="K149" s="145">
        <v>5755</v>
      </c>
      <c r="L149" s="197"/>
      <c r="N149" s="140">
        <v>5446636</v>
      </c>
      <c r="O149" s="145">
        <v>923</v>
      </c>
      <c r="P149" s="145">
        <v>22231</v>
      </c>
      <c r="Q149" s="145">
        <v>7547</v>
      </c>
      <c r="R149" s="145">
        <v>48096.08</v>
      </c>
      <c r="S149" s="145">
        <v>18933.25</v>
      </c>
      <c r="T149" s="145">
        <v>423</v>
      </c>
      <c r="U149" s="145">
        <v>506</v>
      </c>
      <c r="V149" s="145">
        <v>566</v>
      </c>
      <c r="W149" s="145">
        <v>70</v>
      </c>
      <c r="X149" s="145">
        <v>128</v>
      </c>
      <c r="Y149" s="145">
        <v>183</v>
      </c>
      <c r="Z149" s="145">
        <v>233</v>
      </c>
      <c r="AA149" s="136">
        <f>ROUND((T149+X149)-MAX(0.3*(T149-85-115),0),0)</f>
        <v>484</v>
      </c>
      <c r="AB149" s="136">
        <f>ROUND((U149+Y149)-MAX(0.3*(U149-85-115),0),0)</f>
        <v>597</v>
      </c>
      <c r="AC149" s="136">
        <f>ROUND((V149+Z149)-MAX(0.3*(V149-85-115),0),0)</f>
        <v>689</v>
      </c>
      <c r="AE149" s="136">
        <v>284</v>
      </c>
      <c r="AF149" s="136">
        <v>47</v>
      </c>
      <c r="AG149" s="136">
        <f>SUM(AE149:AF149)</f>
        <v>331</v>
      </c>
      <c r="AH149" s="136">
        <f>ROUND((AG149+W149)-MAX(0.3*(AG149-85-115),0),0)</f>
        <v>362</v>
      </c>
      <c r="AI149" s="203">
        <v>67</v>
      </c>
      <c r="AJ149" s="204">
        <v>12.9</v>
      </c>
      <c r="AK149" s="136">
        <v>0</v>
      </c>
      <c r="AL149" s="136">
        <v>64</v>
      </c>
      <c r="AM149" s="136">
        <v>86</v>
      </c>
      <c r="AN149" s="6">
        <v>0.43</v>
      </c>
      <c r="AO149" s="136">
        <v>14</v>
      </c>
      <c r="AP149" s="136">
        <v>16</v>
      </c>
      <c r="AQ149" s="6">
        <v>0.47</v>
      </c>
      <c r="AR149" s="149">
        <v>0</v>
      </c>
      <c r="AS149" s="149">
        <v>0.1</v>
      </c>
      <c r="AT149" s="149">
        <v>0.1</v>
      </c>
      <c r="AU149" s="149">
        <v>0.1</v>
      </c>
      <c r="AV149" s="136">
        <v>0</v>
      </c>
      <c r="AW149" s="136">
        <v>500</v>
      </c>
      <c r="AX149" s="136">
        <v>500</v>
      </c>
      <c r="AY149" s="136">
        <v>500</v>
      </c>
      <c r="AZ149" s="149">
        <v>0</v>
      </c>
      <c r="BA149" s="149">
        <v>0.125</v>
      </c>
      <c r="BB149" s="149">
        <v>0.125</v>
      </c>
      <c r="BC149" s="149">
        <v>0.125</v>
      </c>
      <c r="BD149" s="138">
        <v>0</v>
      </c>
      <c r="BE149" s="138"/>
      <c r="BF149" s="138"/>
      <c r="BG149" s="136">
        <v>0</v>
      </c>
      <c r="BH149" s="6">
        <v>3.35</v>
      </c>
      <c r="BI149" s="6">
        <v>3.35</v>
      </c>
      <c r="BJ149" s="136"/>
      <c r="BK149" s="136"/>
      <c r="BL149" s="136"/>
      <c r="BM149" s="136"/>
      <c r="BN149" s="238"/>
      <c r="BO149" s="136"/>
      <c r="BP149" s="136"/>
      <c r="BQ149" s="136"/>
      <c r="BR149" s="136"/>
      <c r="BS149" s="136"/>
      <c r="BT149" s="136"/>
      <c r="BU149" s="136"/>
    </row>
    <row r="150" spans="1:73">
      <c r="A150" s="4" t="s">
        <v>117</v>
      </c>
      <c r="B150" s="137">
        <v>47</v>
      </c>
      <c r="C150" s="137">
        <v>1982</v>
      </c>
      <c r="D150" s="190">
        <v>5492783</v>
      </c>
      <c r="E150" s="141">
        <v>2453767</v>
      </c>
      <c r="F150" s="141">
        <v>197486</v>
      </c>
      <c r="G150" s="191">
        <v>7.4</v>
      </c>
      <c r="H150" s="209"/>
      <c r="I150" s="209"/>
      <c r="J150" s="209"/>
      <c r="K150" s="145">
        <v>71465</v>
      </c>
      <c r="L150" s="197"/>
      <c r="N150" s="140">
        <v>68641647</v>
      </c>
      <c r="O150" s="145">
        <v>30506</v>
      </c>
      <c r="P150" s="145">
        <v>158823</v>
      </c>
      <c r="Q150" s="145">
        <v>59265</v>
      </c>
      <c r="R150" s="145">
        <v>427245.3</v>
      </c>
      <c r="S150" s="145">
        <v>156922.20000000001</v>
      </c>
      <c r="T150" s="145">
        <v>257</v>
      </c>
      <c r="U150" s="145">
        <v>310</v>
      </c>
      <c r="V150" s="145">
        <v>360</v>
      </c>
      <c r="W150" s="145">
        <v>70</v>
      </c>
      <c r="X150" s="145">
        <v>128</v>
      </c>
      <c r="Y150" s="145">
        <v>183</v>
      </c>
      <c r="Z150" s="145">
        <v>233</v>
      </c>
      <c r="AA150" s="136">
        <f>ROUND((T150+X150)-MAX(0.3*(T150-85-115),0),0)</f>
        <v>368</v>
      </c>
      <c r="AB150" s="136">
        <f>ROUND((U150+Y150)-MAX(0.3*(U150-85-115),0),0)</f>
        <v>460</v>
      </c>
      <c r="AC150" s="136">
        <f>ROUND((V150+Z150)-MAX(0.3*(V150-85-115),0),0)</f>
        <v>545</v>
      </c>
      <c r="AE150" s="136">
        <v>284</v>
      </c>
      <c r="AF150" s="136">
        <v>0</v>
      </c>
      <c r="AG150" s="136">
        <f>SUM(AE150:AF150)</f>
        <v>284</v>
      </c>
      <c r="AH150" s="136">
        <f>ROUND((AG150+W150)-MAX(0.3*(AG150-85-115),0),0)</f>
        <v>329</v>
      </c>
      <c r="AI150" s="203">
        <v>668</v>
      </c>
      <c r="AJ150" s="204">
        <v>12.5</v>
      </c>
      <c r="AK150" s="136">
        <v>1</v>
      </c>
      <c r="AL150" s="136">
        <v>66</v>
      </c>
      <c r="AM150" s="136">
        <v>33</v>
      </c>
      <c r="AN150" s="6">
        <v>0.67</v>
      </c>
      <c r="AO150" s="136">
        <v>31</v>
      </c>
      <c r="AP150" s="136">
        <v>9</v>
      </c>
      <c r="AQ150" s="6">
        <v>0.78</v>
      </c>
      <c r="AR150" s="149">
        <v>0</v>
      </c>
      <c r="AS150" s="149">
        <v>0.1</v>
      </c>
      <c r="AT150" s="149">
        <v>0.1</v>
      </c>
      <c r="AU150" s="149">
        <v>0.1</v>
      </c>
      <c r="AV150" s="136">
        <v>0</v>
      </c>
      <c r="AW150" s="136">
        <v>500</v>
      </c>
      <c r="AX150" s="136">
        <v>500</v>
      </c>
      <c r="AY150" s="136">
        <v>500</v>
      </c>
      <c r="AZ150" s="149">
        <v>0</v>
      </c>
      <c r="BA150" s="149">
        <v>0.125</v>
      </c>
      <c r="BB150" s="149">
        <v>0.125</v>
      </c>
      <c r="BC150" s="149">
        <v>0.125</v>
      </c>
      <c r="BD150" s="138">
        <v>0</v>
      </c>
      <c r="BE150" s="138"/>
      <c r="BF150" s="138"/>
      <c r="BG150" s="136">
        <v>0</v>
      </c>
      <c r="BH150" s="6">
        <v>3.35</v>
      </c>
      <c r="BI150" s="6">
        <v>3.35</v>
      </c>
      <c r="BJ150" s="136"/>
      <c r="BK150" s="136"/>
      <c r="BL150" s="136"/>
      <c r="BM150" s="136"/>
      <c r="BN150" s="238"/>
      <c r="BO150" s="136"/>
      <c r="BP150" s="136"/>
      <c r="BQ150" s="136"/>
      <c r="BR150" s="136"/>
      <c r="BS150" s="136"/>
      <c r="BT150" s="136"/>
      <c r="BU150" s="136"/>
    </row>
    <row r="151" spans="1:73">
      <c r="A151" s="4" t="s">
        <v>118</v>
      </c>
      <c r="B151" s="137">
        <v>48</v>
      </c>
      <c r="C151" s="137">
        <v>1982</v>
      </c>
      <c r="D151" s="190">
        <v>4276552</v>
      </c>
      <c r="E151" s="141">
        <v>1781699</v>
      </c>
      <c r="F151" s="141">
        <v>241777</v>
      </c>
      <c r="G151" s="191">
        <v>11.9</v>
      </c>
      <c r="H151" s="209"/>
      <c r="I151" s="209"/>
      <c r="J151" s="209"/>
      <c r="K151" s="145">
        <v>62933</v>
      </c>
      <c r="L151" s="197"/>
      <c r="N151" s="140">
        <v>54139646</v>
      </c>
      <c r="O151" s="145">
        <v>292294</v>
      </c>
      <c r="P151" s="145">
        <v>136975</v>
      </c>
      <c r="Q151" s="145">
        <v>51545</v>
      </c>
      <c r="R151" s="145">
        <v>281991.90000000002</v>
      </c>
      <c r="S151" s="145">
        <v>115250.5</v>
      </c>
      <c r="T151" s="145">
        <v>339</v>
      </c>
      <c r="U151" s="145">
        <v>415</v>
      </c>
      <c r="V151" s="145">
        <v>501</v>
      </c>
      <c r="W151" s="145">
        <v>70</v>
      </c>
      <c r="X151" s="145">
        <v>128</v>
      </c>
      <c r="Y151" s="145">
        <v>183</v>
      </c>
      <c r="Z151" s="145">
        <v>233</v>
      </c>
      <c r="AA151" s="136">
        <f>ROUND((T151+X151)-MAX(0.3*(T151-85-115),0),0)</f>
        <v>425</v>
      </c>
      <c r="AB151" s="136">
        <f>ROUND((U151+Y151)-MAX(0.3*(U151-85-115),0),0)</f>
        <v>534</v>
      </c>
      <c r="AC151" s="136">
        <f>ROUND((V151+Z151)-MAX(0.3*(V151-85-115),0),0)</f>
        <v>644</v>
      </c>
      <c r="AE151" s="136">
        <v>284</v>
      </c>
      <c r="AF151" s="136">
        <v>38</v>
      </c>
      <c r="AG151" s="136">
        <f>SUM(AE151:AF151)</f>
        <v>322</v>
      </c>
      <c r="AH151" s="136">
        <f>ROUND((AG151+W151)-MAX(0.3*(AG151-85-115),0),0)</f>
        <v>355</v>
      </c>
      <c r="AI151" s="203">
        <v>549</v>
      </c>
      <c r="AJ151" s="204">
        <v>12.9</v>
      </c>
      <c r="AK151" s="136">
        <v>0</v>
      </c>
      <c r="AL151" s="136">
        <v>42</v>
      </c>
      <c r="AM151" s="136">
        <v>56</v>
      </c>
      <c r="AN151" s="6">
        <v>0.43</v>
      </c>
      <c r="AO151" s="136">
        <v>24</v>
      </c>
      <c r="AP151" s="136">
        <v>25</v>
      </c>
      <c r="AQ151" s="6">
        <v>0.49</v>
      </c>
      <c r="AR151" s="149">
        <v>0</v>
      </c>
      <c r="AS151" s="149">
        <v>0.1</v>
      </c>
      <c r="AT151" s="149">
        <v>0.1</v>
      </c>
      <c r="AU151" s="149">
        <v>0.1</v>
      </c>
      <c r="AV151" s="136">
        <v>0</v>
      </c>
      <c r="AW151" s="136">
        <v>500</v>
      </c>
      <c r="AX151" s="136">
        <v>500</v>
      </c>
      <c r="AY151" s="136">
        <v>500</v>
      </c>
      <c r="AZ151" s="149">
        <v>0</v>
      </c>
      <c r="BA151" s="149">
        <v>0.125</v>
      </c>
      <c r="BB151" s="149">
        <v>0.125</v>
      </c>
      <c r="BC151" s="149">
        <v>0.125</v>
      </c>
      <c r="BD151" s="138">
        <v>0</v>
      </c>
      <c r="BE151" s="138"/>
      <c r="BF151" s="138"/>
      <c r="BG151" s="136">
        <v>0</v>
      </c>
      <c r="BH151" s="6">
        <v>3.35</v>
      </c>
      <c r="BI151" s="6">
        <v>3.35</v>
      </c>
      <c r="BJ151" s="136"/>
      <c r="BK151" s="136"/>
      <c r="BL151" s="136"/>
      <c r="BM151" s="136"/>
      <c r="BN151" s="238"/>
      <c r="BO151" s="136"/>
      <c r="BP151" s="136"/>
      <c r="BQ151" s="136"/>
      <c r="BR151" s="136"/>
      <c r="BS151" s="136"/>
      <c r="BT151" s="136"/>
      <c r="BU151" s="136"/>
    </row>
    <row r="152" spans="1:73">
      <c r="A152" s="4" t="s">
        <v>119</v>
      </c>
      <c r="B152" s="137">
        <v>49</v>
      </c>
      <c r="C152" s="137">
        <v>1982</v>
      </c>
      <c r="D152" s="190">
        <v>1949604</v>
      </c>
      <c r="E152" s="141">
        <v>673193</v>
      </c>
      <c r="F152" s="141">
        <v>109240</v>
      </c>
      <c r="G152" s="191">
        <v>14</v>
      </c>
      <c r="H152" s="209"/>
      <c r="I152" s="209"/>
      <c r="J152" s="209"/>
      <c r="K152" s="145">
        <v>20511</v>
      </c>
      <c r="L152" s="197"/>
      <c r="N152" s="140">
        <v>17969907</v>
      </c>
      <c r="O152" s="145">
        <v>140037</v>
      </c>
      <c r="P152" s="145">
        <v>72409</v>
      </c>
      <c r="Q152" s="145">
        <v>26230</v>
      </c>
      <c r="R152" s="145">
        <v>238667.9</v>
      </c>
      <c r="S152" s="145">
        <v>78128</v>
      </c>
      <c r="T152" s="145">
        <v>164</v>
      </c>
      <c r="U152" s="145">
        <v>206</v>
      </c>
      <c r="V152" s="145">
        <v>249</v>
      </c>
      <c r="W152" s="145">
        <v>70</v>
      </c>
      <c r="X152" s="145">
        <v>128</v>
      </c>
      <c r="Y152" s="145">
        <v>183</v>
      </c>
      <c r="Z152" s="145">
        <v>233</v>
      </c>
      <c r="AA152" s="136">
        <f>ROUND((T152+X152)-MAX(0.3*(T152-85-115),0),0)</f>
        <v>292</v>
      </c>
      <c r="AB152" s="136">
        <f>ROUND((U152+Y152)-MAX(0.3*(U152-85-115),0),0)</f>
        <v>387</v>
      </c>
      <c r="AC152" s="136">
        <f>ROUND((V152+Z152)-MAX(0.3*(V152-85-115),0),0)</f>
        <v>467</v>
      </c>
      <c r="AE152" s="136">
        <v>284</v>
      </c>
      <c r="AF152" s="136">
        <v>0</v>
      </c>
      <c r="AG152" s="136">
        <f>SUM(AE152:AF152)</f>
        <v>284</v>
      </c>
      <c r="AH152" s="136">
        <f>ROUND((AG152+W152)-MAX(0.3*(AG152-85-115),0),0)</f>
        <v>329</v>
      </c>
      <c r="AI152" s="203">
        <v>484</v>
      </c>
      <c r="AJ152" s="204">
        <v>24.8</v>
      </c>
      <c r="AK152" s="136">
        <v>1</v>
      </c>
      <c r="AL152" s="136">
        <v>78</v>
      </c>
      <c r="AM152" s="136">
        <v>22</v>
      </c>
      <c r="AN152" s="6">
        <v>0.78</v>
      </c>
      <c r="AO152" s="136">
        <v>27</v>
      </c>
      <c r="AP152" s="136">
        <v>7</v>
      </c>
      <c r="AQ152" s="6">
        <v>0.79</v>
      </c>
      <c r="AR152" s="149">
        <v>0</v>
      </c>
      <c r="AS152" s="149">
        <v>0.1</v>
      </c>
      <c r="AT152" s="149">
        <v>0.1</v>
      </c>
      <c r="AU152" s="149">
        <v>0.1</v>
      </c>
      <c r="AV152" s="136">
        <v>0</v>
      </c>
      <c r="AW152" s="136">
        <v>500</v>
      </c>
      <c r="AX152" s="136">
        <v>500</v>
      </c>
      <c r="AY152" s="136">
        <v>500</v>
      </c>
      <c r="AZ152" s="149">
        <v>0</v>
      </c>
      <c r="BA152" s="149">
        <v>0.125</v>
      </c>
      <c r="BB152" s="149">
        <v>0.125</v>
      </c>
      <c r="BC152" s="149">
        <v>0.125</v>
      </c>
      <c r="BD152" s="138">
        <v>0</v>
      </c>
      <c r="BE152" s="138"/>
      <c r="BF152" s="138"/>
      <c r="BG152" s="136">
        <v>0</v>
      </c>
      <c r="BH152" s="6">
        <v>3.35</v>
      </c>
      <c r="BI152" s="6">
        <v>3.05</v>
      </c>
      <c r="BJ152" s="136"/>
      <c r="BK152" s="136"/>
      <c r="BL152" s="136"/>
      <c r="BM152" s="136"/>
      <c r="BN152" s="238"/>
      <c r="BO152" s="136"/>
      <c r="BP152" s="136"/>
      <c r="BQ152" s="136"/>
      <c r="BR152" s="136"/>
      <c r="BS152" s="136"/>
      <c r="BT152" s="136"/>
      <c r="BU152" s="136"/>
    </row>
    <row r="153" spans="1:73">
      <c r="A153" s="4" t="s">
        <v>120</v>
      </c>
      <c r="B153" s="137">
        <v>50</v>
      </c>
      <c r="C153" s="137">
        <v>1982</v>
      </c>
      <c r="D153" s="190">
        <v>4728870</v>
      </c>
      <c r="E153" s="141">
        <v>2166871</v>
      </c>
      <c r="F153" s="141">
        <v>254624</v>
      </c>
      <c r="G153" s="191">
        <v>10.5</v>
      </c>
      <c r="H153" s="209"/>
      <c r="I153" s="209"/>
      <c r="J153" s="209"/>
      <c r="K153" s="145">
        <v>59488</v>
      </c>
      <c r="L153" s="197"/>
      <c r="N153" s="140">
        <v>54102808</v>
      </c>
      <c r="O153" s="145">
        <v>7481</v>
      </c>
      <c r="P153" s="145">
        <v>241781</v>
      </c>
      <c r="Q153" s="145">
        <v>82699</v>
      </c>
      <c r="R153" s="145">
        <v>310190.2</v>
      </c>
      <c r="S153" s="145">
        <v>110348.8</v>
      </c>
      <c r="T153" s="145">
        <v>401</v>
      </c>
      <c r="U153" s="145">
        <v>473</v>
      </c>
      <c r="V153" s="145">
        <v>563</v>
      </c>
      <c r="W153" s="145">
        <v>70</v>
      </c>
      <c r="X153" s="145">
        <v>128</v>
      </c>
      <c r="Y153" s="145">
        <v>183</v>
      </c>
      <c r="Z153" s="145">
        <v>233</v>
      </c>
      <c r="AA153" s="136">
        <f>ROUND((T153+X153)-MAX(0.3*(T153-85-115),0),0)</f>
        <v>469</v>
      </c>
      <c r="AB153" s="136">
        <f>ROUND((U153+Y153)-MAX(0.3*(U153-85-115),0),0)</f>
        <v>574</v>
      </c>
      <c r="AC153" s="136">
        <f>ROUND((V153+Z153)-MAX(0.3*(V153-85-115),0),0)</f>
        <v>687</v>
      </c>
      <c r="AE153" s="136">
        <v>284</v>
      </c>
      <c r="AF153" s="136">
        <v>100</v>
      </c>
      <c r="AG153" s="136">
        <f>SUM(AE153:AF153)</f>
        <v>384</v>
      </c>
      <c r="AH153" s="136">
        <f>ROUND((AG153+W153)-MAX(0.3*(AG153-85-115),0),0)</f>
        <v>399</v>
      </c>
      <c r="AI153" s="203">
        <v>452</v>
      </c>
      <c r="AJ153" s="204">
        <v>9.5</v>
      </c>
      <c r="AK153" s="136">
        <v>0</v>
      </c>
      <c r="AL153" s="136">
        <v>78</v>
      </c>
      <c r="AM153" s="136">
        <v>39</v>
      </c>
      <c r="AN153" s="6">
        <v>0.67</v>
      </c>
      <c r="AO153" s="136">
        <v>19</v>
      </c>
      <c r="AP153" s="136">
        <v>14</v>
      </c>
      <c r="AQ153" s="6">
        <v>0.57999999999999996</v>
      </c>
      <c r="AR153" s="149">
        <v>0</v>
      </c>
      <c r="AS153" s="149">
        <v>0.1</v>
      </c>
      <c r="AT153" s="149">
        <v>0.1</v>
      </c>
      <c r="AU153" s="149">
        <v>0.1</v>
      </c>
      <c r="AV153" s="136">
        <v>0</v>
      </c>
      <c r="AW153" s="136">
        <v>500</v>
      </c>
      <c r="AX153" s="136">
        <v>500</v>
      </c>
      <c r="AY153" s="136">
        <v>500</v>
      </c>
      <c r="AZ153" s="149">
        <v>0</v>
      </c>
      <c r="BA153" s="149">
        <v>0.125</v>
      </c>
      <c r="BB153" s="149">
        <v>0.125</v>
      </c>
      <c r="BC153" s="149">
        <v>0.125</v>
      </c>
      <c r="BD153" s="138">
        <v>0</v>
      </c>
      <c r="BE153" s="138"/>
      <c r="BF153" s="138"/>
      <c r="BG153" s="136">
        <v>0</v>
      </c>
      <c r="BH153" s="6">
        <v>3.35</v>
      </c>
      <c r="BI153" s="6">
        <v>3.25</v>
      </c>
      <c r="BJ153" s="136"/>
      <c r="BK153" s="136"/>
      <c r="BL153" s="136"/>
      <c r="BM153" s="136"/>
      <c r="BN153" s="238"/>
      <c r="BO153" s="136"/>
      <c r="BP153" s="136"/>
      <c r="BQ153" s="136"/>
      <c r="BR153" s="136"/>
      <c r="BS153" s="136"/>
      <c r="BT153" s="136"/>
      <c r="BU153" s="136"/>
    </row>
    <row r="154" spans="1:73">
      <c r="A154" s="4" t="s">
        <v>121</v>
      </c>
      <c r="B154" s="137">
        <v>51</v>
      </c>
      <c r="C154" s="137">
        <v>1982</v>
      </c>
      <c r="D154" s="190">
        <v>506400</v>
      </c>
      <c r="E154" s="141">
        <v>241411</v>
      </c>
      <c r="F154" s="141">
        <v>15970</v>
      </c>
      <c r="G154" s="191">
        <v>6.2</v>
      </c>
      <c r="H154" s="209"/>
      <c r="I154" s="209"/>
      <c r="J154" s="209"/>
      <c r="K154" s="145">
        <v>12422</v>
      </c>
      <c r="L154" s="197"/>
      <c r="N154" s="140">
        <v>6552885</v>
      </c>
      <c r="O154" s="145">
        <v>40883</v>
      </c>
      <c r="P154" s="145">
        <v>5990</v>
      </c>
      <c r="Q154" s="145">
        <v>2311</v>
      </c>
      <c r="R154" s="145">
        <v>16210.67</v>
      </c>
      <c r="S154" s="145">
        <v>5888.0829999999996</v>
      </c>
      <c r="T154" s="145">
        <v>320</v>
      </c>
      <c r="U154" s="145">
        <v>315</v>
      </c>
      <c r="V154" s="145">
        <v>390</v>
      </c>
      <c r="W154" s="145">
        <v>70</v>
      </c>
      <c r="X154" s="145">
        <v>128</v>
      </c>
      <c r="Y154" s="145">
        <v>183</v>
      </c>
      <c r="Z154" s="145">
        <v>233</v>
      </c>
      <c r="AA154" s="136">
        <f>ROUND((T154+X154)-MAX(0.3*(T154-85-115),0),0)</f>
        <v>412</v>
      </c>
      <c r="AB154" s="136">
        <f>ROUND((U154+Y154)-MAX(0.3*(U154-85-115),0),0)</f>
        <v>464</v>
      </c>
      <c r="AC154" s="136">
        <f>ROUND((V154+Z154)-MAX(0.3*(V154-85-115),0),0)</f>
        <v>566</v>
      </c>
      <c r="AE154" s="136">
        <v>284</v>
      </c>
      <c r="AF154" s="136">
        <v>20</v>
      </c>
      <c r="AG154" s="136">
        <f>SUM(AE154:AF154)</f>
        <v>304</v>
      </c>
      <c r="AH154" s="136">
        <f>ROUND((AG154+W154)-MAX(0.3*(AG154-85-115),0),0)</f>
        <v>343</v>
      </c>
      <c r="AI154" s="203">
        <v>58</v>
      </c>
      <c r="AJ154" s="204">
        <v>12</v>
      </c>
      <c r="AK154" s="136">
        <v>1</v>
      </c>
      <c r="AL154" s="136">
        <v>59</v>
      </c>
      <c r="AM154" s="136">
        <v>39</v>
      </c>
      <c r="AN154" s="6">
        <v>0.6</v>
      </c>
      <c r="AO154" s="136">
        <v>11</v>
      </c>
      <c r="AP154" s="136">
        <v>19</v>
      </c>
      <c r="AQ154" s="6">
        <v>0.37</v>
      </c>
      <c r="AR154" s="149">
        <v>0</v>
      </c>
      <c r="AS154" s="149">
        <v>0.1</v>
      </c>
      <c r="AT154" s="149">
        <v>0.1</v>
      </c>
      <c r="AU154" s="149">
        <v>0.1</v>
      </c>
      <c r="AV154" s="136">
        <v>0</v>
      </c>
      <c r="AW154" s="136">
        <v>500</v>
      </c>
      <c r="AX154" s="136">
        <v>500</v>
      </c>
      <c r="AY154" s="136">
        <v>500</v>
      </c>
      <c r="AZ154" s="149">
        <v>0</v>
      </c>
      <c r="BA154" s="149">
        <v>0.125</v>
      </c>
      <c r="BB154" s="149">
        <v>0.125</v>
      </c>
      <c r="BC154" s="149">
        <v>0.125</v>
      </c>
      <c r="BD154" s="138">
        <v>0</v>
      </c>
      <c r="BE154" s="138"/>
      <c r="BF154" s="138"/>
      <c r="BG154" s="136">
        <v>0</v>
      </c>
      <c r="BH154" s="6">
        <v>3.35</v>
      </c>
      <c r="BI154" s="6">
        <v>1.6</v>
      </c>
      <c r="BJ154" s="136"/>
      <c r="BK154" s="136"/>
      <c r="BL154" s="136"/>
      <c r="BM154" s="136"/>
      <c r="BN154" s="238"/>
      <c r="BO154" s="136"/>
      <c r="BP154" s="136"/>
      <c r="BQ154" s="136"/>
      <c r="BR154" s="136"/>
      <c r="BS154" s="136"/>
      <c r="BT154" s="136"/>
      <c r="BU154" s="136"/>
    </row>
    <row r="155" spans="1:73">
      <c r="A155" s="4" t="s">
        <v>70</v>
      </c>
      <c r="B155" s="137">
        <v>1</v>
      </c>
      <c r="C155" s="137">
        <v>1983</v>
      </c>
      <c r="D155" s="190">
        <v>3934102</v>
      </c>
      <c r="E155" s="141">
        <v>1514551</v>
      </c>
      <c r="F155" s="141">
        <v>242402</v>
      </c>
      <c r="G155" s="191">
        <v>13.8</v>
      </c>
      <c r="H155" s="209"/>
      <c r="I155" s="209"/>
      <c r="J155" s="209"/>
      <c r="K155" s="145">
        <v>45679</v>
      </c>
      <c r="L155" s="197"/>
      <c r="N155" s="140">
        <v>38771851</v>
      </c>
      <c r="O155" s="145">
        <v>31682</v>
      </c>
      <c r="P155" s="145">
        <v>154547</v>
      </c>
      <c r="Q155" s="145">
        <v>55022</v>
      </c>
      <c r="R155" s="145">
        <v>652009</v>
      </c>
      <c r="S155" s="145">
        <v>220476.6</v>
      </c>
      <c r="T155" s="145">
        <v>88</v>
      </c>
      <c r="U155" s="145">
        <v>118</v>
      </c>
      <c r="V155" s="145">
        <v>147</v>
      </c>
      <c r="W155" s="145">
        <v>75</v>
      </c>
      <c r="X155" s="145">
        <v>139</v>
      </c>
      <c r="Y155" s="145">
        <v>199</v>
      </c>
      <c r="Z155" s="145">
        <v>253</v>
      </c>
      <c r="AA155" s="136">
        <f>ROUND((T155+X155)-MAX(0.3*(T155-85-115),0),0)</f>
        <v>227</v>
      </c>
      <c r="AB155" s="136">
        <f>ROUND((U155+Y155)-MAX(0.3*(U155-85-115),0),0)</f>
        <v>317</v>
      </c>
      <c r="AC155" s="136">
        <f>ROUND((V155+Z155)-MAX(0.3*(V155-85-115),0),0)</f>
        <v>400</v>
      </c>
      <c r="AE155" s="136">
        <v>304</v>
      </c>
      <c r="AF155" s="136">
        <v>0</v>
      </c>
      <c r="AG155" s="136">
        <f>SUM(AE155:AF155)</f>
        <v>304</v>
      </c>
      <c r="AH155" s="136">
        <f>ROUND((AG155+W155)-MAX(0.3*(AG155-85-115),0),0)</f>
        <v>348</v>
      </c>
      <c r="AI155" s="203">
        <v>909</v>
      </c>
      <c r="AJ155" s="204">
        <v>23</v>
      </c>
      <c r="AK155" s="136">
        <v>1</v>
      </c>
      <c r="AL155" s="136">
        <v>97</v>
      </c>
      <c r="AM155" s="136">
        <v>8</v>
      </c>
      <c r="AN155" s="6">
        <v>0.92</v>
      </c>
      <c r="AO155" s="136">
        <v>32</v>
      </c>
      <c r="AP155" s="136">
        <v>3</v>
      </c>
      <c r="AQ155" s="6">
        <v>0.91</v>
      </c>
      <c r="AR155" s="149">
        <v>0</v>
      </c>
      <c r="AS155" s="149">
        <v>0.1</v>
      </c>
      <c r="AT155" s="149">
        <v>0.1</v>
      </c>
      <c r="AU155" s="149">
        <v>0.1</v>
      </c>
      <c r="AV155" s="136">
        <v>0</v>
      </c>
      <c r="AW155" s="136">
        <v>500</v>
      </c>
      <c r="AX155" s="136">
        <v>500</v>
      </c>
      <c r="AY155" s="136">
        <v>500</v>
      </c>
      <c r="AZ155" s="149">
        <v>0</v>
      </c>
      <c r="BA155" s="149">
        <v>0.125</v>
      </c>
      <c r="BB155" s="149">
        <v>0.125</v>
      </c>
      <c r="BC155" s="149">
        <v>0.125</v>
      </c>
      <c r="BD155" s="138">
        <v>0</v>
      </c>
      <c r="BE155" s="138"/>
      <c r="BF155" s="138"/>
      <c r="BG155" s="136">
        <v>0</v>
      </c>
      <c r="BH155" s="6">
        <v>3.35</v>
      </c>
      <c r="BI155" s="6">
        <v>3.35</v>
      </c>
      <c r="BJ155" s="136"/>
      <c r="BK155" s="136"/>
      <c r="BL155" s="136"/>
      <c r="BM155" s="136"/>
      <c r="BN155" s="238"/>
      <c r="BO155" s="136"/>
      <c r="BP155" s="136"/>
      <c r="BQ155" s="136"/>
      <c r="BR155" s="136"/>
      <c r="BS155" s="136"/>
      <c r="BT155" s="136"/>
      <c r="BU155" s="136"/>
    </row>
    <row r="156" spans="1:73">
      <c r="A156" s="4" t="s">
        <v>71</v>
      </c>
      <c r="B156" s="137">
        <v>2</v>
      </c>
      <c r="C156" s="137">
        <v>1983</v>
      </c>
      <c r="D156" s="190">
        <v>488417</v>
      </c>
      <c r="E156" s="141">
        <v>208713</v>
      </c>
      <c r="F156" s="141">
        <v>23008</v>
      </c>
      <c r="G156" s="191">
        <v>9.9</v>
      </c>
      <c r="H156" s="209"/>
      <c r="I156" s="209"/>
      <c r="J156" s="209"/>
      <c r="K156" s="145">
        <v>22591</v>
      </c>
      <c r="L156" s="197"/>
      <c r="N156" s="140">
        <v>9368256</v>
      </c>
      <c r="O156" s="145">
        <v>7481</v>
      </c>
      <c r="P156" s="145">
        <v>11026</v>
      </c>
      <c r="Q156" s="145">
        <v>4644</v>
      </c>
      <c r="R156" s="145">
        <v>24978.67</v>
      </c>
      <c r="S156" s="145">
        <v>8350.6669999999995</v>
      </c>
      <c r="T156" s="145">
        <v>546</v>
      </c>
      <c r="U156" s="145">
        <v>614</v>
      </c>
      <c r="V156" s="145">
        <v>682</v>
      </c>
      <c r="W156" s="145">
        <v>109</v>
      </c>
      <c r="X156" s="145">
        <v>200</v>
      </c>
      <c r="Y156" s="145">
        <v>287</v>
      </c>
      <c r="Z156" s="145">
        <v>365</v>
      </c>
      <c r="AA156" s="136">
        <f>ROUND((T156+X156)-MAX(0.3*(T156-145-200),0),0)</f>
        <v>686</v>
      </c>
      <c r="AB156" s="136">
        <f>ROUND((U156+Y156)-MAX(0.3*(U156-145-200),0),0)</f>
        <v>820</v>
      </c>
      <c r="AC156" s="136">
        <f>ROUND((V156+Z156)-MAX(0.3*(V156-145-200),0),0)</f>
        <v>946</v>
      </c>
      <c r="AE156" s="136">
        <v>304</v>
      </c>
      <c r="AF156" s="136">
        <v>252</v>
      </c>
      <c r="AG156" s="136">
        <f>SUM(AE156:AF156)</f>
        <v>556</v>
      </c>
      <c r="AH156" s="136">
        <f>ROUND((AG156+W156)-MAX(0.3*(AG156-145-200),0),0)</f>
        <v>602</v>
      </c>
      <c r="AI156" s="203">
        <v>61</v>
      </c>
      <c r="AJ156" s="204">
        <v>12.6</v>
      </c>
      <c r="AK156" s="136">
        <v>1</v>
      </c>
      <c r="AL156" s="136">
        <v>19</v>
      </c>
      <c r="AM156" s="136">
        <v>21</v>
      </c>
      <c r="AN156" s="6">
        <v>0.48</v>
      </c>
      <c r="AO156" s="136">
        <v>9</v>
      </c>
      <c r="AP156" s="136">
        <v>11</v>
      </c>
      <c r="AQ156" s="6">
        <v>0.45</v>
      </c>
      <c r="AR156" s="149">
        <v>0</v>
      </c>
      <c r="AS156" s="149">
        <v>0.1</v>
      </c>
      <c r="AT156" s="149">
        <v>0.1</v>
      </c>
      <c r="AU156" s="149">
        <v>0.1</v>
      </c>
      <c r="AV156" s="136">
        <v>0</v>
      </c>
      <c r="AW156" s="136">
        <v>500</v>
      </c>
      <c r="AX156" s="136">
        <v>500</v>
      </c>
      <c r="AY156" s="136">
        <v>500</v>
      </c>
      <c r="AZ156" s="149">
        <v>0</v>
      </c>
      <c r="BA156" s="149">
        <v>0.125</v>
      </c>
      <c r="BB156" s="149">
        <v>0.125</v>
      </c>
      <c r="BC156" s="149">
        <v>0.125</v>
      </c>
      <c r="BD156" s="138">
        <v>0</v>
      </c>
      <c r="BE156" s="138"/>
      <c r="BF156" s="138"/>
      <c r="BG156" s="136">
        <v>0</v>
      </c>
      <c r="BH156" s="6">
        <v>3.35</v>
      </c>
      <c r="BI156" s="6">
        <v>3.85</v>
      </c>
      <c r="BJ156" s="136"/>
      <c r="BK156" s="136"/>
      <c r="BL156" s="136"/>
      <c r="BM156" s="136"/>
      <c r="BN156" s="238"/>
      <c r="BO156" s="136"/>
      <c r="BP156" s="136"/>
      <c r="BQ156" s="136"/>
      <c r="BR156" s="136"/>
      <c r="BS156" s="136"/>
      <c r="BT156" s="136"/>
      <c r="BU156" s="136"/>
    </row>
    <row r="157" spans="1:73">
      <c r="A157" s="4" t="s">
        <v>72</v>
      </c>
      <c r="B157" s="137">
        <v>3</v>
      </c>
      <c r="C157" s="137">
        <v>1983</v>
      </c>
      <c r="D157" s="190">
        <v>2968925</v>
      </c>
      <c r="E157" s="141">
        <v>1264176</v>
      </c>
      <c r="F157" s="141">
        <v>121881</v>
      </c>
      <c r="G157" s="191">
        <v>8.8000000000000007</v>
      </c>
      <c r="H157" s="209"/>
      <c r="I157" s="209"/>
      <c r="J157" s="209"/>
      <c r="K157" s="145">
        <v>39774</v>
      </c>
      <c r="L157" s="197"/>
      <c r="N157" s="140">
        <v>35029874</v>
      </c>
      <c r="O157" s="145">
        <v>77042</v>
      </c>
      <c r="P157" s="145">
        <v>67463</v>
      </c>
      <c r="Q157" s="145">
        <v>24163</v>
      </c>
      <c r="R157" s="145">
        <v>228069.5</v>
      </c>
      <c r="S157" s="145">
        <v>75440.160000000003</v>
      </c>
      <c r="T157" s="145">
        <v>180</v>
      </c>
      <c r="U157" s="145">
        <v>233</v>
      </c>
      <c r="V157" s="145">
        <v>282</v>
      </c>
      <c r="W157" s="145">
        <v>75</v>
      </c>
      <c r="X157" s="145">
        <v>139</v>
      </c>
      <c r="Y157" s="145">
        <v>199</v>
      </c>
      <c r="Z157" s="145">
        <v>253</v>
      </c>
      <c r="AA157" s="136">
        <f>ROUND((T157+X157)-MAX(0.3*(T157-85-115),0),0)</f>
        <v>319</v>
      </c>
      <c r="AB157" s="136">
        <f>ROUND((U157+Y157)-MAX(0.3*(U157-85-115),0),0)</f>
        <v>422</v>
      </c>
      <c r="AC157" s="136">
        <f>ROUND((V157+Z157)-MAX(0.3*(V157-85-115),0),0)</f>
        <v>510</v>
      </c>
      <c r="AE157" s="136">
        <v>304</v>
      </c>
      <c r="AF157" s="136">
        <v>0</v>
      </c>
      <c r="AG157" s="136">
        <f>SUM(AE157:AF157)</f>
        <v>304</v>
      </c>
      <c r="AH157" s="136">
        <f>ROUND((AG157+W157)-MAX(0.3*(AG157-85-115),0),0)</f>
        <v>348</v>
      </c>
      <c r="AI157" s="203">
        <v>469</v>
      </c>
      <c r="AJ157" s="204">
        <v>16.3</v>
      </c>
      <c r="AK157" s="136">
        <v>1</v>
      </c>
      <c r="AL157" s="136">
        <v>21</v>
      </c>
      <c r="AM157" s="136">
        <v>39</v>
      </c>
      <c r="AN157" s="6">
        <v>0.35</v>
      </c>
      <c r="AO157" s="136">
        <v>12</v>
      </c>
      <c r="AP157" s="136">
        <v>18</v>
      </c>
      <c r="AQ157" s="6">
        <v>0.4</v>
      </c>
      <c r="AR157" s="149">
        <v>0</v>
      </c>
      <c r="AS157" s="149">
        <v>0.1</v>
      </c>
      <c r="AT157" s="149">
        <v>0.1</v>
      </c>
      <c r="AU157" s="149">
        <v>0.1</v>
      </c>
      <c r="AV157" s="136">
        <v>0</v>
      </c>
      <c r="AW157" s="136">
        <v>500</v>
      </c>
      <c r="AX157" s="136">
        <v>500</v>
      </c>
      <c r="AY157" s="136">
        <v>500</v>
      </c>
      <c r="AZ157" s="149">
        <v>0</v>
      </c>
      <c r="BA157" s="149">
        <v>0.125</v>
      </c>
      <c r="BB157" s="149">
        <v>0.125</v>
      </c>
      <c r="BC157" s="149">
        <v>0.125</v>
      </c>
      <c r="BD157" s="138">
        <v>0</v>
      </c>
      <c r="BE157" s="138"/>
      <c r="BF157" s="138"/>
      <c r="BG157" s="136">
        <v>0</v>
      </c>
      <c r="BH157" s="6">
        <v>3.35</v>
      </c>
      <c r="BI157" s="6">
        <v>3.35</v>
      </c>
      <c r="BJ157" s="136"/>
      <c r="BK157" s="136"/>
      <c r="BL157" s="136"/>
      <c r="BM157" s="136"/>
      <c r="BN157" s="238"/>
      <c r="BO157" s="136"/>
      <c r="BP157" s="136"/>
      <c r="BQ157" s="136"/>
      <c r="BR157" s="136"/>
      <c r="BS157" s="136"/>
      <c r="BT157" s="136"/>
      <c r="BU157" s="136"/>
    </row>
    <row r="158" spans="1:73">
      <c r="A158" s="4" t="s">
        <v>73</v>
      </c>
      <c r="B158" s="137">
        <v>4</v>
      </c>
      <c r="C158" s="137">
        <v>1983</v>
      </c>
      <c r="D158" s="190">
        <v>2305761</v>
      </c>
      <c r="E158" s="141">
        <v>930038</v>
      </c>
      <c r="F158" s="141">
        <v>101626</v>
      </c>
      <c r="G158" s="191">
        <v>9.9</v>
      </c>
      <c r="H158" s="209"/>
      <c r="I158" s="209"/>
      <c r="J158" s="209"/>
      <c r="K158" s="145">
        <v>25292</v>
      </c>
      <c r="L158" s="197"/>
      <c r="N158" s="140">
        <v>21988073</v>
      </c>
      <c r="O158" s="145">
        <v>19524</v>
      </c>
      <c r="P158" s="145">
        <v>63761</v>
      </c>
      <c r="Q158" s="145">
        <v>22455</v>
      </c>
      <c r="R158" s="145">
        <v>313790.59999999998</v>
      </c>
      <c r="S158" s="145">
        <v>107119.8</v>
      </c>
      <c r="T158" s="145">
        <v>116</v>
      </c>
      <c r="U158" s="145">
        <v>140</v>
      </c>
      <c r="V158" s="145">
        <v>164</v>
      </c>
      <c r="W158" s="145">
        <v>75</v>
      </c>
      <c r="X158" s="145">
        <v>139</v>
      </c>
      <c r="Y158" s="145">
        <v>199</v>
      </c>
      <c r="Z158" s="145">
        <v>253</v>
      </c>
      <c r="AA158" s="136">
        <f>ROUND((T158+X158)-MAX(0.3*(T158-85-115),0),0)</f>
        <v>255</v>
      </c>
      <c r="AB158" s="136">
        <f>ROUND((U158+Y158)-MAX(0.3*(U158-85-115),0),0)</f>
        <v>339</v>
      </c>
      <c r="AC158" s="136">
        <f>ROUND((V158+Z158)-MAX(0.3*(V158-85-115),0),0)</f>
        <v>417</v>
      </c>
      <c r="AE158" s="136">
        <v>304</v>
      </c>
      <c r="AF158" s="136">
        <v>0</v>
      </c>
      <c r="AG158" s="136">
        <f>SUM(AE158:AF158)</f>
        <v>304</v>
      </c>
      <c r="AH158" s="136">
        <f>ROUND((AG158+W158)-MAX(0.3*(AG158-85-115),0),0)</f>
        <v>348</v>
      </c>
      <c r="AI158" s="203">
        <v>492</v>
      </c>
      <c r="AJ158" s="204">
        <v>21.5</v>
      </c>
      <c r="AK158" s="136">
        <v>1</v>
      </c>
      <c r="AL158" s="136">
        <v>93</v>
      </c>
      <c r="AM158" s="136">
        <v>7</v>
      </c>
      <c r="AN158" s="6">
        <v>0.93</v>
      </c>
      <c r="AO158" s="136">
        <v>32</v>
      </c>
      <c r="AP158" s="136">
        <v>3</v>
      </c>
      <c r="AQ158" s="6">
        <v>0.91</v>
      </c>
      <c r="AR158" s="149">
        <v>0</v>
      </c>
      <c r="AS158" s="149">
        <v>0.1</v>
      </c>
      <c r="AT158" s="149">
        <v>0.1</v>
      </c>
      <c r="AU158" s="149">
        <v>0.1</v>
      </c>
      <c r="AV158" s="136">
        <v>0</v>
      </c>
      <c r="AW158" s="136">
        <v>500</v>
      </c>
      <c r="AX158" s="136">
        <v>500</v>
      </c>
      <c r="AY158" s="136">
        <v>500</v>
      </c>
      <c r="AZ158" s="149">
        <v>0</v>
      </c>
      <c r="BA158" s="149">
        <v>0.125</v>
      </c>
      <c r="BB158" s="149">
        <v>0.125</v>
      </c>
      <c r="BC158" s="149">
        <v>0.125</v>
      </c>
      <c r="BD158" s="138">
        <v>0</v>
      </c>
      <c r="BE158" s="138"/>
      <c r="BF158" s="138"/>
      <c r="BG158" s="136">
        <v>0</v>
      </c>
      <c r="BH158" s="6">
        <v>3.35</v>
      </c>
      <c r="BI158" s="6">
        <v>2.95</v>
      </c>
      <c r="BJ158" s="136"/>
      <c r="BK158" s="136"/>
      <c r="BL158" s="136"/>
      <c r="BM158" s="136"/>
      <c r="BN158" s="238"/>
      <c r="BO158" s="136"/>
      <c r="BP158" s="136"/>
      <c r="BQ158" s="136"/>
      <c r="BR158" s="136"/>
      <c r="BS158" s="136"/>
      <c r="BT158" s="136"/>
      <c r="BU158" s="136"/>
    </row>
    <row r="159" spans="1:73">
      <c r="A159" s="4" t="s">
        <v>74</v>
      </c>
      <c r="B159" s="137">
        <v>5</v>
      </c>
      <c r="C159" s="137">
        <v>1983</v>
      </c>
      <c r="D159" s="190">
        <v>25360026</v>
      </c>
      <c r="E159" s="141">
        <v>11090005</v>
      </c>
      <c r="F159" s="141">
        <v>1203792</v>
      </c>
      <c r="G159" s="191">
        <v>9.8000000000000007</v>
      </c>
      <c r="H159" s="209"/>
      <c r="I159" s="209"/>
      <c r="J159" s="209"/>
      <c r="K159" s="145">
        <v>426143</v>
      </c>
      <c r="L159" s="197"/>
      <c r="N159" s="140">
        <v>368675480</v>
      </c>
      <c r="O159" s="145">
        <v>420077</v>
      </c>
      <c r="P159" s="145">
        <v>1579695</v>
      </c>
      <c r="Q159" s="145">
        <v>538848</v>
      </c>
      <c r="R159" s="145">
        <v>1786178</v>
      </c>
      <c r="S159" s="145">
        <v>625445.30000000005</v>
      </c>
      <c r="T159" s="145">
        <v>408</v>
      </c>
      <c r="U159" s="145">
        <v>506</v>
      </c>
      <c r="V159" s="145">
        <v>601</v>
      </c>
      <c r="W159" s="145">
        <v>75</v>
      </c>
      <c r="X159" s="145">
        <v>139</v>
      </c>
      <c r="Y159" s="145">
        <v>199</v>
      </c>
      <c r="Z159" s="145">
        <v>253</v>
      </c>
      <c r="AA159" s="136">
        <f>ROUND((T159+X159)-MAX(0.3*(T159-85-115),0),0)</f>
        <v>485</v>
      </c>
      <c r="AB159" s="136">
        <f>ROUND((U159+Y159)-MAX(0.3*(U159-85-115),0),0)</f>
        <v>613</v>
      </c>
      <c r="AC159" s="136">
        <f>ROUND((V159+Z159)-MAX(0.3*(V159-85-115),0),0)</f>
        <v>734</v>
      </c>
      <c r="AE159" s="136">
        <v>304</v>
      </c>
      <c r="AF159" s="136">
        <v>163</v>
      </c>
      <c r="AG159" s="136">
        <f>SUM(AE159:AF159)</f>
        <v>467</v>
      </c>
      <c r="AH159" s="136">
        <f>ROUND((AG159+W159)-MAX(0.3*(AG159-85-115),0),0)</f>
        <v>462</v>
      </c>
      <c r="AI159" s="203">
        <v>3755</v>
      </c>
      <c r="AJ159" s="204">
        <v>14.9</v>
      </c>
      <c r="AK159" s="136">
        <v>0</v>
      </c>
      <c r="AL159" s="136">
        <v>48</v>
      </c>
      <c r="AM159" s="136">
        <v>32</v>
      </c>
      <c r="AN159" s="6">
        <v>0.6</v>
      </c>
      <c r="AO159" s="136">
        <v>25</v>
      </c>
      <c r="AP159" s="136">
        <v>14</v>
      </c>
      <c r="AQ159" s="6">
        <v>0.64</v>
      </c>
      <c r="AR159" s="149">
        <v>0</v>
      </c>
      <c r="AS159" s="149">
        <v>0.1</v>
      </c>
      <c r="AT159" s="149">
        <v>0.1</v>
      </c>
      <c r="AU159" s="149">
        <v>0.1</v>
      </c>
      <c r="AV159" s="136">
        <v>0</v>
      </c>
      <c r="AW159" s="136">
        <v>500</v>
      </c>
      <c r="AX159" s="136">
        <v>500</v>
      </c>
      <c r="AY159" s="136">
        <v>500</v>
      </c>
      <c r="AZ159" s="149">
        <v>0</v>
      </c>
      <c r="BA159" s="149">
        <v>0.125</v>
      </c>
      <c r="BB159" s="149">
        <v>0.125</v>
      </c>
      <c r="BC159" s="149">
        <v>0.125</v>
      </c>
      <c r="BD159" s="138">
        <v>0</v>
      </c>
      <c r="BE159" s="138"/>
      <c r="BF159" s="138"/>
      <c r="BG159" s="136">
        <v>0</v>
      </c>
      <c r="BH159" s="6">
        <v>3.35</v>
      </c>
      <c r="BI159" s="6">
        <v>3.35</v>
      </c>
      <c r="BJ159" s="136"/>
      <c r="BK159" s="136"/>
      <c r="BL159" s="136"/>
      <c r="BM159" s="136"/>
      <c r="BN159" s="238"/>
      <c r="BO159" s="136"/>
      <c r="BP159" s="136"/>
      <c r="BQ159" s="136"/>
      <c r="BR159" s="136"/>
      <c r="BS159" s="136"/>
      <c r="BT159" s="136"/>
      <c r="BU159" s="136"/>
    </row>
    <row r="160" spans="1:73">
      <c r="A160" s="4" t="s">
        <v>75</v>
      </c>
      <c r="B160" s="137">
        <v>6</v>
      </c>
      <c r="C160" s="137">
        <v>1983</v>
      </c>
      <c r="D160" s="190">
        <v>3133630</v>
      </c>
      <c r="E160" s="141">
        <v>1548743</v>
      </c>
      <c r="F160" s="141">
        <v>118050</v>
      </c>
      <c r="G160" s="191">
        <v>7.1</v>
      </c>
      <c r="H160" s="209"/>
      <c r="I160" s="209"/>
      <c r="J160" s="209"/>
      <c r="K160" s="145">
        <v>50718</v>
      </c>
      <c r="L160" s="197"/>
      <c r="N160" s="140">
        <v>42968979</v>
      </c>
      <c r="O160" s="145">
        <v>157096</v>
      </c>
      <c r="P160" s="145">
        <v>85194</v>
      </c>
      <c r="Q160" s="145">
        <v>29208</v>
      </c>
      <c r="R160" s="145">
        <v>188899.20000000001</v>
      </c>
      <c r="S160" s="145">
        <v>70394.75</v>
      </c>
      <c r="T160" s="145">
        <v>252</v>
      </c>
      <c r="U160" s="145">
        <v>319</v>
      </c>
      <c r="V160" s="145">
        <v>387</v>
      </c>
      <c r="W160" s="145">
        <v>75</v>
      </c>
      <c r="X160" s="145">
        <v>139</v>
      </c>
      <c r="Y160" s="145">
        <v>199</v>
      </c>
      <c r="Z160" s="145">
        <v>253</v>
      </c>
      <c r="AA160" s="136">
        <f>ROUND((T160+X160)-MAX(0.3*(T160-85-115),0),0)</f>
        <v>375</v>
      </c>
      <c r="AB160" s="136">
        <f>ROUND((U160+Y160)-MAX(0.3*(U160-85-115),0),0)</f>
        <v>482</v>
      </c>
      <c r="AC160" s="136">
        <f>ROUND((V160+Z160)-MAX(0.3*(V160-85-115),0),0)</f>
        <v>584</v>
      </c>
      <c r="AE160" s="136">
        <v>304</v>
      </c>
      <c r="AF160" s="136">
        <v>58</v>
      </c>
      <c r="AG160" s="136">
        <f>SUM(AE160:AF160)</f>
        <v>362</v>
      </c>
      <c r="AH160" s="136">
        <f>ROUND((AG160+W160)-MAX(0.3*(AG160-85-115),0),0)</f>
        <v>388</v>
      </c>
      <c r="AI160" s="203">
        <v>390</v>
      </c>
      <c r="AJ160" s="204">
        <v>12.6</v>
      </c>
      <c r="AK160" s="136">
        <v>1</v>
      </c>
      <c r="AL160" s="136">
        <v>25</v>
      </c>
      <c r="AM160" s="136">
        <v>40</v>
      </c>
      <c r="AN160" s="6">
        <v>0.38</v>
      </c>
      <c r="AO160" s="136">
        <v>14</v>
      </c>
      <c r="AP160" s="136">
        <v>21</v>
      </c>
      <c r="AQ160" s="6">
        <v>0.4</v>
      </c>
      <c r="AR160" s="149">
        <v>0</v>
      </c>
      <c r="AS160" s="149">
        <v>0.1</v>
      </c>
      <c r="AT160" s="149">
        <v>0.1</v>
      </c>
      <c r="AU160" s="149">
        <v>0.1</v>
      </c>
      <c r="AV160" s="136">
        <v>0</v>
      </c>
      <c r="AW160" s="136">
        <v>500</v>
      </c>
      <c r="AX160" s="136">
        <v>500</v>
      </c>
      <c r="AY160" s="136">
        <v>500</v>
      </c>
      <c r="AZ160" s="149">
        <v>0</v>
      </c>
      <c r="BA160" s="149">
        <v>0.125</v>
      </c>
      <c r="BB160" s="149">
        <v>0.125</v>
      </c>
      <c r="BC160" s="149">
        <v>0.125</v>
      </c>
      <c r="BD160" s="138">
        <v>0</v>
      </c>
      <c r="BE160" s="138"/>
      <c r="BF160" s="138"/>
      <c r="BG160" s="136">
        <v>0</v>
      </c>
      <c r="BH160" s="6">
        <v>3.35</v>
      </c>
      <c r="BI160" s="6">
        <v>2.5</v>
      </c>
      <c r="BJ160" s="136"/>
      <c r="BK160" s="136"/>
      <c r="BL160" s="136"/>
      <c r="BM160" s="136"/>
      <c r="BN160" s="238"/>
      <c r="BO160" s="136"/>
      <c r="BP160" s="136"/>
      <c r="BQ160" s="136"/>
      <c r="BR160" s="136"/>
      <c r="BS160" s="136"/>
      <c r="BT160" s="136"/>
      <c r="BU160" s="136"/>
    </row>
    <row r="161" spans="1:73">
      <c r="A161" s="4" t="s">
        <v>76</v>
      </c>
      <c r="B161" s="137">
        <v>7</v>
      </c>
      <c r="C161" s="137">
        <v>1983</v>
      </c>
      <c r="D161" s="190">
        <v>3162354</v>
      </c>
      <c r="E161" s="141">
        <v>1522446</v>
      </c>
      <c r="F161" s="141">
        <v>97257</v>
      </c>
      <c r="G161" s="191">
        <v>6</v>
      </c>
      <c r="H161" s="209"/>
      <c r="I161" s="209"/>
      <c r="J161" s="209"/>
      <c r="K161" s="145">
        <v>55528</v>
      </c>
      <c r="L161" s="197"/>
      <c r="N161" s="140">
        <v>49858707</v>
      </c>
      <c r="O161" s="145">
        <v>21423</v>
      </c>
      <c r="P161" s="145">
        <v>127980</v>
      </c>
      <c r="Q161" s="145">
        <v>43886</v>
      </c>
      <c r="R161" s="145">
        <v>168510.2</v>
      </c>
      <c r="S161" s="145">
        <v>64038.75</v>
      </c>
      <c r="T161" s="145">
        <v>414</v>
      </c>
      <c r="U161" s="145">
        <v>513</v>
      </c>
      <c r="V161" s="145">
        <v>599</v>
      </c>
      <c r="W161" s="145">
        <v>75</v>
      </c>
      <c r="X161" s="145">
        <v>139</v>
      </c>
      <c r="Y161" s="145">
        <v>199</v>
      </c>
      <c r="Z161" s="145">
        <v>253</v>
      </c>
      <c r="AA161" s="136">
        <f>ROUND((T161+X161)-MAX(0.3*(T161-85-115),0),0)</f>
        <v>489</v>
      </c>
      <c r="AB161" s="136">
        <f>ROUND((U161+Y161)-MAX(0.3*(U161-85-115),0),0)</f>
        <v>618</v>
      </c>
      <c r="AC161" s="136">
        <f>ROUND((V161+Z161)-MAX(0.3*(V161-85-115),0),0)</f>
        <v>732</v>
      </c>
      <c r="AE161" s="136">
        <v>304</v>
      </c>
      <c r="AF161" s="136"/>
      <c r="AG161" s="136">
        <f>SUM(AE161:AF161)</f>
        <v>304</v>
      </c>
      <c r="AH161" s="136">
        <f>ROUND((AG161+W161)-MAX(0.3*(AG161-85-115),0),0)</f>
        <v>348</v>
      </c>
      <c r="AI161" s="203">
        <v>276</v>
      </c>
      <c r="AJ161" s="204">
        <v>8.8000000000000007</v>
      </c>
      <c r="AK161" s="136">
        <v>1</v>
      </c>
      <c r="AL161" s="136">
        <v>87</v>
      </c>
      <c r="AM161" s="136">
        <v>64</v>
      </c>
      <c r="AN161" s="6">
        <v>0.57999999999999996</v>
      </c>
      <c r="AO161" s="136">
        <v>23</v>
      </c>
      <c r="AP161" s="136">
        <v>13</v>
      </c>
      <c r="AQ161" s="6">
        <v>0.64</v>
      </c>
      <c r="AR161" s="149">
        <v>0</v>
      </c>
      <c r="AS161" s="149">
        <v>0.1</v>
      </c>
      <c r="AT161" s="149">
        <v>0.1</v>
      </c>
      <c r="AU161" s="149">
        <v>0.1</v>
      </c>
      <c r="AV161" s="136">
        <v>0</v>
      </c>
      <c r="AW161" s="136">
        <v>500</v>
      </c>
      <c r="AX161" s="136">
        <v>500</v>
      </c>
      <c r="AY161" s="136">
        <v>500</v>
      </c>
      <c r="AZ161" s="149">
        <v>0</v>
      </c>
      <c r="BA161" s="149">
        <v>0.125</v>
      </c>
      <c r="BB161" s="149">
        <v>0.125</v>
      </c>
      <c r="BC161" s="149">
        <v>0.125</v>
      </c>
      <c r="BD161" s="138">
        <v>0</v>
      </c>
      <c r="BE161" s="138"/>
      <c r="BF161" s="138"/>
      <c r="BG161" s="136">
        <v>0</v>
      </c>
      <c r="BH161" s="6">
        <v>3.35</v>
      </c>
      <c r="BI161" s="6">
        <v>3.37</v>
      </c>
      <c r="BJ161" s="136"/>
      <c r="BK161" s="136"/>
      <c r="BL161" s="136"/>
      <c r="BM161" s="136"/>
      <c r="BN161" s="238"/>
      <c r="BO161" s="136"/>
      <c r="BP161" s="136"/>
      <c r="BQ161" s="136"/>
      <c r="BR161" s="136"/>
      <c r="BS161" s="136"/>
      <c r="BT161" s="136"/>
      <c r="BU161" s="136"/>
    </row>
    <row r="162" spans="1:73">
      <c r="A162" s="4" t="s">
        <v>77</v>
      </c>
      <c r="B162" s="137">
        <v>8</v>
      </c>
      <c r="C162" s="137">
        <v>1983</v>
      </c>
      <c r="D162" s="190">
        <v>605458</v>
      </c>
      <c r="E162" s="141">
        <v>273360</v>
      </c>
      <c r="F162" s="141">
        <v>22898</v>
      </c>
      <c r="G162" s="191">
        <v>7.7</v>
      </c>
      <c r="H162" s="209"/>
      <c r="I162" s="209"/>
      <c r="J162" s="209"/>
      <c r="K162" s="145">
        <v>10611</v>
      </c>
      <c r="L162" s="197"/>
      <c r="N162" s="140">
        <v>8163545</v>
      </c>
      <c r="O162" s="145">
        <v>3348</v>
      </c>
      <c r="P162" s="145">
        <v>26505</v>
      </c>
      <c r="Q162" s="145">
        <v>9576</v>
      </c>
      <c r="R162" s="145">
        <v>85579.25</v>
      </c>
      <c r="S162" s="145">
        <v>35658.080000000002</v>
      </c>
      <c r="T162" s="145">
        <v>197</v>
      </c>
      <c r="U162" s="145">
        <v>266</v>
      </c>
      <c r="V162" s="145">
        <v>312</v>
      </c>
      <c r="W162" s="145">
        <v>75</v>
      </c>
      <c r="X162" s="145">
        <v>139</v>
      </c>
      <c r="Y162" s="145">
        <v>199</v>
      </c>
      <c r="Z162" s="145">
        <v>253</v>
      </c>
      <c r="AA162" s="136">
        <f>ROUND((T162+X162)-MAX(0.3*(T162-85-115),0),0)</f>
        <v>336</v>
      </c>
      <c r="AB162" s="136">
        <f>ROUND((U162+Y162)-MAX(0.3*(U162-85-115),0),0)</f>
        <v>445</v>
      </c>
      <c r="AC162" s="136">
        <f>ROUND((V162+Z162)-MAX(0.3*(V162-85-115),0),0)</f>
        <v>531</v>
      </c>
      <c r="AE162" s="136">
        <v>304</v>
      </c>
      <c r="AF162" s="136">
        <v>0</v>
      </c>
      <c r="AG162" s="136">
        <f>SUM(AE162:AF162)</f>
        <v>304</v>
      </c>
      <c r="AH162" s="136">
        <f>ROUND((AG162+W162)-MAX(0.3*(AG162-85-115),0),0)</f>
        <v>348</v>
      </c>
      <c r="AI162" s="203">
        <v>52</v>
      </c>
      <c r="AJ162" s="204">
        <v>8.6</v>
      </c>
      <c r="AK162" s="136">
        <v>0</v>
      </c>
      <c r="AL162" s="136">
        <v>24</v>
      </c>
      <c r="AM162" s="136">
        <v>17</v>
      </c>
      <c r="AN162" s="6">
        <v>0.59</v>
      </c>
      <c r="AO162" s="136">
        <v>13</v>
      </c>
      <c r="AP162" s="136">
        <v>8</v>
      </c>
      <c r="AQ162" s="6">
        <v>0.62</v>
      </c>
      <c r="AR162" s="149">
        <v>0</v>
      </c>
      <c r="AS162" s="149">
        <v>0.1</v>
      </c>
      <c r="AT162" s="149">
        <v>0.1</v>
      </c>
      <c r="AU162" s="149">
        <v>0.1</v>
      </c>
      <c r="AV162" s="136">
        <v>0</v>
      </c>
      <c r="AW162" s="136">
        <v>500</v>
      </c>
      <c r="AX162" s="136">
        <v>500</v>
      </c>
      <c r="AY162" s="136">
        <v>500</v>
      </c>
      <c r="AZ162" s="149">
        <v>0</v>
      </c>
      <c r="BA162" s="149">
        <v>0.125</v>
      </c>
      <c r="BB162" s="149">
        <v>0.125</v>
      </c>
      <c r="BC162" s="149">
        <v>0.125</v>
      </c>
      <c r="BD162" s="138">
        <v>0</v>
      </c>
      <c r="BE162" s="138"/>
      <c r="BF162" s="138"/>
      <c r="BG162" s="136">
        <v>0</v>
      </c>
      <c r="BH162" s="6">
        <v>3.35</v>
      </c>
      <c r="BI162" s="6">
        <v>3</v>
      </c>
      <c r="BJ162" s="136"/>
      <c r="BK162" s="136"/>
      <c r="BL162" s="136"/>
      <c r="BM162" s="136"/>
      <c r="BN162" s="238"/>
      <c r="BO162" s="136"/>
      <c r="BP162" s="136"/>
      <c r="BQ162" s="136"/>
      <c r="BR162" s="136"/>
      <c r="BS162" s="136"/>
      <c r="BT162" s="136"/>
      <c r="BU162" s="136"/>
    </row>
    <row r="163" spans="1:73">
      <c r="A163" s="4" t="s">
        <v>78</v>
      </c>
      <c r="B163" s="137">
        <v>9</v>
      </c>
      <c r="C163" s="137">
        <v>1983</v>
      </c>
      <c r="D163" s="190">
        <v>632433</v>
      </c>
      <c r="E163" s="141">
        <v>280937</v>
      </c>
      <c r="F163" s="141">
        <v>35544</v>
      </c>
      <c r="G163" s="191">
        <v>11.2</v>
      </c>
      <c r="H163" s="209"/>
      <c r="I163" s="209"/>
      <c r="J163" s="209"/>
      <c r="K163" s="145">
        <v>24573</v>
      </c>
      <c r="L163" s="197"/>
      <c r="N163" s="140">
        <v>9977198</v>
      </c>
      <c r="O163" s="145">
        <v>11803</v>
      </c>
      <c r="P163" s="145">
        <v>62362</v>
      </c>
      <c r="Q163" s="145">
        <v>23838</v>
      </c>
      <c r="R163" s="145">
        <v>50905.25</v>
      </c>
      <c r="S163" s="145">
        <v>19058.080000000002</v>
      </c>
      <c r="T163" s="145">
        <v>237</v>
      </c>
      <c r="U163" s="145">
        <v>300</v>
      </c>
      <c r="V163" s="145">
        <v>366</v>
      </c>
      <c r="W163" s="145">
        <v>75</v>
      </c>
      <c r="X163" s="145">
        <v>139</v>
      </c>
      <c r="Y163" s="145">
        <v>199</v>
      </c>
      <c r="Z163" s="145">
        <v>253</v>
      </c>
      <c r="AA163" s="136">
        <f>ROUND((T163+X163)-MAX(0.3*(T163-85-115),0),0)</f>
        <v>365</v>
      </c>
      <c r="AB163" s="136">
        <f>ROUND((U163+Y163)-MAX(0.3*(U163-85-115),0),0)</f>
        <v>469</v>
      </c>
      <c r="AC163" s="136">
        <f>ROUND((V163+Z163)-MAX(0.3*(V163-85-115),0),0)</f>
        <v>569</v>
      </c>
      <c r="AE163" s="136">
        <v>304</v>
      </c>
      <c r="AF163" s="136">
        <v>15</v>
      </c>
      <c r="AG163" s="136">
        <f>SUM(AE163:AF163)</f>
        <v>319</v>
      </c>
      <c r="AH163" s="136">
        <f>ROUND((AG163+W163)-MAX(0.3*(AG163-85-115),0),0)</f>
        <v>358</v>
      </c>
      <c r="AI163" s="203">
        <v>130</v>
      </c>
      <c r="AJ163" s="204">
        <v>21.5</v>
      </c>
      <c r="AK163" s="136"/>
      <c r="AL163" s="136"/>
      <c r="AM163" s="136"/>
      <c r="AN163" s="6"/>
      <c r="AO163" s="136"/>
      <c r="AP163" s="136"/>
      <c r="AQ163" s="6"/>
      <c r="AR163" s="149">
        <v>0</v>
      </c>
      <c r="AS163" s="149">
        <v>0.1</v>
      </c>
      <c r="AT163" s="149">
        <v>0.1</v>
      </c>
      <c r="AU163" s="149">
        <v>0.1</v>
      </c>
      <c r="AV163" s="136">
        <v>0</v>
      </c>
      <c r="AW163" s="136">
        <v>500</v>
      </c>
      <c r="AX163" s="136">
        <v>500</v>
      </c>
      <c r="AY163" s="136">
        <v>500</v>
      </c>
      <c r="AZ163" s="149">
        <v>0</v>
      </c>
      <c r="BA163" s="149">
        <v>0.125</v>
      </c>
      <c r="BB163" s="149">
        <v>0.125</v>
      </c>
      <c r="BC163" s="149">
        <v>0.125</v>
      </c>
      <c r="BD163" s="138">
        <v>0</v>
      </c>
      <c r="BE163" s="138"/>
      <c r="BF163" s="138"/>
      <c r="BG163" s="136">
        <v>0</v>
      </c>
      <c r="BH163" s="6">
        <v>3.35</v>
      </c>
      <c r="BI163" s="6">
        <v>3.35</v>
      </c>
      <c r="BJ163" s="136"/>
      <c r="BK163" s="136"/>
      <c r="BL163" s="136"/>
      <c r="BM163" s="136"/>
      <c r="BN163" s="238"/>
      <c r="BO163" s="136"/>
      <c r="BP163" s="136"/>
      <c r="BQ163" s="136"/>
      <c r="BR163" s="136"/>
      <c r="BS163" s="136"/>
      <c r="BT163" s="136"/>
      <c r="BU163" s="136"/>
    </row>
    <row r="164" spans="1:73">
      <c r="A164" s="4" t="s">
        <v>80</v>
      </c>
      <c r="B164" s="137">
        <v>10</v>
      </c>
      <c r="C164" s="137">
        <v>1983</v>
      </c>
      <c r="D164" s="190">
        <v>10749851</v>
      </c>
      <c r="E164" s="141">
        <v>4508687</v>
      </c>
      <c r="F164" s="141">
        <v>418761</v>
      </c>
      <c r="G164" s="191">
        <v>8.5</v>
      </c>
      <c r="H164" s="209"/>
      <c r="I164" s="209"/>
      <c r="J164" s="209"/>
      <c r="K164" s="145">
        <v>136768</v>
      </c>
      <c r="L164" s="197"/>
      <c r="N164" s="140">
        <v>139241897</v>
      </c>
      <c r="O164" s="145">
        <v>84772</v>
      </c>
      <c r="P164" s="145">
        <v>281308</v>
      </c>
      <c r="Q164" s="145">
        <v>103344</v>
      </c>
      <c r="R164" s="145">
        <v>817597.3</v>
      </c>
      <c r="S164" s="145">
        <v>305432.7</v>
      </c>
      <c r="T164" s="145">
        <v>161</v>
      </c>
      <c r="U164" s="145">
        <v>209</v>
      </c>
      <c r="V164" s="145">
        <v>246</v>
      </c>
      <c r="W164" s="145">
        <v>75</v>
      </c>
      <c r="X164" s="145">
        <v>139</v>
      </c>
      <c r="Y164" s="145">
        <v>199</v>
      </c>
      <c r="Z164" s="145">
        <v>253</v>
      </c>
      <c r="AA164" s="136">
        <f>ROUND((T164+X164)-MAX(0.3*(T164-85-115),0),0)</f>
        <v>300</v>
      </c>
      <c r="AB164" s="136">
        <f>ROUND((U164+Y164)-MAX(0.3*(U164-85-115),0),0)</f>
        <v>405</v>
      </c>
      <c r="AC164" s="136">
        <f>ROUND((V164+Z164)-MAX(0.3*(V164-85-115),0),0)</f>
        <v>485</v>
      </c>
      <c r="AE164" s="136">
        <v>304</v>
      </c>
      <c r="AF164" s="136">
        <v>0</v>
      </c>
      <c r="AG164" s="136">
        <f>SUM(AE164:AF164)</f>
        <v>304</v>
      </c>
      <c r="AH164" s="136">
        <f>ROUND((AG164+W164)-MAX(0.3*(AG164-85-115),0),0)</f>
        <v>348</v>
      </c>
      <c r="AI164" s="203">
        <v>1595</v>
      </c>
      <c r="AJ164" s="204">
        <v>14.7</v>
      </c>
      <c r="AK164" s="136">
        <v>1</v>
      </c>
      <c r="AL164" s="136">
        <v>84</v>
      </c>
      <c r="AM164" s="136">
        <v>36</v>
      </c>
      <c r="AN164" s="6">
        <v>0.7</v>
      </c>
      <c r="AO164" s="136">
        <v>32</v>
      </c>
      <c r="AP164" s="136">
        <v>3</v>
      </c>
      <c r="AQ164" s="6">
        <v>0.91</v>
      </c>
      <c r="AR164" s="149">
        <v>0</v>
      </c>
      <c r="AS164" s="149">
        <v>0.1</v>
      </c>
      <c r="AT164" s="149">
        <v>0.1</v>
      </c>
      <c r="AU164" s="149">
        <v>0.1</v>
      </c>
      <c r="AV164" s="136">
        <v>0</v>
      </c>
      <c r="AW164" s="136">
        <v>500</v>
      </c>
      <c r="AX164" s="136">
        <v>500</v>
      </c>
      <c r="AY164" s="136">
        <v>500</v>
      </c>
      <c r="AZ164" s="149">
        <v>0</v>
      </c>
      <c r="BA164" s="149">
        <v>0.125</v>
      </c>
      <c r="BB164" s="149">
        <v>0.125</v>
      </c>
      <c r="BC164" s="149">
        <v>0.125</v>
      </c>
      <c r="BD164" s="138">
        <v>0</v>
      </c>
      <c r="BE164" s="138"/>
      <c r="BF164" s="138"/>
      <c r="BG164" s="136">
        <v>0</v>
      </c>
      <c r="BH164" s="6">
        <v>3.35</v>
      </c>
      <c r="BI164" s="6">
        <v>3.35</v>
      </c>
      <c r="BJ164" s="136"/>
      <c r="BK164" s="136"/>
      <c r="BL164" s="136"/>
      <c r="BM164" s="136"/>
      <c r="BN164" s="238"/>
      <c r="BO164" s="136"/>
      <c r="BP164" s="136"/>
      <c r="BQ164" s="136"/>
      <c r="BR164" s="136"/>
      <c r="BS164" s="136"/>
      <c r="BT164" s="136"/>
      <c r="BU164" s="136"/>
    </row>
    <row r="165" spans="1:73">
      <c r="A165" s="4" t="s">
        <v>81</v>
      </c>
      <c r="B165" s="137">
        <v>11</v>
      </c>
      <c r="C165" s="137">
        <v>1983</v>
      </c>
      <c r="D165" s="190">
        <v>5728250</v>
      </c>
      <c r="E165" s="141">
        <v>2484166</v>
      </c>
      <c r="F165" s="141">
        <v>208183</v>
      </c>
      <c r="G165" s="191">
        <v>7.7</v>
      </c>
      <c r="H165" s="209"/>
      <c r="I165" s="209"/>
      <c r="J165" s="209"/>
      <c r="K165" s="145">
        <v>76738</v>
      </c>
      <c r="L165" s="197"/>
      <c r="N165" s="140">
        <v>63100546</v>
      </c>
      <c r="O165" s="145">
        <v>28960</v>
      </c>
      <c r="P165" s="145">
        <v>240039</v>
      </c>
      <c r="Q165" s="145">
        <v>89182</v>
      </c>
      <c r="R165" s="145">
        <v>627387.30000000005</v>
      </c>
      <c r="S165" s="145">
        <v>214447.9</v>
      </c>
      <c r="T165" s="145">
        <v>162</v>
      </c>
      <c r="U165" s="145">
        <v>194</v>
      </c>
      <c r="V165" s="145">
        <v>229</v>
      </c>
      <c r="W165" s="145">
        <v>75</v>
      </c>
      <c r="X165" s="145">
        <v>139</v>
      </c>
      <c r="Y165" s="145">
        <v>199</v>
      </c>
      <c r="Z165" s="145">
        <v>253</v>
      </c>
      <c r="AA165" s="136">
        <f>ROUND((T165+X165)-MAX(0.3*(T165-85-115),0),0)</f>
        <v>301</v>
      </c>
      <c r="AB165" s="136">
        <f>ROUND((U165+Y165)-MAX(0.3*(U165-85-115),0),0)</f>
        <v>393</v>
      </c>
      <c r="AC165" s="136">
        <f>ROUND((V165+Z165)-MAX(0.3*(V165-85-115),0),0)</f>
        <v>473</v>
      </c>
      <c r="AE165" s="136">
        <v>304</v>
      </c>
      <c r="AF165" s="136">
        <v>0</v>
      </c>
      <c r="AG165" s="136">
        <f>SUM(AE165:AF165)</f>
        <v>304</v>
      </c>
      <c r="AH165" s="136">
        <f>ROUND((AG165+W165)-MAX(0.3*(AG165-85-115),0),0)</f>
        <v>348</v>
      </c>
      <c r="AI165" s="203">
        <v>1050</v>
      </c>
      <c r="AJ165" s="204">
        <v>18.8</v>
      </c>
      <c r="AK165" s="136">
        <v>1</v>
      </c>
      <c r="AL165" s="136">
        <v>156</v>
      </c>
      <c r="AM165" s="136">
        <v>24</v>
      </c>
      <c r="AN165" s="6">
        <v>0.87</v>
      </c>
      <c r="AO165" s="136">
        <v>49</v>
      </c>
      <c r="AP165" s="136">
        <v>7</v>
      </c>
      <c r="AQ165" s="6">
        <v>0.88</v>
      </c>
      <c r="AR165" s="149">
        <v>0</v>
      </c>
      <c r="AS165" s="149">
        <v>0.1</v>
      </c>
      <c r="AT165" s="149">
        <v>0.1</v>
      </c>
      <c r="AU165" s="149">
        <v>0.1</v>
      </c>
      <c r="AV165" s="136">
        <v>0</v>
      </c>
      <c r="AW165" s="136">
        <v>500</v>
      </c>
      <c r="AX165" s="136">
        <v>500</v>
      </c>
      <c r="AY165" s="136">
        <v>500</v>
      </c>
      <c r="AZ165" s="149">
        <v>0</v>
      </c>
      <c r="BA165" s="149">
        <v>0.125</v>
      </c>
      <c r="BB165" s="149">
        <v>0.125</v>
      </c>
      <c r="BC165" s="149">
        <v>0.125</v>
      </c>
      <c r="BD165" s="138">
        <v>0</v>
      </c>
      <c r="BE165" s="138"/>
      <c r="BF165" s="138"/>
      <c r="BG165" s="136">
        <v>0</v>
      </c>
      <c r="BH165" s="6">
        <v>3.35</v>
      </c>
      <c r="BI165" s="6">
        <v>1.25</v>
      </c>
      <c r="BJ165" s="136"/>
      <c r="BK165" s="136"/>
      <c r="BL165" s="136"/>
      <c r="BM165" s="136"/>
      <c r="BN165" s="238"/>
      <c r="BO165" s="136"/>
      <c r="BP165" s="136"/>
      <c r="BQ165" s="136"/>
      <c r="BR165" s="136"/>
      <c r="BS165" s="136"/>
      <c r="BT165" s="136"/>
      <c r="BU165" s="136"/>
    </row>
    <row r="166" spans="1:73">
      <c r="A166" s="4" t="s">
        <v>82</v>
      </c>
      <c r="B166" s="137">
        <v>12</v>
      </c>
      <c r="C166" s="137">
        <v>1983</v>
      </c>
      <c r="D166" s="190">
        <v>1012717</v>
      </c>
      <c r="E166" s="141">
        <v>442480</v>
      </c>
      <c r="F166" s="141">
        <v>29098</v>
      </c>
      <c r="G166" s="191">
        <v>6.2</v>
      </c>
      <c r="H166" s="209"/>
      <c r="I166" s="209"/>
      <c r="J166" s="209"/>
      <c r="K166" s="145">
        <v>17260</v>
      </c>
      <c r="L166" s="197"/>
      <c r="N166" s="140">
        <v>14419849</v>
      </c>
      <c r="O166" s="145">
        <v>12347</v>
      </c>
      <c r="P166" s="145">
        <v>54532</v>
      </c>
      <c r="Q166" s="145">
        <v>17709</v>
      </c>
      <c r="R166" s="145">
        <v>100998.3</v>
      </c>
      <c r="S166" s="145">
        <v>38488.5</v>
      </c>
      <c r="T166" s="145">
        <v>390</v>
      </c>
      <c r="U166" s="145">
        <v>468</v>
      </c>
      <c r="V166" s="145">
        <v>546</v>
      </c>
      <c r="W166" s="145">
        <v>106</v>
      </c>
      <c r="X166" s="145">
        <v>194</v>
      </c>
      <c r="Y166" s="145">
        <v>278</v>
      </c>
      <c r="Z166" s="145">
        <v>353</v>
      </c>
      <c r="AA166" s="136">
        <f>ROUND((T166+X166)-MAX(0.3*(T166-120-165),0),0)</f>
        <v>553</v>
      </c>
      <c r="AB166" s="136">
        <f>ROUND((U166+Y166)-MAX(0.3*(U166-120-165),0),0)</f>
        <v>691</v>
      </c>
      <c r="AC166" s="136">
        <f>ROUND((V166+Z166)-MAX(0.3*(V166-120-165),0),0)</f>
        <v>821</v>
      </c>
      <c r="AE166" s="136">
        <v>304</v>
      </c>
      <c r="AF166" s="136">
        <v>5</v>
      </c>
      <c r="AG166" s="136">
        <f>SUM(AE166:AF166)</f>
        <v>309</v>
      </c>
      <c r="AH166" s="136">
        <f>ROUND((AG166+W166)-MAX(0.3*(AG166-120-165),0),0)</f>
        <v>408</v>
      </c>
      <c r="AI166" s="203">
        <v>129</v>
      </c>
      <c r="AJ166" s="204">
        <v>12.9</v>
      </c>
      <c r="AK166" s="136">
        <v>1</v>
      </c>
      <c r="AL166" s="136">
        <v>43</v>
      </c>
      <c r="AM166" s="136">
        <v>8</v>
      </c>
      <c r="AN166" s="6">
        <v>0.84</v>
      </c>
      <c r="AO166" s="136">
        <v>20</v>
      </c>
      <c r="AP166" s="136">
        <v>5</v>
      </c>
      <c r="AQ166" s="6">
        <v>0.8</v>
      </c>
      <c r="AR166" s="149">
        <v>0</v>
      </c>
      <c r="AS166" s="149">
        <v>0.1</v>
      </c>
      <c r="AT166" s="149">
        <v>0.1</v>
      </c>
      <c r="AU166" s="149">
        <v>0.1</v>
      </c>
      <c r="AV166" s="136">
        <v>0</v>
      </c>
      <c r="AW166" s="136">
        <v>500</v>
      </c>
      <c r="AX166" s="136">
        <v>500</v>
      </c>
      <c r="AY166" s="136">
        <v>500</v>
      </c>
      <c r="AZ166" s="149">
        <v>0</v>
      </c>
      <c r="BA166" s="149">
        <v>0.125</v>
      </c>
      <c r="BB166" s="149">
        <v>0.125</v>
      </c>
      <c r="BC166" s="149">
        <v>0.125</v>
      </c>
      <c r="BD166" s="138">
        <v>0</v>
      </c>
      <c r="BE166" s="138"/>
      <c r="BF166" s="138"/>
      <c r="BG166" s="136">
        <v>0</v>
      </c>
      <c r="BH166" s="6">
        <v>3.35</v>
      </c>
      <c r="BI166" s="6">
        <v>3.35</v>
      </c>
      <c r="BJ166" s="136"/>
      <c r="BK166" s="136"/>
      <c r="BL166" s="136"/>
      <c r="BM166" s="136"/>
      <c r="BN166" s="238"/>
      <c r="BO166" s="136"/>
      <c r="BP166" s="136"/>
      <c r="BQ166" s="136"/>
      <c r="BR166" s="136"/>
      <c r="BS166" s="136"/>
      <c r="BT166" s="136"/>
      <c r="BU166" s="136"/>
    </row>
    <row r="167" spans="1:73">
      <c r="A167" s="4" t="s">
        <v>83</v>
      </c>
      <c r="B167" s="137">
        <v>13</v>
      </c>
      <c r="C167" s="137">
        <v>1983</v>
      </c>
      <c r="D167" s="190">
        <v>981869</v>
      </c>
      <c r="E167" s="141">
        <v>413403</v>
      </c>
      <c r="F167" s="141">
        <v>40590</v>
      </c>
      <c r="G167" s="191">
        <v>8.9</v>
      </c>
      <c r="H167" s="209"/>
      <c r="I167" s="209"/>
      <c r="J167" s="209"/>
      <c r="K167" s="145">
        <v>11834</v>
      </c>
      <c r="L167" s="197"/>
      <c r="N167" s="140">
        <v>10362783</v>
      </c>
      <c r="O167" s="145">
        <v>15172</v>
      </c>
      <c r="P167" s="145">
        <v>18944</v>
      </c>
      <c r="Q167" s="145">
        <v>6960</v>
      </c>
      <c r="R167" s="145">
        <v>69016.66</v>
      </c>
      <c r="S167" s="145">
        <v>23624.33</v>
      </c>
      <c r="T167" s="145">
        <v>245</v>
      </c>
      <c r="U167" s="145">
        <v>305</v>
      </c>
      <c r="V167" s="145">
        <v>345</v>
      </c>
      <c r="W167" s="145">
        <v>75</v>
      </c>
      <c r="X167" s="145">
        <v>139</v>
      </c>
      <c r="Y167" s="145">
        <v>199</v>
      </c>
      <c r="Z167" s="145">
        <v>253</v>
      </c>
      <c r="AA167" s="136">
        <f>ROUND((T167+X167)-MAX(0.3*(T167-85-115),0),0)</f>
        <v>371</v>
      </c>
      <c r="AB167" s="136">
        <f>ROUND((U167+Y167)-MAX(0.3*(U167-85-115),0),0)</f>
        <v>473</v>
      </c>
      <c r="AC167" s="136">
        <f>ROUND((V167+Z167)-MAX(0.3*(V167-85-115),0),0)</f>
        <v>555</v>
      </c>
      <c r="AE167" s="136">
        <v>304</v>
      </c>
      <c r="AF167" s="136">
        <v>88</v>
      </c>
      <c r="AG167" s="136">
        <f>SUM(AE167:AF167)</f>
        <v>392</v>
      </c>
      <c r="AH167" s="136">
        <f>ROUND((AG167+W167)-MAX(0.3*(AG167-85-115),0),0)</f>
        <v>409</v>
      </c>
      <c r="AI167" s="203">
        <v>174</v>
      </c>
      <c r="AJ167" s="204">
        <v>17.7</v>
      </c>
      <c r="AK167" s="136">
        <v>1</v>
      </c>
      <c r="AL167" s="136">
        <v>19</v>
      </c>
      <c r="AM167" s="136">
        <v>51</v>
      </c>
      <c r="AN167" s="6">
        <v>0.27</v>
      </c>
      <c r="AO167" s="136">
        <v>14</v>
      </c>
      <c r="AP167" s="136">
        <v>21</v>
      </c>
      <c r="AQ167" s="6">
        <v>0.4</v>
      </c>
      <c r="AR167" s="149">
        <v>0</v>
      </c>
      <c r="AS167" s="149">
        <v>0.1</v>
      </c>
      <c r="AT167" s="149">
        <v>0.1</v>
      </c>
      <c r="AU167" s="149">
        <v>0.1</v>
      </c>
      <c r="AV167" s="136">
        <v>0</v>
      </c>
      <c r="AW167" s="136">
        <v>500</v>
      </c>
      <c r="AX167" s="136">
        <v>500</v>
      </c>
      <c r="AY167" s="136">
        <v>500</v>
      </c>
      <c r="AZ167" s="149">
        <v>0</v>
      </c>
      <c r="BA167" s="149">
        <v>0.125</v>
      </c>
      <c r="BB167" s="149">
        <v>0.125</v>
      </c>
      <c r="BC167" s="149">
        <v>0.125</v>
      </c>
      <c r="BD167" s="138">
        <v>0</v>
      </c>
      <c r="BE167" s="138"/>
      <c r="BF167" s="138"/>
      <c r="BG167" s="136">
        <v>0</v>
      </c>
      <c r="BH167" s="6">
        <v>3.35</v>
      </c>
      <c r="BI167" s="6">
        <v>2.2999999999999998</v>
      </c>
      <c r="BJ167" s="136"/>
      <c r="BK167" s="136"/>
      <c r="BL167" s="136"/>
      <c r="BM167" s="136"/>
      <c r="BN167" s="238"/>
      <c r="BO167" s="136"/>
      <c r="BP167" s="136"/>
      <c r="BQ167" s="136"/>
      <c r="BR167" s="136"/>
      <c r="BS167" s="136"/>
      <c r="BT167" s="136"/>
      <c r="BU167" s="136"/>
    </row>
    <row r="168" spans="1:73">
      <c r="A168" s="4" t="s">
        <v>84</v>
      </c>
      <c r="B168" s="137">
        <v>14</v>
      </c>
      <c r="C168" s="137">
        <v>1983</v>
      </c>
      <c r="D168" s="190">
        <v>11408818</v>
      </c>
      <c r="E168" s="141">
        <v>4943293</v>
      </c>
      <c r="F168" s="141">
        <v>659820</v>
      </c>
      <c r="G168" s="191">
        <v>11.8</v>
      </c>
      <c r="H168" s="209"/>
      <c r="I168" s="209"/>
      <c r="J168" s="209"/>
      <c r="K168" s="145">
        <v>173119</v>
      </c>
      <c r="L168" s="197"/>
      <c r="N168" s="140">
        <v>153272385</v>
      </c>
      <c r="O168" s="145">
        <v>21755</v>
      </c>
      <c r="P168" s="145">
        <v>734882</v>
      </c>
      <c r="Q168" s="145">
        <v>237123</v>
      </c>
      <c r="R168" s="145">
        <v>1117873</v>
      </c>
      <c r="S168" s="145">
        <v>424897.4</v>
      </c>
      <c r="T168" s="145">
        <v>250</v>
      </c>
      <c r="U168" s="145">
        <v>302</v>
      </c>
      <c r="V168" s="145">
        <v>368</v>
      </c>
      <c r="W168" s="145">
        <v>75</v>
      </c>
      <c r="X168" s="145">
        <v>139</v>
      </c>
      <c r="Y168" s="145">
        <v>199</v>
      </c>
      <c r="Z168" s="145">
        <v>253</v>
      </c>
      <c r="AA168" s="136">
        <f>ROUND((T168+X168)-MAX(0.3*(T168-85-115),0),0)</f>
        <v>374</v>
      </c>
      <c r="AB168" s="136">
        <f>ROUND((U168+Y168)-MAX(0.3*(U168-85-115),0),0)</f>
        <v>470</v>
      </c>
      <c r="AC168" s="136">
        <f>ROUND((V168+Z168)-MAX(0.3*(V168-85-115),0),0)</f>
        <v>571</v>
      </c>
      <c r="AE168" s="136">
        <v>304</v>
      </c>
      <c r="AF168" s="136">
        <v>0</v>
      </c>
      <c r="AG168" s="136">
        <f>SUM(AE168:AF168)</f>
        <v>304</v>
      </c>
      <c r="AH168" s="136">
        <f>ROUND((AG168+W168)-MAX(0.3*(AG168-85-115),0),0)</f>
        <v>348</v>
      </c>
      <c r="AI168" s="203">
        <v>1617</v>
      </c>
      <c r="AJ168" s="204">
        <v>14.3</v>
      </c>
      <c r="AK168" s="136">
        <v>0</v>
      </c>
      <c r="AL168" s="136">
        <v>70</v>
      </c>
      <c r="AM168" s="136">
        <v>48</v>
      </c>
      <c r="AN168" s="6">
        <v>0.59</v>
      </c>
      <c r="AO168" s="136">
        <v>33</v>
      </c>
      <c r="AP168" s="136">
        <v>26</v>
      </c>
      <c r="AQ168" s="6">
        <v>0.56000000000000005</v>
      </c>
      <c r="AR168" s="149">
        <v>0</v>
      </c>
      <c r="AS168" s="149">
        <v>0.1</v>
      </c>
      <c r="AT168" s="149">
        <v>0.1</v>
      </c>
      <c r="AU168" s="149">
        <v>0.1</v>
      </c>
      <c r="AV168" s="136">
        <v>0</v>
      </c>
      <c r="AW168" s="136">
        <v>500</v>
      </c>
      <c r="AX168" s="136">
        <v>500</v>
      </c>
      <c r="AY168" s="136">
        <v>500</v>
      </c>
      <c r="AZ168" s="149">
        <v>0</v>
      </c>
      <c r="BA168" s="149">
        <v>0.125</v>
      </c>
      <c r="BB168" s="149">
        <v>0.125</v>
      </c>
      <c r="BC168" s="149">
        <v>0.125</v>
      </c>
      <c r="BD168" s="138">
        <v>0</v>
      </c>
      <c r="BE168" s="138"/>
      <c r="BF168" s="138"/>
      <c r="BG168" s="136">
        <v>0</v>
      </c>
      <c r="BH168" s="6">
        <v>3.35</v>
      </c>
      <c r="BI168" s="6">
        <v>2.2999999999999998</v>
      </c>
      <c r="BJ168" s="136"/>
      <c r="BK168" s="136"/>
      <c r="BL168" s="136"/>
      <c r="BM168" s="136"/>
      <c r="BN168" s="238"/>
      <c r="BO168" s="136"/>
      <c r="BP168" s="136"/>
      <c r="BQ168" s="136"/>
      <c r="BR168" s="136"/>
      <c r="BS168" s="136"/>
      <c r="BT168" s="136"/>
      <c r="BU168" s="136"/>
    </row>
    <row r="169" spans="1:73">
      <c r="A169" s="4" t="s">
        <v>85</v>
      </c>
      <c r="B169" s="137">
        <v>15</v>
      </c>
      <c r="C169" s="137">
        <v>1983</v>
      </c>
      <c r="D169" s="190">
        <v>5450395</v>
      </c>
      <c r="E169" s="141">
        <v>2294337</v>
      </c>
      <c r="F169" s="141">
        <v>289075</v>
      </c>
      <c r="G169" s="191">
        <v>11.2</v>
      </c>
      <c r="H169" s="209"/>
      <c r="I169" s="209"/>
      <c r="J169" s="209"/>
      <c r="K169" s="145">
        <v>69335</v>
      </c>
      <c r="L169" s="197"/>
      <c r="N169" s="140">
        <v>60856657</v>
      </c>
      <c r="O169" s="145">
        <v>15765</v>
      </c>
      <c r="P169" s="145">
        <v>164546</v>
      </c>
      <c r="Q169" s="145">
        <v>57070</v>
      </c>
      <c r="R169" s="145">
        <v>488634.8</v>
      </c>
      <c r="S169" s="145">
        <v>160412.20000000001</v>
      </c>
      <c r="T169" s="145">
        <v>195</v>
      </c>
      <c r="U169" s="145">
        <v>255</v>
      </c>
      <c r="V169" s="145">
        <v>315</v>
      </c>
      <c r="W169" s="145">
        <v>75</v>
      </c>
      <c r="X169" s="145">
        <v>139</v>
      </c>
      <c r="Y169" s="145">
        <v>199</v>
      </c>
      <c r="Z169" s="145">
        <v>253</v>
      </c>
      <c r="AA169" s="136">
        <f>ROUND((T169+X169)-MAX(0.3*(T169-85-115),0),0)</f>
        <v>334</v>
      </c>
      <c r="AB169" s="136">
        <f>ROUND((U169+Y169)-MAX(0.3*(U169-85-115),0),0)</f>
        <v>438</v>
      </c>
      <c r="AC169" s="136">
        <f>ROUND((V169+Z169)-MAX(0.3*(V169-85-115),0),0)</f>
        <v>534</v>
      </c>
      <c r="AE169" s="136">
        <v>304</v>
      </c>
      <c r="AF169" s="136">
        <v>0</v>
      </c>
      <c r="AG169" s="136">
        <f>SUM(AE169:AF169)</f>
        <v>304</v>
      </c>
      <c r="AH169" s="136">
        <f>ROUND((AG169+W169)-MAX(0.3*(AG169-85-115),0),0)</f>
        <v>348</v>
      </c>
      <c r="AI169" s="203">
        <v>865</v>
      </c>
      <c r="AJ169" s="204">
        <v>16.100000000000001</v>
      </c>
      <c r="AK169" s="136">
        <v>0</v>
      </c>
      <c r="AL169" s="136">
        <v>43</v>
      </c>
      <c r="AM169" s="136">
        <v>57</v>
      </c>
      <c r="AN169" s="6">
        <v>0.43</v>
      </c>
      <c r="AO169" s="136">
        <v>18</v>
      </c>
      <c r="AP169" s="136">
        <v>32</v>
      </c>
      <c r="AQ169" s="6">
        <v>0.36</v>
      </c>
      <c r="AR169" s="149">
        <v>0</v>
      </c>
      <c r="AS169" s="149">
        <v>0.1</v>
      </c>
      <c r="AT169" s="149">
        <v>0.1</v>
      </c>
      <c r="AU169" s="149">
        <v>0.1</v>
      </c>
      <c r="AV169" s="136">
        <v>0</v>
      </c>
      <c r="AW169" s="136">
        <v>500</v>
      </c>
      <c r="AX169" s="136">
        <v>500</v>
      </c>
      <c r="AY169" s="136">
        <v>500</v>
      </c>
      <c r="AZ169" s="149">
        <v>0</v>
      </c>
      <c r="BA169" s="149">
        <v>0.125</v>
      </c>
      <c r="BB169" s="149">
        <v>0.125</v>
      </c>
      <c r="BC169" s="149">
        <v>0.125</v>
      </c>
      <c r="BD169" s="138">
        <v>0</v>
      </c>
      <c r="BE169" s="138"/>
      <c r="BF169" s="138"/>
      <c r="BG169" s="136">
        <v>0</v>
      </c>
      <c r="BH169" s="6">
        <v>3.35</v>
      </c>
      <c r="BI169" s="6">
        <v>2</v>
      </c>
      <c r="BJ169" s="136"/>
      <c r="BK169" s="136"/>
      <c r="BL169" s="136"/>
      <c r="BM169" s="136"/>
      <c r="BN169" s="238"/>
      <c r="BO169" s="136"/>
      <c r="BP169" s="136"/>
      <c r="BQ169" s="136"/>
      <c r="BR169" s="136"/>
      <c r="BS169" s="136"/>
      <c r="BT169" s="136"/>
      <c r="BU169" s="136"/>
    </row>
    <row r="170" spans="1:73">
      <c r="A170" s="4" t="s">
        <v>86</v>
      </c>
      <c r="B170" s="137">
        <v>16</v>
      </c>
      <c r="C170" s="137">
        <v>1983</v>
      </c>
      <c r="D170" s="190">
        <v>2870543</v>
      </c>
      <c r="E170" s="141">
        <v>1307170</v>
      </c>
      <c r="F170" s="141">
        <v>115466</v>
      </c>
      <c r="G170" s="191">
        <v>8.1</v>
      </c>
      <c r="H170" s="209"/>
      <c r="I170" s="209"/>
      <c r="J170" s="209"/>
      <c r="K170" s="145">
        <v>37481</v>
      </c>
      <c r="L170" s="197"/>
      <c r="N170" s="140">
        <v>33319878</v>
      </c>
      <c r="O170" s="145">
        <v>3735</v>
      </c>
      <c r="P170" s="145">
        <v>103263</v>
      </c>
      <c r="Q170" s="145">
        <v>37164</v>
      </c>
      <c r="R170" s="145">
        <v>208501.3</v>
      </c>
      <c r="S170" s="145">
        <v>78312.41</v>
      </c>
      <c r="T170" s="145">
        <v>292</v>
      </c>
      <c r="U170" s="145">
        <v>360</v>
      </c>
      <c r="V170" s="145">
        <v>419</v>
      </c>
      <c r="W170" s="145">
        <v>75</v>
      </c>
      <c r="X170" s="145">
        <v>139</v>
      </c>
      <c r="Y170" s="145">
        <v>199</v>
      </c>
      <c r="Z170" s="145">
        <v>253</v>
      </c>
      <c r="AA170" s="136">
        <f>ROUND((T170+X170)-MAX(0.3*(T170-85-115),0),0)</f>
        <v>403</v>
      </c>
      <c r="AB170" s="136">
        <f>ROUND((U170+Y170)-MAX(0.3*(U170-85-115),0),0)</f>
        <v>511</v>
      </c>
      <c r="AC170" s="136">
        <f>ROUND((V170+Z170)-MAX(0.3*(V170-85-115),0),0)</f>
        <v>606</v>
      </c>
      <c r="AE170" s="136">
        <v>304</v>
      </c>
      <c r="AF170" s="136">
        <v>0</v>
      </c>
      <c r="AG170" s="136">
        <f>SUM(AE170:AF170)</f>
        <v>304</v>
      </c>
      <c r="AH170" s="136">
        <f>ROUND((AG170+W170)-MAX(0.3*(AG170-85-115),0),0)</f>
        <v>348</v>
      </c>
      <c r="AI170" s="203">
        <v>473</v>
      </c>
      <c r="AJ170" s="204">
        <v>16.7</v>
      </c>
      <c r="AK170" s="136">
        <v>0</v>
      </c>
      <c r="AL170" s="136">
        <v>60</v>
      </c>
      <c r="AM170" s="136">
        <v>40</v>
      </c>
      <c r="AN170" s="6">
        <v>0.6</v>
      </c>
      <c r="AO170" s="136">
        <v>28</v>
      </c>
      <c r="AP170" s="136">
        <v>22</v>
      </c>
      <c r="AQ170" s="6">
        <v>0.56000000000000005</v>
      </c>
      <c r="AR170" s="149">
        <v>0</v>
      </c>
      <c r="AS170" s="149">
        <v>0.1</v>
      </c>
      <c r="AT170" s="149">
        <v>0.1</v>
      </c>
      <c r="AU170" s="149">
        <v>0.1</v>
      </c>
      <c r="AV170" s="136">
        <v>0</v>
      </c>
      <c r="AW170" s="136">
        <v>500</v>
      </c>
      <c r="AX170" s="136">
        <v>500</v>
      </c>
      <c r="AY170" s="136">
        <v>500</v>
      </c>
      <c r="AZ170" s="149">
        <v>0</v>
      </c>
      <c r="BA170" s="149">
        <v>0.125</v>
      </c>
      <c r="BB170" s="149">
        <v>0.125</v>
      </c>
      <c r="BC170" s="149">
        <v>0.125</v>
      </c>
      <c r="BD170" s="138">
        <v>0</v>
      </c>
      <c r="BE170" s="138"/>
      <c r="BF170" s="138"/>
      <c r="BG170" s="136">
        <v>0</v>
      </c>
      <c r="BH170" s="6">
        <v>3.35</v>
      </c>
      <c r="BI170" s="6">
        <v>3.35</v>
      </c>
      <c r="BJ170" s="136"/>
      <c r="BK170" s="136"/>
      <c r="BL170" s="136"/>
      <c r="BM170" s="136"/>
      <c r="BN170" s="238"/>
      <c r="BO170" s="136"/>
      <c r="BP170" s="136"/>
      <c r="BQ170" s="136"/>
      <c r="BR170" s="136"/>
      <c r="BS170" s="136"/>
      <c r="BT170" s="136"/>
      <c r="BU170" s="136"/>
    </row>
    <row r="171" spans="1:73">
      <c r="A171" s="4" t="s">
        <v>87</v>
      </c>
      <c r="B171" s="137">
        <v>17</v>
      </c>
      <c r="C171" s="137">
        <v>1983</v>
      </c>
      <c r="D171" s="190">
        <v>2415531</v>
      </c>
      <c r="E171" s="141">
        <v>1119214</v>
      </c>
      <c r="F171" s="141">
        <v>69705</v>
      </c>
      <c r="G171" s="191">
        <v>5.9</v>
      </c>
      <c r="H171" s="209"/>
      <c r="I171" s="209"/>
      <c r="J171" s="209"/>
      <c r="K171" s="145">
        <v>35257</v>
      </c>
      <c r="L171" s="197"/>
      <c r="N171" s="140">
        <v>30569508</v>
      </c>
      <c r="O171" s="145">
        <v>11374</v>
      </c>
      <c r="P171" s="145">
        <v>72228</v>
      </c>
      <c r="Q171" s="145">
        <v>24769</v>
      </c>
      <c r="R171" s="145">
        <v>136987.29999999999</v>
      </c>
      <c r="S171" s="145">
        <v>52356.83</v>
      </c>
      <c r="T171" s="145">
        <v>306</v>
      </c>
      <c r="U171" s="145">
        <v>364</v>
      </c>
      <c r="V171" s="145">
        <v>411</v>
      </c>
      <c r="W171" s="145">
        <v>75</v>
      </c>
      <c r="X171" s="145">
        <v>139</v>
      </c>
      <c r="Y171" s="145">
        <v>199</v>
      </c>
      <c r="Z171" s="145">
        <v>253</v>
      </c>
      <c r="AA171" s="136">
        <f>ROUND((T171+X171)-MAX(0.3*(T171-85-115),0),0)</f>
        <v>413</v>
      </c>
      <c r="AB171" s="136">
        <f>ROUND((U171+Y171)-MAX(0.3*(U171-85-115),0),0)</f>
        <v>514</v>
      </c>
      <c r="AC171" s="136">
        <f>ROUND((V171+Z171)-MAX(0.3*(V171-85-115),0),0)</f>
        <v>601</v>
      </c>
      <c r="AE171" s="136">
        <v>304</v>
      </c>
      <c r="AF171" s="136">
        <v>0</v>
      </c>
      <c r="AG171" s="136">
        <f>SUM(AE171:AF171)</f>
        <v>304</v>
      </c>
      <c r="AH171" s="136">
        <f>ROUND((AG171+W171)-MAX(0.3*(AG171-85-115),0),0)</f>
        <v>348</v>
      </c>
      <c r="AI171" s="203">
        <v>321</v>
      </c>
      <c r="AJ171" s="204">
        <v>13.6</v>
      </c>
      <c r="AK171" s="136">
        <v>1</v>
      </c>
      <c r="AL171" s="136">
        <v>53</v>
      </c>
      <c r="AM171" s="136">
        <v>72</v>
      </c>
      <c r="AN171" s="6">
        <v>0.42</v>
      </c>
      <c r="AO171" s="136">
        <v>16</v>
      </c>
      <c r="AP171" s="136">
        <v>24</v>
      </c>
      <c r="AQ171" s="6">
        <v>0.4</v>
      </c>
      <c r="AR171" s="149">
        <v>0</v>
      </c>
      <c r="AS171" s="149">
        <v>0.1</v>
      </c>
      <c r="AT171" s="149">
        <v>0.1</v>
      </c>
      <c r="AU171" s="149">
        <v>0.1</v>
      </c>
      <c r="AV171" s="136">
        <v>0</v>
      </c>
      <c r="AW171" s="136">
        <v>500</v>
      </c>
      <c r="AX171" s="136">
        <v>500</v>
      </c>
      <c r="AY171" s="136">
        <v>500</v>
      </c>
      <c r="AZ171" s="149">
        <v>0</v>
      </c>
      <c r="BA171" s="149">
        <v>0.125</v>
      </c>
      <c r="BB171" s="149">
        <v>0.125</v>
      </c>
      <c r="BC171" s="149">
        <v>0.125</v>
      </c>
      <c r="BD171" s="138">
        <v>0</v>
      </c>
      <c r="BE171" s="138"/>
      <c r="BF171" s="138"/>
      <c r="BG171" s="136">
        <v>0</v>
      </c>
      <c r="BH171" s="6">
        <v>3.35</v>
      </c>
      <c r="BI171" s="6">
        <v>1.6</v>
      </c>
      <c r="BJ171" s="136"/>
      <c r="BK171" s="136"/>
      <c r="BL171" s="136"/>
      <c r="BM171" s="136"/>
      <c r="BN171" s="238"/>
      <c r="BO171" s="136"/>
      <c r="BP171" s="136"/>
      <c r="BQ171" s="136"/>
      <c r="BR171" s="136"/>
      <c r="BS171" s="136"/>
      <c r="BT171" s="136"/>
      <c r="BU171" s="136"/>
    </row>
    <row r="172" spans="1:73">
      <c r="A172" s="4" t="s">
        <v>88</v>
      </c>
      <c r="B172" s="137">
        <v>18</v>
      </c>
      <c r="C172" s="137">
        <v>1983</v>
      </c>
      <c r="D172" s="190">
        <v>3694484</v>
      </c>
      <c r="E172" s="141">
        <v>1507804</v>
      </c>
      <c r="F172" s="141">
        <v>194230</v>
      </c>
      <c r="G172" s="191">
        <v>11.4</v>
      </c>
      <c r="H172" s="209"/>
      <c r="I172" s="209"/>
      <c r="J172" s="209"/>
      <c r="K172" s="145">
        <v>44092</v>
      </c>
      <c r="L172" s="197"/>
      <c r="N172" s="140">
        <v>36629766</v>
      </c>
      <c r="O172" s="145">
        <v>77211</v>
      </c>
      <c r="P172" s="145">
        <v>152487</v>
      </c>
      <c r="Q172" s="145">
        <v>57545</v>
      </c>
      <c r="R172" s="145">
        <v>592352.80000000005</v>
      </c>
      <c r="S172" s="145">
        <v>192537.3</v>
      </c>
      <c r="T172" s="145">
        <v>162</v>
      </c>
      <c r="U172" s="145">
        <v>188</v>
      </c>
      <c r="V172" s="145">
        <v>235</v>
      </c>
      <c r="W172" s="145">
        <v>75</v>
      </c>
      <c r="X172" s="145">
        <v>139</v>
      </c>
      <c r="Y172" s="145">
        <v>199</v>
      </c>
      <c r="Z172" s="145">
        <v>253</v>
      </c>
      <c r="AA172" s="136">
        <f>ROUND((T172+X172)-MAX(0.3*(T172-85-115),0),0)</f>
        <v>301</v>
      </c>
      <c r="AB172" s="136">
        <f>ROUND((U172+Y172)-MAX(0.3*(U172-85-115),0),0)</f>
        <v>387</v>
      </c>
      <c r="AC172" s="136">
        <f>ROUND((V172+Z172)-MAX(0.3*(V172-85-115),0),0)</f>
        <v>478</v>
      </c>
      <c r="AE172" s="136">
        <v>304</v>
      </c>
      <c r="AF172" s="136">
        <v>0</v>
      </c>
      <c r="AG172" s="136">
        <f>SUM(AE172:AF172)</f>
        <v>304</v>
      </c>
      <c r="AH172" s="136">
        <f>ROUND((AG172+W172)-MAX(0.3*(AG172-85-115),0),0)</f>
        <v>348</v>
      </c>
      <c r="AI172" s="203">
        <v>670</v>
      </c>
      <c r="AJ172" s="204">
        <v>17.899999999999999</v>
      </c>
      <c r="AK172" s="136">
        <v>1</v>
      </c>
      <c r="AL172" s="136">
        <v>76</v>
      </c>
      <c r="AM172" s="136">
        <v>24</v>
      </c>
      <c r="AN172" s="6">
        <v>0.76</v>
      </c>
      <c r="AO172" s="136">
        <v>28</v>
      </c>
      <c r="AP172" s="136">
        <v>10</v>
      </c>
      <c r="AQ172" s="6">
        <v>0.74</v>
      </c>
      <c r="AR172" s="149">
        <v>0</v>
      </c>
      <c r="AS172" s="149">
        <v>0.1</v>
      </c>
      <c r="AT172" s="149">
        <v>0.1</v>
      </c>
      <c r="AU172" s="149">
        <v>0.1</v>
      </c>
      <c r="AV172" s="136">
        <v>0</v>
      </c>
      <c r="AW172" s="136">
        <v>500</v>
      </c>
      <c r="AX172" s="136">
        <v>500</v>
      </c>
      <c r="AY172" s="136">
        <v>500</v>
      </c>
      <c r="AZ172" s="149">
        <v>0</v>
      </c>
      <c r="BA172" s="149">
        <v>0.125</v>
      </c>
      <c r="BB172" s="149">
        <v>0.125</v>
      </c>
      <c r="BC172" s="149">
        <v>0.125</v>
      </c>
      <c r="BD172" s="138">
        <v>0</v>
      </c>
      <c r="BE172" s="138"/>
      <c r="BF172" s="138"/>
      <c r="BG172" s="136">
        <v>0</v>
      </c>
      <c r="BH172" s="6">
        <v>3.35</v>
      </c>
      <c r="BI172" s="6">
        <v>2.6</v>
      </c>
      <c r="BJ172" s="136"/>
      <c r="BK172" s="136"/>
      <c r="BL172" s="136"/>
      <c r="BM172" s="136"/>
      <c r="BN172" s="238"/>
      <c r="BO172" s="136"/>
      <c r="BP172" s="136"/>
      <c r="BQ172" s="136"/>
      <c r="BR172" s="136"/>
      <c r="BS172" s="136"/>
      <c r="BT172" s="136"/>
      <c r="BU172" s="136"/>
    </row>
    <row r="173" spans="1:73">
      <c r="A173" s="4" t="s">
        <v>89</v>
      </c>
      <c r="B173" s="137">
        <v>19</v>
      </c>
      <c r="C173" s="137">
        <v>1983</v>
      </c>
      <c r="D173" s="190">
        <v>4395316</v>
      </c>
      <c r="E173" s="141">
        <v>1688598</v>
      </c>
      <c r="F173" s="141">
        <v>220155</v>
      </c>
      <c r="G173" s="191">
        <v>11.5</v>
      </c>
      <c r="H173" s="209"/>
      <c r="I173" s="209"/>
      <c r="J173" s="209"/>
      <c r="K173" s="145">
        <v>76881</v>
      </c>
      <c r="L173" s="197"/>
      <c r="N173" s="140">
        <v>47839547</v>
      </c>
      <c r="O173" s="145">
        <v>11399</v>
      </c>
      <c r="P173" s="145">
        <v>200306</v>
      </c>
      <c r="Q173" s="145">
        <v>65944</v>
      </c>
      <c r="R173" s="145">
        <v>584572.5</v>
      </c>
      <c r="S173" s="145">
        <v>191168.7</v>
      </c>
      <c r="T173" s="145">
        <v>138</v>
      </c>
      <c r="U173" s="145">
        <v>190</v>
      </c>
      <c r="V173" s="145">
        <v>234</v>
      </c>
      <c r="W173" s="145">
        <v>75</v>
      </c>
      <c r="X173" s="145">
        <v>139</v>
      </c>
      <c r="Y173" s="145">
        <v>199</v>
      </c>
      <c r="Z173" s="145">
        <v>253</v>
      </c>
      <c r="AA173" s="136">
        <f>ROUND((T173+X173)-MAX(0.3*(T173-85-115),0),0)</f>
        <v>277</v>
      </c>
      <c r="AB173" s="136">
        <f>ROUND((U173+Y173)-MAX(0.3*(U173-85-115),0),0)</f>
        <v>389</v>
      </c>
      <c r="AC173" s="136">
        <f>ROUND((V173+Z173)-MAX(0.3*(V173-85-115),0),0)</f>
        <v>477</v>
      </c>
      <c r="AE173" s="136">
        <v>304</v>
      </c>
      <c r="AF173" s="136">
        <v>0</v>
      </c>
      <c r="AG173" s="136">
        <f>SUM(AE173:AF173)</f>
        <v>304</v>
      </c>
      <c r="AH173" s="136">
        <f>ROUND((AG173+W173)-MAX(0.3*(AG173-85-115),0),0)</f>
        <v>348</v>
      </c>
      <c r="AI173" s="203">
        <v>939</v>
      </c>
      <c r="AJ173" s="204">
        <v>21.5</v>
      </c>
      <c r="AK173" s="136">
        <v>0</v>
      </c>
      <c r="AL173" s="136">
        <v>93</v>
      </c>
      <c r="AM173" s="136">
        <v>11</v>
      </c>
      <c r="AN173" s="6">
        <v>0.89</v>
      </c>
      <c r="AO173" s="136">
        <v>38</v>
      </c>
      <c r="AP173" s="136">
        <v>1</v>
      </c>
      <c r="AQ173" s="6">
        <v>0.97</v>
      </c>
      <c r="AR173" s="149">
        <v>0</v>
      </c>
      <c r="AS173" s="149">
        <v>0.1</v>
      </c>
      <c r="AT173" s="149">
        <v>0.1</v>
      </c>
      <c r="AU173" s="149">
        <v>0.1</v>
      </c>
      <c r="AV173" s="136">
        <v>0</v>
      </c>
      <c r="AW173" s="136">
        <v>500</v>
      </c>
      <c r="AX173" s="136">
        <v>500</v>
      </c>
      <c r="AY173" s="136">
        <v>500</v>
      </c>
      <c r="AZ173" s="149">
        <v>0</v>
      </c>
      <c r="BA173" s="149">
        <v>0.125</v>
      </c>
      <c r="BB173" s="149">
        <v>0.125</v>
      </c>
      <c r="BC173" s="149">
        <v>0.125</v>
      </c>
      <c r="BD173" s="138">
        <v>0</v>
      </c>
      <c r="BE173" s="138"/>
      <c r="BF173" s="138"/>
      <c r="BG173" s="136">
        <v>0</v>
      </c>
      <c r="BH173" s="6">
        <v>3.35</v>
      </c>
      <c r="BI173" s="6">
        <v>3.35</v>
      </c>
      <c r="BJ173" s="136"/>
      <c r="BK173" s="136"/>
      <c r="BL173" s="136"/>
      <c r="BM173" s="136"/>
      <c r="BN173" s="238"/>
      <c r="BO173" s="136"/>
      <c r="BP173" s="136"/>
      <c r="BQ173" s="136"/>
      <c r="BR173" s="136"/>
      <c r="BS173" s="136"/>
      <c r="BT173" s="136"/>
      <c r="BU173" s="136"/>
    </row>
    <row r="174" spans="1:73">
      <c r="A174" s="4" t="s">
        <v>90</v>
      </c>
      <c r="B174" s="137">
        <v>20</v>
      </c>
      <c r="C174" s="137">
        <v>1983</v>
      </c>
      <c r="D174" s="190">
        <v>1144772</v>
      </c>
      <c r="E174" s="141">
        <v>491367</v>
      </c>
      <c r="F174" s="141">
        <v>44484</v>
      </c>
      <c r="G174" s="191">
        <v>8.3000000000000007</v>
      </c>
      <c r="H174" s="209"/>
      <c r="I174" s="209"/>
      <c r="J174" s="209"/>
      <c r="K174" s="145">
        <v>13239</v>
      </c>
      <c r="L174" s="197"/>
      <c r="N174" s="140">
        <v>12294408</v>
      </c>
      <c r="O174" s="145">
        <v>4264</v>
      </c>
      <c r="P174" s="145">
        <v>48925</v>
      </c>
      <c r="Q174" s="145">
        <v>17029</v>
      </c>
      <c r="R174" s="145">
        <v>130126.8</v>
      </c>
      <c r="S174" s="145">
        <v>51056.25</v>
      </c>
      <c r="T174" s="145">
        <v>241</v>
      </c>
      <c r="U174" s="145">
        <v>325</v>
      </c>
      <c r="V174" s="145">
        <v>408</v>
      </c>
      <c r="W174" s="145">
        <v>75</v>
      </c>
      <c r="X174" s="145">
        <v>139</v>
      </c>
      <c r="Y174" s="145">
        <v>199</v>
      </c>
      <c r="Z174" s="145">
        <v>253</v>
      </c>
      <c r="AA174" s="136">
        <f>ROUND((T174+X174)-MAX(0.3*(T174-85-115),0),0)</f>
        <v>368</v>
      </c>
      <c r="AB174" s="136">
        <f>ROUND((U174+Y174)-MAX(0.3*(U174-85-115),0),0)</f>
        <v>487</v>
      </c>
      <c r="AC174" s="136">
        <f>ROUND((V174+Z174)-MAX(0.3*(V174-85-115),0),0)</f>
        <v>599</v>
      </c>
      <c r="AE174" s="136">
        <v>304</v>
      </c>
      <c r="AF174" s="136">
        <v>10</v>
      </c>
      <c r="AG174" s="136">
        <f>SUM(AE174:AF174)</f>
        <v>314</v>
      </c>
      <c r="AH174" s="136">
        <f>ROUND((AG174+W174)-MAX(0.3*(AG174-85-115),0),0)</f>
        <v>355</v>
      </c>
      <c r="AI174" s="203">
        <v>144</v>
      </c>
      <c r="AJ174" s="204">
        <v>12.4</v>
      </c>
      <c r="AK174" s="136">
        <v>1</v>
      </c>
      <c r="AL174" s="136">
        <v>92</v>
      </c>
      <c r="AM174" s="136">
        <v>59</v>
      </c>
      <c r="AN174" s="6">
        <v>0.61</v>
      </c>
      <c r="AO174" s="136">
        <v>23</v>
      </c>
      <c r="AP174" s="136">
        <v>10</v>
      </c>
      <c r="AQ174" s="6">
        <v>0.7</v>
      </c>
      <c r="AR174" s="149">
        <v>0</v>
      </c>
      <c r="AS174" s="149">
        <v>0.1</v>
      </c>
      <c r="AT174" s="149">
        <v>0.1</v>
      </c>
      <c r="AU174" s="149">
        <v>0.1</v>
      </c>
      <c r="AV174" s="136">
        <v>0</v>
      </c>
      <c r="AW174" s="136">
        <v>500</v>
      </c>
      <c r="AX174" s="136">
        <v>500</v>
      </c>
      <c r="AY174" s="136">
        <v>500</v>
      </c>
      <c r="AZ174" s="149">
        <v>0</v>
      </c>
      <c r="BA174" s="149">
        <v>0.125</v>
      </c>
      <c r="BB174" s="149">
        <v>0.125</v>
      </c>
      <c r="BC174" s="149">
        <v>0.125</v>
      </c>
      <c r="BD174" s="138">
        <v>0</v>
      </c>
      <c r="BE174" s="138"/>
      <c r="BF174" s="138"/>
      <c r="BG174" s="136">
        <v>0</v>
      </c>
      <c r="BH174" s="6">
        <v>3.35</v>
      </c>
      <c r="BI174" s="6">
        <v>3.35</v>
      </c>
      <c r="BJ174" s="136"/>
      <c r="BK174" s="136"/>
      <c r="BL174" s="136"/>
      <c r="BM174" s="136"/>
      <c r="BN174" s="238"/>
      <c r="BO174" s="136"/>
      <c r="BP174" s="136"/>
      <c r="BQ174" s="136"/>
      <c r="BR174" s="136"/>
      <c r="BS174" s="136"/>
      <c r="BT174" s="136"/>
      <c r="BU174" s="136"/>
    </row>
    <row r="175" spans="1:73">
      <c r="A175" s="4" t="s">
        <v>91</v>
      </c>
      <c r="B175" s="137">
        <v>21</v>
      </c>
      <c r="C175" s="137">
        <v>1983</v>
      </c>
      <c r="D175" s="190">
        <v>4313327</v>
      </c>
      <c r="E175" s="141">
        <v>2042929</v>
      </c>
      <c r="F175" s="141">
        <v>154107</v>
      </c>
      <c r="G175" s="191">
        <v>7</v>
      </c>
      <c r="H175" s="209"/>
      <c r="I175" s="209"/>
      <c r="J175" s="209"/>
      <c r="K175" s="145">
        <v>62205</v>
      </c>
      <c r="L175" s="197"/>
      <c r="N175" s="140">
        <v>62780435</v>
      </c>
      <c r="O175" s="145">
        <v>85330</v>
      </c>
      <c r="P175" s="145">
        <v>192364</v>
      </c>
      <c r="Q175" s="145">
        <v>70429</v>
      </c>
      <c r="R175" s="145">
        <v>318497.59999999998</v>
      </c>
      <c r="S175" s="145">
        <v>126011.5</v>
      </c>
      <c r="T175" s="145">
        <v>230</v>
      </c>
      <c r="U175" s="145">
        <v>295</v>
      </c>
      <c r="V175" s="145">
        <v>355</v>
      </c>
      <c r="W175" s="145">
        <v>75</v>
      </c>
      <c r="X175" s="145">
        <v>139</v>
      </c>
      <c r="Y175" s="145">
        <v>199</v>
      </c>
      <c r="Z175" s="145">
        <v>253</v>
      </c>
      <c r="AA175" s="136">
        <f>ROUND((T175+X175)-MAX(0.3*(T175-85-115),0),0)</f>
        <v>360</v>
      </c>
      <c r="AB175" s="136">
        <f>ROUND((U175+Y175)-MAX(0.3*(U175-85-115),0),0)</f>
        <v>466</v>
      </c>
      <c r="AC175" s="136">
        <f>ROUND((V175+Z175)-MAX(0.3*(V175-85-115),0),0)</f>
        <v>562</v>
      </c>
      <c r="AE175" s="136">
        <v>304</v>
      </c>
      <c r="AF175" s="136">
        <v>0</v>
      </c>
      <c r="AG175" s="136">
        <f>SUM(AE175:AF175)</f>
        <v>304</v>
      </c>
      <c r="AH175" s="136">
        <f>ROUND((AG175+W175)-MAX(0.3*(AG175-85-115),0),0)</f>
        <v>348</v>
      </c>
      <c r="AI175" s="203">
        <v>358</v>
      </c>
      <c r="AJ175" s="204">
        <v>8.6999999999999993</v>
      </c>
      <c r="AK175" s="136">
        <v>1</v>
      </c>
      <c r="AL175" s="136">
        <v>124</v>
      </c>
      <c r="AM175" s="136">
        <v>17</v>
      </c>
      <c r="AN175" s="6">
        <v>0.88</v>
      </c>
      <c r="AO175" s="136">
        <v>41</v>
      </c>
      <c r="AP175" s="136">
        <v>6</v>
      </c>
      <c r="AQ175" s="6">
        <v>0.87</v>
      </c>
      <c r="AR175" s="149">
        <v>0</v>
      </c>
      <c r="AS175" s="149">
        <v>0.1</v>
      </c>
      <c r="AT175" s="149">
        <v>0.1</v>
      </c>
      <c r="AU175" s="149">
        <v>0.1</v>
      </c>
      <c r="AV175" s="136">
        <v>0</v>
      </c>
      <c r="AW175" s="136">
        <v>500</v>
      </c>
      <c r="AX175" s="136">
        <v>500</v>
      </c>
      <c r="AY175" s="136">
        <v>500</v>
      </c>
      <c r="AZ175" s="149">
        <v>0</v>
      </c>
      <c r="BA175" s="149">
        <v>0.125</v>
      </c>
      <c r="BB175" s="149">
        <v>0.125</v>
      </c>
      <c r="BC175" s="149">
        <v>0.125</v>
      </c>
      <c r="BD175" s="138">
        <v>0</v>
      </c>
      <c r="BE175" s="138"/>
      <c r="BF175" s="138"/>
      <c r="BG175" s="136">
        <v>0</v>
      </c>
      <c r="BH175" s="6">
        <v>3.35</v>
      </c>
      <c r="BI175" s="6">
        <v>3.35</v>
      </c>
      <c r="BJ175" s="136"/>
      <c r="BK175" s="136"/>
      <c r="BL175" s="136"/>
      <c r="BM175" s="136"/>
      <c r="BN175" s="238"/>
      <c r="BO175" s="136"/>
      <c r="BP175" s="136"/>
      <c r="BQ175" s="136"/>
      <c r="BR175" s="136"/>
      <c r="BS175" s="136"/>
      <c r="BT175" s="136"/>
      <c r="BU175" s="136"/>
    </row>
    <row r="176" spans="1:73">
      <c r="A176" s="4" t="s">
        <v>92</v>
      </c>
      <c r="B176" s="137">
        <v>22</v>
      </c>
      <c r="C176" s="137">
        <v>1983</v>
      </c>
      <c r="D176" s="190">
        <v>5799407</v>
      </c>
      <c r="E176" s="141">
        <v>2794466</v>
      </c>
      <c r="F176" s="141">
        <v>202403</v>
      </c>
      <c r="G176" s="191">
        <v>6.8</v>
      </c>
      <c r="H176" s="209"/>
      <c r="I176" s="209"/>
      <c r="J176" s="209"/>
      <c r="K176" s="145">
        <v>93054</v>
      </c>
      <c r="L176" s="197"/>
      <c r="N176" s="140">
        <v>81578422</v>
      </c>
      <c r="O176" s="145">
        <v>26170</v>
      </c>
      <c r="P176" s="145">
        <v>256431</v>
      </c>
      <c r="Q176" s="145">
        <v>91483</v>
      </c>
      <c r="R176" s="145">
        <v>376907.5</v>
      </c>
      <c r="S176" s="145">
        <v>164562.9</v>
      </c>
      <c r="T176" s="145">
        <v>314</v>
      </c>
      <c r="U176" s="145">
        <v>379</v>
      </c>
      <c r="V176" s="145">
        <v>444</v>
      </c>
      <c r="W176" s="145">
        <v>75</v>
      </c>
      <c r="X176" s="145">
        <v>139</v>
      </c>
      <c r="Y176" s="145">
        <v>199</v>
      </c>
      <c r="Z176" s="145">
        <v>253</v>
      </c>
      <c r="AA176" s="136">
        <f>ROUND((T176+X176)-MAX(0.3*(T176-85-115),0),0)</f>
        <v>419</v>
      </c>
      <c r="AB176" s="136">
        <f>ROUND((U176+Y176)-MAX(0.3*(U176-85-115),0),0)</f>
        <v>524</v>
      </c>
      <c r="AC176" s="136">
        <f>ROUND((V176+Z176)-MAX(0.3*(V176-85-115),0),0)</f>
        <v>624</v>
      </c>
      <c r="AE176" s="136">
        <v>304</v>
      </c>
      <c r="AF176" s="136">
        <v>128</v>
      </c>
      <c r="AG176" s="136">
        <f>SUM(AE176:AF176)</f>
        <v>432</v>
      </c>
      <c r="AH176" s="136">
        <f>ROUND((AG176+W176)-MAX(0.3*(AG176-85-115),0),0)</f>
        <v>437</v>
      </c>
      <c r="AI176" s="203">
        <v>443</v>
      </c>
      <c r="AJ176" s="204">
        <v>7.7</v>
      </c>
      <c r="AK176" s="136">
        <v>1</v>
      </c>
      <c r="AL176" s="136">
        <v>129</v>
      </c>
      <c r="AM176" s="136">
        <v>29</v>
      </c>
      <c r="AN176" s="6">
        <v>0.82</v>
      </c>
      <c r="AO176" s="136">
        <v>33</v>
      </c>
      <c r="AP176" s="136">
        <v>7</v>
      </c>
      <c r="AQ176" s="6">
        <v>0.83</v>
      </c>
      <c r="AR176" s="149">
        <v>0</v>
      </c>
      <c r="AS176" s="149">
        <v>0.1</v>
      </c>
      <c r="AT176" s="149">
        <v>0.1</v>
      </c>
      <c r="AU176" s="149">
        <v>0.1</v>
      </c>
      <c r="AV176" s="136">
        <v>0</v>
      </c>
      <c r="AW176" s="136">
        <v>500</v>
      </c>
      <c r="AX176" s="136">
        <v>500</v>
      </c>
      <c r="AY176" s="136">
        <v>500</v>
      </c>
      <c r="AZ176" s="149">
        <v>0</v>
      </c>
      <c r="BA176" s="149">
        <v>0.125</v>
      </c>
      <c r="BB176" s="149">
        <v>0.125</v>
      </c>
      <c r="BC176" s="149">
        <v>0.125</v>
      </c>
      <c r="BD176" s="138">
        <v>0</v>
      </c>
      <c r="BE176" s="138"/>
      <c r="BF176" s="138"/>
      <c r="BG176" s="136">
        <v>0</v>
      </c>
      <c r="BH176" s="6">
        <v>3.35</v>
      </c>
      <c r="BI176" s="6">
        <v>3.35</v>
      </c>
      <c r="BJ176" s="136"/>
      <c r="BK176" s="136"/>
      <c r="BL176" s="136"/>
      <c r="BM176" s="136"/>
      <c r="BN176" s="238"/>
      <c r="BO176" s="136"/>
      <c r="BP176" s="136"/>
      <c r="BQ176" s="136"/>
      <c r="BR176" s="136"/>
      <c r="BS176" s="136"/>
      <c r="BT176" s="136"/>
      <c r="BU176" s="136"/>
    </row>
    <row r="177" spans="1:73">
      <c r="A177" s="4" t="s">
        <v>93</v>
      </c>
      <c r="B177" s="137">
        <v>23</v>
      </c>
      <c r="C177" s="137">
        <v>1983</v>
      </c>
      <c r="D177" s="190">
        <v>9047754</v>
      </c>
      <c r="E177" s="141">
        <v>3674943</v>
      </c>
      <c r="F177" s="141">
        <v>616196</v>
      </c>
      <c r="G177" s="191">
        <v>14.4</v>
      </c>
      <c r="H177" s="209"/>
      <c r="I177" s="209"/>
      <c r="J177" s="209"/>
      <c r="K177" s="145">
        <v>127754</v>
      </c>
      <c r="L177" s="197"/>
      <c r="N177" s="140">
        <v>110447808</v>
      </c>
      <c r="O177" s="145">
        <v>205098</v>
      </c>
      <c r="P177" s="145">
        <v>751634</v>
      </c>
      <c r="Q177" s="145">
        <v>240069</v>
      </c>
      <c r="R177" s="145">
        <v>1081843</v>
      </c>
      <c r="S177" s="145">
        <v>433422.1</v>
      </c>
      <c r="T177" s="145">
        <v>386</v>
      </c>
      <c r="U177" s="145">
        <v>455</v>
      </c>
      <c r="V177" s="145">
        <v>528</v>
      </c>
      <c r="W177" s="145">
        <v>75</v>
      </c>
      <c r="X177" s="145">
        <v>139</v>
      </c>
      <c r="Y177" s="145">
        <v>199</v>
      </c>
      <c r="Z177" s="145">
        <v>253</v>
      </c>
      <c r="AA177" s="136">
        <f>ROUND((T177+X177)-MAX(0.3*(T177-85-115),0),0)</f>
        <v>469</v>
      </c>
      <c r="AB177" s="136">
        <f>ROUND((U177+Y177)-MAX(0.3*(U177-85-115),0),0)</f>
        <v>578</v>
      </c>
      <c r="AC177" s="136">
        <f>ROUND((V177+Z177)-MAX(0.3*(V177-85-115),0),0)</f>
        <v>683</v>
      </c>
      <c r="AE177" s="136">
        <v>304</v>
      </c>
      <c r="AF177" s="136">
        <v>24</v>
      </c>
      <c r="AG177" s="136">
        <f>SUM(AE177:AF177)</f>
        <v>328</v>
      </c>
      <c r="AH177" s="136">
        <f>ROUND((AG177+W177)-MAX(0.3*(AG177-85-115),0),0)</f>
        <v>365</v>
      </c>
      <c r="AI177" s="203">
        <v>1518</v>
      </c>
      <c r="AJ177" s="204">
        <v>16.8</v>
      </c>
      <c r="AK177" s="136">
        <v>1</v>
      </c>
      <c r="AL177" s="136">
        <v>63</v>
      </c>
      <c r="AM177" s="136">
        <v>47</v>
      </c>
      <c r="AN177" s="6">
        <v>0.56999999999999995</v>
      </c>
      <c r="AO177" s="136">
        <v>20</v>
      </c>
      <c r="AP177" s="136">
        <v>18</v>
      </c>
      <c r="AQ177" s="6">
        <v>0.53</v>
      </c>
      <c r="AR177" s="149">
        <v>0</v>
      </c>
      <c r="AS177" s="149">
        <v>0.1</v>
      </c>
      <c r="AT177" s="149">
        <v>0.1</v>
      </c>
      <c r="AU177" s="149">
        <v>0.1</v>
      </c>
      <c r="AV177" s="136">
        <v>0</v>
      </c>
      <c r="AW177" s="136">
        <v>500</v>
      </c>
      <c r="AX177" s="136">
        <v>500</v>
      </c>
      <c r="AY177" s="136">
        <v>500</v>
      </c>
      <c r="AZ177" s="149">
        <v>0</v>
      </c>
      <c r="BA177" s="149">
        <v>0.125</v>
      </c>
      <c r="BB177" s="149">
        <v>0.125</v>
      </c>
      <c r="BC177" s="149">
        <v>0.125</v>
      </c>
      <c r="BD177" s="138">
        <v>0</v>
      </c>
      <c r="BE177" s="138"/>
      <c r="BF177" s="138"/>
      <c r="BG177" s="136">
        <v>0</v>
      </c>
      <c r="BH177" s="6">
        <v>3.35</v>
      </c>
      <c r="BI177" s="6">
        <v>3.35</v>
      </c>
      <c r="BJ177" s="136"/>
      <c r="BK177" s="136"/>
      <c r="BL177" s="136"/>
      <c r="BM177" s="136"/>
      <c r="BN177" s="238"/>
      <c r="BO177" s="136"/>
      <c r="BP177" s="136"/>
      <c r="BQ177" s="136"/>
      <c r="BR177" s="136"/>
      <c r="BS177" s="136"/>
      <c r="BT177" s="136"/>
      <c r="BU177" s="136"/>
    </row>
    <row r="178" spans="1:73">
      <c r="A178" s="4" t="s">
        <v>94</v>
      </c>
      <c r="B178" s="137">
        <v>24</v>
      </c>
      <c r="C178" s="137">
        <v>1983</v>
      </c>
      <c r="D178" s="190">
        <v>4141456</v>
      </c>
      <c r="E178" s="141">
        <v>2001040</v>
      </c>
      <c r="F178" s="141">
        <v>174078</v>
      </c>
      <c r="G178" s="191">
        <v>8</v>
      </c>
      <c r="H178" s="209"/>
      <c r="I178" s="209"/>
      <c r="J178" s="209"/>
      <c r="K178" s="145">
        <v>61950</v>
      </c>
      <c r="L178" s="197"/>
      <c r="N178" s="140">
        <v>52085956</v>
      </c>
      <c r="O178" s="145">
        <v>46356</v>
      </c>
      <c r="P178" s="145">
        <v>138661</v>
      </c>
      <c r="Q178" s="145">
        <v>47718</v>
      </c>
      <c r="R178" s="145">
        <v>239007.5</v>
      </c>
      <c r="S178" s="145">
        <v>88631.09</v>
      </c>
      <c r="T178" s="145">
        <v>368</v>
      </c>
      <c r="U178" s="145">
        <v>446</v>
      </c>
      <c r="V178" s="145">
        <v>520</v>
      </c>
      <c r="W178" s="145">
        <v>75</v>
      </c>
      <c r="X178" s="145">
        <v>139</v>
      </c>
      <c r="Y178" s="145">
        <v>199</v>
      </c>
      <c r="Z178" s="145">
        <v>253</v>
      </c>
      <c r="AA178" s="136">
        <f>ROUND((T178+X178)-MAX(0.3*(T178-85-115),0),0)</f>
        <v>457</v>
      </c>
      <c r="AB178" s="136">
        <f>ROUND((U178+Y178)-MAX(0.3*(U178-85-115),0),0)</f>
        <v>571</v>
      </c>
      <c r="AC178" s="136">
        <f>ROUND((V178+Z178)-MAX(0.3*(V178-85-115),0),0)</f>
        <v>677</v>
      </c>
      <c r="AE178" s="136">
        <v>304</v>
      </c>
      <c r="AF178" s="136">
        <v>35</v>
      </c>
      <c r="AG178" s="136">
        <f>SUM(AE178:AF178)</f>
        <v>339</v>
      </c>
      <c r="AH178" s="136">
        <f>ROUND((AG178+W178)-MAX(0.3*(AG178-85-115),0),0)</f>
        <v>372</v>
      </c>
      <c r="AI178" s="203">
        <v>502</v>
      </c>
      <c r="AJ178" s="204">
        <v>12.1</v>
      </c>
      <c r="AK178" s="136">
        <v>1</v>
      </c>
      <c r="AL178" s="136">
        <v>77</v>
      </c>
      <c r="AM178" s="136">
        <v>57</v>
      </c>
      <c r="AN178" s="6">
        <v>0.56999999999999995</v>
      </c>
      <c r="AO178" s="136">
        <v>42</v>
      </c>
      <c r="AP178" s="136">
        <v>25</v>
      </c>
      <c r="AQ178" s="6">
        <v>0.63</v>
      </c>
      <c r="AR178" s="149">
        <v>0</v>
      </c>
      <c r="AS178" s="149">
        <v>0.1</v>
      </c>
      <c r="AT178" s="149">
        <v>0.1</v>
      </c>
      <c r="AU178" s="149">
        <v>0.1</v>
      </c>
      <c r="AV178" s="136">
        <v>0</v>
      </c>
      <c r="AW178" s="136">
        <v>500</v>
      </c>
      <c r="AX178" s="136">
        <v>500</v>
      </c>
      <c r="AY178" s="136">
        <v>500</v>
      </c>
      <c r="AZ178" s="149">
        <v>0</v>
      </c>
      <c r="BA178" s="149">
        <v>0.125</v>
      </c>
      <c r="BB178" s="149">
        <v>0.125</v>
      </c>
      <c r="BC178" s="149">
        <v>0.125</v>
      </c>
      <c r="BD178" s="138">
        <v>0</v>
      </c>
      <c r="BE178" s="138"/>
      <c r="BF178" s="138"/>
      <c r="BG178" s="136">
        <v>0</v>
      </c>
      <c r="BH178" s="6">
        <v>3.35</v>
      </c>
      <c r="BI178" s="6">
        <v>3.35</v>
      </c>
      <c r="BJ178" s="136"/>
      <c r="BK178" s="136"/>
      <c r="BL178" s="136"/>
      <c r="BM178" s="136"/>
      <c r="BN178" s="238"/>
      <c r="BO178" s="136"/>
      <c r="BP178" s="136"/>
      <c r="BQ178" s="136"/>
      <c r="BR178" s="136"/>
      <c r="BS178" s="136"/>
      <c r="BT178" s="136"/>
      <c r="BU178" s="136"/>
    </row>
    <row r="179" spans="1:73">
      <c r="A179" s="4" t="s">
        <v>95</v>
      </c>
      <c r="B179" s="137">
        <v>25</v>
      </c>
      <c r="C179" s="137">
        <v>1983</v>
      </c>
      <c r="D179" s="190">
        <v>2567717</v>
      </c>
      <c r="E179" s="141">
        <v>932775</v>
      </c>
      <c r="F179" s="141">
        <v>127980</v>
      </c>
      <c r="G179" s="191">
        <v>12.1</v>
      </c>
      <c r="H179" s="209"/>
      <c r="I179" s="209"/>
      <c r="J179" s="209"/>
      <c r="K179" s="145">
        <v>25967</v>
      </c>
      <c r="L179" s="197"/>
      <c r="N179" s="140">
        <v>22336974</v>
      </c>
      <c r="O179" s="145">
        <v>12071</v>
      </c>
      <c r="P179" s="145">
        <v>151177</v>
      </c>
      <c r="Q179" s="145">
        <v>51814</v>
      </c>
      <c r="R179" s="145">
        <v>532264.30000000005</v>
      </c>
      <c r="S179" s="145">
        <v>166778.1</v>
      </c>
      <c r="T179" s="145">
        <v>60</v>
      </c>
      <c r="U179" s="145">
        <v>96</v>
      </c>
      <c r="V179" s="145">
        <v>120</v>
      </c>
      <c r="W179" s="145">
        <v>75</v>
      </c>
      <c r="X179" s="145">
        <v>139</v>
      </c>
      <c r="Y179" s="145">
        <v>199</v>
      </c>
      <c r="Z179" s="145">
        <v>253</v>
      </c>
      <c r="AA179" s="136">
        <f>ROUND((T179+X179)-MAX(0.3*(T179-85-115),0),0)</f>
        <v>199</v>
      </c>
      <c r="AB179" s="136">
        <f>ROUND((U179+Y179)-MAX(0.3*(U179-85-115),0),0)</f>
        <v>295</v>
      </c>
      <c r="AC179" s="136">
        <f>ROUND((V179+Z179)-MAX(0.3*(V179-85-115),0),0)</f>
        <v>373</v>
      </c>
      <c r="AE179" s="136">
        <v>304</v>
      </c>
      <c r="AF179" s="136">
        <v>0</v>
      </c>
      <c r="AG179" s="136">
        <f>SUM(AE179:AF179)</f>
        <v>304</v>
      </c>
      <c r="AH179" s="136">
        <f>ROUND((AG179+W179)-MAX(0.3*(AG179-85-115),0),0)</f>
        <v>348</v>
      </c>
      <c r="AI179" s="203">
        <v>669</v>
      </c>
      <c r="AJ179" s="204">
        <v>27</v>
      </c>
      <c r="AK179" s="136">
        <v>1</v>
      </c>
      <c r="AL179" s="136">
        <v>116</v>
      </c>
      <c r="AM179" s="136">
        <v>5</v>
      </c>
      <c r="AN179" s="6">
        <v>0.96</v>
      </c>
      <c r="AO179" s="136">
        <v>49</v>
      </c>
      <c r="AP179" s="136">
        <v>3</v>
      </c>
      <c r="AQ179" s="6">
        <v>0.94</v>
      </c>
      <c r="AR179" s="149">
        <v>0</v>
      </c>
      <c r="AS179" s="149">
        <v>0.1</v>
      </c>
      <c r="AT179" s="149">
        <v>0.1</v>
      </c>
      <c r="AU179" s="149">
        <v>0.1</v>
      </c>
      <c r="AV179" s="136">
        <v>0</v>
      </c>
      <c r="AW179" s="136">
        <v>500</v>
      </c>
      <c r="AX179" s="136">
        <v>500</v>
      </c>
      <c r="AY179" s="136">
        <v>500</v>
      </c>
      <c r="AZ179" s="149">
        <v>0</v>
      </c>
      <c r="BA179" s="149">
        <v>0.125</v>
      </c>
      <c r="BB179" s="149">
        <v>0.125</v>
      </c>
      <c r="BC179" s="149">
        <v>0.125</v>
      </c>
      <c r="BD179" s="138">
        <v>0</v>
      </c>
      <c r="BE179" s="138"/>
      <c r="BF179" s="138"/>
      <c r="BG179" s="136">
        <v>0</v>
      </c>
      <c r="BH179" s="6">
        <v>3.35</v>
      </c>
      <c r="BI179" s="6">
        <v>3.35</v>
      </c>
      <c r="BJ179" s="136"/>
      <c r="BK179" s="136"/>
      <c r="BL179" s="136"/>
      <c r="BM179" s="136"/>
      <c r="BN179" s="238"/>
      <c r="BO179" s="136"/>
      <c r="BP179" s="136"/>
      <c r="BQ179" s="136"/>
      <c r="BR179" s="136"/>
      <c r="BS179" s="136"/>
      <c r="BT179" s="136"/>
      <c r="BU179" s="136"/>
    </row>
    <row r="180" spans="1:73">
      <c r="A180" s="4" t="s">
        <v>96</v>
      </c>
      <c r="B180" s="137">
        <v>26</v>
      </c>
      <c r="C180" s="137">
        <v>1983</v>
      </c>
      <c r="D180" s="190">
        <v>4943733</v>
      </c>
      <c r="E180" s="141">
        <v>2124824</v>
      </c>
      <c r="F180" s="141">
        <v>232536</v>
      </c>
      <c r="G180" s="191">
        <v>9.9</v>
      </c>
      <c r="H180" s="209"/>
      <c r="I180" s="209"/>
      <c r="J180" s="209"/>
      <c r="K180" s="145">
        <v>65538</v>
      </c>
      <c r="L180" s="197"/>
      <c r="N180" s="140">
        <v>58675314</v>
      </c>
      <c r="O180" s="145">
        <v>14274</v>
      </c>
      <c r="P180" s="145">
        <v>181495</v>
      </c>
      <c r="Q180" s="145">
        <v>64799</v>
      </c>
      <c r="R180" s="145">
        <v>424421.6</v>
      </c>
      <c r="S180" s="145">
        <v>148136.1</v>
      </c>
      <c r="T180" s="145">
        <v>209</v>
      </c>
      <c r="U180" s="145">
        <v>261</v>
      </c>
      <c r="V180" s="145">
        <v>305</v>
      </c>
      <c r="W180" s="145">
        <v>75</v>
      </c>
      <c r="X180" s="145">
        <v>139</v>
      </c>
      <c r="Y180" s="145">
        <v>199</v>
      </c>
      <c r="Z180" s="145">
        <v>253</v>
      </c>
      <c r="AA180" s="136">
        <f>ROUND((T180+X180)-MAX(0.3*(T180-85-115),0),0)</f>
        <v>345</v>
      </c>
      <c r="AB180" s="136">
        <f>ROUND((U180+Y180)-MAX(0.3*(U180-85-115),0),0)</f>
        <v>442</v>
      </c>
      <c r="AC180" s="136">
        <f>ROUND((V180+Z180)-MAX(0.3*(V180-85-115),0),0)</f>
        <v>527</v>
      </c>
      <c r="AE180" s="136">
        <v>304</v>
      </c>
      <c r="AF180" s="136">
        <v>0</v>
      </c>
      <c r="AG180" s="136">
        <f>SUM(AE180:AF180)</f>
        <v>304</v>
      </c>
      <c r="AH180" s="136">
        <f>ROUND((AG180+W180)-MAX(0.3*(AG180-85-115),0),0)</f>
        <v>348</v>
      </c>
      <c r="AI180" s="203">
        <v>807</v>
      </c>
      <c r="AJ180" s="204">
        <v>16.7</v>
      </c>
      <c r="AK180" s="136">
        <v>0</v>
      </c>
      <c r="AL180" s="136">
        <v>110</v>
      </c>
      <c r="AM180" s="136">
        <v>53</v>
      </c>
      <c r="AN180" s="6">
        <v>0.67</v>
      </c>
      <c r="AO180" s="136">
        <v>22</v>
      </c>
      <c r="AP180" s="136">
        <v>12</v>
      </c>
      <c r="AQ180" s="6">
        <v>0.65</v>
      </c>
      <c r="AR180" s="149">
        <v>0</v>
      </c>
      <c r="AS180" s="149">
        <v>0.1</v>
      </c>
      <c r="AT180" s="149">
        <v>0.1</v>
      </c>
      <c r="AU180" s="149">
        <v>0.1</v>
      </c>
      <c r="AV180" s="136">
        <v>0</v>
      </c>
      <c r="AW180" s="136">
        <v>500</v>
      </c>
      <c r="AX180" s="136">
        <v>500</v>
      </c>
      <c r="AY180" s="136">
        <v>500</v>
      </c>
      <c r="AZ180" s="149">
        <v>0</v>
      </c>
      <c r="BA180" s="149">
        <v>0.125</v>
      </c>
      <c r="BB180" s="149">
        <v>0.125</v>
      </c>
      <c r="BC180" s="149">
        <v>0.125</v>
      </c>
      <c r="BD180" s="138">
        <v>0</v>
      </c>
      <c r="BE180" s="138"/>
      <c r="BF180" s="138"/>
      <c r="BG180" s="136">
        <v>0</v>
      </c>
      <c r="BH180" s="6">
        <v>3.35</v>
      </c>
      <c r="BI180" s="6">
        <v>3.35</v>
      </c>
      <c r="BJ180" s="136"/>
      <c r="BK180" s="136"/>
      <c r="BL180" s="136"/>
      <c r="BM180" s="136"/>
      <c r="BN180" s="238"/>
      <c r="BO180" s="136"/>
      <c r="BP180" s="136"/>
      <c r="BQ180" s="136"/>
      <c r="BR180" s="136"/>
      <c r="BS180" s="136"/>
      <c r="BT180" s="136"/>
      <c r="BU180" s="136"/>
    </row>
    <row r="181" spans="1:73">
      <c r="A181" s="4" t="s">
        <v>97</v>
      </c>
      <c r="B181" s="137">
        <v>27</v>
      </c>
      <c r="C181" s="137">
        <v>1983</v>
      </c>
      <c r="D181" s="190">
        <v>814031</v>
      </c>
      <c r="E181" s="141">
        <v>362488</v>
      </c>
      <c r="F181" s="141">
        <v>34231</v>
      </c>
      <c r="G181" s="191">
        <v>8.6</v>
      </c>
      <c r="H181" s="209"/>
      <c r="I181" s="209"/>
      <c r="J181" s="209"/>
      <c r="K181" s="145">
        <v>10584</v>
      </c>
      <c r="L181" s="197"/>
      <c r="N181" s="140">
        <v>9090637</v>
      </c>
      <c r="O181" s="145">
        <v>37449</v>
      </c>
      <c r="P181" s="145">
        <v>17951</v>
      </c>
      <c r="Q181" s="145">
        <v>6536</v>
      </c>
      <c r="R181" s="145">
        <v>54750.58</v>
      </c>
      <c r="S181" s="145">
        <v>19815.080000000002</v>
      </c>
      <c r="T181" s="145">
        <v>279</v>
      </c>
      <c r="U181" s="145">
        <v>332</v>
      </c>
      <c r="V181" s="145">
        <v>425</v>
      </c>
      <c r="W181" s="145">
        <v>75</v>
      </c>
      <c r="X181" s="145">
        <v>139</v>
      </c>
      <c r="Y181" s="145">
        <v>199</v>
      </c>
      <c r="Z181" s="145">
        <v>253</v>
      </c>
      <c r="AA181" s="136">
        <f>ROUND((T181+X181)-MAX(0.3*(T181-85-115),0),0)</f>
        <v>394</v>
      </c>
      <c r="AB181" s="136">
        <f>ROUND((U181+Y181)-MAX(0.3*(U181-85-115),0),0)</f>
        <v>491</v>
      </c>
      <c r="AC181" s="136">
        <f>ROUND((V181+Z181)-MAX(0.3*(V181-85-115),0),0)</f>
        <v>611</v>
      </c>
      <c r="AE181" s="136">
        <v>304</v>
      </c>
      <c r="AF181" s="136">
        <v>0</v>
      </c>
      <c r="AG181" s="136">
        <f>SUM(AE181:AF181)</f>
        <v>304</v>
      </c>
      <c r="AH181" s="136">
        <f>ROUND((AG181+W181)-MAX(0.3*(AG181-85-115),0),0)</f>
        <v>348</v>
      </c>
      <c r="AI181" s="203">
        <v>125</v>
      </c>
      <c r="AJ181" s="204">
        <v>15.4</v>
      </c>
      <c r="AK181" s="136">
        <v>1</v>
      </c>
      <c r="AL181" s="136">
        <v>55</v>
      </c>
      <c r="AM181" s="136">
        <v>45</v>
      </c>
      <c r="AN181" s="6">
        <v>0.55000000000000004</v>
      </c>
      <c r="AO181" s="136">
        <v>24</v>
      </c>
      <c r="AP181" s="136">
        <v>26</v>
      </c>
      <c r="AQ181" s="6">
        <v>0.48</v>
      </c>
      <c r="AR181" s="149">
        <v>0</v>
      </c>
      <c r="AS181" s="149">
        <v>0.1</v>
      </c>
      <c r="AT181" s="149">
        <v>0.1</v>
      </c>
      <c r="AU181" s="149">
        <v>0.1</v>
      </c>
      <c r="AV181" s="136">
        <v>0</v>
      </c>
      <c r="AW181" s="136">
        <v>500</v>
      </c>
      <c r="AX181" s="136">
        <v>500</v>
      </c>
      <c r="AY181" s="136">
        <v>500</v>
      </c>
      <c r="AZ181" s="149">
        <v>0</v>
      </c>
      <c r="BA181" s="149">
        <v>0.125</v>
      </c>
      <c r="BB181" s="149">
        <v>0.125</v>
      </c>
      <c r="BC181" s="149">
        <v>0.125</v>
      </c>
      <c r="BD181" s="138">
        <v>0</v>
      </c>
      <c r="BE181" s="138"/>
      <c r="BF181" s="138"/>
      <c r="BG181" s="136">
        <v>0</v>
      </c>
      <c r="BH181" s="6">
        <v>3.35</v>
      </c>
      <c r="BI181" s="6">
        <v>3.35</v>
      </c>
      <c r="BJ181" s="136"/>
      <c r="BK181" s="136"/>
      <c r="BL181" s="136"/>
      <c r="BM181" s="136"/>
      <c r="BN181" s="238"/>
      <c r="BO181" s="136"/>
      <c r="BP181" s="136"/>
      <c r="BQ181" s="136"/>
      <c r="BR181" s="136"/>
      <c r="BS181" s="136"/>
      <c r="BT181" s="136"/>
      <c r="BU181" s="136"/>
    </row>
    <row r="182" spans="1:73">
      <c r="A182" s="4" t="s">
        <v>98</v>
      </c>
      <c r="B182" s="137">
        <v>28</v>
      </c>
      <c r="C182" s="137">
        <v>1983</v>
      </c>
      <c r="D182" s="190">
        <v>1584293</v>
      </c>
      <c r="E182" s="141">
        <v>744057</v>
      </c>
      <c r="F182" s="141">
        <v>43848</v>
      </c>
      <c r="G182" s="191">
        <v>5.6</v>
      </c>
      <c r="H182" s="209"/>
      <c r="I182" s="209"/>
      <c r="J182" s="209"/>
      <c r="K182" s="145">
        <v>21820</v>
      </c>
      <c r="L182" s="197"/>
      <c r="N182" s="140">
        <v>19113083</v>
      </c>
      <c r="O182" s="145">
        <v>3170</v>
      </c>
      <c r="P182" s="145">
        <v>40956</v>
      </c>
      <c r="Q182" s="145">
        <v>14213</v>
      </c>
      <c r="R182" s="145">
        <v>92458.16</v>
      </c>
      <c r="S182" s="145">
        <v>33072.080000000002</v>
      </c>
      <c r="T182" s="145">
        <v>280</v>
      </c>
      <c r="U182" s="145">
        <v>350</v>
      </c>
      <c r="V182" s="145">
        <v>420</v>
      </c>
      <c r="W182" s="145">
        <v>75</v>
      </c>
      <c r="X182" s="145">
        <v>139</v>
      </c>
      <c r="Y182" s="145">
        <v>199</v>
      </c>
      <c r="Z182" s="145">
        <v>253</v>
      </c>
      <c r="AA182" s="136">
        <f>ROUND((T182+X182)-MAX(0.3*(T182-85-115),0),0)</f>
        <v>395</v>
      </c>
      <c r="AB182" s="136">
        <f>ROUND((U182+Y182)-MAX(0.3*(U182-85-115),0),0)</f>
        <v>504</v>
      </c>
      <c r="AC182" s="136">
        <f>ROUND((V182+Z182)-MAX(0.3*(V182-85-115),0),0)</f>
        <v>607</v>
      </c>
      <c r="AE182" s="136">
        <v>304</v>
      </c>
      <c r="AF182" s="136">
        <v>74</v>
      </c>
      <c r="AG182" s="136">
        <f>SUM(AE182:AF182)</f>
        <v>378</v>
      </c>
      <c r="AH182" s="136">
        <f>ROUND((AG182+W182)-MAX(0.3*(AG182-85-115),0),0)</f>
        <v>400</v>
      </c>
      <c r="AI182" s="203">
        <v>240</v>
      </c>
      <c r="AJ182" s="204">
        <v>15.2</v>
      </c>
      <c r="AK182" s="136">
        <v>1</v>
      </c>
      <c r="AL182" s="136"/>
      <c r="AM182" s="136"/>
      <c r="AN182" s="6"/>
      <c r="AO182" s="136"/>
      <c r="AP182" s="136"/>
      <c r="AQ182" s="6"/>
      <c r="AR182" s="149">
        <v>0</v>
      </c>
      <c r="AS182" s="149">
        <v>0.1</v>
      </c>
      <c r="AT182" s="149">
        <v>0.1</v>
      </c>
      <c r="AU182" s="149">
        <v>0.1</v>
      </c>
      <c r="AV182" s="136">
        <v>0</v>
      </c>
      <c r="AW182" s="136">
        <v>500</v>
      </c>
      <c r="AX182" s="136">
        <v>500</v>
      </c>
      <c r="AY182" s="136">
        <v>500</v>
      </c>
      <c r="AZ182" s="149">
        <v>0</v>
      </c>
      <c r="BA182" s="149">
        <v>0.125</v>
      </c>
      <c r="BB182" s="149">
        <v>0.125</v>
      </c>
      <c r="BC182" s="149">
        <v>0.125</v>
      </c>
      <c r="BD182" s="138">
        <v>0</v>
      </c>
      <c r="BE182" s="138"/>
      <c r="BF182" s="138"/>
      <c r="BG182" s="136">
        <v>0</v>
      </c>
      <c r="BH182" s="6">
        <v>3.35</v>
      </c>
      <c r="BI182" s="6">
        <v>1.6</v>
      </c>
      <c r="BJ182" s="136"/>
      <c r="BK182" s="136"/>
      <c r="BL182" s="136"/>
      <c r="BM182" s="136"/>
      <c r="BN182" s="238"/>
      <c r="BO182" s="136"/>
      <c r="BP182" s="136"/>
      <c r="BQ182" s="136"/>
      <c r="BR182" s="136"/>
      <c r="BS182" s="136"/>
      <c r="BT182" s="136"/>
      <c r="BU182" s="136"/>
    </row>
    <row r="183" spans="1:73">
      <c r="A183" s="4" t="s">
        <v>99</v>
      </c>
      <c r="B183" s="137">
        <v>29</v>
      </c>
      <c r="C183" s="137">
        <v>1983</v>
      </c>
      <c r="D183" s="190">
        <v>901977</v>
      </c>
      <c r="E183" s="141">
        <v>439457</v>
      </c>
      <c r="F183" s="141">
        <v>46566</v>
      </c>
      <c r="G183" s="191">
        <v>9.6</v>
      </c>
      <c r="H183" s="209"/>
      <c r="I183" s="209"/>
      <c r="J183" s="209"/>
      <c r="K183" s="145">
        <v>15060</v>
      </c>
      <c r="L183" s="197"/>
      <c r="N183" s="140">
        <v>12367311</v>
      </c>
      <c r="O183" s="145">
        <v>117532</v>
      </c>
      <c r="P183" s="145">
        <v>12971</v>
      </c>
      <c r="Q183" s="145">
        <v>4685</v>
      </c>
      <c r="R183" s="145">
        <v>35126.58</v>
      </c>
      <c r="S183" s="145">
        <v>14931</v>
      </c>
      <c r="T183" s="145">
        <v>185</v>
      </c>
      <c r="U183" s="145">
        <v>230</v>
      </c>
      <c r="V183" s="145">
        <v>276</v>
      </c>
      <c r="W183" s="145">
        <v>75</v>
      </c>
      <c r="X183" s="145">
        <v>139</v>
      </c>
      <c r="Y183" s="145">
        <v>199</v>
      </c>
      <c r="Z183" s="145">
        <v>253</v>
      </c>
      <c r="AA183" s="136">
        <f>ROUND((T183+X183)-MAX(0.3*(T183-85-115),0),0)</f>
        <v>324</v>
      </c>
      <c r="AB183" s="136">
        <f>ROUND((U183+Y183)-MAX(0.3*(U183-85-115),0),0)</f>
        <v>420</v>
      </c>
      <c r="AC183" s="136">
        <f>ROUND((V183+Z183)-MAX(0.3*(V183-85-115),0),0)</f>
        <v>506</v>
      </c>
      <c r="AE183" s="136">
        <v>304</v>
      </c>
      <c r="AF183" s="136">
        <v>36</v>
      </c>
      <c r="AG183" s="136">
        <f>SUM(AE183:AF183)</f>
        <v>340</v>
      </c>
      <c r="AH183" s="136">
        <f>ROUND((AG183+W183)-MAX(0.3*(AG183-85-115),0),0)</f>
        <v>373</v>
      </c>
      <c r="AI183" s="203">
        <v>86</v>
      </c>
      <c r="AJ183" s="204">
        <v>9.6999999999999993</v>
      </c>
      <c r="AK183" s="136">
        <v>1</v>
      </c>
      <c r="AL183" s="136">
        <v>23</v>
      </c>
      <c r="AM183" s="136">
        <v>19</v>
      </c>
      <c r="AN183" s="6">
        <v>0.55000000000000004</v>
      </c>
      <c r="AO183" s="136">
        <v>17</v>
      </c>
      <c r="AP183" s="136">
        <v>4</v>
      </c>
      <c r="AQ183" s="6">
        <v>0.81</v>
      </c>
      <c r="AR183" s="149">
        <v>0</v>
      </c>
      <c r="AS183" s="149">
        <v>0.1</v>
      </c>
      <c r="AT183" s="149">
        <v>0.1</v>
      </c>
      <c r="AU183" s="149">
        <v>0.1</v>
      </c>
      <c r="AV183" s="136">
        <v>0</v>
      </c>
      <c r="AW183" s="136">
        <v>500</v>
      </c>
      <c r="AX183" s="136">
        <v>500</v>
      </c>
      <c r="AY183" s="136">
        <v>500</v>
      </c>
      <c r="AZ183" s="149">
        <v>0</v>
      </c>
      <c r="BA183" s="149">
        <v>0.125</v>
      </c>
      <c r="BB183" s="149">
        <v>0.125</v>
      </c>
      <c r="BC183" s="149">
        <v>0.125</v>
      </c>
      <c r="BD183" s="138">
        <v>0</v>
      </c>
      <c r="BE183" s="138"/>
      <c r="BF183" s="138"/>
      <c r="BG183" s="136">
        <v>0</v>
      </c>
      <c r="BH183" s="6">
        <v>3.35</v>
      </c>
      <c r="BI183" s="6">
        <v>2.75</v>
      </c>
      <c r="BJ183" s="136"/>
      <c r="BK183" s="136"/>
      <c r="BL183" s="136"/>
      <c r="BM183" s="136"/>
      <c r="BN183" s="238"/>
      <c r="BO183" s="136"/>
      <c r="BP183" s="136"/>
      <c r="BQ183" s="136"/>
      <c r="BR183" s="136"/>
      <c r="BS183" s="136"/>
      <c r="BT183" s="136"/>
      <c r="BU183" s="136"/>
    </row>
    <row r="184" spans="1:73">
      <c r="A184" s="4" t="s">
        <v>100</v>
      </c>
      <c r="B184" s="137">
        <v>30</v>
      </c>
      <c r="C184" s="137">
        <v>1983</v>
      </c>
      <c r="D184" s="190">
        <v>958134</v>
      </c>
      <c r="E184" s="141">
        <v>470832</v>
      </c>
      <c r="F184" s="141">
        <v>27412</v>
      </c>
      <c r="G184" s="191">
        <v>5.5</v>
      </c>
      <c r="H184" s="209"/>
      <c r="I184" s="209"/>
      <c r="J184" s="209"/>
      <c r="K184" s="145">
        <v>12629</v>
      </c>
      <c r="L184" s="197"/>
      <c r="N184" s="140">
        <v>12714401</v>
      </c>
      <c r="O184" s="145">
        <v>4442</v>
      </c>
      <c r="P184" s="145">
        <v>18947</v>
      </c>
      <c r="Q184" s="145">
        <v>7024</v>
      </c>
      <c r="R184" s="145">
        <v>46119.33</v>
      </c>
      <c r="S184" s="145">
        <v>18732.580000000002</v>
      </c>
      <c r="T184" s="145">
        <v>278</v>
      </c>
      <c r="U184" s="145">
        <v>326</v>
      </c>
      <c r="V184" s="145">
        <v>372</v>
      </c>
      <c r="W184" s="145">
        <v>75</v>
      </c>
      <c r="X184" s="145">
        <v>139</v>
      </c>
      <c r="Y184" s="145">
        <v>199</v>
      </c>
      <c r="Z184" s="145">
        <v>253</v>
      </c>
      <c r="AA184" s="136">
        <f>ROUND((T184+X184)-MAX(0.3*(T184-85-115),0),0)</f>
        <v>394</v>
      </c>
      <c r="AB184" s="136">
        <f>ROUND((U184+Y184)-MAX(0.3*(U184-85-115),0),0)</f>
        <v>487</v>
      </c>
      <c r="AC184" s="136">
        <f>ROUND((V184+Z184)-MAX(0.3*(V184-85-115),0),0)</f>
        <v>573</v>
      </c>
      <c r="AE184" s="136">
        <v>304</v>
      </c>
      <c r="AF184" s="136">
        <v>27</v>
      </c>
      <c r="AG184" s="136">
        <f>SUM(AE184:AF184)</f>
        <v>331</v>
      </c>
      <c r="AH184" s="136">
        <f>ROUND((AG184+W184)-MAX(0.3*(AG184-85-115),0),0)</f>
        <v>367</v>
      </c>
      <c r="AI184" s="203">
        <v>76</v>
      </c>
      <c r="AJ184" s="204">
        <v>8.1</v>
      </c>
      <c r="AK184" s="136">
        <v>0</v>
      </c>
      <c r="AL184" s="136">
        <v>158</v>
      </c>
      <c r="AM184" s="136">
        <v>237</v>
      </c>
      <c r="AN184" s="6">
        <v>0.4</v>
      </c>
      <c r="AO184" s="136">
        <v>9</v>
      </c>
      <c r="AP184" s="136">
        <v>15</v>
      </c>
      <c r="AQ184" s="6">
        <v>0.38</v>
      </c>
      <c r="AR184" s="149">
        <v>0</v>
      </c>
      <c r="AS184" s="149">
        <v>0.1</v>
      </c>
      <c r="AT184" s="149">
        <v>0.1</v>
      </c>
      <c r="AU184" s="149">
        <v>0.1</v>
      </c>
      <c r="AV184" s="136">
        <v>0</v>
      </c>
      <c r="AW184" s="136">
        <v>500</v>
      </c>
      <c r="AX184" s="136">
        <v>500</v>
      </c>
      <c r="AY184" s="136">
        <v>500</v>
      </c>
      <c r="AZ184" s="149">
        <v>0</v>
      </c>
      <c r="BA184" s="149">
        <v>0.125</v>
      </c>
      <c r="BB184" s="149">
        <v>0.125</v>
      </c>
      <c r="BC184" s="149">
        <v>0.125</v>
      </c>
      <c r="BD184" s="138">
        <v>0</v>
      </c>
      <c r="BE184" s="138"/>
      <c r="BF184" s="138"/>
      <c r="BG184" s="136">
        <v>0</v>
      </c>
      <c r="BH184" s="6">
        <v>3.35</v>
      </c>
      <c r="BI184" s="6">
        <v>3.35</v>
      </c>
      <c r="BJ184" s="136"/>
      <c r="BK184" s="136"/>
      <c r="BL184" s="136"/>
      <c r="BM184" s="136"/>
      <c r="BN184" s="238"/>
      <c r="BO184" s="136"/>
      <c r="BP184" s="136"/>
      <c r="BQ184" s="136"/>
      <c r="BR184" s="136"/>
      <c r="BS184" s="136"/>
      <c r="BT184" s="136"/>
      <c r="BU184" s="136"/>
    </row>
    <row r="185" spans="1:73">
      <c r="A185" s="4" t="s">
        <v>101</v>
      </c>
      <c r="B185" s="137">
        <v>31</v>
      </c>
      <c r="C185" s="137">
        <v>1983</v>
      </c>
      <c r="D185" s="190">
        <v>7467785</v>
      </c>
      <c r="E185" s="141">
        <v>3392898</v>
      </c>
      <c r="F185" s="141">
        <v>295878</v>
      </c>
      <c r="G185" s="191">
        <v>8</v>
      </c>
      <c r="H185" s="209"/>
      <c r="I185" s="209"/>
      <c r="J185" s="209"/>
      <c r="K185" s="145">
        <v>117962</v>
      </c>
      <c r="L185" s="197"/>
      <c r="N185" s="140">
        <v>113452401</v>
      </c>
      <c r="O185" s="145">
        <v>65667</v>
      </c>
      <c r="P185" s="145">
        <v>397082</v>
      </c>
      <c r="Q185" s="145">
        <v>132595</v>
      </c>
      <c r="R185" s="145">
        <v>542583.30000000005</v>
      </c>
      <c r="S185" s="145">
        <v>199810.8</v>
      </c>
      <c r="T185" s="145">
        <v>273</v>
      </c>
      <c r="U185" s="145">
        <v>360</v>
      </c>
      <c r="V185" s="145">
        <v>414</v>
      </c>
      <c r="W185" s="145">
        <v>75</v>
      </c>
      <c r="X185" s="145">
        <v>139</v>
      </c>
      <c r="Y185" s="145">
        <v>199</v>
      </c>
      <c r="Z185" s="145">
        <v>253</v>
      </c>
      <c r="AA185" s="136">
        <f>ROUND((T185+X185)-MAX(0.3*(T185-85-115),0),0)</f>
        <v>390</v>
      </c>
      <c r="AB185" s="136">
        <f>ROUND((U185+Y185)-MAX(0.3*(U185-85-115),0),0)</f>
        <v>511</v>
      </c>
      <c r="AC185" s="136">
        <f>ROUND((V185+Z185)-MAX(0.3*(V185-85-115),0),0)</f>
        <v>603</v>
      </c>
      <c r="AE185" s="136">
        <v>304</v>
      </c>
      <c r="AF185" s="136">
        <v>29</v>
      </c>
      <c r="AG185" s="136">
        <f>SUM(AE185:AF185)</f>
        <v>333</v>
      </c>
      <c r="AH185" s="136">
        <f>ROUND((AG185+W185)-MAX(0.3*(AG185-85-115),0),0)</f>
        <v>368</v>
      </c>
      <c r="AI185" s="203">
        <v>828</v>
      </c>
      <c r="AJ185" s="204">
        <v>11.1</v>
      </c>
      <c r="AK185" s="136">
        <v>0</v>
      </c>
      <c r="AL185" s="136">
        <v>44</v>
      </c>
      <c r="AM185" s="136">
        <v>36</v>
      </c>
      <c r="AN185" s="6">
        <v>0.55000000000000004</v>
      </c>
      <c r="AO185" s="136">
        <v>23</v>
      </c>
      <c r="AP185" s="136">
        <v>17</v>
      </c>
      <c r="AQ185" s="6">
        <v>0.57999999999999996</v>
      </c>
      <c r="AR185" s="149">
        <v>0</v>
      </c>
      <c r="AS185" s="149">
        <v>0.1</v>
      </c>
      <c r="AT185" s="149">
        <v>0.1</v>
      </c>
      <c r="AU185" s="149">
        <v>0.1</v>
      </c>
      <c r="AV185" s="136">
        <v>0</v>
      </c>
      <c r="AW185" s="136">
        <v>500</v>
      </c>
      <c r="AX185" s="136">
        <v>500</v>
      </c>
      <c r="AY185" s="136">
        <v>500</v>
      </c>
      <c r="AZ185" s="149">
        <v>0</v>
      </c>
      <c r="BA185" s="149">
        <v>0.125</v>
      </c>
      <c r="BB185" s="149">
        <v>0.125</v>
      </c>
      <c r="BC185" s="149">
        <v>0.125</v>
      </c>
      <c r="BD185" s="138">
        <v>0</v>
      </c>
      <c r="BE185" s="138"/>
      <c r="BF185" s="138"/>
      <c r="BG185" s="136">
        <v>0</v>
      </c>
      <c r="BH185" s="6">
        <v>3.35</v>
      </c>
      <c r="BI185" s="6">
        <v>3.35</v>
      </c>
      <c r="BJ185" s="136"/>
      <c r="BK185" s="136"/>
      <c r="BL185" s="136"/>
      <c r="BM185" s="136"/>
      <c r="BN185" s="238"/>
      <c r="BO185" s="136"/>
      <c r="BP185" s="136"/>
      <c r="BQ185" s="136"/>
      <c r="BR185" s="136"/>
      <c r="BS185" s="136"/>
      <c r="BT185" s="136"/>
      <c r="BU185" s="136"/>
    </row>
    <row r="186" spans="1:73">
      <c r="A186" s="4" t="s">
        <v>102</v>
      </c>
      <c r="B186" s="137">
        <v>32</v>
      </c>
      <c r="C186" s="137">
        <v>1983</v>
      </c>
      <c r="D186" s="190">
        <v>1394361</v>
      </c>
      <c r="E186" s="141">
        <v>549893</v>
      </c>
      <c r="F186" s="141">
        <v>58838</v>
      </c>
      <c r="G186" s="191">
        <v>9.6999999999999993</v>
      </c>
      <c r="H186" s="209"/>
      <c r="I186" s="209"/>
      <c r="J186" s="209"/>
      <c r="K186" s="145">
        <v>19882</v>
      </c>
      <c r="L186" s="197"/>
      <c r="N186" s="140">
        <v>14836770</v>
      </c>
      <c r="O186" s="145">
        <v>12596</v>
      </c>
      <c r="P186" s="145">
        <v>48031</v>
      </c>
      <c r="Q186" s="145">
        <v>17626</v>
      </c>
      <c r="R186" s="145">
        <v>178694.6</v>
      </c>
      <c r="S186" s="145">
        <v>56083.67</v>
      </c>
      <c r="T186" s="145">
        <v>189</v>
      </c>
      <c r="U186" s="145">
        <v>233</v>
      </c>
      <c r="V186" s="145">
        <v>281</v>
      </c>
      <c r="W186" s="145">
        <v>75</v>
      </c>
      <c r="X186" s="145">
        <v>139</v>
      </c>
      <c r="Y186" s="145">
        <v>199</v>
      </c>
      <c r="Z186" s="145">
        <v>253</v>
      </c>
      <c r="AA186" s="136">
        <f>ROUND((T186+X186)-MAX(0.3*(T186-85-115),0),0)</f>
        <v>328</v>
      </c>
      <c r="AB186" s="136">
        <f>ROUND((U186+Y186)-MAX(0.3*(U186-85-115),0),0)</f>
        <v>422</v>
      </c>
      <c r="AC186" s="136">
        <f>ROUND((V186+Z186)-MAX(0.3*(V186-85-115),0),0)</f>
        <v>510</v>
      </c>
      <c r="AE186" s="136">
        <v>304</v>
      </c>
      <c r="AF186" s="136">
        <v>0</v>
      </c>
      <c r="AG186" s="136">
        <f>SUM(AE186:AF186)</f>
        <v>304</v>
      </c>
      <c r="AH186" s="136">
        <f>ROUND((AG186+W186)-MAX(0.3*(AG186-85-115),0),0)</f>
        <v>348</v>
      </c>
      <c r="AI186" s="203">
        <v>340</v>
      </c>
      <c r="AJ186" s="204">
        <v>24.5</v>
      </c>
      <c r="AK186" s="136">
        <v>1</v>
      </c>
      <c r="AL186" s="136">
        <v>46</v>
      </c>
      <c r="AM186" s="136">
        <v>24</v>
      </c>
      <c r="AN186" s="6">
        <v>0.66</v>
      </c>
      <c r="AO186" s="136">
        <v>23</v>
      </c>
      <c r="AP186" s="136">
        <v>19</v>
      </c>
      <c r="AQ186" s="6">
        <v>0.55000000000000004</v>
      </c>
      <c r="AR186" s="149">
        <v>0</v>
      </c>
      <c r="AS186" s="149">
        <v>0.1</v>
      </c>
      <c r="AT186" s="149">
        <v>0.1</v>
      </c>
      <c r="AU186" s="149">
        <v>0.1</v>
      </c>
      <c r="AV186" s="136">
        <v>0</v>
      </c>
      <c r="AW186" s="136">
        <v>500</v>
      </c>
      <c r="AX186" s="136">
        <v>500</v>
      </c>
      <c r="AY186" s="136">
        <v>500</v>
      </c>
      <c r="AZ186" s="149">
        <v>0</v>
      </c>
      <c r="BA186" s="149">
        <v>0.125</v>
      </c>
      <c r="BB186" s="149">
        <v>0.125</v>
      </c>
      <c r="BC186" s="149">
        <v>0.125</v>
      </c>
      <c r="BD186" s="138">
        <v>0</v>
      </c>
      <c r="BE186" s="138"/>
      <c r="BF186" s="138"/>
      <c r="BG186" s="136">
        <v>0</v>
      </c>
      <c r="BH186" s="6">
        <v>3.35</v>
      </c>
      <c r="BI186" s="6">
        <v>3.35</v>
      </c>
      <c r="BJ186" s="136"/>
      <c r="BK186" s="136"/>
      <c r="BL186" s="136"/>
      <c r="BM186" s="136"/>
      <c r="BN186" s="238"/>
      <c r="BO186" s="136"/>
      <c r="BP186" s="136"/>
      <c r="BQ186" s="136"/>
      <c r="BR186" s="136"/>
      <c r="BS186" s="136"/>
      <c r="BT186" s="136"/>
      <c r="BU186" s="136"/>
    </row>
    <row r="187" spans="1:73">
      <c r="A187" s="4" t="s">
        <v>103</v>
      </c>
      <c r="B187" s="137">
        <v>33</v>
      </c>
      <c r="C187" s="137">
        <v>1983</v>
      </c>
      <c r="D187" s="190">
        <v>17686905</v>
      </c>
      <c r="E187" s="141">
        <v>7340372</v>
      </c>
      <c r="F187" s="141">
        <v>696943</v>
      </c>
      <c r="G187" s="191">
        <v>8.6999999999999993</v>
      </c>
      <c r="H187" s="209"/>
      <c r="I187" s="209"/>
      <c r="J187" s="209"/>
      <c r="K187" s="145">
        <v>305288</v>
      </c>
      <c r="L187" s="197"/>
      <c r="N187" s="140">
        <v>251847877</v>
      </c>
      <c r="O187" s="145">
        <v>335679</v>
      </c>
      <c r="P187" s="145">
        <v>1089780</v>
      </c>
      <c r="Q187" s="145">
        <v>360372</v>
      </c>
      <c r="R187" s="145">
        <v>1867522</v>
      </c>
      <c r="S187" s="145">
        <v>758757.5</v>
      </c>
      <c r="T187" s="145">
        <v>356</v>
      </c>
      <c r="U187" s="145">
        <v>424</v>
      </c>
      <c r="V187" s="145">
        <v>515</v>
      </c>
      <c r="W187" s="145">
        <v>75</v>
      </c>
      <c r="X187" s="145">
        <v>139</v>
      </c>
      <c r="Y187" s="145">
        <v>199</v>
      </c>
      <c r="Z187" s="145">
        <v>253</v>
      </c>
      <c r="AA187" s="136">
        <f>ROUND((T187+X187)-MAX(0.3*(T187-85-115),0),0)</f>
        <v>448</v>
      </c>
      <c r="AB187" s="136">
        <f>ROUND((U187+Y187)-MAX(0.3*(U187-85-115),0),0)</f>
        <v>556</v>
      </c>
      <c r="AC187" s="136">
        <f>ROUND((V187+Z187)-MAX(0.3*(V187-85-115),0),0)</f>
        <v>674</v>
      </c>
      <c r="AE187" s="136">
        <v>304</v>
      </c>
      <c r="AF187" s="136">
        <v>61</v>
      </c>
      <c r="AG187" s="136">
        <f>SUM(AE187:AF187)</f>
        <v>365</v>
      </c>
      <c r="AH187" s="136">
        <f>ROUND((AG187+W187)-MAX(0.3*(AG187-85-115),0),0)</f>
        <v>391</v>
      </c>
      <c r="AI187" s="203">
        <v>2817</v>
      </c>
      <c r="AJ187" s="204">
        <v>16</v>
      </c>
      <c r="AK187" s="136">
        <v>1</v>
      </c>
      <c r="AL187" s="136">
        <v>97</v>
      </c>
      <c r="AM187" s="136">
        <v>52</v>
      </c>
      <c r="AN187" s="6">
        <v>0.65</v>
      </c>
      <c r="AO187" s="136">
        <v>26</v>
      </c>
      <c r="AP187" s="136">
        <v>35</v>
      </c>
      <c r="AQ187" s="6">
        <v>0.43</v>
      </c>
      <c r="AR187" s="149">
        <v>0</v>
      </c>
      <c r="AS187" s="149">
        <v>0.1</v>
      </c>
      <c r="AT187" s="149">
        <v>0.1</v>
      </c>
      <c r="AU187" s="149">
        <v>0.1</v>
      </c>
      <c r="AV187" s="136">
        <v>0</v>
      </c>
      <c r="AW187" s="136">
        <v>500</v>
      </c>
      <c r="AX187" s="136">
        <v>500</v>
      </c>
      <c r="AY187" s="136">
        <v>500</v>
      </c>
      <c r="AZ187" s="149">
        <v>0</v>
      </c>
      <c r="BA187" s="149">
        <v>0.125</v>
      </c>
      <c r="BB187" s="149">
        <v>0.125</v>
      </c>
      <c r="BC187" s="149">
        <v>0.125</v>
      </c>
      <c r="BD187" s="138">
        <v>0</v>
      </c>
      <c r="BE187" s="138"/>
      <c r="BF187" s="138"/>
      <c r="BG187" s="136">
        <v>0</v>
      </c>
      <c r="BH187" s="6">
        <v>3.35</v>
      </c>
      <c r="BI187" s="6">
        <v>3.35</v>
      </c>
      <c r="BJ187" s="136"/>
      <c r="BK187" s="136"/>
      <c r="BL187" s="136"/>
      <c r="BM187" s="136"/>
      <c r="BN187" s="238"/>
      <c r="BO187" s="136"/>
      <c r="BP187" s="136"/>
      <c r="BQ187" s="136"/>
      <c r="BR187" s="136"/>
      <c r="BS187" s="136"/>
      <c r="BT187" s="136"/>
      <c r="BU187" s="136"/>
    </row>
    <row r="188" spans="1:73">
      <c r="A188" s="4" t="s">
        <v>104</v>
      </c>
      <c r="B188" s="137">
        <v>34</v>
      </c>
      <c r="C188" s="137">
        <v>1983</v>
      </c>
      <c r="D188" s="190">
        <v>6077056</v>
      </c>
      <c r="E188" s="141">
        <v>2681016</v>
      </c>
      <c r="F188" s="141">
        <v>264337</v>
      </c>
      <c r="G188" s="191">
        <v>9</v>
      </c>
      <c r="H188" s="209"/>
      <c r="I188" s="209"/>
      <c r="J188" s="209"/>
      <c r="K188" s="145">
        <v>77543</v>
      </c>
      <c r="L188" s="197"/>
      <c r="N188" s="140">
        <v>64310265</v>
      </c>
      <c r="O188" s="145">
        <v>17281</v>
      </c>
      <c r="P188" s="145">
        <v>174245</v>
      </c>
      <c r="Q188" s="145">
        <v>69647</v>
      </c>
      <c r="R188" s="145">
        <v>553624.19999999995</v>
      </c>
      <c r="S188" s="145">
        <v>193393.3</v>
      </c>
      <c r="T188" s="145">
        <v>176</v>
      </c>
      <c r="U188" s="145">
        <v>202</v>
      </c>
      <c r="V188" s="145">
        <v>221</v>
      </c>
      <c r="W188" s="145">
        <v>75</v>
      </c>
      <c r="X188" s="145">
        <v>139</v>
      </c>
      <c r="Y188" s="145">
        <v>199</v>
      </c>
      <c r="Z188" s="145">
        <v>253</v>
      </c>
      <c r="AA188" s="136">
        <f>ROUND((T188+X188)-MAX(0.3*(T188-85-115),0),0)</f>
        <v>315</v>
      </c>
      <c r="AB188" s="136">
        <f>ROUND((U188+Y188)-MAX(0.3*(U188-85-115),0),0)</f>
        <v>400</v>
      </c>
      <c r="AC188" s="136">
        <f>ROUND((V188+Z188)-MAX(0.3*(V188-85-115),0),0)</f>
        <v>468</v>
      </c>
      <c r="AE188" s="136">
        <v>304</v>
      </c>
      <c r="AF188" s="136">
        <v>0</v>
      </c>
      <c r="AG188" s="136">
        <f>SUM(AE188:AF188)</f>
        <v>304</v>
      </c>
      <c r="AH188" s="136">
        <f>ROUND((AG188+W188)-MAX(0.3*(AG188-85-115),0),0)</f>
        <v>348</v>
      </c>
      <c r="AI188" s="203">
        <v>933</v>
      </c>
      <c r="AJ188" s="204">
        <v>15.8</v>
      </c>
      <c r="AK188" s="136">
        <v>1</v>
      </c>
      <c r="AL188" s="136">
        <v>102</v>
      </c>
      <c r="AM188" s="136">
        <v>18</v>
      </c>
      <c r="AN188" s="6">
        <v>0.85</v>
      </c>
      <c r="AO188" s="136">
        <v>44</v>
      </c>
      <c r="AP188" s="136">
        <v>6</v>
      </c>
      <c r="AQ188" s="6">
        <v>0.88</v>
      </c>
      <c r="AR188" s="149">
        <v>0</v>
      </c>
      <c r="AS188" s="149">
        <v>0.1</v>
      </c>
      <c r="AT188" s="149">
        <v>0.1</v>
      </c>
      <c r="AU188" s="149">
        <v>0.1</v>
      </c>
      <c r="AV188" s="136">
        <v>0</v>
      </c>
      <c r="AW188" s="136">
        <v>500</v>
      </c>
      <c r="AX188" s="136">
        <v>500</v>
      </c>
      <c r="AY188" s="136">
        <v>500</v>
      </c>
      <c r="AZ188" s="149">
        <v>0</v>
      </c>
      <c r="BA188" s="149">
        <v>0.125</v>
      </c>
      <c r="BB188" s="149">
        <v>0.125</v>
      </c>
      <c r="BC188" s="149">
        <v>0.125</v>
      </c>
      <c r="BD188" s="138">
        <v>0</v>
      </c>
      <c r="BE188" s="138"/>
      <c r="BF188" s="138"/>
      <c r="BG188" s="136">
        <v>0</v>
      </c>
      <c r="BH188" s="6">
        <v>3.35</v>
      </c>
      <c r="BI188" s="6">
        <v>3.35</v>
      </c>
      <c r="BJ188" s="136"/>
      <c r="BK188" s="136"/>
      <c r="BL188" s="136"/>
      <c r="BM188" s="136"/>
      <c r="BN188" s="238"/>
      <c r="BO188" s="136"/>
      <c r="BP188" s="136"/>
      <c r="BQ188" s="136"/>
      <c r="BR188" s="136"/>
      <c r="BS188" s="136"/>
      <c r="BT188" s="136"/>
      <c r="BU188" s="136"/>
    </row>
    <row r="189" spans="1:73">
      <c r="A189" s="4" t="s">
        <v>105</v>
      </c>
      <c r="B189" s="137">
        <v>35</v>
      </c>
      <c r="C189" s="137">
        <v>1983</v>
      </c>
      <c r="D189" s="190">
        <v>676688</v>
      </c>
      <c r="E189" s="141">
        <v>302120</v>
      </c>
      <c r="F189" s="141">
        <v>18120</v>
      </c>
      <c r="G189" s="191">
        <v>5.7</v>
      </c>
      <c r="H189" s="209"/>
      <c r="I189" s="209"/>
      <c r="J189" s="209"/>
      <c r="K189" s="145">
        <v>10045</v>
      </c>
      <c r="L189" s="197"/>
      <c r="N189" s="140">
        <v>7887475</v>
      </c>
      <c r="O189" s="145">
        <v>24394</v>
      </c>
      <c r="P189" s="145">
        <v>10957</v>
      </c>
      <c r="Q189" s="145">
        <v>4009</v>
      </c>
      <c r="R189" s="145">
        <v>33206.42</v>
      </c>
      <c r="S189" s="145">
        <v>11162.08</v>
      </c>
      <c r="T189" s="145">
        <v>289</v>
      </c>
      <c r="U189" s="145">
        <v>357</v>
      </c>
      <c r="V189" s="145">
        <v>437</v>
      </c>
      <c r="W189" s="145">
        <v>75</v>
      </c>
      <c r="X189" s="145">
        <v>139</v>
      </c>
      <c r="Y189" s="145">
        <v>199</v>
      </c>
      <c r="Z189" s="145">
        <v>253</v>
      </c>
      <c r="AA189" s="136">
        <f>ROUND((T189+X189)-MAX(0.3*(T189-85-115),0),0)</f>
        <v>401</v>
      </c>
      <c r="AB189" s="136">
        <f>ROUND((U189+Y189)-MAX(0.3*(U189-85-115),0),0)</f>
        <v>509</v>
      </c>
      <c r="AC189" s="136">
        <f>ROUND((V189+Z189)-MAX(0.3*(V189-85-115),0),0)</f>
        <v>619</v>
      </c>
      <c r="AE189" s="136">
        <v>304</v>
      </c>
      <c r="AF189" s="136">
        <v>0</v>
      </c>
      <c r="AG189" s="136">
        <f>SUM(AE189:AF189)</f>
        <v>304</v>
      </c>
      <c r="AH189" s="136">
        <f>ROUND((AG189+W189)-MAX(0.3*(AG189-85-115),0),0)</f>
        <v>348</v>
      </c>
      <c r="AI189" s="203">
        <v>103</v>
      </c>
      <c r="AJ189" s="204">
        <v>15</v>
      </c>
      <c r="AK189" s="136">
        <v>0</v>
      </c>
      <c r="AL189" s="136">
        <v>55</v>
      </c>
      <c r="AM189" s="136">
        <v>51</v>
      </c>
      <c r="AN189" s="6">
        <v>0.52</v>
      </c>
      <c r="AO189" s="136">
        <v>21</v>
      </c>
      <c r="AP189" s="136">
        <v>32</v>
      </c>
      <c r="AQ189" s="6">
        <v>0.4</v>
      </c>
      <c r="AR189" s="149">
        <v>0</v>
      </c>
      <c r="AS189" s="149">
        <v>0.1</v>
      </c>
      <c r="AT189" s="149">
        <v>0.1</v>
      </c>
      <c r="AU189" s="149">
        <v>0.1</v>
      </c>
      <c r="AV189" s="136">
        <v>0</v>
      </c>
      <c r="AW189" s="136">
        <v>500</v>
      </c>
      <c r="AX189" s="136">
        <v>500</v>
      </c>
      <c r="AY189" s="136">
        <v>500</v>
      </c>
      <c r="AZ189" s="149">
        <v>0</v>
      </c>
      <c r="BA189" s="149">
        <v>0.125</v>
      </c>
      <c r="BB189" s="149">
        <v>0.125</v>
      </c>
      <c r="BC189" s="149">
        <v>0.125</v>
      </c>
      <c r="BD189" s="138">
        <v>0</v>
      </c>
      <c r="BE189" s="138"/>
      <c r="BF189" s="138"/>
      <c r="BG189" s="136">
        <v>0</v>
      </c>
      <c r="BH189" s="6">
        <v>3.35</v>
      </c>
      <c r="BI189" s="6">
        <v>3.35</v>
      </c>
      <c r="BJ189" s="136"/>
      <c r="BK189" s="136"/>
      <c r="BL189" s="136"/>
      <c r="BM189" s="136"/>
      <c r="BN189" s="238"/>
      <c r="BO189" s="136"/>
      <c r="BP189" s="136"/>
      <c r="BQ189" s="136"/>
      <c r="BR189" s="136"/>
      <c r="BS189" s="136"/>
      <c r="BT189" s="136"/>
      <c r="BU189" s="136"/>
    </row>
    <row r="190" spans="1:73">
      <c r="A190" s="4" t="s">
        <v>106</v>
      </c>
      <c r="B190" s="137">
        <v>36</v>
      </c>
      <c r="C190" s="137">
        <v>1983</v>
      </c>
      <c r="D190" s="190">
        <v>10737632</v>
      </c>
      <c r="E190" s="141">
        <v>4467277</v>
      </c>
      <c r="F190" s="141">
        <v>630145</v>
      </c>
      <c r="G190" s="191">
        <v>12.4</v>
      </c>
      <c r="H190" s="209"/>
      <c r="I190" s="209"/>
      <c r="J190" s="209"/>
      <c r="K190" s="145">
        <v>144897</v>
      </c>
      <c r="L190" s="197"/>
      <c r="N190" s="140">
        <v>129000255</v>
      </c>
      <c r="O190" s="145">
        <v>702215</v>
      </c>
      <c r="P190" s="145">
        <v>634440</v>
      </c>
      <c r="Q190" s="145">
        <v>211418</v>
      </c>
      <c r="R190" s="145">
        <v>1162113</v>
      </c>
      <c r="S190" s="145">
        <v>441386.4</v>
      </c>
      <c r="T190" s="145">
        <v>216</v>
      </c>
      <c r="U190" s="145">
        <v>263</v>
      </c>
      <c r="V190" s="145">
        <v>327</v>
      </c>
      <c r="W190" s="145">
        <v>75</v>
      </c>
      <c r="X190" s="145">
        <v>139</v>
      </c>
      <c r="Y190" s="145">
        <v>199</v>
      </c>
      <c r="Z190" s="145">
        <v>253</v>
      </c>
      <c r="AA190" s="136">
        <f>ROUND((T190+X190)-MAX(0.3*(T190-85-115),0),0)</f>
        <v>350</v>
      </c>
      <c r="AB190" s="136">
        <f>ROUND((U190+Y190)-MAX(0.3*(U190-85-115),0),0)</f>
        <v>443</v>
      </c>
      <c r="AC190" s="136">
        <f>ROUND((V190+Z190)-MAX(0.3*(V190-85-115),0),0)</f>
        <v>542</v>
      </c>
      <c r="AE190" s="136">
        <v>304</v>
      </c>
      <c r="AF190" s="136">
        <v>0</v>
      </c>
      <c r="AG190" s="136">
        <f>SUM(AE190:AF190)</f>
        <v>304</v>
      </c>
      <c r="AH190" s="136">
        <f>ROUND((AG190+W190)-MAX(0.3*(AG190-85-115),0),0)</f>
        <v>348</v>
      </c>
      <c r="AI190" s="203">
        <v>1434</v>
      </c>
      <c r="AJ190" s="204">
        <v>13.4</v>
      </c>
      <c r="AK190" s="136">
        <v>1</v>
      </c>
      <c r="AL190" s="136">
        <v>62</v>
      </c>
      <c r="AM190" s="136">
        <v>37</v>
      </c>
      <c r="AN190" s="6">
        <v>0.63</v>
      </c>
      <c r="AO190" s="136">
        <v>17</v>
      </c>
      <c r="AP190" s="136">
        <v>16</v>
      </c>
      <c r="AQ190" s="6">
        <v>0.52</v>
      </c>
      <c r="AR190" s="149">
        <v>0</v>
      </c>
      <c r="AS190" s="149">
        <v>0.1</v>
      </c>
      <c r="AT190" s="149">
        <v>0.1</v>
      </c>
      <c r="AU190" s="149">
        <v>0.1</v>
      </c>
      <c r="AV190" s="136">
        <v>0</v>
      </c>
      <c r="AW190" s="136">
        <v>500</v>
      </c>
      <c r="AX190" s="136">
        <v>500</v>
      </c>
      <c r="AY190" s="136">
        <v>500</v>
      </c>
      <c r="AZ190" s="149">
        <v>0</v>
      </c>
      <c r="BA190" s="149">
        <v>0.125</v>
      </c>
      <c r="BB190" s="149">
        <v>0.125</v>
      </c>
      <c r="BC190" s="149">
        <v>0.125</v>
      </c>
      <c r="BD190" s="138">
        <v>0</v>
      </c>
      <c r="BE190" s="138"/>
      <c r="BF190" s="138"/>
      <c r="BG190" s="136">
        <v>0</v>
      </c>
      <c r="BH190" s="6">
        <v>3.35</v>
      </c>
      <c r="BI190" s="6">
        <v>2.2999999999999998</v>
      </c>
      <c r="BJ190" s="136"/>
      <c r="BK190" s="136"/>
      <c r="BL190" s="136"/>
      <c r="BM190" s="136"/>
      <c r="BN190" s="238"/>
      <c r="BO190" s="136"/>
      <c r="BP190" s="136"/>
      <c r="BQ190" s="136"/>
      <c r="BR190" s="136"/>
      <c r="BS190" s="136"/>
      <c r="BT190" s="136"/>
      <c r="BU190" s="136"/>
    </row>
    <row r="191" spans="1:73">
      <c r="A191" s="4" t="s">
        <v>107</v>
      </c>
      <c r="B191" s="137">
        <v>37</v>
      </c>
      <c r="C191" s="137">
        <v>1983</v>
      </c>
      <c r="D191" s="190">
        <v>3290402</v>
      </c>
      <c r="E191" s="141">
        <v>1412250</v>
      </c>
      <c r="F191" s="141">
        <v>128943</v>
      </c>
      <c r="G191" s="191">
        <v>8.4</v>
      </c>
      <c r="H191" s="209"/>
      <c r="I191" s="209"/>
      <c r="J191" s="209"/>
      <c r="K191" s="145">
        <v>47701</v>
      </c>
      <c r="L191" s="197"/>
      <c r="N191" s="140">
        <v>38869340</v>
      </c>
      <c r="O191" s="145">
        <v>49678</v>
      </c>
      <c r="P191" s="145">
        <v>72264</v>
      </c>
      <c r="Q191" s="145">
        <v>25027</v>
      </c>
      <c r="R191" s="145">
        <v>241296.9</v>
      </c>
      <c r="S191" s="145">
        <v>91508.66</v>
      </c>
      <c r="T191" s="145">
        <v>218</v>
      </c>
      <c r="U191" s="145">
        <v>282</v>
      </c>
      <c r="V191" s="145">
        <v>349</v>
      </c>
      <c r="W191" s="145">
        <v>75</v>
      </c>
      <c r="X191" s="145">
        <v>139</v>
      </c>
      <c r="Y191" s="145">
        <v>199</v>
      </c>
      <c r="Z191" s="145">
        <v>253</v>
      </c>
      <c r="AA191" s="136">
        <f>ROUND((T191+X191)-MAX(0.3*(T191-85-115),0),0)</f>
        <v>352</v>
      </c>
      <c r="AB191" s="136">
        <f>ROUND((U191+Y191)-MAX(0.3*(U191-85-115),0),0)</f>
        <v>456</v>
      </c>
      <c r="AC191" s="136">
        <f>ROUND((V191+Z191)-MAX(0.3*(V191-85-115),0),0)</f>
        <v>557</v>
      </c>
      <c r="AE191" s="136">
        <v>304</v>
      </c>
      <c r="AF191" s="136">
        <v>69</v>
      </c>
      <c r="AG191" s="136">
        <f>SUM(AE191:AF191)</f>
        <v>373</v>
      </c>
      <c r="AH191" s="136">
        <f>ROUND((AG191+W191)-MAX(0.3*(AG191-85-115),0),0)</f>
        <v>396</v>
      </c>
      <c r="AI191" s="203">
        <v>553</v>
      </c>
      <c r="AJ191" s="204">
        <v>17</v>
      </c>
      <c r="AK191" s="136">
        <v>1</v>
      </c>
      <c r="AL191" s="136">
        <v>76</v>
      </c>
      <c r="AM191" s="136">
        <v>25</v>
      </c>
      <c r="AN191" s="6">
        <v>0.75</v>
      </c>
      <c r="AO191" s="136">
        <v>34</v>
      </c>
      <c r="AP191" s="136">
        <v>14</v>
      </c>
      <c r="AQ191" s="6">
        <v>0.71</v>
      </c>
      <c r="AR191" s="149">
        <v>0</v>
      </c>
      <c r="AS191" s="149">
        <v>0.1</v>
      </c>
      <c r="AT191" s="149">
        <v>0.1</v>
      </c>
      <c r="AU191" s="149">
        <v>0.1</v>
      </c>
      <c r="AV191" s="136">
        <v>0</v>
      </c>
      <c r="AW191" s="136">
        <v>500</v>
      </c>
      <c r="AX191" s="136">
        <v>500</v>
      </c>
      <c r="AY191" s="136">
        <v>500</v>
      </c>
      <c r="AZ191" s="149">
        <v>0</v>
      </c>
      <c r="BA191" s="149">
        <v>0.125</v>
      </c>
      <c r="BB191" s="149">
        <v>0.125</v>
      </c>
      <c r="BC191" s="149">
        <v>0.125</v>
      </c>
      <c r="BD191" s="138">
        <v>0</v>
      </c>
      <c r="BE191" s="138"/>
      <c r="BF191" s="138"/>
      <c r="BG191" s="136">
        <v>0</v>
      </c>
      <c r="BH191" s="6">
        <v>3.35</v>
      </c>
      <c r="BI191" s="6">
        <v>3.35</v>
      </c>
      <c r="BJ191" s="136"/>
      <c r="BK191" s="136"/>
      <c r="BL191" s="136"/>
      <c r="BM191" s="136"/>
      <c r="BN191" s="238"/>
      <c r="BO191" s="136"/>
      <c r="BP191" s="136"/>
      <c r="BQ191" s="136"/>
      <c r="BR191" s="136"/>
      <c r="BS191" s="136"/>
      <c r="BT191" s="136"/>
      <c r="BU191" s="136"/>
    </row>
    <row r="192" spans="1:73">
      <c r="A192" s="4" t="s">
        <v>108</v>
      </c>
      <c r="B192" s="137">
        <v>38</v>
      </c>
      <c r="C192" s="137">
        <v>1983</v>
      </c>
      <c r="D192" s="190">
        <v>2653066</v>
      </c>
      <c r="E192" s="141">
        <v>1190294</v>
      </c>
      <c r="F192" s="141">
        <v>144051</v>
      </c>
      <c r="G192" s="191">
        <v>10.8</v>
      </c>
      <c r="H192" s="209"/>
      <c r="I192" s="209"/>
      <c r="J192" s="209"/>
      <c r="K192" s="145">
        <v>33727</v>
      </c>
      <c r="L192" s="197"/>
      <c r="N192" s="140">
        <v>31521314</v>
      </c>
      <c r="O192" s="145">
        <v>227900</v>
      </c>
      <c r="P192" s="145">
        <v>73638</v>
      </c>
      <c r="Q192" s="145">
        <v>27622</v>
      </c>
      <c r="R192" s="145">
        <v>269108.8</v>
      </c>
      <c r="S192" s="145">
        <v>107806.6</v>
      </c>
      <c r="T192" s="145">
        <v>286</v>
      </c>
      <c r="U192" s="145">
        <v>338</v>
      </c>
      <c r="V192" s="145">
        <v>409</v>
      </c>
      <c r="W192" s="145">
        <v>75</v>
      </c>
      <c r="X192" s="145">
        <v>139</v>
      </c>
      <c r="Y192" s="145">
        <v>199</v>
      </c>
      <c r="Z192" s="145">
        <v>253</v>
      </c>
      <c r="AA192" s="136">
        <f>ROUND((T192+X192)-MAX(0.3*(T192-85-115),0),0)</f>
        <v>399</v>
      </c>
      <c r="AB192" s="136">
        <f>ROUND((U192+Y192)-MAX(0.3*(U192-85-115),0),0)</f>
        <v>496</v>
      </c>
      <c r="AC192" s="136">
        <f>ROUND((V192+Z192)-MAX(0.3*(V192-85-115),0),0)</f>
        <v>599</v>
      </c>
      <c r="AE192" s="136">
        <v>304</v>
      </c>
      <c r="AF192" s="136">
        <v>2</v>
      </c>
      <c r="AG192" s="136">
        <f>SUM(AE192:AF192)</f>
        <v>306</v>
      </c>
      <c r="AH192" s="136">
        <f>ROUND((AG192+W192)-MAX(0.3*(AG192-85-115),0),0)</f>
        <v>349</v>
      </c>
      <c r="AI192" s="203">
        <v>419</v>
      </c>
      <c r="AJ192" s="204">
        <v>16.100000000000001</v>
      </c>
      <c r="AK192" s="136">
        <v>0</v>
      </c>
      <c r="AL192" s="136">
        <v>36</v>
      </c>
      <c r="AM192" s="136">
        <v>24</v>
      </c>
      <c r="AN192" s="6">
        <v>0.6</v>
      </c>
      <c r="AO192" s="136">
        <v>21</v>
      </c>
      <c r="AP192" s="136">
        <v>9</v>
      </c>
      <c r="AQ192" s="6">
        <v>0.7</v>
      </c>
      <c r="AR192" s="149">
        <v>0</v>
      </c>
      <c r="AS192" s="149">
        <v>0.1</v>
      </c>
      <c r="AT192" s="149">
        <v>0.1</v>
      </c>
      <c r="AU192" s="149">
        <v>0.1</v>
      </c>
      <c r="AV192" s="136">
        <v>0</v>
      </c>
      <c r="AW192" s="136">
        <v>500</v>
      </c>
      <c r="AX192" s="136">
        <v>500</v>
      </c>
      <c r="AY192" s="136">
        <v>500</v>
      </c>
      <c r="AZ192" s="149">
        <v>0</v>
      </c>
      <c r="BA192" s="149">
        <v>0.125</v>
      </c>
      <c r="BB192" s="149">
        <v>0.125</v>
      </c>
      <c r="BC192" s="149">
        <v>0.125</v>
      </c>
      <c r="BD192" s="138">
        <v>0</v>
      </c>
      <c r="BE192" s="138"/>
      <c r="BF192" s="138"/>
      <c r="BG192" s="136">
        <v>0</v>
      </c>
      <c r="BH192" s="6">
        <v>3.35</v>
      </c>
      <c r="BI192" s="6">
        <v>3.1</v>
      </c>
      <c r="BJ192" s="136"/>
      <c r="BK192" s="136"/>
      <c r="BL192" s="136"/>
      <c r="BM192" s="136"/>
      <c r="BN192" s="238"/>
      <c r="BO192" s="136"/>
      <c r="BP192" s="136"/>
      <c r="BQ192" s="136"/>
      <c r="BR192" s="136"/>
      <c r="BS192" s="136"/>
      <c r="BT192" s="136"/>
      <c r="BU192" s="136"/>
    </row>
    <row r="193" spans="1:73">
      <c r="A193" s="4" t="s">
        <v>109</v>
      </c>
      <c r="B193" s="137">
        <v>39</v>
      </c>
      <c r="C193" s="137">
        <v>1983</v>
      </c>
      <c r="D193" s="190">
        <v>11837723</v>
      </c>
      <c r="E193" s="141">
        <v>4849850</v>
      </c>
      <c r="F193" s="141">
        <v>630666</v>
      </c>
      <c r="G193" s="191">
        <v>11.5</v>
      </c>
      <c r="H193" s="209"/>
      <c r="I193" s="209"/>
      <c r="J193" s="209"/>
      <c r="K193" s="145">
        <v>152042</v>
      </c>
      <c r="L193" s="197"/>
      <c r="N193" s="140">
        <v>146951760</v>
      </c>
      <c r="O193" s="145">
        <v>91490</v>
      </c>
      <c r="P193" s="145">
        <v>579399</v>
      </c>
      <c r="Q193" s="145">
        <v>194097</v>
      </c>
      <c r="R193" s="145">
        <v>1105219</v>
      </c>
      <c r="S193" s="145">
        <v>439832.3</v>
      </c>
      <c r="T193" s="145">
        <v>273</v>
      </c>
      <c r="U193" s="145">
        <v>350</v>
      </c>
      <c r="V193" s="145">
        <v>415</v>
      </c>
      <c r="W193" s="145">
        <v>75</v>
      </c>
      <c r="X193" s="145">
        <v>139</v>
      </c>
      <c r="Y193" s="145">
        <v>199</v>
      </c>
      <c r="Z193" s="145">
        <v>253</v>
      </c>
      <c r="AA193" s="136">
        <f>ROUND((T193+X193)-MAX(0.3*(T193-85-115),0),0)</f>
        <v>390</v>
      </c>
      <c r="AB193" s="136">
        <f>ROUND((U193+Y193)-MAX(0.3*(U193-85-115),0),0)</f>
        <v>504</v>
      </c>
      <c r="AC193" s="136">
        <f>ROUND((V193+Z193)-MAX(0.3*(V193-85-115),0),0)</f>
        <v>604</v>
      </c>
      <c r="AE193" s="136">
        <v>304</v>
      </c>
      <c r="AF193" s="136">
        <v>32</v>
      </c>
      <c r="AG193" s="136">
        <f>SUM(AE193:AF193)</f>
        <v>336</v>
      </c>
      <c r="AH193" s="136">
        <f>ROUND((AG193+W193)-MAX(0.3*(AG193-85-115),0),0)</f>
        <v>370</v>
      </c>
      <c r="AI193" s="203">
        <v>1797</v>
      </c>
      <c r="AJ193" s="204">
        <v>15.4</v>
      </c>
      <c r="AK193" s="136">
        <v>0</v>
      </c>
      <c r="AL193" s="136">
        <v>103</v>
      </c>
      <c r="AM193" s="136">
        <v>100</v>
      </c>
      <c r="AN193" s="6">
        <v>0.51</v>
      </c>
      <c r="AO193" s="136">
        <v>23</v>
      </c>
      <c r="AP193" s="136">
        <v>27</v>
      </c>
      <c r="AQ193" s="6">
        <v>0.46</v>
      </c>
      <c r="AR193" s="149">
        <v>0</v>
      </c>
      <c r="AS193" s="149">
        <v>0.1</v>
      </c>
      <c r="AT193" s="149">
        <v>0.1</v>
      </c>
      <c r="AU193" s="149">
        <v>0.1</v>
      </c>
      <c r="AV193" s="136">
        <v>0</v>
      </c>
      <c r="AW193" s="136">
        <v>500</v>
      </c>
      <c r="AX193" s="136">
        <v>500</v>
      </c>
      <c r="AY193" s="136">
        <v>500</v>
      </c>
      <c r="AZ193" s="149">
        <v>0</v>
      </c>
      <c r="BA193" s="149">
        <v>0.125</v>
      </c>
      <c r="BB193" s="149">
        <v>0.125</v>
      </c>
      <c r="BC193" s="149">
        <v>0.125</v>
      </c>
      <c r="BD193" s="138">
        <v>0</v>
      </c>
      <c r="BE193" s="138"/>
      <c r="BF193" s="138"/>
      <c r="BG193" s="136">
        <v>0</v>
      </c>
      <c r="BH193" s="6">
        <v>3.35</v>
      </c>
      <c r="BI193" s="6">
        <v>3.35</v>
      </c>
      <c r="BJ193" s="136"/>
      <c r="BK193" s="136"/>
      <c r="BL193" s="136"/>
      <c r="BM193" s="136"/>
      <c r="BN193" s="238"/>
      <c r="BO193" s="136"/>
      <c r="BP193" s="136"/>
      <c r="BQ193" s="136"/>
      <c r="BR193" s="136"/>
      <c r="BS193" s="136"/>
      <c r="BT193" s="136"/>
      <c r="BU193" s="136"/>
    </row>
    <row r="194" spans="1:73">
      <c r="A194" s="4" t="s">
        <v>110</v>
      </c>
      <c r="B194" s="137">
        <v>40</v>
      </c>
      <c r="C194" s="137">
        <v>1983</v>
      </c>
      <c r="D194" s="190">
        <v>956382</v>
      </c>
      <c r="E194" s="141">
        <v>437276</v>
      </c>
      <c r="F194" s="141">
        <v>39566</v>
      </c>
      <c r="G194" s="191">
        <v>8.3000000000000007</v>
      </c>
      <c r="H194" s="209"/>
      <c r="I194" s="209"/>
      <c r="J194" s="209"/>
      <c r="K194" s="145">
        <v>12323</v>
      </c>
      <c r="L194" s="197"/>
      <c r="N194" s="140">
        <v>12049253</v>
      </c>
      <c r="O194" s="145">
        <v>8174</v>
      </c>
      <c r="P194" s="145">
        <v>45159</v>
      </c>
      <c r="Q194" s="145">
        <v>15938</v>
      </c>
      <c r="R194" s="145">
        <v>81657.34</v>
      </c>
      <c r="S194" s="145">
        <v>33692.25</v>
      </c>
      <c r="T194" s="145">
        <v>370</v>
      </c>
      <c r="U194" s="145">
        <v>455</v>
      </c>
      <c r="V194" s="145">
        <v>520</v>
      </c>
      <c r="W194" s="145">
        <v>75</v>
      </c>
      <c r="X194" s="145">
        <v>139</v>
      </c>
      <c r="Y194" s="145">
        <v>199</v>
      </c>
      <c r="Z194" s="145">
        <v>253</v>
      </c>
      <c r="AA194" s="136">
        <f>ROUND((T194+X194)-MAX(0.3*(T194-85-115),0),0)</f>
        <v>458</v>
      </c>
      <c r="AB194" s="136">
        <f>ROUND((U194+Y194)-MAX(0.3*(U194-85-115),0),0)</f>
        <v>578</v>
      </c>
      <c r="AC194" s="136">
        <f>ROUND((V194+Z194)-MAX(0.3*(V194-85-115),0),0)</f>
        <v>677</v>
      </c>
      <c r="AE194" s="136">
        <v>304</v>
      </c>
      <c r="AF194" s="136">
        <v>52</v>
      </c>
      <c r="AG194" s="136">
        <f>SUM(AE194:AF194)</f>
        <v>356</v>
      </c>
      <c r="AH194" s="136">
        <f>ROUND((AG194+W194)-MAX(0.3*(AG194-85-115),0),0)</f>
        <v>384</v>
      </c>
      <c r="AI194" s="203">
        <v>141</v>
      </c>
      <c r="AJ194" s="204">
        <v>14.5</v>
      </c>
      <c r="AK194" s="136">
        <v>1</v>
      </c>
      <c r="AL194" s="136">
        <v>85</v>
      </c>
      <c r="AM194" s="136">
        <v>15</v>
      </c>
      <c r="AN194" s="6">
        <v>0.85</v>
      </c>
      <c r="AO194" s="136">
        <v>29</v>
      </c>
      <c r="AP194" s="136">
        <v>21</v>
      </c>
      <c r="AQ194" s="6">
        <v>0.57999999999999996</v>
      </c>
      <c r="AR194" s="149">
        <v>0</v>
      </c>
      <c r="AS194" s="149">
        <v>0.1</v>
      </c>
      <c r="AT194" s="149">
        <v>0.1</v>
      </c>
      <c r="AU194" s="149">
        <v>0.1</v>
      </c>
      <c r="AV194" s="136">
        <v>0</v>
      </c>
      <c r="AW194" s="136">
        <v>500</v>
      </c>
      <c r="AX194" s="136">
        <v>500</v>
      </c>
      <c r="AY194" s="136">
        <v>500</v>
      </c>
      <c r="AZ194" s="149">
        <v>0</v>
      </c>
      <c r="BA194" s="149">
        <v>0.125</v>
      </c>
      <c r="BB194" s="149">
        <v>0.125</v>
      </c>
      <c r="BC194" s="149">
        <v>0.125</v>
      </c>
      <c r="BD194" s="138">
        <v>0</v>
      </c>
      <c r="BE194" s="138"/>
      <c r="BF194" s="138"/>
      <c r="BG194" s="136">
        <v>0</v>
      </c>
      <c r="BH194" s="6">
        <v>3.35</v>
      </c>
      <c r="BI194" s="6">
        <v>3.35</v>
      </c>
      <c r="BJ194" s="136"/>
      <c r="BK194" s="136"/>
      <c r="BL194" s="136"/>
      <c r="BM194" s="136"/>
      <c r="BN194" s="238"/>
      <c r="BO194" s="136"/>
      <c r="BP194" s="136"/>
      <c r="BQ194" s="136"/>
      <c r="BR194" s="136"/>
      <c r="BS194" s="136"/>
      <c r="BT194" s="136"/>
      <c r="BU194" s="136"/>
    </row>
    <row r="195" spans="1:73">
      <c r="A195" s="4" t="s">
        <v>111</v>
      </c>
      <c r="B195" s="137">
        <v>41</v>
      </c>
      <c r="C195" s="137">
        <v>1983</v>
      </c>
      <c r="D195" s="190">
        <v>3234066</v>
      </c>
      <c r="E195" s="141">
        <v>1338068</v>
      </c>
      <c r="F195" s="141">
        <v>146360</v>
      </c>
      <c r="G195" s="191">
        <v>9.9</v>
      </c>
      <c r="H195" s="209"/>
      <c r="I195" s="209"/>
      <c r="J195" s="209"/>
      <c r="K195" s="145">
        <v>35850</v>
      </c>
      <c r="L195" s="197"/>
      <c r="N195" s="140">
        <v>32286069</v>
      </c>
      <c r="O195" s="145">
        <v>30485</v>
      </c>
      <c r="P195" s="145">
        <v>134246</v>
      </c>
      <c r="Q195" s="145">
        <v>49614</v>
      </c>
      <c r="R195" s="145">
        <v>440674.1</v>
      </c>
      <c r="S195" s="145">
        <v>145125.79999999999</v>
      </c>
      <c r="T195" s="145">
        <v>106</v>
      </c>
      <c r="U195" s="145">
        <v>138</v>
      </c>
      <c r="V195" s="145">
        <v>169</v>
      </c>
      <c r="W195" s="145">
        <v>75</v>
      </c>
      <c r="X195" s="145">
        <v>139</v>
      </c>
      <c r="Y195" s="145">
        <v>199</v>
      </c>
      <c r="Z195" s="145">
        <v>253</v>
      </c>
      <c r="AA195" s="136">
        <f>ROUND((T195+X195)-MAX(0.3*(T195-85-115),0),0)</f>
        <v>245</v>
      </c>
      <c r="AB195" s="136">
        <f>ROUND((U195+Y195)-MAX(0.3*(U195-85-115),0),0)</f>
        <v>337</v>
      </c>
      <c r="AC195" s="136">
        <f>ROUND((V195+Z195)-MAX(0.3*(V195-85-115),0),0)</f>
        <v>422</v>
      </c>
      <c r="AE195" s="136">
        <v>304</v>
      </c>
      <c r="AF195" s="136">
        <v>0</v>
      </c>
      <c r="AG195" s="136">
        <f>SUM(AE195:AF195)</f>
        <v>304</v>
      </c>
      <c r="AH195" s="136">
        <f>ROUND((AG195+W195)-MAX(0.3*(AG195-85-115),0),0)</f>
        <v>348</v>
      </c>
      <c r="AI195" s="203">
        <v>687</v>
      </c>
      <c r="AJ195" s="204">
        <v>20.8</v>
      </c>
      <c r="AK195" s="136">
        <v>1</v>
      </c>
      <c r="AL195" s="136">
        <v>103</v>
      </c>
      <c r="AM195" s="136">
        <v>20</v>
      </c>
      <c r="AN195" s="6">
        <v>0.84</v>
      </c>
      <c r="AO195" s="136">
        <v>39</v>
      </c>
      <c r="AP195" s="136">
        <v>6</v>
      </c>
      <c r="AQ195" s="6">
        <v>0.87</v>
      </c>
      <c r="AR195" s="149">
        <v>0</v>
      </c>
      <c r="AS195" s="149">
        <v>0.1</v>
      </c>
      <c r="AT195" s="149">
        <v>0.1</v>
      </c>
      <c r="AU195" s="149">
        <v>0.1</v>
      </c>
      <c r="AV195" s="136">
        <v>0</v>
      </c>
      <c r="AW195" s="136">
        <v>500</v>
      </c>
      <c r="AX195" s="136">
        <v>500</v>
      </c>
      <c r="AY195" s="136">
        <v>500</v>
      </c>
      <c r="AZ195" s="149">
        <v>0</v>
      </c>
      <c r="BA195" s="149">
        <v>0.125</v>
      </c>
      <c r="BB195" s="149">
        <v>0.125</v>
      </c>
      <c r="BC195" s="149">
        <v>0.125</v>
      </c>
      <c r="BD195" s="138">
        <v>0</v>
      </c>
      <c r="BE195" s="138"/>
      <c r="BF195" s="138"/>
      <c r="BG195" s="136">
        <v>0</v>
      </c>
      <c r="BH195" s="6">
        <v>3.35</v>
      </c>
      <c r="BI195" s="6">
        <v>3.35</v>
      </c>
      <c r="BJ195" s="136"/>
      <c r="BK195" s="136"/>
      <c r="BL195" s="136"/>
      <c r="BM195" s="136"/>
      <c r="BN195" s="238"/>
      <c r="BO195" s="136"/>
      <c r="BP195" s="136"/>
      <c r="BQ195" s="136"/>
      <c r="BR195" s="136"/>
      <c r="BS195" s="136"/>
      <c r="BT195" s="136"/>
      <c r="BU195" s="136"/>
    </row>
    <row r="196" spans="1:73">
      <c r="A196" s="4" t="s">
        <v>112</v>
      </c>
      <c r="B196" s="137">
        <v>42</v>
      </c>
      <c r="C196" s="137">
        <v>1983</v>
      </c>
      <c r="D196" s="190">
        <v>693008</v>
      </c>
      <c r="E196" s="141">
        <v>317084</v>
      </c>
      <c r="F196" s="141">
        <v>17453</v>
      </c>
      <c r="G196" s="191">
        <v>5.2</v>
      </c>
      <c r="H196" s="209"/>
      <c r="I196" s="209"/>
      <c r="J196" s="209"/>
      <c r="K196" s="145">
        <v>8123</v>
      </c>
      <c r="N196" s="140">
        <v>7326712</v>
      </c>
      <c r="O196" s="145">
        <v>2180</v>
      </c>
      <c r="P196" s="145">
        <v>16746</v>
      </c>
      <c r="Q196" s="145">
        <v>5995</v>
      </c>
      <c r="R196" s="145">
        <v>51443.58</v>
      </c>
      <c r="S196" s="145">
        <v>16713.830000000002</v>
      </c>
      <c r="T196" s="145">
        <v>280</v>
      </c>
      <c r="U196" s="145">
        <v>321</v>
      </c>
      <c r="V196" s="145">
        <v>361</v>
      </c>
      <c r="W196" s="145">
        <v>75</v>
      </c>
      <c r="X196" s="145">
        <v>139</v>
      </c>
      <c r="Y196" s="145">
        <v>199</v>
      </c>
      <c r="Z196" s="145">
        <v>253</v>
      </c>
      <c r="AA196" s="136">
        <f>ROUND((T196+X196)-MAX(0.3*(T196-85-115),0),0)</f>
        <v>395</v>
      </c>
      <c r="AB196" s="136">
        <f>ROUND((U196+Y196)-MAX(0.3*(U196-85-115),0),0)</f>
        <v>484</v>
      </c>
      <c r="AC196" s="136">
        <f>ROUND((V196+Z196)-MAX(0.3*(V196-85-115),0),0)</f>
        <v>566</v>
      </c>
      <c r="AE196" s="136">
        <v>304</v>
      </c>
      <c r="AF196" s="136">
        <v>15</v>
      </c>
      <c r="AG196" s="136">
        <f>SUM(AE196:AF196)</f>
        <v>319</v>
      </c>
      <c r="AH196" s="136">
        <f>ROUND((AG196+W196)-MAX(0.3*(AG196-85-115),0),0)</f>
        <v>358</v>
      </c>
      <c r="AI196" s="203">
        <v>127</v>
      </c>
      <c r="AJ196" s="204">
        <v>18.399999999999999</v>
      </c>
      <c r="AK196" s="136">
        <v>0</v>
      </c>
      <c r="AL196" s="136">
        <v>16</v>
      </c>
      <c r="AM196" s="136">
        <v>54</v>
      </c>
      <c r="AN196" s="6">
        <v>0.23</v>
      </c>
      <c r="AO196" s="136">
        <v>9</v>
      </c>
      <c r="AP196" s="136">
        <v>26</v>
      </c>
      <c r="AQ196" s="6">
        <v>0.26</v>
      </c>
      <c r="AR196" s="149">
        <v>0</v>
      </c>
      <c r="AS196" s="149">
        <v>0.1</v>
      </c>
      <c r="AT196" s="149">
        <v>0.1</v>
      </c>
      <c r="AU196" s="149">
        <v>0.1</v>
      </c>
      <c r="AV196" s="136">
        <v>0</v>
      </c>
      <c r="AW196" s="136">
        <v>500</v>
      </c>
      <c r="AX196" s="136">
        <v>500</v>
      </c>
      <c r="AY196" s="136">
        <v>500</v>
      </c>
      <c r="AZ196" s="149">
        <v>0</v>
      </c>
      <c r="BA196" s="149">
        <v>0.125</v>
      </c>
      <c r="BB196" s="149">
        <v>0.125</v>
      </c>
      <c r="BC196" s="149">
        <v>0.125</v>
      </c>
      <c r="BD196" s="138">
        <v>0</v>
      </c>
      <c r="BE196" s="138"/>
      <c r="BF196" s="138"/>
      <c r="BG196" s="136">
        <v>0</v>
      </c>
      <c r="BH196" s="6">
        <v>3.35</v>
      </c>
      <c r="BI196" s="6">
        <v>2.8</v>
      </c>
      <c r="BJ196" s="136"/>
      <c r="BK196" s="136"/>
      <c r="BL196" s="136"/>
      <c r="BM196" s="136"/>
      <c r="BN196" s="238"/>
      <c r="BO196" s="136"/>
      <c r="BP196" s="136"/>
      <c r="BQ196" s="136"/>
      <c r="BR196" s="136"/>
      <c r="BS196" s="136"/>
      <c r="BT196" s="136"/>
      <c r="BU196" s="136"/>
    </row>
    <row r="197" spans="1:73">
      <c r="A197" s="4" t="s">
        <v>113</v>
      </c>
      <c r="B197" s="137">
        <v>43</v>
      </c>
      <c r="C197" s="137">
        <v>1983</v>
      </c>
      <c r="D197" s="190">
        <v>4659749</v>
      </c>
      <c r="E197" s="141">
        <v>1928527</v>
      </c>
      <c r="F197" s="141">
        <v>251469</v>
      </c>
      <c r="G197" s="191">
        <v>11.5</v>
      </c>
      <c r="H197" s="209"/>
      <c r="I197" s="209"/>
      <c r="J197" s="209"/>
      <c r="K197" s="145">
        <v>57073</v>
      </c>
      <c r="L197" s="197"/>
      <c r="N197" s="140">
        <v>48000072</v>
      </c>
      <c r="O197" s="145">
        <v>36058</v>
      </c>
      <c r="P197" s="145">
        <v>152625</v>
      </c>
      <c r="Q197" s="145">
        <v>58367</v>
      </c>
      <c r="R197" s="145">
        <v>622176.80000000005</v>
      </c>
      <c r="S197" s="145">
        <v>221778.3</v>
      </c>
      <c r="T197" s="145">
        <v>101</v>
      </c>
      <c r="U197" s="145">
        <v>127</v>
      </c>
      <c r="V197" s="145">
        <v>154</v>
      </c>
      <c r="W197" s="145">
        <v>75</v>
      </c>
      <c r="X197" s="145">
        <v>139</v>
      </c>
      <c r="Y197" s="145">
        <v>199</v>
      </c>
      <c r="Z197" s="145">
        <v>253</v>
      </c>
      <c r="AA197" s="136">
        <f>ROUND((T197+X197)-MAX(0.3*(T197-85-115),0),0)</f>
        <v>240</v>
      </c>
      <c r="AB197" s="136">
        <f>ROUND((U197+Y197)-MAX(0.3*(U197-85-115),0),0)</f>
        <v>326</v>
      </c>
      <c r="AC197" s="136">
        <f>ROUND((V197+Z197)-MAX(0.3*(V197-85-115),0),0)</f>
        <v>407</v>
      </c>
      <c r="AE197" s="136">
        <v>304</v>
      </c>
      <c r="AF197" s="136">
        <v>0</v>
      </c>
      <c r="AG197" s="136">
        <f>SUM(AE197:AF197)</f>
        <v>304</v>
      </c>
      <c r="AH197" s="136">
        <f>ROUND((AG197+W197)-MAX(0.3*(AG197-85-115),0),0)</f>
        <v>348</v>
      </c>
      <c r="AI197" s="203">
        <v>933</v>
      </c>
      <c r="AJ197" s="204">
        <v>20</v>
      </c>
      <c r="AK197" s="136">
        <v>0</v>
      </c>
      <c r="AL197" s="136">
        <v>60</v>
      </c>
      <c r="AM197" s="136">
        <v>37</v>
      </c>
      <c r="AN197" s="6">
        <v>0.62</v>
      </c>
      <c r="AO197" s="136">
        <v>22</v>
      </c>
      <c r="AP197" s="136">
        <v>11</v>
      </c>
      <c r="AQ197" s="6">
        <v>0.67</v>
      </c>
      <c r="AR197" s="149">
        <v>0</v>
      </c>
      <c r="AS197" s="149">
        <v>0.1</v>
      </c>
      <c r="AT197" s="149">
        <v>0.1</v>
      </c>
      <c r="AU197" s="149">
        <v>0.1</v>
      </c>
      <c r="AV197" s="136">
        <v>0</v>
      </c>
      <c r="AW197" s="136">
        <v>500</v>
      </c>
      <c r="AX197" s="136">
        <v>500</v>
      </c>
      <c r="AY197" s="136">
        <v>500</v>
      </c>
      <c r="AZ197" s="149">
        <v>0</v>
      </c>
      <c r="BA197" s="149">
        <v>0.125</v>
      </c>
      <c r="BB197" s="149">
        <v>0.125</v>
      </c>
      <c r="BC197" s="149">
        <v>0.125</v>
      </c>
      <c r="BD197" s="138">
        <v>0</v>
      </c>
      <c r="BE197" s="138"/>
      <c r="BF197" s="138"/>
      <c r="BG197" s="136">
        <v>0</v>
      </c>
      <c r="BH197" s="6">
        <v>3.35</v>
      </c>
      <c r="BI197" s="6">
        <v>3.35</v>
      </c>
      <c r="BJ197" s="136"/>
      <c r="BK197" s="136"/>
      <c r="BL197" s="136"/>
      <c r="BM197" s="136"/>
      <c r="BN197" s="238"/>
      <c r="BO197" s="136"/>
      <c r="BP197" s="136"/>
      <c r="BQ197" s="136"/>
      <c r="BR197" s="136"/>
      <c r="BS197" s="136"/>
      <c r="BT197" s="136"/>
      <c r="BU197" s="136"/>
    </row>
    <row r="198" spans="1:73">
      <c r="A198" s="4" t="s">
        <v>114</v>
      </c>
      <c r="B198" s="137">
        <v>44</v>
      </c>
      <c r="C198" s="137">
        <v>1983</v>
      </c>
      <c r="D198" s="190">
        <v>15751676</v>
      </c>
      <c r="E198" s="141">
        <v>7037893</v>
      </c>
      <c r="F198" s="141">
        <v>605921</v>
      </c>
      <c r="G198" s="191">
        <v>7.9</v>
      </c>
      <c r="H198" s="209"/>
      <c r="I198" s="209"/>
      <c r="J198" s="209"/>
      <c r="K198" s="145">
        <v>264883</v>
      </c>
      <c r="L198" s="197"/>
      <c r="N198" s="140">
        <v>196082087</v>
      </c>
      <c r="O198" s="145">
        <v>59406</v>
      </c>
      <c r="P198" s="145">
        <v>307045</v>
      </c>
      <c r="Q198" s="145">
        <v>102266</v>
      </c>
      <c r="R198" s="145">
        <v>1303269</v>
      </c>
      <c r="S198" s="145">
        <v>395404.9</v>
      </c>
      <c r="T198" s="145">
        <v>85</v>
      </c>
      <c r="U198" s="145">
        <v>117</v>
      </c>
      <c r="V198" s="145">
        <v>140</v>
      </c>
      <c r="W198" s="145">
        <v>75</v>
      </c>
      <c r="X198" s="145">
        <v>139</v>
      </c>
      <c r="Y198" s="145">
        <v>199</v>
      </c>
      <c r="Z198" s="145">
        <v>253</v>
      </c>
      <c r="AA198" s="136">
        <f>ROUND((T198+X198)-MAX(0.3*(T198-85-115),0),0)</f>
        <v>224</v>
      </c>
      <c r="AB198" s="136">
        <f>ROUND((U198+Y198)-MAX(0.3*(U198-85-115),0),0)</f>
        <v>316</v>
      </c>
      <c r="AC198" s="136">
        <f>ROUND((V198+Z198)-MAX(0.3*(V198-85-115),0),0)</f>
        <v>393</v>
      </c>
      <c r="AE198" s="136">
        <v>304</v>
      </c>
      <c r="AF198" s="136">
        <v>0</v>
      </c>
      <c r="AG198" s="136">
        <f>SUM(AE198:AF198)</f>
        <v>304</v>
      </c>
      <c r="AH198" s="136">
        <f>ROUND((AG198+W198)-MAX(0.3*(AG198-85-115),0),0)</f>
        <v>348</v>
      </c>
      <c r="AI198" s="203">
        <v>2499</v>
      </c>
      <c r="AJ198" s="204">
        <v>16</v>
      </c>
      <c r="AK198" s="136">
        <v>1</v>
      </c>
      <c r="AL198" s="136">
        <v>114</v>
      </c>
      <c r="AM198" s="136">
        <v>36</v>
      </c>
      <c r="AN198" s="6">
        <v>0.76</v>
      </c>
      <c r="AO198" s="136">
        <v>26</v>
      </c>
      <c r="AP198" s="136">
        <v>5</v>
      </c>
      <c r="AQ198" s="6">
        <v>0.84</v>
      </c>
      <c r="AR198" s="149">
        <v>0</v>
      </c>
      <c r="AS198" s="149">
        <v>0.1</v>
      </c>
      <c r="AT198" s="149">
        <v>0.1</v>
      </c>
      <c r="AU198" s="149">
        <v>0.1</v>
      </c>
      <c r="AV198" s="136">
        <v>0</v>
      </c>
      <c r="AW198" s="136">
        <v>500</v>
      </c>
      <c r="AX198" s="136">
        <v>500</v>
      </c>
      <c r="AY198" s="136">
        <v>500</v>
      </c>
      <c r="AZ198" s="149">
        <v>0</v>
      </c>
      <c r="BA198" s="149">
        <v>0.125</v>
      </c>
      <c r="BB198" s="149">
        <v>0.125</v>
      </c>
      <c r="BC198" s="149">
        <v>0.125</v>
      </c>
      <c r="BD198" s="138">
        <v>0</v>
      </c>
      <c r="BE198" s="138"/>
      <c r="BF198" s="138"/>
      <c r="BG198" s="136">
        <v>0</v>
      </c>
      <c r="BH198" s="6">
        <v>3.35</v>
      </c>
      <c r="BI198" s="6">
        <v>1.4</v>
      </c>
      <c r="BJ198" s="136"/>
      <c r="BK198" s="136"/>
      <c r="BL198" s="136"/>
      <c r="BM198" s="136"/>
      <c r="BN198" s="238"/>
      <c r="BO198" s="136"/>
      <c r="BP198" s="136"/>
      <c r="BQ198" s="136"/>
      <c r="BR198" s="136"/>
      <c r="BS198" s="136"/>
      <c r="BT198" s="136"/>
      <c r="BU198" s="136"/>
    </row>
    <row r="199" spans="1:73">
      <c r="A199" s="4" t="s">
        <v>115</v>
      </c>
      <c r="B199" s="137">
        <v>45</v>
      </c>
      <c r="C199" s="137">
        <v>1983</v>
      </c>
      <c r="D199" s="190">
        <v>1594943</v>
      </c>
      <c r="E199" s="141">
        <v>628089</v>
      </c>
      <c r="F199" s="141">
        <v>59990</v>
      </c>
      <c r="G199" s="191">
        <v>8.6999999999999993</v>
      </c>
      <c r="H199" s="209"/>
      <c r="I199" s="209"/>
      <c r="J199" s="209"/>
      <c r="K199" s="145">
        <v>19752</v>
      </c>
      <c r="L199" s="197"/>
      <c r="N199" s="140">
        <v>15955618</v>
      </c>
      <c r="O199" s="145">
        <v>50056</v>
      </c>
      <c r="P199" s="145">
        <v>38050</v>
      </c>
      <c r="Q199" s="145">
        <v>12892</v>
      </c>
      <c r="R199" s="145">
        <v>88901.5</v>
      </c>
      <c r="S199" s="145">
        <v>29066.75</v>
      </c>
      <c r="T199" s="145">
        <v>289</v>
      </c>
      <c r="U199" s="145">
        <v>382</v>
      </c>
      <c r="V199" s="145">
        <v>455</v>
      </c>
      <c r="W199" s="145">
        <v>75</v>
      </c>
      <c r="X199" s="145">
        <v>139</v>
      </c>
      <c r="Y199" s="145">
        <v>199</v>
      </c>
      <c r="Z199" s="145">
        <v>253</v>
      </c>
      <c r="AA199" s="136">
        <f>ROUND((T199+X199)-MAX(0.3*(T199-85-115),0),0)</f>
        <v>401</v>
      </c>
      <c r="AB199" s="136">
        <f>ROUND((U199+Y199)-MAX(0.3*(U199-85-115),0),0)</f>
        <v>526</v>
      </c>
      <c r="AC199" s="136">
        <f>ROUND((V199+Z199)-MAX(0.3*(V199-85-115),0),0)</f>
        <v>632</v>
      </c>
      <c r="AE199" s="136">
        <v>304</v>
      </c>
      <c r="AF199" s="136">
        <v>10</v>
      </c>
      <c r="AG199" s="136">
        <f>SUM(AE199:AF199)</f>
        <v>314</v>
      </c>
      <c r="AH199" s="136">
        <f>ROUND((AG199+W199)-MAX(0.3*(AG199-85-115),0),0)</f>
        <v>355</v>
      </c>
      <c r="AI199" s="203">
        <v>214</v>
      </c>
      <c r="AJ199" s="204">
        <v>13.5</v>
      </c>
      <c r="AK199" s="136">
        <v>1</v>
      </c>
      <c r="AL199" s="136">
        <v>17</v>
      </c>
      <c r="AM199" s="136">
        <v>58</v>
      </c>
      <c r="AN199" s="6">
        <v>0.23</v>
      </c>
      <c r="AO199" s="136">
        <v>5</v>
      </c>
      <c r="AP199" s="136">
        <v>24</v>
      </c>
      <c r="AQ199" s="6">
        <v>0.17</v>
      </c>
      <c r="AR199" s="149">
        <v>0</v>
      </c>
      <c r="AS199" s="149">
        <v>0.1</v>
      </c>
      <c r="AT199" s="149">
        <v>0.1</v>
      </c>
      <c r="AU199" s="149">
        <v>0.1</v>
      </c>
      <c r="AV199" s="136">
        <v>0</v>
      </c>
      <c r="AW199" s="136">
        <v>500</v>
      </c>
      <c r="AX199" s="136">
        <v>500</v>
      </c>
      <c r="AY199" s="136">
        <v>500</v>
      </c>
      <c r="AZ199" s="149">
        <v>0</v>
      </c>
      <c r="BA199" s="149">
        <v>0.125</v>
      </c>
      <c r="BB199" s="149">
        <v>0.125</v>
      </c>
      <c r="BC199" s="149">
        <v>0.125</v>
      </c>
      <c r="BD199" s="138">
        <v>0</v>
      </c>
      <c r="BE199" s="138"/>
      <c r="BF199" s="138"/>
      <c r="BG199" s="136">
        <v>0</v>
      </c>
      <c r="BH199" s="6">
        <v>3.35</v>
      </c>
      <c r="BI199" s="6">
        <v>3.35</v>
      </c>
      <c r="BJ199" s="136"/>
      <c r="BK199" s="136"/>
      <c r="BL199" s="136"/>
      <c r="BM199" s="136"/>
      <c r="BN199" s="238"/>
      <c r="BO199" s="136"/>
      <c r="BP199" s="136"/>
      <c r="BQ199" s="136"/>
      <c r="BR199" s="136"/>
      <c r="BS199" s="136"/>
      <c r="BT199" s="136"/>
      <c r="BU199" s="136"/>
    </row>
    <row r="200" spans="1:73">
      <c r="A200" s="4" t="s">
        <v>116</v>
      </c>
      <c r="B200" s="137">
        <v>46</v>
      </c>
      <c r="C200" s="137">
        <v>1983</v>
      </c>
      <c r="D200" s="190">
        <v>523302</v>
      </c>
      <c r="E200" s="141">
        <v>247314</v>
      </c>
      <c r="F200" s="141">
        <v>17003</v>
      </c>
      <c r="G200" s="191">
        <v>6.4</v>
      </c>
      <c r="H200" s="209"/>
      <c r="I200" s="209"/>
      <c r="J200" s="209"/>
      <c r="K200" s="145">
        <v>6269</v>
      </c>
      <c r="L200" s="197"/>
      <c r="N200" s="140">
        <v>5815938</v>
      </c>
      <c r="O200" s="145">
        <v>877</v>
      </c>
      <c r="P200" s="145">
        <v>21389</v>
      </c>
      <c r="Q200" s="145">
        <v>7280</v>
      </c>
      <c r="R200" s="145">
        <v>52468.5</v>
      </c>
      <c r="S200" s="145">
        <v>20521.919999999998</v>
      </c>
      <c r="T200" s="145">
        <v>422</v>
      </c>
      <c r="U200" s="145">
        <v>506</v>
      </c>
      <c r="V200" s="145">
        <v>566</v>
      </c>
      <c r="W200" s="145">
        <v>75</v>
      </c>
      <c r="X200" s="145">
        <v>139</v>
      </c>
      <c r="Y200" s="145">
        <v>199</v>
      </c>
      <c r="Z200" s="145">
        <v>253</v>
      </c>
      <c r="AA200" s="136">
        <f>ROUND((T200+X200)-MAX(0.3*(T200-85-115),0),0)</f>
        <v>494</v>
      </c>
      <c r="AB200" s="136">
        <f>ROUND((U200+Y200)-MAX(0.3*(U200-85-115),0),0)</f>
        <v>613</v>
      </c>
      <c r="AC200" s="136">
        <f>ROUND((V200+Z200)-MAX(0.3*(V200-85-115),0),0)</f>
        <v>709</v>
      </c>
      <c r="AE200" s="136">
        <v>304</v>
      </c>
      <c r="AF200" s="136">
        <v>50</v>
      </c>
      <c r="AG200" s="136">
        <f>SUM(AE200:AF200)</f>
        <v>354</v>
      </c>
      <c r="AH200" s="136">
        <f>ROUND((AG200+W200)-MAX(0.3*(AG200-85-115),0),0)</f>
        <v>383</v>
      </c>
      <c r="AI200" s="203">
        <v>83</v>
      </c>
      <c r="AJ200" s="204">
        <v>15.6</v>
      </c>
      <c r="AK200" s="136">
        <v>0</v>
      </c>
      <c r="AL200" s="136">
        <v>65</v>
      </c>
      <c r="AM200" s="136">
        <v>83</v>
      </c>
      <c r="AN200" s="6">
        <v>0.44</v>
      </c>
      <c r="AO200" s="136">
        <v>13</v>
      </c>
      <c r="AP200" s="136">
        <v>17</v>
      </c>
      <c r="AQ200" s="6">
        <v>0.43</v>
      </c>
      <c r="AR200" s="149">
        <v>0</v>
      </c>
      <c r="AS200" s="149">
        <v>0.1</v>
      </c>
      <c r="AT200" s="149">
        <v>0.1</v>
      </c>
      <c r="AU200" s="149">
        <v>0.1</v>
      </c>
      <c r="AV200" s="136">
        <v>0</v>
      </c>
      <c r="AW200" s="136">
        <v>500</v>
      </c>
      <c r="AX200" s="136">
        <v>500</v>
      </c>
      <c r="AY200" s="136">
        <v>500</v>
      </c>
      <c r="AZ200" s="149">
        <v>0</v>
      </c>
      <c r="BA200" s="149">
        <v>0.125</v>
      </c>
      <c r="BB200" s="149">
        <v>0.125</v>
      </c>
      <c r="BC200" s="149">
        <v>0.125</v>
      </c>
      <c r="BD200" s="138">
        <v>0</v>
      </c>
      <c r="BE200" s="138"/>
      <c r="BF200" s="138"/>
      <c r="BG200" s="136">
        <v>0</v>
      </c>
      <c r="BH200" s="6">
        <v>3.35</v>
      </c>
      <c r="BI200" s="6">
        <v>3.35</v>
      </c>
      <c r="BJ200" s="136"/>
      <c r="BK200" s="136"/>
      <c r="BL200" s="136"/>
      <c r="BM200" s="136"/>
      <c r="BN200" s="238"/>
      <c r="BO200" s="136"/>
      <c r="BP200" s="136"/>
      <c r="BQ200" s="136"/>
      <c r="BR200" s="136"/>
      <c r="BS200" s="136"/>
      <c r="BT200" s="136"/>
      <c r="BU200" s="136"/>
    </row>
    <row r="201" spans="1:73">
      <c r="A201" s="4" t="s">
        <v>117</v>
      </c>
      <c r="B201" s="137">
        <v>47</v>
      </c>
      <c r="C201" s="137">
        <v>1983</v>
      </c>
      <c r="D201" s="190">
        <v>5564657</v>
      </c>
      <c r="E201" s="141">
        <v>2546049</v>
      </c>
      <c r="F201" s="141">
        <v>175482</v>
      </c>
      <c r="G201" s="191">
        <v>6.4</v>
      </c>
      <c r="H201" s="209"/>
      <c r="I201" s="209"/>
      <c r="J201" s="209"/>
      <c r="K201" s="145">
        <v>79439</v>
      </c>
      <c r="L201" s="197"/>
      <c r="N201" s="140">
        <v>74262375</v>
      </c>
      <c r="O201" s="145">
        <v>37186</v>
      </c>
      <c r="P201" s="145">
        <v>160809</v>
      </c>
      <c r="Q201" s="145">
        <v>60449</v>
      </c>
      <c r="R201" s="145">
        <v>439646.9</v>
      </c>
      <c r="S201" s="145">
        <v>159875.70000000001</v>
      </c>
      <c r="T201" s="145">
        <v>258</v>
      </c>
      <c r="U201" s="145">
        <v>310</v>
      </c>
      <c r="V201" s="145">
        <v>360</v>
      </c>
      <c r="W201" s="145">
        <v>75</v>
      </c>
      <c r="X201" s="145">
        <v>139</v>
      </c>
      <c r="Y201" s="145">
        <v>199</v>
      </c>
      <c r="Z201" s="145">
        <v>253</v>
      </c>
      <c r="AA201" s="136">
        <f>ROUND((T201+X201)-MAX(0.3*(T201-85-115),0),0)</f>
        <v>380</v>
      </c>
      <c r="AB201" s="136">
        <f>ROUND((U201+Y201)-MAX(0.3*(U201-85-115),0),0)</f>
        <v>476</v>
      </c>
      <c r="AC201" s="136">
        <f>ROUND((V201+Z201)-MAX(0.3*(V201-85-115),0),0)</f>
        <v>565</v>
      </c>
      <c r="AE201" s="136">
        <v>304</v>
      </c>
      <c r="AF201" s="136">
        <v>0</v>
      </c>
      <c r="AG201" s="136">
        <f>SUM(AE201:AF201)</f>
        <v>304</v>
      </c>
      <c r="AH201" s="136">
        <f>ROUND((AG201+W201)-MAX(0.3*(AG201-85-115),0),0)</f>
        <v>348</v>
      </c>
      <c r="AI201" s="203">
        <v>618</v>
      </c>
      <c r="AJ201" s="204">
        <v>11.3</v>
      </c>
      <c r="AK201" s="136">
        <v>1</v>
      </c>
      <c r="AL201" s="136">
        <v>65</v>
      </c>
      <c r="AM201" s="136">
        <v>34</v>
      </c>
      <c r="AN201" s="6">
        <v>0.66</v>
      </c>
      <c r="AO201" s="136">
        <v>32</v>
      </c>
      <c r="AP201" s="136">
        <v>8</v>
      </c>
      <c r="AQ201" s="6">
        <v>0.8</v>
      </c>
      <c r="AR201" s="149">
        <v>0</v>
      </c>
      <c r="AS201" s="149">
        <v>0.1</v>
      </c>
      <c r="AT201" s="149">
        <v>0.1</v>
      </c>
      <c r="AU201" s="149">
        <v>0.1</v>
      </c>
      <c r="AV201" s="136">
        <v>0</v>
      </c>
      <c r="AW201" s="136">
        <v>500</v>
      </c>
      <c r="AX201" s="136">
        <v>500</v>
      </c>
      <c r="AY201" s="136">
        <v>500</v>
      </c>
      <c r="AZ201" s="149">
        <v>0</v>
      </c>
      <c r="BA201" s="149">
        <v>0.125</v>
      </c>
      <c r="BB201" s="149">
        <v>0.125</v>
      </c>
      <c r="BC201" s="149">
        <v>0.125</v>
      </c>
      <c r="BD201" s="138">
        <v>0</v>
      </c>
      <c r="BE201" s="138"/>
      <c r="BF201" s="138"/>
      <c r="BG201" s="136">
        <v>0</v>
      </c>
      <c r="BH201" s="6">
        <v>3.35</v>
      </c>
      <c r="BI201" s="6">
        <v>2.65</v>
      </c>
      <c r="BJ201" s="136"/>
      <c r="BK201" s="136"/>
      <c r="BL201" s="136"/>
      <c r="BM201" s="136"/>
      <c r="BN201" s="238"/>
      <c r="BO201" s="136"/>
      <c r="BP201" s="136"/>
      <c r="BQ201" s="136"/>
      <c r="BR201" s="136"/>
      <c r="BS201" s="136"/>
      <c r="BT201" s="136"/>
      <c r="BU201" s="136"/>
    </row>
    <row r="202" spans="1:73">
      <c r="A202" s="4" t="s">
        <v>118</v>
      </c>
      <c r="B202" s="137">
        <v>48</v>
      </c>
      <c r="C202" s="137">
        <v>1983</v>
      </c>
      <c r="D202" s="190">
        <v>4300266</v>
      </c>
      <c r="E202" s="141">
        <v>1828724</v>
      </c>
      <c r="F202" s="141">
        <v>228093</v>
      </c>
      <c r="G202" s="191">
        <v>11.1</v>
      </c>
      <c r="H202" s="209"/>
      <c r="I202" s="209"/>
      <c r="J202" s="209"/>
      <c r="K202" s="145">
        <v>67949</v>
      </c>
      <c r="L202" s="197"/>
      <c r="N202" s="140">
        <v>57662556</v>
      </c>
      <c r="O202" s="145">
        <v>415416</v>
      </c>
      <c r="P202" s="145">
        <v>144868</v>
      </c>
      <c r="Q202" s="145">
        <v>54539</v>
      </c>
      <c r="R202" s="145">
        <v>296248.8</v>
      </c>
      <c r="S202" s="145">
        <v>118048.8</v>
      </c>
      <c r="T202" s="145">
        <v>365</v>
      </c>
      <c r="U202" s="145">
        <v>451</v>
      </c>
      <c r="V202" s="145">
        <v>531</v>
      </c>
      <c r="W202" s="145">
        <v>75</v>
      </c>
      <c r="X202" s="145">
        <v>139</v>
      </c>
      <c r="Y202" s="145">
        <v>199</v>
      </c>
      <c r="Z202" s="145">
        <v>253</v>
      </c>
      <c r="AA202" s="136">
        <f>ROUND((T202+X202)-MAX(0.3*(T202-85-115),0),0)</f>
        <v>455</v>
      </c>
      <c r="AB202" s="136">
        <f>ROUND((U202+Y202)-MAX(0.3*(U202-85-115),0),0)</f>
        <v>575</v>
      </c>
      <c r="AC202" s="136">
        <f>ROUND((V202+Z202)-MAX(0.3*(V202-85-115),0),0)</f>
        <v>685</v>
      </c>
      <c r="AE202" s="136">
        <v>304</v>
      </c>
      <c r="AF202" s="136">
        <v>38</v>
      </c>
      <c r="AG202" s="136">
        <f>SUM(AE202:AF202)</f>
        <v>342</v>
      </c>
      <c r="AH202" s="136">
        <f>ROUND((AG202+W202)-MAX(0.3*(AG202-85-115),0),0)</f>
        <v>374</v>
      </c>
      <c r="AI202" s="203">
        <v>460</v>
      </c>
      <c r="AJ202" s="204">
        <v>10.8</v>
      </c>
      <c r="AK202" s="136">
        <v>0</v>
      </c>
      <c r="AL202" s="136">
        <v>54</v>
      </c>
      <c r="AM202" s="136">
        <v>44</v>
      </c>
      <c r="AN202" s="6">
        <v>0.55000000000000004</v>
      </c>
      <c r="AO202" s="136">
        <v>26</v>
      </c>
      <c r="AP202" s="136">
        <v>23</v>
      </c>
      <c r="AQ202" s="6">
        <v>0.53</v>
      </c>
      <c r="AR202" s="149">
        <v>0</v>
      </c>
      <c r="AS202" s="149">
        <v>0.1</v>
      </c>
      <c r="AT202" s="149">
        <v>0.1</v>
      </c>
      <c r="AU202" s="149">
        <v>0.1</v>
      </c>
      <c r="AV202" s="136">
        <v>0</v>
      </c>
      <c r="AW202" s="136">
        <v>500</v>
      </c>
      <c r="AX202" s="136">
        <v>500</v>
      </c>
      <c r="AY202" s="136">
        <v>500</v>
      </c>
      <c r="AZ202" s="149">
        <v>0</v>
      </c>
      <c r="BA202" s="149">
        <v>0.125</v>
      </c>
      <c r="BB202" s="149">
        <v>0.125</v>
      </c>
      <c r="BC202" s="149">
        <v>0.125</v>
      </c>
      <c r="BD202" s="138">
        <v>0</v>
      </c>
      <c r="BE202" s="138"/>
      <c r="BF202" s="138"/>
      <c r="BG202" s="136">
        <v>0</v>
      </c>
      <c r="BH202" s="6">
        <v>3.35</v>
      </c>
      <c r="BI202" s="6">
        <v>2.2999999999999998</v>
      </c>
      <c r="BJ202" s="136"/>
      <c r="BK202" s="136"/>
      <c r="BL202" s="136"/>
      <c r="BM202" s="136"/>
      <c r="BN202" s="238"/>
      <c r="BO202" s="136"/>
      <c r="BP202" s="136"/>
      <c r="BQ202" s="136"/>
      <c r="BR202" s="136"/>
      <c r="BS202" s="136"/>
      <c r="BT202" s="136"/>
      <c r="BU202" s="136"/>
    </row>
    <row r="203" spans="1:73">
      <c r="A203" s="4" t="s">
        <v>119</v>
      </c>
      <c r="B203" s="137">
        <v>49</v>
      </c>
      <c r="C203" s="137">
        <v>1983</v>
      </c>
      <c r="D203" s="190">
        <v>1945061</v>
      </c>
      <c r="E203" s="141">
        <v>629121</v>
      </c>
      <c r="F203" s="141">
        <v>136358</v>
      </c>
      <c r="G203" s="191">
        <v>17.8</v>
      </c>
      <c r="H203" s="209"/>
      <c r="I203" s="209"/>
      <c r="J203" s="209"/>
      <c r="K203" s="145">
        <v>20403</v>
      </c>
      <c r="L203" s="197"/>
      <c r="N203" s="140">
        <v>18449453</v>
      </c>
      <c r="O203" s="145">
        <v>143936</v>
      </c>
      <c r="P203" s="145">
        <v>79400</v>
      </c>
      <c r="Q203" s="145">
        <v>28395</v>
      </c>
      <c r="R203" s="145">
        <v>282822.7</v>
      </c>
      <c r="S203" s="145">
        <v>90754.16</v>
      </c>
      <c r="T203" s="145">
        <v>164</v>
      </c>
      <c r="U203" s="145">
        <v>206</v>
      </c>
      <c r="V203" s="145">
        <v>249</v>
      </c>
      <c r="W203" s="145">
        <v>75</v>
      </c>
      <c r="X203" s="145">
        <v>139</v>
      </c>
      <c r="Y203" s="145">
        <v>199</v>
      </c>
      <c r="Z203" s="145">
        <v>253</v>
      </c>
      <c r="AA203" s="136">
        <f>ROUND((T203+X203)-MAX(0.3*(T203-85-115),0),0)</f>
        <v>303</v>
      </c>
      <c r="AB203" s="136">
        <f>ROUND((U203+Y203)-MAX(0.3*(U203-85-115),0),0)</f>
        <v>403</v>
      </c>
      <c r="AC203" s="136">
        <f>ROUND((V203+Z203)-MAX(0.3*(V203-85-115),0),0)</f>
        <v>487</v>
      </c>
      <c r="AE203" s="136">
        <v>304</v>
      </c>
      <c r="AF203" s="136">
        <v>0</v>
      </c>
      <c r="AG203" s="136">
        <f>SUM(AE203:AF203)</f>
        <v>304</v>
      </c>
      <c r="AH203" s="136">
        <f>ROUND((AG203+W203)-MAX(0.3*(AG203-85-115),0),0)</f>
        <v>348</v>
      </c>
      <c r="AI203" s="203">
        <v>419</v>
      </c>
      <c r="AJ203" s="204">
        <v>22.1</v>
      </c>
      <c r="AK203" s="136">
        <v>1</v>
      </c>
      <c r="AL203" s="136">
        <v>87</v>
      </c>
      <c r="AM203" s="136">
        <v>13</v>
      </c>
      <c r="AN203" s="6">
        <v>0.87</v>
      </c>
      <c r="AO203" s="136">
        <v>31</v>
      </c>
      <c r="AP203" s="136">
        <v>3</v>
      </c>
      <c r="AQ203" s="6">
        <v>0.91</v>
      </c>
      <c r="AR203" s="149">
        <v>0</v>
      </c>
      <c r="AS203" s="149">
        <v>0.1</v>
      </c>
      <c r="AT203" s="149">
        <v>0.1</v>
      </c>
      <c r="AU203" s="149">
        <v>0.1</v>
      </c>
      <c r="AV203" s="136">
        <v>0</v>
      </c>
      <c r="AW203" s="136">
        <v>500</v>
      </c>
      <c r="AX203" s="136">
        <v>500</v>
      </c>
      <c r="AY203" s="136">
        <v>500</v>
      </c>
      <c r="AZ203" s="149">
        <v>0</v>
      </c>
      <c r="BA203" s="149">
        <v>0.125</v>
      </c>
      <c r="BB203" s="149">
        <v>0.125</v>
      </c>
      <c r="BC203" s="149">
        <v>0.125</v>
      </c>
      <c r="BD203" s="138">
        <v>0</v>
      </c>
      <c r="BE203" s="138"/>
      <c r="BF203" s="138"/>
      <c r="BG203" s="136">
        <v>0</v>
      </c>
      <c r="BH203" s="6">
        <v>3.35</v>
      </c>
      <c r="BI203" s="6">
        <v>3.05</v>
      </c>
      <c r="BJ203" s="136"/>
      <c r="BK203" s="136"/>
      <c r="BL203" s="136"/>
      <c r="BM203" s="136"/>
      <c r="BN203" s="238"/>
      <c r="BO203" s="136"/>
      <c r="BP203" s="136"/>
      <c r="BQ203" s="136"/>
      <c r="BR203" s="136"/>
      <c r="BS203" s="136"/>
      <c r="BT203" s="136"/>
      <c r="BU203" s="136"/>
    </row>
    <row r="204" spans="1:73">
      <c r="A204" s="4" t="s">
        <v>120</v>
      </c>
      <c r="B204" s="137">
        <v>50</v>
      </c>
      <c r="C204" s="137">
        <v>1983</v>
      </c>
      <c r="D204" s="190">
        <v>4721438</v>
      </c>
      <c r="E204" s="141">
        <v>2167806</v>
      </c>
      <c r="F204" s="141">
        <v>247511</v>
      </c>
      <c r="G204" s="191">
        <v>10.199999999999999</v>
      </c>
      <c r="H204" s="209"/>
      <c r="I204" s="209"/>
      <c r="J204" s="209"/>
      <c r="K204" s="145">
        <v>63170</v>
      </c>
      <c r="L204" s="197"/>
      <c r="N204" s="140">
        <v>56952258</v>
      </c>
      <c r="O204" s="145">
        <v>8750</v>
      </c>
      <c r="P204" s="145">
        <v>266390</v>
      </c>
      <c r="Q204" s="145">
        <v>87799</v>
      </c>
      <c r="R204" s="145">
        <v>354327.4</v>
      </c>
      <c r="S204" s="145">
        <v>125286.8</v>
      </c>
      <c r="T204" s="145">
        <v>427</v>
      </c>
      <c r="U204" s="145">
        <v>503</v>
      </c>
      <c r="V204" s="145">
        <v>600</v>
      </c>
      <c r="W204" s="145">
        <v>75</v>
      </c>
      <c r="X204" s="145">
        <v>139</v>
      </c>
      <c r="Y204" s="145">
        <v>199</v>
      </c>
      <c r="Z204" s="145">
        <v>253</v>
      </c>
      <c r="AA204" s="136">
        <f>ROUND((T204+X204)-MAX(0.3*(T204-85-115),0),0)</f>
        <v>498</v>
      </c>
      <c r="AB204" s="136">
        <f>ROUND((U204+Y204)-MAX(0.3*(U204-85-115),0),0)</f>
        <v>611</v>
      </c>
      <c r="AC204" s="136">
        <f>ROUND((V204+Z204)-MAX(0.3*(V204-85-115),0),0)</f>
        <v>733</v>
      </c>
      <c r="AE204" s="136">
        <v>304</v>
      </c>
      <c r="AF204" s="136">
        <v>100</v>
      </c>
      <c r="AG204" s="136">
        <f>SUM(AE204:AF204)</f>
        <v>404</v>
      </c>
      <c r="AH204" s="136">
        <f>ROUND((AG204+W204)-MAX(0.3*(AG204-85-115),0),0)</f>
        <v>418</v>
      </c>
      <c r="AI204" s="203">
        <v>504</v>
      </c>
      <c r="AJ204" s="204">
        <v>10.7</v>
      </c>
      <c r="AK204" s="136">
        <v>1</v>
      </c>
      <c r="AL204" s="136">
        <v>59</v>
      </c>
      <c r="AM204" s="136">
        <v>40</v>
      </c>
      <c r="AN204" s="6">
        <v>0.6</v>
      </c>
      <c r="AO204" s="136">
        <v>19</v>
      </c>
      <c r="AP204" s="136">
        <v>14</v>
      </c>
      <c r="AQ204" s="6">
        <v>0.57999999999999996</v>
      </c>
      <c r="AR204" s="149">
        <v>0</v>
      </c>
      <c r="AS204" s="149">
        <v>0.1</v>
      </c>
      <c r="AT204" s="149">
        <v>0.1</v>
      </c>
      <c r="AU204" s="149">
        <v>0.1</v>
      </c>
      <c r="AV204" s="136">
        <v>0</v>
      </c>
      <c r="AW204" s="136">
        <v>500</v>
      </c>
      <c r="AX204" s="136">
        <v>500</v>
      </c>
      <c r="AY204" s="136">
        <v>500</v>
      </c>
      <c r="AZ204" s="149">
        <v>0</v>
      </c>
      <c r="BA204" s="149">
        <v>0.125</v>
      </c>
      <c r="BB204" s="149">
        <v>0.125</v>
      </c>
      <c r="BC204" s="149">
        <v>0.125</v>
      </c>
      <c r="BD204" s="138">
        <v>0.3</v>
      </c>
      <c r="BE204" s="138"/>
      <c r="BF204" s="138"/>
      <c r="BG204" s="136">
        <v>0</v>
      </c>
      <c r="BH204" s="6">
        <v>3.35</v>
      </c>
      <c r="BI204" s="6">
        <v>3.25</v>
      </c>
      <c r="BJ204" s="136"/>
      <c r="BK204" s="136"/>
      <c r="BL204" s="136"/>
      <c r="BM204" s="136"/>
      <c r="BN204" s="238"/>
      <c r="BO204" s="136"/>
      <c r="BP204" s="136"/>
      <c r="BQ204" s="136"/>
      <c r="BR204" s="136"/>
      <c r="BS204" s="136"/>
      <c r="BT204" s="136"/>
      <c r="BU204" s="136"/>
    </row>
    <row r="205" spans="1:73">
      <c r="A205" s="4" t="s">
        <v>121</v>
      </c>
      <c r="B205" s="137">
        <v>51</v>
      </c>
      <c r="C205" s="137">
        <v>1983</v>
      </c>
      <c r="D205" s="190">
        <v>510345</v>
      </c>
      <c r="E205" s="141">
        <v>238539</v>
      </c>
      <c r="F205" s="141">
        <v>21174</v>
      </c>
      <c r="G205" s="191">
        <v>8.1999999999999993</v>
      </c>
      <c r="H205" s="209"/>
      <c r="I205" s="209"/>
      <c r="J205" s="209"/>
      <c r="K205" s="145">
        <v>11578</v>
      </c>
      <c r="L205" s="197"/>
      <c r="N205" s="140">
        <v>6481624</v>
      </c>
      <c r="O205" s="145">
        <v>46454</v>
      </c>
      <c r="P205" s="145">
        <v>7679</v>
      </c>
      <c r="Q205" s="145">
        <v>2954</v>
      </c>
      <c r="R205" s="145">
        <v>23984.75</v>
      </c>
      <c r="S205" s="145">
        <v>8532.3330000000005</v>
      </c>
      <c r="T205" s="145">
        <v>320</v>
      </c>
      <c r="U205" s="145">
        <v>360</v>
      </c>
      <c r="V205" s="145">
        <v>390</v>
      </c>
      <c r="W205" s="145">
        <v>75</v>
      </c>
      <c r="X205" s="145">
        <v>139</v>
      </c>
      <c r="Y205" s="145">
        <v>199</v>
      </c>
      <c r="Z205" s="145">
        <v>253</v>
      </c>
      <c r="AA205" s="136">
        <f>ROUND((T205+X205)-MAX(0.3*(T205-85-115),0),0)</f>
        <v>423</v>
      </c>
      <c r="AB205" s="136">
        <f>ROUND((U205+Y205)-MAX(0.3*(U205-85-115),0),0)</f>
        <v>511</v>
      </c>
      <c r="AC205" s="136">
        <f>ROUND((V205+Z205)-MAX(0.3*(V205-85-115),0),0)</f>
        <v>586</v>
      </c>
      <c r="AE205" s="136">
        <v>304</v>
      </c>
      <c r="AF205" s="136">
        <v>20</v>
      </c>
      <c r="AG205" s="136">
        <f>SUM(AE205:AF205)</f>
        <v>324</v>
      </c>
      <c r="AH205" s="136">
        <f>ROUND((AG205+W205)-MAX(0.3*(AG205-85-115),0),0)</f>
        <v>362</v>
      </c>
      <c r="AI205" s="203">
        <v>61</v>
      </c>
      <c r="AJ205" s="204">
        <v>12.6</v>
      </c>
      <c r="AK205" s="136">
        <v>1</v>
      </c>
      <c r="AL205" s="136">
        <v>25</v>
      </c>
      <c r="AM205" s="136">
        <v>38</v>
      </c>
      <c r="AN205" s="6">
        <v>0.4</v>
      </c>
      <c r="AO205" s="136">
        <v>11</v>
      </c>
      <c r="AP205" s="136">
        <v>19</v>
      </c>
      <c r="AQ205" s="6">
        <v>0.37</v>
      </c>
      <c r="AR205" s="149">
        <v>0</v>
      </c>
      <c r="AS205" s="149">
        <v>0.1</v>
      </c>
      <c r="AT205" s="149">
        <v>0.1</v>
      </c>
      <c r="AU205" s="149">
        <v>0.1</v>
      </c>
      <c r="AV205" s="136">
        <v>0</v>
      </c>
      <c r="AW205" s="136">
        <v>500</v>
      </c>
      <c r="AX205" s="136">
        <v>500</v>
      </c>
      <c r="AY205" s="136">
        <v>500</v>
      </c>
      <c r="AZ205" s="149">
        <v>0</v>
      </c>
      <c r="BA205" s="149">
        <v>0.125</v>
      </c>
      <c r="BB205" s="149">
        <v>0.125</v>
      </c>
      <c r="BC205" s="149">
        <v>0.125</v>
      </c>
      <c r="BD205" s="138">
        <v>0</v>
      </c>
      <c r="BE205" s="138"/>
      <c r="BF205" s="138"/>
      <c r="BG205" s="136">
        <v>0</v>
      </c>
      <c r="BH205" s="6">
        <v>3.35</v>
      </c>
      <c r="BI205" s="6">
        <v>1.6</v>
      </c>
      <c r="BJ205" s="136"/>
      <c r="BK205" s="136"/>
      <c r="BL205" s="136"/>
      <c r="BM205" s="136"/>
      <c r="BN205" s="238"/>
      <c r="BO205" s="136"/>
      <c r="BP205" s="136"/>
      <c r="BQ205" s="136"/>
      <c r="BR205" s="136"/>
      <c r="BS205" s="136"/>
      <c r="BT205" s="136"/>
      <c r="BU205" s="136"/>
    </row>
    <row r="206" spans="1:73">
      <c r="A206" s="4" t="s">
        <v>70</v>
      </c>
      <c r="B206" s="137">
        <v>1</v>
      </c>
      <c r="C206" s="137">
        <v>1984</v>
      </c>
      <c r="D206" s="190">
        <v>3951820</v>
      </c>
      <c r="E206" s="141">
        <v>1591093</v>
      </c>
      <c r="F206" s="141">
        <v>197040</v>
      </c>
      <c r="G206" s="191">
        <v>11</v>
      </c>
      <c r="H206" s="209"/>
      <c r="I206" s="209"/>
      <c r="J206" s="209"/>
      <c r="K206" s="145">
        <v>50010</v>
      </c>
      <c r="L206" s="197"/>
      <c r="N206" s="140">
        <v>42649118</v>
      </c>
      <c r="O206" s="145">
        <v>33670</v>
      </c>
      <c r="P206" s="145">
        <v>154126</v>
      </c>
      <c r="Q206" s="145">
        <v>54977</v>
      </c>
      <c r="R206" s="145">
        <v>623893.1</v>
      </c>
      <c r="S206" s="145">
        <v>215629.3</v>
      </c>
      <c r="T206" s="145">
        <v>88</v>
      </c>
      <c r="U206" s="145">
        <v>118</v>
      </c>
      <c r="V206" s="145">
        <v>147</v>
      </c>
      <c r="W206" s="145">
        <v>76</v>
      </c>
      <c r="X206" s="145">
        <v>139</v>
      </c>
      <c r="Y206" s="145">
        <v>199</v>
      </c>
      <c r="Z206" s="145">
        <v>253</v>
      </c>
      <c r="AA206" s="136">
        <f>ROUND((T206+X206)-MAX(0.3*(T206-89-125),0),0)</f>
        <v>227</v>
      </c>
      <c r="AB206" s="136">
        <f>ROUND((U206+Y206)-MAX(0.3*(U206-89-125),0),0)</f>
        <v>317</v>
      </c>
      <c r="AC206" s="136">
        <f>ROUND((V206+Z206)-MAX(0.3*(V206-89-125),0),0)</f>
        <v>400</v>
      </c>
      <c r="AE206" s="136">
        <v>314</v>
      </c>
      <c r="AF206" s="136">
        <v>0</v>
      </c>
      <c r="AG206" s="136">
        <f>SUM(AE206:AF206)</f>
        <v>314</v>
      </c>
      <c r="AH206" s="136">
        <f>ROUND((AG206+W206)-MAX(0.3*(AG206-89-125),0),0)</f>
        <v>360</v>
      </c>
      <c r="AI206" s="203">
        <v>738</v>
      </c>
      <c r="AJ206" s="204">
        <v>19.100000000000001</v>
      </c>
      <c r="AK206" s="136">
        <v>1</v>
      </c>
      <c r="AL206" s="136">
        <v>97</v>
      </c>
      <c r="AM206" s="136">
        <v>8</v>
      </c>
      <c r="AN206" s="6">
        <v>0.92</v>
      </c>
      <c r="AO206" s="136">
        <v>32</v>
      </c>
      <c r="AP206" s="136">
        <v>3</v>
      </c>
      <c r="AQ206" s="6">
        <v>0.91</v>
      </c>
      <c r="AR206" s="149">
        <v>0</v>
      </c>
      <c r="AS206" s="149">
        <v>0.1</v>
      </c>
      <c r="AT206" s="149">
        <v>0.1</v>
      </c>
      <c r="AU206" s="149">
        <v>0.1</v>
      </c>
      <c r="AV206" s="136">
        <v>0</v>
      </c>
      <c r="AW206" s="136">
        <v>500</v>
      </c>
      <c r="AX206" s="136">
        <v>500</v>
      </c>
      <c r="AY206" s="136">
        <v>500</v>
      </c>
      <c r="AZ206" s="149">
        <v>0</v>
      </c>
      <c r="BA206" s="149">
        <v>0.125</v>
      </c>
      <c r="BB206" s="149">
        <v>0.125</v>
      </c>
      <c r="BC206" s="149">
        <v>0.125</v>
      </c>
      <c r="BD206" s="138">
        <v>0</v>
      </c>
      <c r="BE206" s="138"/>
      <c r="BF206" s="138"/>
      <c r="BG206" s="136">
        <v>0</v>
      </c>
      <c r="BH206" s="6">
        <v>3.35</v>
      </c>
      <c r="BI206" s="6">
        <v>3.35</v>
      </c>
      <c r="BJ206" s="136"/>
      <c r="BK206" s="136"/>
      <c r="BL206" s="136"/>
      <c r="BM206" s="136"/>
      <c r="BN206" s="238"/>
      <c r="BO206" s="136"/>
      <c r="BP206" s="136"/>
      <c r="BQ206" s="136"/>
      <c r="BR206" s="136"/>
      <c r="BS206" s="136"/>
      <c r="BT206" s="136"/>
      <c r="BU206" s="136"/>
    </row>
    <row r="207" spans="1:73">
      <c r="A207" s="4" t="s">
        <v>71</v>
      </c>
      <c r="B207" s="137">
        <v>2</v>
      </c>
      <c r="C207" s="137">
        <v>1984</v>
      </c>
      <c r="D207" s="190">
        <v>513702</v>
      </c>
      <c r="E207" s="141">
        <v>221308</v>
      </c>
      <c r="F207" s="141">
        <v>24144</v>
      </c>
      <c r="G207" s="191">
        <v>9.8000000000000007</v>
      </c>
      <c r="H207" s="209"/>
      <c r="I207" s="209"/>
      <c r="J207" s="209"/>
      <c r="K207" s="145">
        <v>23787</v>
      </c>
      <c r="L207" s="197"/>
      <c r="N207" s="140">
        <v>9961459</v>
      </c>
      <c r="O207" s="145">
        <v>7888</v>
      </c>
      <c r="P207" s="145">
        <v>14430</v>
      </c>
      <c r="Q207" s="145">
        <v>5761</v>
      </c>
      <c r="R207" s="145">
        <v>21584</v>
      </c>
      <c r="S207" s="145">
        <v>7270.5829999999996</v>
      </c>
      <c r="T207" s="145">
        <v>617</v>
      </c>
      <c r="U207" s="145">
        <v>696</v>
      </c>
      <c r="V207" s="145">
        <v>775</v>
      </c>
      <c r="W207" s="145">
        <v>112</v>
      </c>
      <c r="X207" s="145">
        <v>205</v>
      </c>
      <c r="Y207" s="145">
        <v>294</v>
      </c>
      <c r="Z207" s="145">
        <v>374</v>
      </c>
      <c r="AA207" s="136">
        <f>ROUND((T207+X207)-MAX(0.3*(T207-152-218),0),0)</f>
        <v>748</v>
      </c>
      <c r="AB207" s="136">
        <f>ROUND((U207+Y207)-MAX(0.3*(U207-152-218),0),0)</f>
        <v>892</v>
      </c>
      <c r="AC207" s="136">
        <f>ROUND((V207+Z207)-MAX(0.3*(V207-152-218),0),0)</f>
        <v>1028</v>
      </c>
      <c r="AE207" s="136">
        <v>314</v>
      </c>
      <c r="AF207" s="136">
        <v>257</v>
      </c>
      <c r="AG207" s="136">
        <f>SUM(AE207:AF207)</f>
        <v>571</v>
      </c>
      <c r="AH207" s="136">
        <f>ROUND((AG207+W207)-MAX(0.3*(AG207-152-218),0),0)</f>
        <v>623</v>
      </c>
      <c r="AI207" s="203">
        <v>49</v>
      </c>
      <c r="AJ207" s="204">
        <v>9.6</v>
      </c>
      <c r="AK207" s="136">
        <v>1</v>
      </c>
      <c r="AL207" s="136">
        <v>19</v>
      </c>
      <c r="AM207" s="136">
        <v>21</v>
      </c>
      <c r="AN207" s="6">
        <v>0.48</v>
      </c>
      <c r="AO207" s="136">
        <v>9</v>
      </c>
      <c r="AP207" s="136">
        <v>11</v>
      </c>
      <c r="AQ207" s="6">
        <v>0.45</v>
      </c>
      <c r="AR207" s="149">
        <v>0</v>
      </c>
      <c r="AS207" s="149">
        <v>0.1</v>
      </c>
      <c r="AT207" s="149">
        <v>0.1</v>
      </c>
      <c r="AU207" s="149">
        <v>0.1</v>
      </c>
      <c r="AV207" s="136">
        <v>0</v>
      </c>
      <c r="AW207" s="136">
        <v>500</v>
      </c>
      <c r="AX207" s="136">
        <v>500</v>
      </c>
      <c r="AY207" s="136">
        <v>500</v>
      </c>
      <c r="AZ207" s="149">
        <v>0</v>
      </c>
      <c r="BA207" s="149">
        <v>0.125</v>
      </c>
      <c r="BB207" s="149">
        <v>0.125</v>
      </c>
      <c r="BC207" s="149">
        <v>0.125</v>
      </c>
      <c r="BD207" s="138">
        <v>0</v>
      </c>
      <c r="BE207" s="138"/>
      <c r="BF207" s="138"/>
      <c r="BG207" s="136">
        <v>0</v>
      </c>
      <c r="BH207" s="6">
        <v>3.35</v>
      </c>
      <c r="BI207" s="6">
        <v>3.85</v>
      </c>
      <c r="BJ207" s="136"/>
      <c r="BK207" s="136"/>
      <c r="BL207" s="136"/>
      <c r="BM207" s="136"/>
      <c r="BN207" s="238"/>
      <c r="BO207" s="136"/>
      <c r="BP207" s="136"/>
      <c r="BQ207" s="136"/>
      <c r="BR207" s="136"/>
      <c r="BS207" s="136"/>
      <c r="BT207" s="136"/>
      <c r="BU207" s="136"/>
    </row>
    <row r="208" spans="1:73">
      <c r="A208" s="4" t="s">
        <v>72</v>
      </c>
      <c r="B208" s="137">
        <v>3</v>
      </c>
      <c r="C208" s="137">
        <v>1984</v>
      </c>
      <c r="D208" s="190">
        <v>3067135</v>
      </c>
      <c r="E208" s="141">
        <v>1357616</v>
      </c>
      <c r="F208" s="141">
        <v>74154</v>
      </c>
      <c r="G208" s="191">
        <v>5.2</v>
      </c>
      <c r="H208" s="209"/>
      <c r="I208" s="209"/>
      <c r="J208" s="209"/>
      <c r="K208" s="145">
        <v>46135</v>
      </c>
      <c r="L208" s="197"/>
      <c r="N208" s="140">
        <v>39699293</v>
      </c>
      <c r="O208" s="145">
        <v>82870</v>
      </c>
      <c r="P208" s="145">
        <v>72304</v>
      </c>
      <c r="Q208" s="145">
        <v>26055</v>
      </c>
      <c r="R208" s="145">
        <v>222648.1</v>
      </c>
      <c r="S208" s="145">
        <v>73609.84</v>
      </c>
      <c r="T208" s="145">
        <v>180</v>
      </c>
      <c r="U208" s="145">
        <v>233</v>
      </c>
      <c r="V208" s="145">
        <v>282</v>
      </c>
      <c r="W208" s="145">
        <v>76</v>
      </c>
      <c r="X208" s="145">
        <v>139</v>
      </c>
      <c r="Y208" s="145">
        <v>199</v>
      </c>
      <c r="Z208" s="145">
        <v>253</v>
      </c>
      <c r="AA208" s="136">
        <f>ROUND((T208+X208)-MAX(0.3*(T208-89-125),0),0)</f>
        <v>319</v>
      </c>
      <c r="AB208" s="136">
        <f>ROUND((U208+Y208)-MAX(0.3*(U208-89-125),0),0)</f>
        <v>426</v>
      </c>
      <c r="AC208" s="136">
        <f>ROUND((V208+Z208)-MAX(0.3*(V208-89-125),0),0)</f>
        <v>515</v>
      </c>
      <c r="AE208" s="136">
        <v>314</v>
      </c>
      <c r="AF208" s="136">
        <v>0</v>
      </c>
      <c r="AG208" s="136">
        <f>SUM(AE208:AF208)</f>
        <v>314</v>
      </c>
      <c r="AH208" s="136">
        <f>ROUND((AG208+W208)-MAX(0.3*(AG208-89-125),0),0)</f>
        <v>360</v>
      </c>
      <c r="AI208" s="203">
        <v>569</v>
      </c>
      <c r="AJ208" s="204">
        <v>18.2</v>
      </c>
      <c r="AK208" s="136">
        <v>1</v>
      </c>
      <c r="AL208" s="136">
        <v>21</v>
      </c>
      <c r="AM208" s="136">
        <v>39</v>
      </c>
      <c r="AN208" s="6">
        <v>0.35</v>
      </c>
      <c r="AO208" s="136">
        <v>12</v>
      </c>
      <c r="AP208" s="136">
        <v>18</v>
      </c>
      <c r="AQ208" s="6">
        <v>0.4</v>
      </c>
      <c r="AR208" s="149">
        <v>0</v>
      </c>
      <c r="AS208" s="149">
        <v>0.1</v>
      </c>
      <c r="AT208" s="149">
        <v>0.1</v>
      </c>
      <c r="AU208" s="149">
        <v>0.1</v>
      </c>
      <c r="AV208" s="136">
        <v>0</v>
      </c>
      <c r="AW208" s="136">
        <v>500</v>
      </c>
      <c r="AX208" s="136">
        <v>500</v>
      </c>
      <c r="AY208" s="136">
        <v>500</v>
      </c>
      <c r="AZ208" s="149">
        <v>0</v>
      </c>
      <c r="BA208" s="149">
        <v>0.125</v>
      </c>
      <c r="BB208" s="149">
        <v>0.125</v>
      </c>
      <c r="BC208" s="149">
        <v>0.125</v>
      </c>
      <c r="BD208" s="138">
        <v>0</v>
      </c>
      <c r="BE208" s="138"/>
      <c r="BF208" s="138"/>
      <c r="BG208" s="136">
        <v>0</v>
      </c>
      <c r="BH208" s="6">
        <v>3.35</v>
      </c>
      <c r="BI208" s="6">
        <v>3.35</v>
      </c>
      <c r="BJ208" s="136"/>
      <c r="BK208" s="136"/>
      <c r="BL208" s="136"/>
      <c r="BM208" s="136"/>
      <c r="BN208" s="238"/>
      <c r="BO208" s="136"/>
      <c r="BP208" s="136"/>
      <c r="BQ208" s="136"/>
      <c r="BR208" s="136"/>
      <c r="BS208" s="136"/>
      <c r="BT208" s="136"/>
      <c r="BU208" s="136"/>
    </row>
    <row r="209" spans="1:73">
      <c r="A209" s="4" t="s">
        <v>73</v>
      </c>
      <c r="B209" s="137">
        <v>4</v>
      </c>
      <c r="C209" s="137">
        <v>1984</v>
      </c>
      <c r="D209" s="190">
        <v>2319768</v>
      </c>
      <c r="E209" s="141">
        <v>952014</v>
      </c>
      <c r="F209" s="141">
        <v>90875</v>
      </c>
      <c r="G209" s="191">
        <v>8.6999999999999993</v>
      </c>
      <c r="H209" s="209"/>
      <c r="I209" s="209"/>
      <c r="J209" s="209"/>
      <c r="K209" s="145">
        <v>28465</v>
      </c>
      <c r="L209" s="197"/>
      <c r="N209" s="140">
        <v>24474975</v>
      </c>
      <c r="O209" s="145">
        <v>22251</v>
      </c>
      <c r="P209" s="145">
        <v>63345</v>
      </c>
      <c r="Q209" s="145">
        <v>22408</v>
      </c>
      <c r="R209" s="145">
        <v>295070.5</v>
      </c>
      <c r="S209" s="145">
        <v>101689.5</v>
      </c>
      <c r="T209" s="145">
        <v>135</v>
      </c>
      <c r="U209" s="145">
        <v>164</v>
      </c>
      <c r="V209" s="145">
        <v>191</v>
      </c>
      <c r="W209" s="145">
        <v>76</v>
      </c>
      <c r="X209" s="145">
        <v>139</v>
      </c>
      <c r="Y209" s="145">
        <v>199</v>
      </c>
      <c r="Z209" s="145">
        <v>253</v>
      </c>
      <c r="AA209" s="136">
        <f>ROUND((T209+X209)-MAX(0.3*(T209-89-125),0),0)</f>
        <v>274</v>
      </c>
      <c r="AB209" s="136">
        <f>ROUND((U209+Y209)-MAX(0.3*(U209-89-125),0),0)</f>
        <v>363</v>
      </c>
      <c r="AC209" s="136">
        <f>ROUND((V209+Z209)-MAX(0.3*(V209-89-125),0),0)</f>
        <v>444</v>
      </c>
      <c r="AE209" s="136">
        <v>314</v>
      </c>
      <c r="AF209" s="136">
        <v>0</v>
      </c>
      <c r="AG209" s="136">
        <f>SUM(AE209:AF209)</f>
        <v>314</v>
      </c>
      <c r="AH209" s="136">
        <f>ROUND((AG209+W209)-MAX(0.3*(AG209-89-125),0),0)</f>
        <v>360</v>
      </c>
      <c r="AI209" s="203">
        <v>564</v>
      </c>
      <c r="AJ209" s="204">
        <v>23.9</v>
      </c>
      <c r="AK209" s="136">
        <v>1</v>
      </c>
      <c r="AL209" s="136">
        <v>93</v>
      </c>
      <c r="AM209" s="136">
        <v>7</v>
      </c>
      <c r="AN209" s="6">
        <v>0.93</v>
      </c>
      <c r="AO209" s="136">
        <v>32</v>
      </c>
      <c r="AP209" s="136">
        <v>3</v>
      </c>
      <c r="AQ209" s="6">
        <v>0.91</v>
      </c>
      <c r="AR209" s="149">
        <v>0</v>
      </c>
      <c r="AS209" s="149">
        <v>0.1</v>
      </c>
      <c r="AT209" s="149">
        <v>0.1</v>
      </c>
      <c r="AU209" s="149">
        <v>0.1</v>
      </c>
      <c r="AV209" s="136">
        <v>0</v>
      </c>
      <c r="AW209" s="136">
        <v>500</v>
      </c>
      <c r="AX209" s="136">
        <v>500</v>
      </c>
      <c r="AY209" s="136">
        <v>500</v>
      </c>
      <c r="AZ209" s="149">
        <v>0</v>
      </c>
      <c r="BA209" s="149">
        <v>0.125</v>
      </c>
      <c r="BB209" s="149">
        <v>0.125</v>
      </c>
      <c r="BC209" s="149">
        <v>0.125</v>
      </c>
      <c r="BD209" s="138">
        <v>0</v>
      </c>
      <c r="BE209" s="138"/>
      <c r="BF209" s="138"/>
      <c r="BG209" s="136">
        <v>0</v>
      </c>
      <c r="BH209" s="6">
        <v>3.35</v>
      </c>
      <c r="BI209" s="6">
        <v>3.05</v>
      </c>
      <c r="BJ209" s="136"/>
      <c r="BK209" s="136"/>
      <c r="BL209" s="136"/>
      <c r="BM209" s="136"/>
      <c r="BN209" s="238"/>
      <c r="BO209" s="136"/>
      <c r="BP209" s="136"/>
      <c r="BQ209" s="136"/>
      <c r="BR209" s="136"/>
      <c r="BS209" s="136"/>
      <c r="BT209" s="136"/>
      <c r="BU209" s="136"/>
    </row>
    <row r="210" spans="1:73">
      <c r="A210" s="4" t="s">
        <v>74</v>
      </c>
      <c r="B210" s="137">
        <v>5</v>
      </c>
      <c r="C210" s="137">
        <v>1984</v>
      </c>
      <c r="D210" s="190">
        <v>25844393</v>
      </c>
      <c r="E210" s="141">
        <v>11656587</v>
      </c>
      <c r="F210" s="141">
        <v>980488</v>
      </c>
      <c r="G210" s="191">
        <v>7.8</v>
      </c>
      <c r="H210" s="209"/>
      <c r="I210" s="209"/>
      <c r="J210" s="209"/>
      <c r="K210" s="145">
        <v>482166</v>
      </c>
      <c r="L210" s="197"/>
      <c r="N210" s="140">
        <v>409989187</v>
      </c>
      <c r="O210" s="145">
        <v>450107</v>
      </c>
      <c r="P210" s="145">
        <v>1603157</v>
      </c>
      <c r="Q210" s="145">
        <v>546995</v>
      </c>
      <c r="R210" s="145">
        <v>1677465</v>
      </c>
      <c r="S210" s="145">
        <v>574848.6</v>
      </c>
      <c r="T210" s="145">
        <v>424</v>
      </c>
      <c r="U210" s="145">
        <v>526</v>
      </c>
      <c r="V210" s="145">
        <v>625</v>
      </c>
      <c r="W210" s="145">
        <v>76</v>
      </c>
      <c r="X210" s="145">
        <v>139</v>
      </c>
      <c r="Y210" s="145">
        <v>199</v>
      </c>
      <c r="Z210" s="145">
        <v>253</v>
      </c>
      <c r="AA210" s="136">
        <f>ROUND((T210+X210)-MAX(0.3*(T210-89-125),0),0)</f>
        <v>500</v>
      </c>
      <c r="AB210" s="136">
        <f>ROUND((U210+Y210)-MAX(0.3*(U210-89-125),0),0)</f>
        <v>631</v>
      </c>
      <c r="AC210" s="136">
        <f>ROUND((V210+Z210)-MAX(0.3*(V210-89-125),0),0)</f>
        <v>755</v>
      </c>
      <c r="AE210" s="136">
        <v>314</v>
      </c>
      <c r="AF210" s="136">
        <v>171</v>
      </c>
      <c r="AG210" s="136">
        <f>SUM(AE210:AF210)</f>
        <v>485</v>
      </c>
      <c r="AH210" s="136">
        <f>ROUND((AG210+W210)-MAX(0.3*(AG210-89-125),0),0)</f>
        <v>480</v>
      </c>
      <c r="AI210" s="203">
        <v>3375</v>
      </c>
      <c r="AJ210" s="204">
        <v>13.2</v>
      </c>
      <c r="AK210" s="136">
        <v>0</v>
      </c>
      <c r="AL210" s="136">
        <v>48</v>
      </c>
      <c r="AM210" s="136">
        <v>32</v>
      </c>
      <c r="AN210" s="6">
        <v>0.6</v>
      </c>
      <c r="AO210" s="136">
        <v>25</v>
      </c>
      <c r="AP210" s="136">
        <v>14</v>
      </c>
      <c r="AQ210" s="6">
        <v>0.64</v>
      </c>
      <c r="AR210" s="149">
        <v>0</v>
      </c>
      <c r="AS210" s="149">
        <v>0.1</v>
      </c>
      <c r="AT210" s="149">
        <v>0.1</v>
      </c>
      <c r="AU210" s="149">
        <v>0.1</v>
      </c>
      <c r="AV210" s="136">
        <v>0</v>
      </c>
      <c r="AW210" s="136">
        <v>500</v>
      </c>
      <c r="AX210" s="136">
        <v>500</v>
      </c>
      <c r="AY210" s="136">
        <v>500</v>
      </c>
      <c r="AZ210" s="149">
        <v>0</v>
      </c>
      <c r="BA210" s="149">
        <v>0.125</v>
      </c>
      <c r="BB210" s="149">
        <v>0.125</v>
      </c>
      <c r="BC210" s="149">
        <v>0.125</v>
      </c>
      <c r="BD210" s="138">
        <v>0</v>
      </c>
      <c r="BE210" s="138"/>
      <c r="BF210" s="138"/>
      <c r="BG210" s="136">
        <v>0</v>
      </c>
      <c r="BH210" s="6">
        <v>3.35</v>
      </c>
      <c r="BI210" s="6">
        <v>3.35</v>
      </c>
      <c r="BJ210" s="136"/>
      <c r="BK210" s="136"/>
      <c r="BL210" s="136"/>
      <c r="BM210" s="136"/>
      <c r="BN210" s="238"/>
      <c r="BO210" s="136"/>
      <c r="BP210" s="136"/>
      <c r="BQ210" s="136"/>
      <c r="BR210" s="136"/>
      <c r="BS210" s="136"/>
      <c r="BT210" s="136"/>
      <c r="BU210" s="136"/>
    </row>
    <row r="211" spans="1:73">
      <c r="A211" s="4" t="s">
        <v>75</v>
      </c>
      <c r="B211" s="137">
        <v>6</v>
      </c>
      <c r="C211" s="137">
        <v>1984</v>
      </c>
      <c r="D211" s="190">
        <v>3169992</v>
      </c>
      <c r="E211" s="141">
        <v>1622610</v>
      </c>
      <c r="F211" s="141">
        <v>93288</v>
      </c>
      <c r="G211" s="191">
        <v>5.4</v>
      </c>
      <c r="H211" s="209"/>
      <c r="I211" s="209"/>
      <c r="J211" s="209"/>
      <c r="K211" s="145">
        <v>56230</v>
      </c>
      <c r="L211" s="197"/>
      <c r="N211" s="140">
        <v>46898660</v>
      </c>
      <c r="O211" s="145">
        <v>185376</v>
      </c>
      <c r="P211" s="145">
        <v>87329</v>
      </c>
      <c r="Q211" s="145">
        <v>30010</v>
      </c>
      <c r="R211" s="145">
        <v>181113.3</v>
      </c>
      <c r="S211" s="145">
        <v>67038.09</v>
      </c>
      <c r="T211" s="145">
        <v>265</v>
      </c>
      <c r="U211" s="145">
        <v>336</v>
      </c>
      <c r="V211" s="145">
        <v>408</v>
      </c>
      <c r="W211" s="145">
        <v>76</v>
      </c>
      <c r="X211" s="145">
        <v>139</v>
      </c>
      <c r="Y211" s="145">
        <v>199</v>
      </c>
      <c r="Z211" s="145">
        <v>253</v>
      </c>
      <c r="AA211" s="136">
        <f>ROUND((T211+X211)-MAX(0.3*(T211-89-125),0),0)</f>
        <v>389</v>
      </c>
      <c r="AB211" s="136">
        <f>ROUND((U211+Y211)-MAX(0.3*(U211-89-125),0),0)</f>
        <v>498</v>
      </c>
      <c r="AC211" s="136">
        <f>ROUND((V211+Z211)-MAX(0.3*(V211-89-125),0),0)</f>
        <v>603</v>
      </c>
      <c r="AE211" s="136">
        <v>314</v>
      </c>
      <c r="AF211" s="136">
        <v>58</v>
      </c>
      <c r="AG211" s="136">
        <f>SUM(AE211:AF211)</f>
        <v>372</v>
      </c>
      <c r="AH211" s="136">
        <f>ROUND((AG211+W211)-MAX(0.3*(AG211-89-125),0),0)</f>
        <v>401</v>
      </c>
      <c r="AI211" s="203">
        <v>274</v>
      </c>
      <c r="AJ211" s="204">
        <v>8.9</v>
      </c>
      <c r="AK211" s="136">
        <v>1</v>
      </c>
      <c r="AL211" s="136">
        <v>25</v>
      </c>
      <c r="AM211" s="136">
        <v>40</v>
      </c>
      <c r="AN211" s="6">
        <v>0.38</v>
      </c>
      <c r="AO211" s="136">
        <v>14</v>
      </c>
      <c r="AP211" s="136">
        <v>21</v>
      </c>
      <c r="AQ211" s="6">
        <v>0.4</v>
      </c>
      <c r="AR211" s="149">
        <v>0</v>
      </c>
      <c r="AS211" s="149">
        <v>0.1</v>
      </c>
      <c r="AT211" s="149">
        <v>0.1</v>
      </c>
      <c r="AU211" s="149">
        <v>0.1</v>
      </c>
      <c r="AV211" s="136">
        <v>0</v>
      </c>
      <c r="AW211" s="136">
        <v>500</v>
      </c>
      <c r="AX211" s="136">
        <v>500</v>
      </c>
      <c r="AY211" s="136">
        <v>500</v>
      </c>
      <c r="AZ211" s="149">
        <v>0</v>
      </c>
      <c r="BA211" s="149">
        <v>0.125</v>
      </c>
      <c r="BB211" s="149">
        <v>0.125</v>
      </c>
      <c r="BC211" s="149">
        <v>0.125</v>
      </c>
      <c r="BD211" s="138">
        <v>0</v>
      </c>
      <c r="BE211" s="138"/>
      <c r="BF211" s="138"/>
      <c r="BG211" s="136">
        <v>0</v>
      </c>
      <c r="BH211" s="6">
        <v>3.35</v>
      </c>
      <c r="BI211" s="6">
        <v>3</v>
      </c>
      <c r="BJ211" s="136"/>
      <c r="BK211" s="136"/>
      <c r="BL211" s="136"/>
      <c r="BM211" s="136"/>
      <c r="BN211" s="238"/>
      <c r="BO211" s="136"/>
      <c r="BP211" s="136"/>
      <c r="BQ211" s="136"/>
      <c r="BR211" s="136"/>
      <c r="BS211" s="136"/>
      <c r="BT211" s="136"/>
      <c r="BU211" s="136"/>
    </row>
    <row r="212" spans="1:73">
      <c r="A212" s="4" t="s">
        <v>76</v>
      </c>
      <c r="B212" s="137">
        <v>7</v>
      </c>
      <c r="C212" s="137">
        <v>1984</v>
      </c>
      <c r="D212" s="190">
        <v>3180014</v>
      </c>
      <c r="E212" s="141">
        <v>1585450</v>
      </c>
      <c r="F212" s="141">
        <v>77614</v>
      </c>
      <c r="G212" s="191">
        <v>4.7</v>
      </c>
      <c r="H212" s="209"/>
      <c r="I212" s="209"/>
      <c r="J212" s="209"/>
      <c r="K212" s="145">
        <v>63618</v>
      </c>
      <c r="L212" s="197"/>
      <c r="N212" s="140">
        <v>55856174</v>
      </c>
      <c r="O212" s="145">
        <v>22245</v>
      </c>
      <c r="P212" s="145">
        <v>126727</v>
      </c>
      <c r="Q212" s="145">
        <v>43629</v>
      </c>
      <c r="R212" s="145">
        <v>157769.1</v>
      </c>
      <c r="S212" s="145">
        <v>59758.42</v>
      </c>
      <c r="T212" s="145">
        <v>427</v>
      </c>
      <c r="U212" s="145">
        <v>529</v>
      </c>
      <c r="V212" s="145">
        <v>617</v>
      </c>
      <c r="W212" s="145">
        <v>76</v>
      </c>
      <c r="X212" s="145">
        <v>139</v>
      </c>
      <c r="Y212" s="145">
        <v>199</v>
      </c>
      <c r="Z212" s="145">
        <v>253</v>
      </c>
      <c r="AA212" s="136">
        <f>ROUND((T212+X212)-MAX(0.3*(T212-89-125),0),0)</f>
        <v>502</v>
      </c>
      <c r="AB212" s="136">
        <f>ROUND((U212+Y212)-MAX(0.3*(U212-89-125),0),0)</f>
        <v>634</v>
      </c>
      <c r="AC212" s="136">
        <f>ROUND((V212+Z212)-MAX(0.3*(V212-89-125),0),0)</f>
        <v>749</v>
      </c>
      <c r="AE212" s="136">
        <v>314</v>
      </c>
      <c r="AF212" s="136">
        <v>141</v>
      </c>
      <c r="AG212" s="136">
        <f>SUM(AE212:AF212)</f>
        <v>455</v>
      </c>
      <c r="AH212" s="136">
        <f>ROUND((AG212+W212)-MAX(0.3*(AG212-89-125),0),0)</f>
        <v>459</v>
      </c>
      <c r="AI212" s="203">
        <v>218</v>
      </c>
      <c r="AJ212" s="204">
        <v>6.9</v>
      </c>
      <c r="AK212" s="136">
        <v>1</v>
      </c>
      <c r="AL212" s="136">
        <v>87</v>
      </c>
      <c r="AM212" s="136">
        <v>64</v>
      </c>
      <c r="AN212" s="6">
        <v>0.57999999999999996</v>
      </c>
      <c r="AO212" s="136">
        <v>23</v>
      </c>
      <c r="AP212" s="136">
        <v>13</v>
      </c>
      <c r="AQ212" s="6">
        <v>0.64</v>
      </c>
      <c r="AR212" s="149">
        <v>0</v>
      </c>
      <c r="AS212" s="149">
        <v>0.1</v>
      </c>
      <c r="AT212" s="149">
        <v>0.1</v>
      </c>
      <c r="AU212" s="149">
        <v>0.1</v>
      </c>
      <c r="AV212" s="136">
        <v>0</v>
      </c>
      <c r="AW212" s="136">
        <v>500</v>
      </c>
      <c r="AX212" s="136">
        <v>500</v>
      </c>
      <c r="AY212" s="136">
        <v>500</v>
      </c>
      <c r="AZ212" s="149">
        <v>0</v>
      </c>
      <c r="BA212" s="149">
        <v>0.125</v>
      </c>
      <c r="BB212" s="149">
        <v>0.125</v>
      </c>
      <c r="BC212" s="149">
        <v>0.125</v>
      </c>
      <c r="BD212" s="138">
        <v>0</v>
      </c>
      <c r="BE212" s="138"/>
      <c r="BF212" s="138"/>
      <c r="BG212" s="136">
        <v>0</v>
      </c>
      <c r="BH212" s="6">
        <v>3.35</v>
      </c>
      <c r="BI212" s="6">
        <v>3.37</v>
      </c>
      <c r="BJ212" s="136"/>
      <c r="BK212" s="136"/>
      <c r="BL212" s="136"/>
      <c r="BM212" s="136"/>
      <c r="BN212" s="238"/>
      <c r="BO212" s="136"/>
      <c r="BP212" s="136"/>
      <c r="BQ212" s="136"/>
      <c r="BR212" s="136"/>
      <c r="BS212" s="136"/>
      <c r="BT212" s="136"/>
      <c r="BU212" s="136"/>
    </row>
    <row r="213" spans="1:73">
      <c r="A213" s="4" t="s">
        <v>77</v>
      </c>
      <c r="B213" s="137">
        <v>8</v>
      </c>
      <c r="C213" s="137">
        <v>1984</v>
      </c>
      <c r="D213" s="190">
        <v>611565</v>
      </c>
      <c r="E213" s="141">
        <v>287859</v>
      </c>
      <c r="F213" s="141">
        <v>19326</v>
      </c>
      <c r="G213" s="191">
        <v>6.3</v>
      </c>
      <c r="H213" s="209"/>
      <c r="I213" s="209"/>
      <c r="J213" s="209"/>
      <c r="K213" s="145">
        <v>11925</v>
      </c>
      <c r="L213" s="197"/>
      <c r="N213" s="140">
        <v>8995632</v>
      </c>
      <c r="O213" s="145">
        <v>3758</v>
      </c>
      <c r="P213" s="145">
        <v>25299</v>
      </c>
      <c r="Q213" s="145">
        <v>9412</v>
      </c>
      <c r="R213" s="145">
        <v>78018.34</v>
      </c>
      <c r="S213" s="145">
        <v>32507.67</v>
      </c>
      <c r="T213" s="145">
        <v>212</v>
      </c>
      <c r="U213" s="145">
        <v>287</v>
      </c>
      <c r="V213" s="145">
        <v>336</v>
      </c>
      <c r="W213" s="145">
        <v>76</v>
      </c>
      <c r="X213" s="145">
        <v>139</v>
      </c>
      <c r="Y213" s="145">
        <v>199</v>
      </c>
      <c r="Z213" s="145">
        <v>253</v>
      </c>
      <c r="AA213" s="136">
        <f>ROUND((T213+X213)-MAX(0.3*(T213-89-125),0),0)</f>
        <v>351</v>
      </c>
      <c r="AB213" s="136">
        <f>ROUND((U213+Y213)-MAX(0.3*(U213-89-125),0),0)</f>
        <v>464</v>
      </c>
      <c r="AC213" s="136">
        <f>ROUND((V213+Z213)-MAX(0.3*(V213-89-125),0),0)</f>
        <v>552</v>
      </c>
      <c r="AE213" s="136">
        <v>314</v>
      </c>
      <c r="AF213" s="136">
        <v>0</v>
      </c>
      <c r="AG213" s="136">
        <f>SUM(AE213:AF213)</f>
        <v>314</v>
      </c>
      <c r="AH213" s="136">
        <f>ROUND((AG213+W213)-MAX(0.3*(AG213-89-125),0),0)</f>
        <v>360</v>
      </c>
      <c r="AI213" s="203">
        <v>63</v>
      </c>
      <c r="AJ213" s="204">
        <v>10.3</v>
      </c>
      <c r="AK213" s="136">
        <v>0</v>
      </c>
      <c r="AL213" s="136">
        <v>24</v>
      </c>
      <c r="AM213" s="136">
        <v>17</v>
      </c>
      <c r="AN213" s="6">
        <v>0.59</v>
      </c>
      <c r="AO213" s="136">
        <v>13</v>
      </c>
      <c r="AP213" s="136">
        <v>8</v>
      </c>
      <c r="AQ213" s="6">
        <v>0.62</v>
      </c>
      <c r="AR213" s="149">
        <v>0</v>
      </c>
      <c r="AS213" s="149">
        <v>0.1</v>
      </c>
      <c r="AT213" s="149">
        <v>0.1</v>
      </c>
      <c r="AU213" s="149">
        <v>0.1</v>
      </c>
      <c r="AV213" s="136">
        <v>0</v>
      </c>
      <c r="AW213" s="136">
        <v>500</v>
      </c>
      <c r="AX213" s="136">
        <v>500</v>
      </c>
      <c r="AY213" s="136">
        <v>500</v>
      </c>
      <c r="AZ213" s="149">
        <v>0</v>
      </c>
      <c r="BA213" s="149">
        <v>0.125</v>
      </c>
      <c r="BB213" s="149">
        <v>0.125</v>
      </c>
      <c r="BC213" s="149">
        <v>0.125</v>
      </c>
      <c r="BD213" s="138">
        <v>0</v>
      </c>
      <c r="BE213" s="138"/>
      <c r="BF213" s="138"/>
      <c r="BG213" s="136">
        <v>0</v>
      </c>
      <c r="BH213" s="6">
        <v>3.35</v>
      </c>
      <c r="BI213" s="6">
        <v>3</v>
      </c>
      <c r="BJ213" s="136"/>
      <c r="BK213" s="136"/>
      <c r="BL213" s="136"/>
      <c r="BM213" s="136"/>
      <c r="BN213" s="238"/>
      <c r="BO213" s="136"/>
      <c r="BP213" s="136"/>
      <c r="BQ213" s="136"/>
      <c r="BR213" s="136"/>
      <c r="BS213" s="136"/>
      <c r="BT213" s="136"/>
      <c r="BU213" s="136"/>
    </row>
    <row r="214" spans="1:73">
      <c r="A214" s="4" t="s">
        <v>78</v>
      </c>
      <c r="B214" s="137">
        <v>9</v>
      </c>
      <c r="C214" s="137">
        <v>1984</v>
      </c>
      <c r="D214" s="190">
        <v>633382</v>
      </c>
      <c r="E214" s="141">
        <v>292134</v>
      </c>
      <c r="F214" s="141">
        <v>29415</v>
      </c>
      <c r="G214" s="191">
        <v>9.1</v>
      </c>
      <c r="H214" s="209"/>
      <c r="I214" s="209"/>
      <c r="J214" s="209"/>
      <c r="K214" s="145">
        <v>26584</v>
      </c>
      <c r="L214" s="197"/>
      <c r="N214" s="140">
        <v>10899046</v>
      </c>
      <c r="O214" s="145">
        <v>12626</v>
      </c>
      <c r="P214" s="145">
        <v>59698</v>
      </c>
      <c r="Q214" s="145">
        <v>22903</v>
      </c>
      <c r="R214" s="145">
        <v>45197.25</v>
      </c>
      <c r="S214" s="145">
        <v>16739.330000000002</v>
      </c>
      <c r="T214" s="145">
        <v>236</v>
      </c>
      <c r="U214" s="145">
        <v>299</v>
      </c>
      <c r="V214" s="145">
        <v>366</v>
      </c>
      <c r="W214" s="145">
        <v>76</v>
      </c>
      <c r="X214" s="145">
        <v>139</v>
      </c>
      <c r="Y214" s="145">
        <v>199</v>
      </c>
      <c r="Z214" s="145">
        <v>253</v>
      </c>
      <c r="AA214" s="136">
        <f>ROUND((T214+X214)-MAX(0.3*(T214-89-125),0),0)</f>
        <v>368</v>
      </c>
      <c r="AB214" s="136">
        <f>ROUND((U214+Y214)-MAX(0.3*(U214-89-125),0),0)</f>
        <v>473</v>
      </c>
      <c r="AC214" s="136">
        <f>ROUND((V214+Z214)-MAX(0.3*(V214-89-125),0),0)</f>
        <v>573</v>
      </c>
      <c r="AE214" s="136">
        <v>314</v>
      </c>
      <c r="AF214" s="136">
        <v>15</v>
      </c>
      <c r="AG214" s="136">
        <f>SUM(AE214:AF214)</f>
        <v>329</v>
      </c>
      <c r="AH214" s="136">
        <f>ROUND((AG214+W214)-MAX(0.3*(AG214-89-125),0),0)</f>
        <v>371</v>
      </c>
      <c r="AI214" s="203">
        <v>128</v>
      </c>
      <c r="AJ214" s="204">
        <v>21.1</v>
      </c>
      <c r="AK214" s="136"/>
      <c r="AL214" s="136"/>
      <c r="AM214" s="136"/>
      <c r="AN214" s="6"/>
      <c r="AO214" s="136"/>
      <c r="AP214" s="136"/>
      <c r="AQ214" s="6"/>
      <c r="AR214" s="149">
        <v>0</v>
      </c>
      <c r="AS214" s="149">
        <v>0.1</v>
      </c>
      <c r="AT214" s="149">
        <v>0.1</v>
      </c>
      <c r="AU214" s="149">
        <v>0.1</v>
      </c>
      <c r="AV214" s="136">
        <v>0</v>
      </c>
      <c r="AW214" s="136">
        <v>500</v>
      </c>
      <c r="AX214" s="136">
        <v>500</v>
      </c>
      <c r="AY214" s="136">
        <v>500</v>
      </c>
      <c r="AZ214" s="149">
        <v>0</v>
      </c>
      <c r="BA214" s="149">
        <v>0.125</v>
      </c>
      <c r="BB214" s="149">
        <v>0.125</v>
      </c>
      <c r="BC214" s="149">
        <v>0.125</v>
      </c>
      <c r="BD214" s="138">
        <v>0</v>
      </c>
      <c r="BE214" s="138"/>
      <c r="BF214" s="138"/>
      <c r="BG214" s="136">
        <v>0</v>
      </c>
      <c r="BH214" s="6">
        <v>3.35</v>
      </c>
      <c r="BI214" s="6">
        <v>3.35</v>
      </c>
      <c r="BJ214" s="136"/>
      <c r="BK214" s="136"/>
      <c r="BL214" s="136"/>
      <c r="BM214" s="136"/>
      <c r="BN214" s="238"/>
      <c r="BO214" s="136"/>
      <c r="BP214" s="136"/>
      <c r="BQ214" s="136"/>
      <c r="BR214" s="136"/>
      <c r="BS214" s="136"/>
      <c r="BT214" s="136"/>
      <c r="BU214" s="136"/>
    </row>
    <row r="215" spans="1:73">
      <c r="A215" s="4" t="s">
        <v>80</v>
      </c>
      <c r="B215" s="137">
        <v>10</v>
      </c>
      <c r="C215" s="137">
        <v>1984</v>
      </c>
      <c r="D215" s="190">
        <v>11039925</v>
      </c>
      <c r="E215" s="141">
        <v>4832656</v>
      </c>
      <c r="F215" s="141">
        <v>328979</v>
      </c>
      <c r="G215" s="191">
        <v>6.4</v>
      </c>
      <c r="H215" s="209"/>
      <c r="I215" s="209"/>
      <c r="J215" s="209"/>
      <c r="K215" s="145">
        <v>155993</v>
      </c>
      <c r="L215" s="197"/>
      <c r="N215" s="140">
        <v>154951730</v>
      </c>
      <c r="O215" s="145">
        <v>89110</v>
      </c>
      <c r="P215" s="145">
        <v>281253</v>
      </c>
      <c r="Q215" s="145">
        <v>103247</v>
      </c>
      <c r="R215" s="145">
        <v>699247.5</v>
      </c>
      <c r="S215" s="145">
        <v>261365.3</v>
      </c>
      <c r="T215" s="145">
        <v>178</v>
      </c>
      <c r="U215" s="145">
        <v>231</v>
      </c>
      <c r="V215" s="145">
        <v>273</v>
      </c>
      <c r="W215" s="145">
        <v>76</v>
      </c>
      <c r="X215" s="145">
        <v>139</v>
      </c>
      <c r="Y215" s="145">
        <v>199</v>
      </c>
      <c r="Z215" s="145">
        <v>253</v>
      </c>
      <c r="AA215" s="136">
        <f>ROUND((T215+X215)-MAX(0.3*(T215-89-125),0),0)</f>
        <v>317</v>
      </c>
      <c r="AB215" s="136">
        <f>ROUND((U215+Y215)-MAX(0.3*(U215-89-125),0),0)</f>
        <v>425</v>
      </c>
      <c r="AC215" s="136">
        <f>ROUND((V215+Z215)-MAX(0.3*(V215-89-125),0),0)</f>
        <v>508</v>
      </c>
      <c r="AE215" s="136">
        <v>314</v>
      </c>
      <c r="AF215" s="136">
        <v>0</v>
      </c>
      <c r="AG215" s="136">
        <f>SUM(AE215:AF215)</f>
        <v>314</v>
      </c>
      <c r="AH215" s="136">
        <f>ROUND((AG215+W215)-MAX(0.3*(AG215-89-125),0),0)</f>
        <v>360</v>
      </c>
      <c r="AI215" s="203">
        <v>1693</v>
      </c>
      <c r="AJ215" s="204">
        <v>15.1</v>
      </c>
      <c r="AK215" s="136">
        <v>1</v>
      </c>
      <c r="AL215" s="136">
        <v>84</v>
      </c>
      <c r="AM215" s="136">
        <v>36</v>
      </c>
      <c r="AN215" s="6">
        <v>0.7</v>
      </c>
      <c r="AO215" s="136">
        <v>32</v>
      </c>
      <c r="AP215" s="136">
        <v>8</v>
      </c>
      <c r="AQ215" s="6">
        <v>0.8</v>
      </c>
      <c r="AR215" s="149">
        <v>0</v>
      </c>
      <c r="AS215" s="149">
        <v>0.1</v>
      </c>
      <c r="AT215" s="149">
        <v>0.1</v>
      </c>
      <c r="AU215" s="149">
        <v>0.1</v>
      </c>
      <c r="AV215" s="136">
        <v>0</v>
      </c>
      <c r="AW215" s="136">
        <v>500</v>
      </c>
      <c r="AX215" s="136">
        <v>500</v>
      </c>
      <c r="AY215" s="136">
        <v>500</v>
      </c>
      <c r="AZ215" s="149">
        <v>0</v>
      </c>
      <c r="BA215" s="149">
        <v>0.125</v>
      </c>
      <c r="BB215" s="149">
        <v>0.125</v>
      </c>
      <c r="BC215" s="149">
        <v>0.125</v>
      </c>
      <c r="BD215" s="138">
        <v>0</v>
      </c>
      <c r="BE215" s="138"/>
      <c r="BF215" s="138"/>
      <c r="BG215" s="136">
        <v>0</v>
      </c>
      <c r="BH215" s="6">
        <v>3.35</v>
      </c>
      <c r="BI215" s="6">
        <v>3.35</v>
      </c>
      <c r="BJ215" s="136"/>
      <c r="BK215" s="136"/>
      <c r="BL215" s="136"/>
      <c r="BM215" s="136"/>
      <c r="BN215" s="238"/>
      <c r="BO215" s="136"/>
      <c r="BP215" s="136"/>
      <c r="BQ215" s="136"/>
      <c r="BR215" s="136"/>
      <c r="BS215" s="136"/>
      <c r="BT215" s="136"/>
      <c r="BU215" s="136"/>
    </row>
    <row r="216" spans="1:73">
      <c r="A216" s="4" t="s">
        <v>81</v>
      </c>
      <c r="B216" s="137">
        <v>11</v>
      </c>
      <c r="C216" s="137">
        <v>1984</v>
      </c>
      <c r="D216" s="190">
        <v>5834954</v>
      </c>
      <c r="E216" s="141">
        <v>2601033</v>
      </c>
      <c r="F216" s="141">
        <v>168746</v>
      </c>
      <c r="G216" s="191">
        <v>6.1</v>
      </c>
      <c r="H216" s="209"/>
      <c r="I216" s="209"/>
      <c r="J216" s="209"/>
      <c r="K216" s="145">
        <v>88466</v>
      </c>
      <c r="L216" s="197"/>
      <c r="N216" s="140">
        <v>71482946</v>
      </c>
      <c r="O216" s="145">
        <v>30503</v>
      </c>
      <c r="P216" s="145">
        <v>243397</v>
      </c>
      <c r="Q216" s="145">
        <v>89251</v>
      </c>
      <c r="R216" s="145">
        <v>602009.5</v>
      </c>
      <c r="S216" s="145">
        <v>205582.3</v>
      </c>
      <c r="T216" s="145">
        <v>169</v>
      </c>
      <c r="U216" s="145">
        <v>202</v>
      </c>
      <c r="V216" s="145">
        <v>238</v>
      </c>
      <c r="W216" s="145">
        <v>76</v>
      </c>
      <c r="X216" s="145">
        <v>139</v>
      </c>
      <c r="Y216" s="145">
        <v>199</v>
      </c>
      <c r="Z216" s="145">
        <v>253</v>
      </c>
      <c r="AA216" s="136">
        <f>ROUND((T216+X216)-MAX(0.3*(T216-89-125),0),0)</f>
        <v>308</v>
      </c>
      <c r="AB216" s="136">
        <f>ROUND((U216+Y216)-MAX(0.3*(U216-89-125),0),0)</f>
        <v>401</v>
      </c>
      <c r="AC216" s="136">
        <f>ROUND((V216+Z216)-MAX(0.3*(V216-89-125),0),0)</f>
        <v>484</v>
      </c>
      <c r="AE216" s="136">
        <v>314</v>
      </c>
      <c r="AF216" s="136">
        <v>0</v>
      </c>
      <c r="AG216" s="136">
        <f>SUM(AE216:AF216)</f>
        <v>314</v>
      </c>
      <c r="AH216" s="136">
        <f>ROUND((AG216+W216)-MAX(0.3*(AG216-89-125),0),0)</f>
        <v>360</v>
      </c>
      <c r="AI216" s="203">
        <v>981</v>
      </c>
      <c r="AJ216" s="204">
        <v>16.899999999999999</v>
      </c>
      <c r="AK216" s="136">
        <v>1</v>
      </c>
      <c r="AL216" s="136">
        <v>156</v>
      </c>
      <c r="AM216" s="136">
        <v>24</v>
      </c>
      <c r="AN216" s="6">
        <v>0.87</v>
      </c>
      <c r="AO216" s="136">
        <v>49</v>
      </c>
      <c r="AP216" s="136">
        <v>7</v>
      </c>
      <c r="AQ216" s="6">
        <v>0.88</v>
      </c>
      <c r="AR216" s="149">
        <v>0</v>
      </c>
      <c r="AS216" s="149">
        <v>0.1</v>
      </c>
      <c r="AT216" s="149">
        <v>0.1</v>
      </c>
      <c r="AU216" s="149">
        <v>0.1</v>
      </c>
      <c r="AV216" s="136">
        <v>0</v>
      </c>
      <c r="AW216" s="136">
        <v>500</v>
      </c>
      <c r="AX216" s="136">
        <v>500</v>
      </c>
      <c r="AY216" s="136">
        <v>500</v>
      </c>
      <c r="AZ216" s="149">
        <v>0</v>
      </c>
      <c r="BA216" s="149">
        <v>0.125</v>
      </c>
      <c r="BB216" s="149">
        <v>0.125</v>
      </c>
      <c r="BC216" s="149">
        <v>0.125</v>
      </c>
      <c r="BD216" s="138">
        <v>0</v>
      </c>
      <c r="BE216" s="138"/>
      <c r="BF216" s="138"/>
      <c r="BG216" s="136">
        <v>0</v>
      </c>
      <c r="BH216" s="6">
        <v>3.35</v>
      </c>
      <c r="BI216" s="6">
        <v>3.25</v>
      </c>
      <c r="BJ216" s="136"/>
      <c r="BK216" s="136"/>
      <c r="BL216" s="136"/>
      <c r="BM216" s="136"/>
      <c r="BN216" s="238"/>
      <c r="BO216" s="136"/>
      <c r="BP216" s="136"/>
      <c r="BQ216" s="136"/>
      <c r="BR216" s="136"/>
      <c r="BS216" s="136"/>
      <c r="BT216" s="136"/>
      <c r="BU216" s="136"/>
    </row>
    <row r="217" spans="1:73">
      <c r="A217" s="4" t="s">
        <v>82</v>
      </c>
      <c r="B217" s="137">
        <v>12</v>
      </c>
      <c r="C217" s="137">
        <v>1984</v>
      </c>
      <c r="D217" s="190">
        <v>1027922</v>
      </c>
      <c r="E217" s="141">
        <v>446129</v>
      </c>
      <c r="F217" s="141">
        <v>26859</v>
      </c>
      <c r="G217" s="191">
        <v>5.7</v>
      </c>
      <c r="H217" s="209"/>
      <c r="I217" s="209"/>
      <c r="J217" s="209"/>
      <c r="K217" s="145">
        <v>19132</v>
      </c>
      <c r="L217" s="197"/>
      <c r="N217" s="140">
        <v>15454096</v>
      </c>
      <c r="O217" s="145">
        <v>14337</v>
      </c>
      <c r="P217" s="145">
        <v>53081</v>
      </c>
      <c r="Q217" s="145">
        <v>17128</v>
      </c>
      <c r="R217" s="145">
        <v>99082.75</v>
      </c>
      <c r="S217" s="145">
        <v>37778</v>
      </c>
      <c r="T217" s="145">
        <v>390</v>
      </c>
      <c r="U217" s="145">
        <v>468</v>
      </c>
      <c r="V217" s="145">
        <v>546</v>
      </c>
      <c r="W217" s="145">
        <v>108</v>
      </c>
      <c r="X217" s="145">
        <v>198</v>
      </c>
      <c r="Y217" s="145">
        <v>283</v>
      </c>
      <c r="Z217" s="145">
        <v>360</v>
      </c>
      <c r="AA217" s="136">
        <f>ROUND((T217+X217)-MAX(0.3*(T217-126-180),0),0)</f>
        <v>563</v>
      </c>
      <c r="AB217" s="136">
        <f>ROUND((U217+Y217)-MAX(0.3*(U217-126-180),0),0)</f>
        <v>702</v>
      </c>
      <c r="AC217" s="136">
        <f>ROUND((V217+Z217)-MAX(0.3*(V217-126-180),0),0)</f>
        <v>834</v>
      </c>
      <c r="AE217" s="136">
        <v>314</v>
      </c>
      <c r="AF217" s="136">
        <v>5</v>
      </c>
      <c r="AG217" s="136">
        <f>SUM(AE217:AF217)</f>
        <v>319</v>
      </c>
      <c r="AH217" s="136">
        <f>ROUND((AG217+W217)-MAX(0.3*(AG217-126-180),0),0)</f>
        <v>423</v>
      </c>
      <c r="AI217" s="203">
        <v>92</v>
      </c>
      <c r="AJ217" s="204">
        <v>9.3000000000000007</v>
      </c>
      <c r="AK217" s="136">
        <v>1</v>
      </c>
      <c r="AL217" s="136">
        <v>43</v>
      </c>
      <c r="AM217" s="136">
        <v>8</v>
      </c>
      <c r="AN217" s="6">
        <v>0.84</v>
      </c>
      <c r="AO217" s="136">
        <v>20</v>
      </c>
      <c r="AP217" s="136">
        <v>5</v>
      </c>
      <c r="AQ217" s="6">
        <v>0.8</v>
      </c>
      <c r="AR217" s="149">
        <v>0</v>
      </c>
      <c r="AS217" s="149">
        <v>0.1</v>
      </c>
      <c r="AT217" s="149">
        <v>0.1</v>
      </c>
      <c r="AU217" s="149">
        <v>0.1</v>
      </c>
      <c r="AV217" s="136">
        <v>0</v>
      </c>
      <c r="AW217" s="136">
        <v>500</v>
      </c>
      <c r="AX217" s="136">
        <v>500</v>
      </c>
      <c r="AY217" s="136">
        <v>500</v>
      </c>
      <c r="AZ217" s="149">
        <v>0</v>
      </c>
      <c r="BA217" s="149">
        <v>0.125</v>
      </c>
      <c r="BB217" s="149">
        <v>0.125</v>
      </c>
      <c r="BC217" s="149">
        <v>0.125</v>
      </c>
      <c r="BD217" s="138">
        <v>0</v>
      </c>
      <c r="BE217" s="138"/>
      <c r="BF217" s="138"/>
      <c r="BG217" s="136">
        <v>0</v>
      </c>
      <c r="BH217" s="6">
        <v>3.35</v>
      </c>
      <c r="BI217" s="6">
        <v>3.35</v>
      </c>
      <c r="BJ217" s="136"/>
      <c r="BK217" s="136"/>
      <c r="BL217" s="136"/>
      <c r="BM217" s="136"/>
      <c r="BN217" s="238"/>
      <c r="BO217" s="136"/>
      <c r="BP217" s="136"/>
      <c r="BQ217" s="136"/>
      <c r="BR217" s="136"/>
      <c r="BS217" s="136"/>
      <c r="BT217" s="136"/>
      <c r="BU217" s="136"/>
    </row>
    <row r="218" spans="1:73">
      <c r="A218" s="4" t="s">
        <v>83</v>
      </c>
      <c r="B218" s="137">
        <v>13</v>
      </c>
      <c r="C218" s="137">
        <v>1984</v>
      </c>
      <c r="D218" s="190">
        <v>990839</v>
      </c>
      <c r="E218" s="141">
        <v>428843</v>
      </c>
      <c r="F218" s="141">
        <v>33861</v>
      </c>
      <c r="G218" s="191">
        <v>7.3</v>
      </c>
      <c r="H218" s="209"/>
      <c r="I218" s="209"/>
      <c r="J218" s="209"/>
      <c r="K218" s="145">
        <v>12586</v>
      </c>
      <c r="L218" s="197"/>
      <c r="N218" s="140">
        <v>11083457</v>
      </c>
      <c r="O218" s="145">
        <v>15932</v>
      </c>
      <c r="P218" s="145">
        <v>18313</v>
      </c>
      <c r="Q218" s="145">
        <v>6685</v>
      </c>
      <c r="R218" s="145">
        <v>62820.33</v>
      </c>
      <c r="S218" s="145">
        <v>21538.42</v>
      </c>
      <c r="T218" s="145">
        <v>246</v>
      </c>
      <c r="U218" s="145">
        <v>305</v>
      </c>
      <c r="V218" s="145">
        <v>345</v>
      </c>
      <c r="W218" s="145">
        <v>76</v>
      </c>
      <c r="X218" s="145">
        <v>139</v>
      </c>
      <c r="Y218" s="145">
        <v>199</v>
      </c>
      <c r="Z218" s="145">
        <v>253</v>
      </c>
      <c r="AA218" s="136">
        <f>ROUND((T218+X218)-MAX(0.3*(T218-89-125),0),0)</f>
        <v>375</v>
      </c>
      <c r="AB218" s="136">
        <f>ROUND((U218+Y218)-MAX(0.3*(U218-89-125),0),0)</f>
        <v>477</v>
      </c>
      <c r="AC218" s="136">
        <f>ROUND((V218+Z218)-MAX(0.3*(V218-89-125),0),0)</f>
        <v>559</v>
      </c>
      <c r="AE218" s="136">
        <v>314</v>
      </c>
      <c r="AF218" s="136">
        <v>83</v>
      </c>
      <c r="AG218" s="136">
        <f>SUM(AE218:AF218)</f>
        <v>397</v>
      </c>
      <c r="AH218" s="136">
        <f>ROUND((AG218+W218)-MAX(0.3*(AG218-89-125),0),0)</f>
        <v>418</v>
      </c>
      <c r="AI218" s="203">
        <v>171</v>
      </c>
      <c r="AJ218" s="204">
        <v>17.3</v>
      </c>
      <c r="AK218" s="136">
        <v>1</v>
      </c>
      <c r="AL218" s="136">
        <v>19</v>
      </c>
      <c r="AM218" s="136">
        <v>51</v>
      </c>
      <c r="AN218" s="6">
        <v>0.27</v>
      </c>
      <c r="AO218" s="136">
        <v>14</v>
      </c>
      <c r="AP218" s="136">
        <v>21</v>
      </c>
      <c r="AQ218" s="6">
        <v>0.4</v>
      </c>
      <c r="AR218" s="149">
        <v>0</v>
      </c>
      <c r="AS218" s="149">
        <v>0.1</v>
      </c>
      <c r="AT218" s="149">
        <v>0.1</v>
      </c>
      <c r="AU218" s="149">
        <v>0.1</v>
      </c>
      <c r="AV218" s="136">
        <v>0</v>
      </c>
      <c r="AW218" s="136">
        <v>500</v>
      </c>
      <c r="AX218" s="136">
        <v>500</v>
      </c>
      <c r="AY218" s="136">
        <v>500</v>
      </c>
      <c r="AZ218" s="149">
        <v>0</v>
      </c>
      <c r="BA218" s="149">
        <v>0.125</v>
      </c>
      <c r="BB218" s="149">
        <v>0.125</v>
      </c>
      <c r="BC218" s="149">
        <v>0.125</v>
      </c>
      <c r="BD218" s="138">
        <v>0</v>
      </c>
      <c r="BE218" s="138"/>
      <c r="BF218" s="138"/>
      <c r="BG218" s="136">
        <v>0</v>
      </c>
      <c r="BH218" s="6">
        <v>3.35</v>
      </c>
      <c r="BI218" s="6">
        <v>2.2999999999999998</v>
      </c>
      <c r="BJ218" s="136"/>
      <c r="BK218" s="136"/>
      <c r="BL218" s="136"/>
      <c r="BM218" s="136"/>
      <c r="BN218" s="238"/>
      <c r="BO218" s="136"/>
      <c r="BP218" s="136"/>
      <c r="BQ218" s="136"/>
      <c r="BR218" s="136"/>
      <c r="BS218" s="136"/>
      <c r="BT218" s="136"/>
      <c r="BU218" s="136"/>
    </row>
    <row r="219" spans="1:73">
      <c r="A219" s="4" t="s">
        <v>84</v>
      </c>
      <c r="B219" s="137">
        <v>14</v>
      </c>
      <c r="C219" s="137">
        <v>1984</v>
      </c>
      <c r="D219" s="190">
        <v>11412132</v>
      </c>
      <c r="E219" s="141">
        <v>5104429</v>
      </c>
      <c r="F219" s="141">
        <v>506861</v>
      </c>
      <c r="G219" s="191">
        <v>9</v>
      </c>
      <c r="H219" s="209"/>
      <c r="I219" s="209"/>
      <c r="J219" s="209"/>
      <c r="K219" s="145">
        <v>194244</v>
      </c>
      <c r="L219" s="197"/>
      <c r="N219" s="140">
        <v>168779744</v>
      </c>
      <c r="O219" s="145">
        <v>23074</v>
      </c>
      <c r="P219" s="145">
        <v>743391</v>
      </c>
      <c r="Q219" s="145">
        <v>243569</v>
      </c>
      <c r="R219" s="145">
        <v>1133467</v>
      </c>
      <c r="S219" s="145">
        <v>431539.3</v>
      </c>
      <c r="T219" s="145">
        <v>250</v>
      </c>
      <c r="U219" s="145">
        <v>302</v>
      </c>
      <c r="V219" s="145">
        <v>368</v>
      </c>
      <c r="W219" s="145">
        <v>76</v>
      </c>
      <c r="X219" s="145">
        <v>139</v>
      </c>
      <c r="Y219" s="145">
        <v>199</v>
      </c>
      <c r="Z219" s="145">
        <v>253</v>
      </c>
      <c r="AA219" s="136">
        <f>ROUND((T219+X219)-MAX(0.3*(T219-89-125),0),0)</f>
        <v>378</v>
      </c>
      <c r="AB219" s="136">
        <f>ROUND((U219+Y219)-MAX(0.3*(U219-89-125),0),0)</f>
        <v>475</v>
      </c>
      <c r="AC219" s="136">
        <f>ROUND((V219+Z219)-MAX(0.3*(V219-89-125),0),0)</f>
        <v>575</v>
      </c>
      <c r="AE219" s="136">
        <v>314</v>
      </c>
      <c r="AF219" s="136">
        <v>18</v>
      </c>
      <c r="AG219" s="136">
        <f>SUM(AE219:AF219)</f>
        <v>332</v>
      </c>
      <c r="AH219" s="136">
        <f>ROUND((AG219+W219)-MAX(0.3*(AG219-89-125),0),0)</f>
        <v>373</v>
      </c>
      <c r="AI219" s="203">
        <v>1753</v>
      </c>
      <c r="AJ219" s="204">
        <v>15</v>
      </c>
      <c r="AK219" s="136">
        <v>0</v>
      </c>
      <c r="AL219" s="136">
        <v>70</v>
      </c>
      <c r="AM219" s="136">
        <v>48</v>
      </c>
      <c r="AN219" s="6">
        <v>0.59</v>
      </c>
      <c r="AO219" s="136">
        <v>33</v>
      </c>
      <c r="AP219" s="136">
        <v>26</v>
      </c>
      <c r="AQ219" s="6">
        <v>0.56000000000000005</v>
      </c>
      <c r="AR219" s="149">
        <v>0</v>
      </c>
      <c r="AS219" s="149">
        <v>0.1</v>
      </c>
      <c r="AT219" s="149">
        <v>0.1</v>
      </c>
      <c r="AU219" s="149">
        <v>0.1</v>
      </c>
      <c r="AV219" s="136">
        <v>0</v>
      </c>
      <c r="AW219" s="136">
        <v>500</v>
      </c>
      <c r="AX219" s="136">
        <v>500</v>
      </c>
      <c r="AY219" s="136">
        <v>500</v>
      </c>
      <c r="AZ219" s="149">
        <v>0</v>
      </c>
      <c r="BA219" s="149">
        <v>0.125</v>
      </c>
      <c r="BB219" s="149">
        <v>0.125</v>
      </c>
      <c r="BC219" s="149">
        <v>0.125</v>
      </c>
      <c r="BD219" s="138">
        <v>0</v>
      </c>
      <c r="BE219" s="138"/>
      <c r="BF219" s="138"/>
      <c r="BG219" s="136">
        <v>0</v>
      </c>
      <c r="BH219" s="6">
        <v>3.35</v>
      </c>
      <c r="BI219" s="6">
        <v>3</v>
      </c>
      <c r="BJ219" s="136"/>
      <c r="BK219" s="136"/>
      <c r="BL219" s="136"/>
      <c r="BM219" s="136"/>
      <c r="BN219" s="238"/>
      <c r="BO219" s="136"/>
      <c r="BP219" s="136"/>
      <c r="BQ219" s="136"/>
      <c r="BR219" s="136"/>
      <c r="BS219" s="136"/>
      <c r="BT219" s="136"/>
      <c r="BU219" s="136"/>
    </row>
    <row r="220" spans="1:73">
      <c r="A220" s="4" t="s">
        <v>85</v>
      </c>
      <c r="B220" s="137">
        <v>15</v>
      </c>
      <c r="C220" s="137">
        <v>1984</v>
      </c>
      <c r="D220" s="190">
        <v>5458322</v>
      </c>
      <c r="E220" s="141">
        <v>2406827</v>
      </c>
      <c r="F220" s="141">
        <v>225039</v>
      </c>
      <c r="G220" s="191">
        <v>8.6</v>
      </c>
      <c r="H220" s="209"/>
      <c r="I220" s="209"/>
      <c r="J220" s="209"/>
      <c r="K220" s="145">
        <v>78859</v>
      </c>
      <c r="L220" s="197"/>
      <c r="N220" s="140">
        <v>67573875</v>
      </c>
      <c r="O220" s="145">
        <v>15618</v>
      </c>
      <c r="P220" s="145">
        <v>166057</v>
      </c>
      <c r="Q220" s="145">
        <v>57922</v>
      </c>
      <c r="R220" s="145">
        <v>450557.9</v>
      </c>
      <c r="S220" s="145">
        <v>149778.79999999999</v>
      </c>
      <c r="T220" s="145">
        <v>198</v>
      </c>
      <c r="U220" s="145">
        <v>258</v>
      </c>
      <c r="V220" s="145">
        <v>318</v>
      </c>
      <c r="W220" s="145">
        <v>76</v>
      </c>
      <c r="X220" s="145">
        <v>139</v>
      </c>
      <c r="Y220" s="145">
        <v>199</v>
      </c>
      <c r="Z220" s="145">
        <v>253</v>
      </c>
      <c r="AA220" s="136">
        <f>ROUND((T220+X220)-MAX(0.3*(T220-89-125),0),0)</f>
        <v>337</v>
      </c>
      <c r="AB220" s="136">
        <f>ROUND((U220+Y220)-MAX(0.3*(U220-89-125),0),0)</f>
        <v>444</v>
      </c>
      <c r="AC220" s="136">
        <f>ROUND((V220+Z220)-MAX(0.3*(V220-89-125),0),0)</f>
        <v>540</v>
      </c>
      <c r="AE220" s="136">
        <v>314</v>
      </c>
      <c r="AF220" s="136">
        <v>0</v>
      </c>
      <c r="AG220" s="136">
        <f>SUM(AE220:AF220)</f>
        <v>314</v>
      </c>
      <c r="AH220" s="136">
        <f>ROUND((AG220+W220)-MAX(0.3*(AG220-89-125),0),0)</f>
        <v>360</v>
      </c>
      <c r="AI220" s="203">
        <v>697</v>
      </c>
      <c r="AJ220" s="204">
        <v>12.9</v>
      </c>
      <c r="AK220" s="136">
        <v>0</v>
      </c>
      <c r="AL220" s="136">
        <v>43</v>
      </c>
      <c r="AM220" s="136">
        <v>57</v>
      </c>
      <c r="AN220" s="6">
        <v>0.43</v>
      </c>
      <c r="AO220" s="136">
        <v>18</v>
      </c>
      <c r="AP220" s="136">
        <v>32</v>
      </c>
      <c r="AQ220" s="6">
        <v>0.36</v>
      </c>
      <c r="AR220" s="149">
        <v>0</v>
      </c>
      <c r="AS220" s="149">
        <v>0.1</v>
      </c>
      <c r="AT220" s="149">
        <v>0.1</v>
      </c>
      <c r="AU220" s="149">
        <v>0.1</v>
      </c>
      <c r="AV220" s="136">
        <v>0</v>
      </c>
      <c r="AW220" s="136">
        <v>500</v>
      </c>
      <c r="AX220" s="136">
        <v>500</v>
      </c>
      <c r="AY220" s="136">
        <v>500</v>
      </c>
      <c r="AZ220" s="149">
        <v>0</v>
      </c>
      <c r="BA220" s="149">
        <v>0.125</v>
      </c>
      <c r="BB220" s="149">
        <v>0.125</v>
      </c>
      <c r="BC220" s="149">
        <v>0.125</v>
      </c>
      <c r="BD220" s="138">
        <v>0</v>
      </c>
      <c r="BE220" s="138"/>
      <c r="BF220" s="138"/>
      <c r="BG220" s="136">
        <v>0</v>
      </c>
      <c r="BH220" s="6">
        <v>3.35</v>
      </c>
      <c r="BI220" s="6">
        <v>2</v>
      </c>
      <c r="BJ220" s="136"/>
      <c r="BK220" s="136"/>
      <c r="BL220" s="136"/>
      <c r="BM220" s="136"/>
      <c r="BN220" s="238"/>
      <c r="BO220" s="136"/>
      <c r="BP220" s="136"/>
      <c r="BQ220" s="136"/>
      <c r="BR220" s="136"/>
      <c r="BS220" s="136"/>
      <c r="BT220" s="136"/>
      <c r="BU220" s="136"/>
    </row>
    <row r="221" spans="1:73">
      <c r="A221" s="4" t="s">
        <v>86</v>
      </c>
      <c r="B221" s="137">
        <v>16</v>
      </c>
      <c r="C221" s="137">
        <v>1984</v>
      </c>
      <c r="D221" s="190">
        <v>2858618</v>
      </c>
      <c r="E221" s="141">
        <v>1317125</v>
      </c>
      <c r="F221" s="141">
        <v>98750</v>
      </c>
      <c r="G221" s="191">
        <v>7</v>
      </c>
      <c r="H221" s="209"/>
      <c r="I221" s="209"/>
      <c r="J221" s="209"/>
      <c r="K221" s="145">
        <v>41264</v>
      </c>
      <c r="L221" s="197"/>
      <c r="N221" s="140">
        <v>37002288</v>
      </c>
      <c r="O221" s="145">
        <v>4017</v>
      </c>
      <c r="P221" s="145">
        <v>116555</v>
      </c>
      <c r="Q221" s="145">
        <v>39721</v>
      </c>
      <c r="R221" s="145">
        <v>207235.1</v>
      </c>
      <c r="S221" s="145">
        <v>77906.66</v>
      </c>
      <c r="T221" s="145">
        <v>305</v>
      </c>
      <c r="U221" s="145">
        <v>360</v>
      </c>
      <c r="V221" s="145">
        <v>419</v>
      </c>
      <c r="W221" s="145">
        <v>76</v>
      </c>
      <c r="X221" s="145">
        <v>139</v>
      </c>
      <c r="Y221" s="145">
        <v>199</v>
      </c>
      <c r="Z221" s="145">
        <v>253</v>
      </c>
      <c r="AA221" s="136">
        <f>ROUND((T221+X221)-MAX(0.3*(T221-89-125),0),0)</f>
        <v>417</v>
      </c>
      <c r="AB221" s="136">
        <f>ROUND((U221+Y221)-MAX(0.3*(U221-89-125),0),0)</f>
        <v>515</v>
      </c>
      <c r="AC221" s="136">
        <f>ROUND((V221+Z221)-MAX(0.3*(V221-89-125),0),0)</f>
        <v>611</v>
      </c>
      <c r="AE221" s="136">
        <v>314</v>
      </c>
      <c r="AF221" s="136">
        <v>0</v>
      </c>
      <c r="AG221" s="136">
        <f>SUM(AE221:AF221)</f>
        <v>314</v>
      </c>
      <c r="AH221" s="136">
        <f>ROUND((AG221+W221)-MAX(0.3*(AG221-89-125),0),0)</f>
        <v>360</v>
      </c>
      <c r="AI221" s="203">
        <v>419</v>
      </c>
      <c r="AJ221" s="204">
        <v>14.6</v>
      </c>
      <c r="AK221" s="136">
        <v>0</v>
      </c>
      <c r="AL221" s="136">
        <v>60</v>
      </c>
      <c r="AM221" s="136">
        <v>40</v>
      </c>
      <c r="AN221" s="6">
        <v>0.6</v>
      </c>
      <c r="AO221" s="136">
        <v>28</v>
      </c>
      <c r="AP221" s="136">
        <v>22</v>
      </c>
      <c r="AQ221" s="6">
        <v>0.56000000000000005</v>
      </c>
      <c r="AR221" s="149">
        <v>0</v>
      </c>
      <c r="AS221" s="149">
        <v>0.1</v>
      </c>
      <c r="AT221" s="149">
        <v>0.1</v>
      </c>
      <c r="AU221" s="149">
        <v>0.1</v>
      </c>
      <c r="AV221" s="136">
        <v>0</v>
      </c>
      <c r="AW221" s="136">
        <v>500</v>
      </c>
      <c r="AX221" s="136">
        <v>500</v>
      </c>
      <c r="AY221" s="136">
        <v>500</v>
      </c>
      <c r="AZ221" s="149">
        <v>0</v>
      </c>
      <c r="BA221" s="149">
        <v>0.125</v>
      </c>
      <c r="BB221" s="149">
        <v>0.125</v>
      </c>
      <c r="BC221" s="149">
        <v>0.125</v>
      </c>
      <c r="BD221" s="138">
        <v>0</v>
      </c>
      <c r="BE221" s="138"/>
      <c r="BF221" s="138"/>
      <c r="BG221" s="136">
        <v>0</v>
      </c>
      <c r="BH221" s="6">
        <v>3.35</v>
      </c>
      <c r="BI221" s="6">
        <v>3.35</v>
      </c>
      <c r="BJ221" s="136"/>
      <c r="BK221" s="136"/>
      <c r="BL221" s="136"/>
      <c r="BM221" s="136"/>
      <c r="BN221" s="238"/>
      <c r="BO221" s="136"/>
      <c r="BP221" s="136"/>
      <c r="BQ221" s="136"/>
      <c r="BR221" s="136"/>
      <c r="BS221" s="136"/>
      <c r="BT221" s="136"/>
      <c r="BU221" s="136"/>
    </row>
    <row r="222" spans="1:73">
      <c r="A222" s="4" t="s">
        <v>87</v>
      </c>
      <c r="B222" s="137">
        <v>17</v>
      </c>
      <c r="C222" s="137">
        <v>1984</v>
      </c>
      <c r="D222" s="190">
        <v>2424086</v>
      </c>
      <c r="E222" s="141">
        <v>1144423</v>
      </c>
      <c r="F222" s="141">
        <v>58935</v>
      </c>
      <c r="G222" s="191">
        <v>4.9000000000000004</v>
      </c>
      <c r="H222" s="209"/>
      <c r="I222" s="209"/>
      <c r="J222" s="209"/>
      <c r="K222" s="145">
        <v>38442</v>
      </c>
      <c r="L222" s="197"/>
      <c r="N222" s="140">
        <v>33478357</v>
      </c>
      <c r="O222" s="145">
        <v>15770</v>
      </c>
      <c r="P222" s="145">
        <v>70810</v>
      </c>
      <c r="Q222" s="145">
        <v>23998</v>
      </c>
      <c r="R222" s="145">
        <v>130115.2</v>
      </c>
      <c r="S222" s="145">
        <v>49169.33</v>
      </c>
      <c r="T222" s="145">
        <v>306</v>
      </c>
      <c r="U222" s="145">
        <v>364</v>
      </c>
      <c r="V222" s="145">
        <v>411</v>
      </c>
      <c r="W222" s="145">
        <v>76</v>
      </c>
      <c r="X222" s="145">
        <v>139</v>
      </c>
      <c r="Y222" s="145">
        <v>199</v>
      </c>
      <c r="Z222" s="145">
        <v>253</v>
      </c>
      <c r="AA222" s="136">
        <f>ROUND((T222+X222)-MAX(0.3*(T222-89-125),0),0)</f>
        <v>417</v>
      </c>
      <c r="AB222" s="136">
        <f>ROUND((U222+Y222)-MAX(0.3*(U222-89-125),0),0)</f>
        <v>518</v>
      </c>
      <c r="AC222" s="136">
        <f>ROUND((V222+Z222)-MAX(0.3*(V222-89-125),0),0)</f>
        <v>605</v>
      </c>
      <c r="AE222" s="136">
        <v>314</v>
      </c>
      <c r="AF222" s="136">
        <v>0</v>
      </c>
      <c r="AG222" s="136">
        <f>SUM(AE222:AF222)</f>
        <v>314</v>
      </c>
      <c r="AH222" s="136">
        <f>ROUND((AG222+W222)-MAX(0.3*(AG222-89-125),0),0)</f>
        <v>360</v>
      </c>
      <c r="AI222" s="203">
        <v>260</v>
      </c>
      <c r="AJ222" s="204">
        <v>10.7</v>
      </c>
      <c r="AK222" s="136">
        <v>1</v>
      </c>
      <c r="AL222" s="136">
        <v>53</v>
      </c>
      <c r="AM222" s="136">
        <v>72</v>
      </c>
      <c r="AN222" s="6">
        <v>0.42</v>
      </c>
      <c r="AO222" s="136">
        <v>16</v>
      </c>
      <c r="AP222" s="136">
        <v>24</v>
      </c>
      <c r="AQ222" s="6">
        <v>0.4</v>
      </c>
      <c r="AR222" s="149">
        <v>0</v>
      </c>
      <c r="AS222" s="149">
        <v>0.1</v>
      </c>
      <c r="AT222" s="149">
        <v>0.1</v>
      </c>
      <c r="AU222" s="149">
        <v>0.1</v>
      </c>
      <c r="AV222" s="136">
        <v>0</v>
      </c>
      <c r="AW222" s="136">
        <v>500</v>
      </c>
      <c r="AX222" s="136">
        <v>500</v>
      </c>
      <c r="AY222" s="136">
        <v>500</v>
      </c>
      <c r="AZ222" s="149">
        <v>0</v>
      </c>
      <c r="BA222" s="149">
        <v>0.125</v>
      </c>
      <c r="BB222" s="149">
        <v>0.125</v>
      </c>
      <c r="BC222" s="149">
        <v>0.125</v>
      </c>
      <c r="BD222" s="138">
        <v>0</v>
      </c>
      <c r="BE222" s="138"/>
      <c r="BF222" s="138"/>
      <c r="BG222" s="136">
        <v>0</v>
      </c>
      <c r="BH222" s="6">
        <v>3.35</v>
      </c>
      <c r="BI222" s="6">
        <v>1.6</v>
      </c>
      <c r="BJ222" s="136"/>
      <c r="BK222" s="136"/>
      <c r="BL222" s="136"/>
      <c r="BM222" s="136"/>
      <c r="BN222" s="238"/>
      <c r="BO222" s="136"/>
      <c r="BP222" s="136"/>
      <c r="BQ222" s="136"/>
      <c r="BR222" s="136"/>
      <c r="BS222" s="136"/>
      <c r="BT222" s="136"/>
      <c r="BU222" s="136"/>
    </row>
    <row r="223" spans="1:73">
      <c r="A223" s="4" t="s">
        <v>88</v>
      </c>
      <c r="B223" s="137">
        <v>18</v>
      </c>
      <c r="C223" s="137">
        <v>1984</v>
      </c>
      <c r="D223" s="190">
        <v>3695453</v>
      </c>
      <c r="E223" s="141">
        <v>1546319</v>
      </c>
      <c r="F223" s="141">
        <v>157927</v>
      </c>
      <c r="G223" s="191">
        <v>9.3000000000000007</v>
      </c>
      <c r="H223" s="209"/>
      <c r="I223" s="209"/>
      <c r="J223" s="209"/>
      <c r="K223" s="145">
        <v>49344</v>
      </c>
      <c r="L223" s="197"/>
      <c r="N223" s="140">
        <v>40882623</v>
      </c>
      <c r="O223" s="145">
        <v>77470</v>
      </c>
      <c r="P223" s="145">
        <v>159259</v>
      </c>
      <c r="Q223" s="145">
        <v>60455</v>
      </c>
      <c r="R223" s="145">
        <v>594307</v>
      </c>
      <c r="S223" s="145">
        <v>198805.1</v>
      </c>
      <c r="T223" s="145">
        <v>162</v>
      </c>
      <c r="U223" s="145">
        <v>188</v>
      </c>
      <c r="V223" s="145">
        <v>235</v>
      </c>
      <c r="W223" s="145">
        <v>76</v>
      </c>
      <c r="X223" s="145">
        <v>139</v>
      </c>
      <c r="Y223" s="145">
        <v>199</v>
      </c>
      <c r="Z223" s="145">
        <v>253</v>
      </c>
      <c r="AA223" s="136">
        <f>ROUND((T223+X223)-MAX(0.3*(T223-89-125),0),0)</f>
        <v>301</v>
      </c>
      <c r="AB223" s="136">
        <f>ROUND((U223+Y223)-MAX(0.3*(U223-89-125),0),0)</f>
        <v>387</v>
      </c>
      <c r="AC223" s="136">
        <f>ROUND((V223+Z223)-MAX(0.3*(V223-89-125),0),0)</f>
        <v>482</v>
      </c>
      <c r="AE223" s="136">
        <v>314</v>
      </c>
      <c r="AF223" s="136">
        <v>0</v>
      </c>
      <c r="AG223" s="136">
        <f>SUM(AE223:AF223)</f>
        <v>314</v>
      </c>
      <c r="AH223" s="136">
        <f>ROUND((AG223+W223)-MAX(0.3*(AG223-89-125),0),0)</f>
        <v>360</v>
      </c>
      <c r="AI223" s="203">
        <v>709</v>
      </c>
      <c r="AJ223" s="204">
        <v>19.100000000000001</v>
      </c>
      <c r="AK223" s="136">
        <v>1</v>
      </c>
      <c r="AL223" s="136">
        <v>76</v>
      </c>
      <c r="AM223" s="136">
        <v>24</v>
      </c>
      <c r="AN223" s="6">
        <v>0.76</v>
      </c>
      <c r="AO223" s="136">
        <v>28</v>
      </c>
      <c r="AP223" s="136">
        <v>10</v>
      </c>
      <c r="AQ223" s="6">
        <v>0.74</v>
      </c>
      <c r="AR223" s="149">
        <v>0</v>
      </c>
      <c r="AS223" s="149">
        <v>0.1</v>
      </c>
      <c r="AT223" s="149">
        <v>0.1</v>
      </c>
      <c r="AU223" s="149">
        <v>0.1</v>
      </c>
      <c r="AV223" s="136">
        <v>0</v>
      </c>
      <c r="AW223" s="136">
        <v>500</v>
      </c>
      <c r="AX223" s="136">
        <v>500</v>
      </c>
      <c r="AY223" s="136">
        <v>500</v>
      </c>
      <c r="AZ223" s="149">
        <v>0</v>
      </c>
      <c r="BA223" s="149">
        <v>0.125</v>
      </c>
      <c r="BB223" s="149">
        <v>0.125</v>
      </c>
      <c r="BC223" s="149">
        <v>0.125</v>
      </c>
      <c r="BD223" s="138">
        <v>0</v>
      </c>
      <c r="BE223" s="138"/>
      <c r="BF223" s="138"/>
      <c r="BG223" s="136">
        <v>0</v>
      </c>
      <c r="BH223" s="6">
        <v>3.35</v>
      </c>
      <c r="BI223" s="6">
        <v>2.6</v>
      </c>
      <c r="BJ223" s="136"/>
      <c r="BK223" s="136"/>
      <c r="BL223" s="136"/>
      <c r="BM223" s="136"/>
      <c r="BN223" s="238"/>
      <c r="BO223" s="136"/>
      <c r="BP223" s="136"/>
      <c r="BQ223" s="136"/>
      <c r="BR223" s="136"/>
      <c r="BS223" s="136"/>
      <c r="BT223" s="136"/>
      <c r="BU223" s="136"/>
    </row>
    <row r="224" spans="1:73">
      <c r="A224" s="4" t="s">
        <v>89</v>
      </c>
      <c r="B224" s="137">
        <v>19</v>
      </c>
      <c r="C224" s="137">
        <v>1984</v>
      </c>
      <c r="D224" s="190">
        <v>4400477</v>
      </c>
      <c r="E224" s="141">
        <v>1754800</v>
      </c>
      <c r="F224" s="141">
        <v>196526</v>
      </c>
      <c r="G224" s="191">
        <v>10.1</v>
      </c>
      <c r="H224" s="209"/>
      <c r="I224" s="209"/>
      <c r="J224" s="209"/>
      <c r="K224" s="145">
        <v>82623</v>
      </c>
      <c r="L224" s="197"/>
      <c r="N224" s="140">
        <v>50914162</v>
      </c>
      <c r="O224" s="145">
        <v>12858</v>
      </c>
      <c r="P224" s="145">
        <v>216961</v>
      </c>
      <c r="Q224" s="145">
        <v>71792</v>
      </c>
      <c r="R224" s="145">
        <v>612229.1</v>
      </c>
      <c r="S224" s="145">
        <v>198507.4</v>
      </c>
      <c r="T224" s="145">
        <v>138</v>
      </c>
      <c r="U224" s="145">
        <v>190</v>
      </c>
      <c r="V224" s="145">
        <v>234</v>
      </c>
      <c r="W224" s="145">
        <v>76</v>
      </c>
      <c r="X224" s="145">
        <v>139</v>
      </c>
      <c r="Y224" s="145">
        <v>199</v>
      </c>
      <c r="Z224" s="145">
        <v>253</v>
      </c>
      <c r="AA224" s="136">
        <f>ROUND((T224+X224)-MAX(0.3*(T224-89-125),0),0)</f>
        <v>277</v>
      </c>
      <c r="AB224" s="136">
        <f>ROUND((U224+Y224)-MAX(0.3*(U224-89-125),0),0)</f>
        <v>389</v>
      </c>
      <c r="AC224" s="136">
        <f>ROUND((V224+Z224)-MAX(0.3*(V224-89-125),0),0)</f>
        <v>481</v>
      </c>
      <c r="AE224" s="136">
        <v>314</v>
      </c>
      <c r="AF224" s="136">
        <v>0</v>
      </c>
      <c r="AG224" s="136">
        <f>SUM(AE224:AF224)</f>
        <v>314</v>
      </c>
      <c r="AH224" s="136">
        <f>ROUND((AG224+W224)-MAX(0.3*(AG224-89-125),0),0)</f>
        <v>360</v>
      </c>
      <c r="AI224" s="203">
        <v>888</v>
      </c>
      <c r="AJ224" s="204">
        <v>20.6</v>
      </c>
      <c r="AK224" s="136">
        <v>1</v>
      </c>
      <c r="AL224" s="136">
        <v>93</v>
      </c>
      <c r="AM224" s="136">
        <v>11</v>
      </c>
      <c r="AN224" s="6">
        <v>0.89</v>
      </c>
      <c r="AO224" s="136">
        <v>38</v>
      </c>
      <c r="AP224" s="136">
        <v>1</v>
      </c>
      <c r="AQ224" s="6">
        <v>0.97</v>
      </c>
      <c r="AR224" s="149">
        <v>0</v>
      </c>
      <c r="AS224" s="149">
        <v>0.1</v>
      </c>
      <c r="AT224" s="149">
        <v>0.1</v>
      </c>
      <c r="AU224" s="149">
        <v>0.1</v>
      </c>
      <c r="AV224" s="136">
        <v>0</v>
      </c>
      <c r="AW224" s="136">
        <v>500</v>
      </c>
      <c r="AX224" s="136">
        <v>500</v>
      </c>
      <c r="AY224" s="136">
        <v>500</v>
      </c>
      <c r="AZ224" s="149">
        <v>0</v>
      </c>
      <c r="BA224" s="149">
        <v>0.125</v>
      </c>
      <c r="BB224" s="149">
        <v>0.125</v>
      </c>
      <c r="BC224" s="149">
        <v>0.125</v>
      </c>
      <c r="BD224" s="138">
        <v>0</v>
      </c>
      <c r="BE224" s="138"/>
      <c r="BF224" s="138"/>
      <c r="BG224" s="136">
        <v>0</v>
      </c>
      <c r="BH224" s="6">
        <v>3.35</v>
      </c>
      <c r="BI224" s="6">
        <v>3.35</v>
      </c>
      <c r="BJ224" s="136"/>
      <c r="BK224" s="136"/>
      <c r="BL224" s="136"/>
      <c r="BM224" s="136"/>
      <c r="BN224" s="238"/>
      <c r="BO224" s="136"/>
      <c r="BP224" s="136"/>
      <c r="BQ224" s="136"/>
      <c r="BR224" s="136"/>
      <c r="BS224" s="136"/>
      <c r="BT224" s="136"/>
      <c r="BU224" s="136"/>
    </row>
    <row r="225" spans="1:73">
      <c r="A225" s="4" t="s">
        <v>90</v>
      </c>
      <c r="B225" s="137">
        <v>20</v>
      </c>
      <c r="C225" s="137">
        <v>1984</v>
      </c>
      <c r="D225" s="190">
        <v>1155635</v>
      </c>
      <c r="E225" s="141">
        <v>513581</v>
      </c>
      <c r="F225" s="141">
        <v>34099</v>
      </c>
      <c r="G225" s="191">
        <v>6.2</v>
      </c>
      <c r="H225" s="209"/>
      <c r="I225" s="209"/>
      <c r="J225" s="209"/>
      <c r="K225" s="145">
        <v>14897</v>
      </c>
      <c r="L225" s="197"/>
      <c r="N225" s="140">
        <v>13639159</v>
      </c>
      <c r="O225" s="145">
        <v>4854</v>
      </c>
      <c r="P225" s="145">
        <v>50926</v>
      </c>
      <c r="Q225" s="145">
        <v>17931</v>
      </c>
      <c r="R225" s="145">
        <v>119313</v>
      </c>
      <c r="S225" s="145">
        <v>47769.17</v>
      </c>
      <c r="T225" s="145">
        <v>253</v>
      </c>
      <c r="U225" s="145">
        <v>341</v>
      </c>
      <c r="V225" s="145">
        <v>430</v>
      </c>
      <c r="W225" s="145">
        <v>76</v>
      </c>
      <c r="X225" s="145">
        <v>139</v>
      </c>
      <c r="Y225" s="145">
        <v>199</v>
      </c>
      <c r="Z225" s="145">
        <v>253</v>
      </c>
      <c r="AA225" s="136">
        <f>ROUND((T225+X225)-MAX(0.3*(T225-89-125),0),0)</f>
        <v>380</v>
      </c>
      <c r="AB225" s="136">
        <f>ROUND((U225+Y225)-MAX(0.3*(U225-89-125),0),0)</f>
        <v>502</v>
      </c>
      <c r="AC225" s="136">
        <f>ROUND((V225+Z225)-MAX(0.3*(V225-89-125),0),0)</f>
        <v>618</v>
      </c>
      <c r="AE225" s="136">
        <v>314</v>
      </c>
      <c r="AF225" s="136">
        <v>10</v>
      </c>
      <c r="AG225" s="136">
        <f>SUM(AE225:AF225)</f>
        <v>324</v>
      </c>
      <c r="AH225" s="136">
        <f>ROUND((AG225+W225)-MAX(0.3*(AG225-89-125),0),0)</f>
        <v>367</v>
      </c>
      <c r="AI225" s="203">
        <v>152</v>
      </c>
      <c r="AJ225" s="204">
        <v>13</v>
      </c>
      <c r="AK225" s="136">
        <v>1</v>
      </c>
      <c r="AL225" s="136">
        <v>92</v>
      </c>
      <c r="AM225" s="136">
        <v>59</v>
      </c>
      <c r="AN225" s="6">
        <v>0.61</v>
      </c>
      <c r="AO225" s="136">
        <v>23</v>
      </c>
      <c r="AP225" s="136">
        <v>10</v>
      </c>
      <c r="AQ225" s="6">
        <v>0.7</v>
      </c>
      <c r="AR225" s="149">
        <v>0</v>
      </c>
      <c r="AS225" s="149">
        <v>0.1</v>
      </c>
      <c r="AT225" s="149">
        <v>0.1</v>
      </c>
      <c r="AU225" s="149">
        <v>0.1</v>
      </c>
      <c r="AV225" s="136">
        <v>0</v>
      </c>
      <c r="AW225" s="136">
        <v>500</v>
      </c>
      <c r="AX225" s="136">
        <v>500</v>
      </c>
      <c r="AY225" s="136">
        <v>500</v>
      </c>
      <c r="AZ225" s="149">
        <v>0</v>
      </c>
      <c r="BA225" s="149">
        <v>0.125</v>
      </c>
      <c r="BB225" s="149">
        <v>0.125</v>
      </c>
      <c r="BC225" s="149">
        <v>0.125</v>
      </c>
      <c r="BD225" s="138">
        <v>0</v>
      </c>
      <c r="BE225" s="138"/>
      <c r="BF225" s="138"/>
      <c r="BG225" s="136">
        <v>0</v>
      </c>
      <c r="BH225" s="6">
        <v>3.35</v>
      </c>
      <c r="BI225" s="6">
        <v>3.35</v>
      </c>
      <c r="BJ225" s="136"/>
      <c r="BK225" s="136"/>
      <c r="BL225" s="136"/>
      <c r="BM225" s="136"/>
      <c r="BN225" s="238"/>
      <c r="BO225" s="136"/>
      <c r="BP225" s="136"/>
      <c r="BQ225" s="136"/>
      <c r="BR225" s="136"/>
      <c r="BS225" s="136"/>
      <c r="BT225" s="136"/>
      <c r="BU225" s="136"/>
    </row>
    <row r="226" spans="1:73">
      <c r="A226" s="4" t="s">
        <v>91</v>
      </c>
      <c r="B226" s="137">
        <v>21</v>
      </c>
      <c r="C226" s="137">
        <v>1984</v>
      </c>
      <c r="D226" s="190">
        <v>4365243</v>
      </c>
      <c r="E226" s="141">
        <v>2119800</v>
      </c>
      <c r="F226" s="141">
        <v>120206</v>
      </c>
      <c r="G226" s="191">
        <v>5.4</v>
      </c>
      <c r="H226" s="209"/>
      <c r="I226" s="209"/>
      <c r="J226" s="209"/>
      <c r="K226" s="145">
        <v>69920</v>
      </c>
      <c r="L226" s="197"/>
      <c r="N226" s="140">
        <v>69611724</v>
      </c>
      <c r="O226" s="145">
        <v>90087</v>
      </c>
      <c r="P226" s="145">
        <v>192552</v>
      </c>
      <c r="Q226" s="145">
        <v>70784</v>
      </c>
      <c r="R226" s="145">
        <v>301952.3</v>
      </c>
      <c r="S226" s="145">
        <v>119987</v>
      </c>
      <c r="T226" s="145">
        <v>230</v>
      </c>
      <c r="U226" s="145">
        <v>295</v>
      </c>
      <c r="V226" s="145">
        <v>355</v>
      </c>
      <c r="W226" s="145">
        <v>76</v>
      </c>
      <c r="X226" s="145">
        <v>139</v>
      </c>
      <c r="Y226" s="145">
        <v>199</v>
      </c>
      <c r="Z226" s="145">
        <v>253</v>
      </c>
      <c r="AA226" s="136">
        <f>ROUND((T226+X226)-MAX(0.3*(T226-89-125),0),0)</f>
        <v>364</v>
      </c>
      <c r="AB226" s="136">
        <f>ROUND((U226+Y226)-MAX(0.3*(U226-89-125),0),0)</f>
        <v>470</v>
      </c>
      <c r="AC226" s="136">
        <f>ROUND((V226+Z226)-MAX(0.3*(V226-89-125),0),0)</f>
        <v>566</v>
      </c>
      <c r="AE226" s="136">
        <v>314</v>
      </c>
      <c r="AF226" s="136">
        <v>0</v>
      </c>
      <c r="AG226" s="136">
        <f>SUM(AE226:AF226)</f>
        <v>314</v>
      </c>
      <c r="AH226" s="136">
        <f>ROUND((AG226+W226)-MAX(0.3*(AG226-89-125),0),0)</f>
        <v>360</v>
      </c>
      <c r="AI226" s="203">
        <v>358</v>
      </c>
      <c r="AJ226" s="204">
        <v>8.6999999999999993</v>
      </c>
      <c r="AK226" s="136">
        <v>1</v>
      </c>
      <c r="AL226" s="136">
        <v>124</v>
      </c>
      <c r="AM226" s="136">
        <v>17</v>
      </c>
      <c r="AN226" s="6">
        <v>0.88</v>
      </c>
      <c r="AO226" s="136">
        <v>41</v>
      </c>
      <c r="AP226" s="136">
        <v>6</v>
      </c>
      <c r="AQ226" s="6">
        <v>0.87</v>
      </c>
      <c r="AR226" s="149">
        <v>0</v>
      </c>
      <c r="AS226" s="149">
        <v>0.1</v>
      </c>
      <c r="AT226" s="149">
        <v>0.1</v>
      </c>
      <c r="AU226" s="149">
        <v>0.1</v>
      </c>
      <c r="AV226" s="136">
        <v>0</v>
      </c>
      <c r="AW226" s="136">
        <v>500</v>
      </c>
      <c r="AX226" s="136">
        <v>500</v>
      </c>
      <c r="AY226" s="136">
        <v>500</v>
      </c>
      <c r="AZ226" s="149">
        <v>0</v>
      </c>
      <c r="BA226" s="149">
        <v>0.125</v>
      </c>
      <c r="BB226" s="149">
        <v>0.125</v>
      </c>
      <c r="BC226" s="149">
        <v>0.125</v>
      </c>
      <c r="BD226" s="138">
        <v>0</v>
      </c>
      <c r="BE226" s="138"/>
      <c r="BF226" s="138"/>
      <c r="BG226" s="136">
        <v>0</v>
      </c>
      <c r="BH226" s="6">
        <v>3.35</v>
      </c>
      <c r="BI226" s="6">
        <v>3.35</v>
      </c>
      <c r="BJ226" s="136"/>
      <c r="BK226" s="136"/>
      <c r="BL226" s="136"/>
      <c r="BM226" s="136"/>
      <c r="BN226" s="238"/>
      <c r="BO226" s="136"/>
      <c r="BP226" s="136"/>
      <c r="BQ226" s="136"/>
      <c r="BR226" s="136"/>
      <c r="BS226" s="136"/>
      <c r="BT226" s="136"/>
      <c r="BU226" s="136"/>
    </row>
    <row r="227" spans="1:73">
      <c r="A227" s="4" t="s">
        <v>92</v>
      </c>
      <c r="B227" s="137">
        <v>22</v>
      </c>
      <c r="C227" s="137">
        <v>1984</v>
      </c>
      <c r="D227" s="190">
        <v>5840773</v>
      </c>
      <c r="E227" s="141">
        <v>2892743</v>
      </c>
      <c r="F227" s="141">
        <v>144552</v>
      </c>
      <c r="G227" s="191">
        <v>4.8</v>
      </c>
      <c r="H227" s="209"/>
      <c r="I227" s="209"/>
      <c r="J227" s="209"/>
      <c r="K227" s="145">
        <v>106425</v>
      </c>
      <c r="L227" s="197"/>
      <c r="N227" s="140">
        <v>92019548</v>
      </c>
      <c r="O227" s="145">
        <v>27900</v>
      </c>
      <c r="P227" s="145">
        <v>244450</v>
      </c>
      <c r="Q227" s="145">
        <v>87818</v>
      </c>
      <c r="R227" s="145">
        <v>358937.3</v>
      </c>
      <c r="S227" s="145">
        <v>148819.1</v>
      </c>
      <c r="T227" s="145">
        <v>314</v>
      </c>
      <c r="U227" s="145">
        <v>379</v>
      </c>
      <c r="V227" s="145">
        <v>445</v>
      </c>
      <c r="W227" s="145">
        <v>76</v>
      </c>
      <c r="X227" s="145">
        <v>139</v>
      </c>
      <c r="Y227" s="145">
        <v>199</v>
      </c>
      <c r="Z227" s="145">
        <v>253</v>
      </c>
      <c r="AA227" s="136">
        <f>ROUND((T227+X227)-MAX(0.3*(T227-89-125),0),0)</f>
        <v>423</v>
      </c>
      <c r="AB227" s="136">
        <f>ROUND((U227+Y227)-MAX(0.3*(U227-89-125),0),0)</f>
        <v>529</v>
      </c>
      <c r="AC227" s="136">
        <f>ROUND((V227+Z227)-MAX(0.3*(V227-89-125),0),0)</f>
        <v>629</v>
      </c>
      <c r="AE227" s="136">
        <v>314</v>
      </c>
      <c r="AF227" s="136">
        <v>129</v>
      </c>
      <c r="AG227" s="136">
        <f>SUM(AE227:AF227)</f>
        <v>443</v>
      </c>
      <c r="AH227" s="136">
        <f>ROUND((AG227+W227)-MAX(0.3*(AG227-89-125),0),0)</f>
        <v>450</v>
      </c>
      <c r="AI227" s="203">
        <v>519</v>
      </c>
      <c r="AJ227" s="204">
        <v>8.9</v>
      </c>
      <c r="AK227" s="136">
        <v>1</v>
      </c>
      <c r="AL227" s="136">
        <v>129</v>
      </c>
      <c r="AM227" s="136">
        <v>29</v>
      </c>
      <c r="AN227" s="6">
        <v>0.82</v>
      </c>
      <c r="AO227" s="136">
        <v>33</v>
      </c>
      <c r="AP227" s="136">
        <v>7</v>
      </c>
      <c r="AQ227" s="6">
        <v>0.83</v>
      </c>
      <c r="AR227" s="149">
        <v>0</v>
      </c>
      <c r="AS227" s="149">
        <v>0.1</v>
      </c>
      <c r="AT227" s="149">
        <v>0.1</v>
      </c>
      <c r="AU227" s="149">
        <v>0.1</v>
      </c>
      <c r="AV227" s="136">
        <v>0</v>
      </c>
      <c r="AW227" s="136">
        <v>500</v>
      </c>
      <c r="AX227" s="136">
        <v>500</v>
      </c>
      <c r="AY227" s="136">
        <v>500</v>
      </c>
      <c r="AZ227" s="149">
        <v>0</v>
      </c>
      <c r="BA227" s="149">
        <v>0.125</v>
      </c>
      <c r="BB227" s="149">
        <v>0.125</v>
      </c>
      <c r="BC227" s="149">
        <v>0.125</v>
      </c>
      <c r="BD227" s="138">
        <v>0</v>
      </c>
      <c r="BE227" s="138"/>
      <c r="BF227" s="138"/>
      <c r="BG227" s="136">
        <v>0</v>
      </c>
      <c r="BH227" s="6">
        <v>3.35</v>
      </c>
      <c r="BI227" s="6">
        <v>3.35</v>
      </c>
      <c r="BJ227" s="136"/>
      <c r="BK227" s="136"/>
      <c r="BL227" s="136"/>
      <c r="BM227" s="136"/>
      <c r="BN227" s="238"/>
      <c r="BO227" s="136"/>
      <c r="BP227" s="136"/>
      <c r="BQ227" s="136"/>
      <c r="BR227" s="136"/>
      <c r="BS227" s="136"/>
      <c r="BT227" s="136"/>
      <c r="BU227" s="136"/>
    </row>
    <row r="228" spans="1:73">
      <c r="A228" s="4" t="s">
        <v>93</v>
      </c>
      <c r="B228" s="137">
        <v>23</v>
      </c>
      <c r="C228" s="137">
        <v>1984</v>
      </c>
      <c r="D228" s="190">
        <v>9049452</v>
      </c>
      <c r="E228" s="141">
        <v>3851581</v>
      </c>
      <c r="F228" s="141">
        <v>486398</v>
      </c>
      <c r="G228" s="191">
        <v>11.2</v>
      </c>
      <c r="H228" s="209"/>
      <c r="I228" s="209"/>
      <c r="J228" s="209"/>
      <c r="K228" s="145">
        <v>143678</v>
      </c>
      <c r="L228" s="197"/>
      <c r="N228" s="140">
        <v>122143721</v>
      </c>
      <c r="O228" s="145">
        <v>190504</v>
      </c>
      <c r="P228" s="145">
        <v>743725</v>
      </c>
      <c r="Q228" s="145">
        <v>240274</v>
      </c>
      <c r="R228" s="145">
        <v>1071717</v>
      </c>
      <c r="S228" s="145">
        <v>441385.2</v>
      </c>
      <c r="T228" s="145">
        <v>348</v>
      </c>
      <c r="U228" s="145">
        <v>418</v>
      </c>
      <c r="V228" s="145">
        <v>488</v>
      </c>
      <c r="W228" s="145">
        <v>76</v>
      </c>
      <c r="X228" s="145">
        <v>139</v>
      </c>
      <c r="Y228" s="145">
        <v>199</v>
      </c>
      <c r="Z228" s="145">
        <v>253</v>
      </c>
      <c r="AA228" s="136">
        <f>ROUND((T228+X228)-MAX(0.3*(T228-89-125),0),0)</f>
        <v>447</v>
      </c>
      <c r="AB228" s="136">
        <f>ROUND((U228+Y228)-MAX(0.3*(U228-89-125),0),0)</f>
        <v>556</v>
      </c>
      <c r="AC228" s="136">
        <f>ROUND((V228+Z228)-MAX(0.3*(V228-89-125),0),0)</f>
        <v>659</v>
      </c>
      <c r="AE228" s="136">
        <v>314</v>
      </c>
      <c r="AF228" s="136">
        <v>26</v>
      </c>
      <c r="AG228" s="136">
        <f>SUM(AE228:AF228)</f>
        <v>340</v>
      </c>
      <c r="AH228" s="136">
        <f>ROUND((AG228+W228)-MAX(0.3*(AG228-89-125),0),0)</f>
        <v>378</v>
      </c>
      <c r="AI228" s="203">
        <v>1495</v>
      </c>
      <c r="AJ228" s="204">
        <v>16.7</v>
      </c>
      <c r="AK228" s="136">
        <v>1</v>
      </c>
      <c r="AL228" s="136">
        <v>63</v>
      </c>
      <c r="AM228" s="136">
        <v>47</v>
      </c>
      <c r="AN228" s="6">
        <v>0.56999999999999995</v>
      </c>
      <c r="AO228" s="136">
        <v>20</v>
      </c>
      <c r="AP228" s="136">
        <v>18</v>
      </c>
      <c r="AQ228" s="6">
        <v>0.53</v>
      </c>
      <c r="AR228" s="149">
        <v>0</v>
      </c>
      <c r="AS228" s="149">
        <v>0.1</v>
      </c>
      <c r="AT228" s="149">
        <v>0.1</v>
      </c>
      <c r="AU228" s="149">
        <v>0.1</v>
      </c>
      <c r="AV228" s="136">
        <v>0</v>
      </c>
      <c r="AW228" s="136">
        <v>500</v>
      </c>
      <c r="AX228" s="136">
        <v>500</v>
      </c>
      <c r="AY228" s="136">
        <v>500</v>
      </c>
      <c r="AZ228" s="149">
        <v>0</v>
      </c>
      <c r="BA228" s="149">
        <v>0.125</v>
      </c>
      <c r="BB228" s="149">
        <v>0.125</v>
      </c>
      <c r="BC228" s="149">
        <v>0.125</v>
      </c>
      <c r="BD228" s="138">
        <v>0</v>
      </c>
      <c r="BE228" s="138"/>
      <c r="BF228" s="138"/>
      <c r="BG228" s="136">
        <v>0</v>
      </c>
      <c r="BH228" s="6">
        <v>3.35</v>
      </c>
      <c r="BI228" s="6">
        <v>3.35</v>
      </c>
      <c r="BJ228" s="136"/>
      <c r="BK228" s="136"/>
      <c r="BL228" s="136"/>
      <c r="BM228" s="136"/>
      <c r="BN228" s="238"/>
      <c r="BO228" s="136"/>
      <c r="BP228" s="136"/>
      <c r="BQ228" s="136"/>
      <c r="BR228" s="136"/>
      <c r="BS228" s="136"/>
      <c r="BT228" s="136"/>
      <c r="BU228" s="136"/>
    </row>
    <row r="229" spans="1:73">
      <c r="A229" s="4" t="s">
        <v>94</v>
      </c>
      <c r="B229" s="137">
        <v>24</v>
      </c>
      <c r="C229" s="137">
        <v>1984</v>
      </c>
      <c r="D229" s="190">
        <v>4157706</v>
      </c>
      <c r="E229" s="141">
        <v>2064312</v>
      </c>
      <c r="F229" s="141">
        <v>138384</v>
      </c>
      <c r="G229" s="191">
        <v>6.3</v>
      </c>
      <c r="H229" s="209"/>
      <c r="I229" s="209"/>
      <c r="J229" s="209"/>
      <c r="K229" s="145">
        <v>71369</v>
      </c>
      <c r="L229" s="197"/>
      <c r="N229" s="140">
        <v>59084082</v>
      </c>
      <c r="O229" s="145">
        <v>52512</v>
      </c>
      <c r="P229" s="145">
        <v>146732</v>
      </c>
      <c r="Q229" s="145">
        <v>50328</v>
      </c>
      <c r="R229" s="145">
        <v>239085.2</v>
      </c>
      <c r="S229" s="145">
        <v>89659.34</v>
      </c>
      <c r="T229" s="145">
        <v>412</v>
      </c>
      <c r="U229" s="145">
        <v>500</v>
      </c>
      <c r="V229" s="145">
        <v>583</v>
      </c>
      <c r="W229" s="145">
        <v>76</v>
      </c>
      <c r="X229" s="145">
        <v>139</v>
      </c>
      <c r="Y229" s="145">
        <v>199</v>
      </c>
      <c r="Z229" s="145">
        <v>253</v>
      </c>
      <c r="AA229" s="136">
        <f>ROUND((T229+X229)-MAX(0.3*(T229-89-125),0),0)</f>
        <v>492</v>
      </c>
      <c r="AB229" s="136">
        <f>ROUND((U229+Y229)-MAX(0.3*(U229-89-125),0),0)</f>
        <v>613</v>
      </c>
      <c r="AC229" s="136">
        <f>ROUND((V229+Z229)-MAX(0.3*(V229-89-125),0),0)</f>
        <v>725</v>
      </c>
      <c r="AE229" s="136">
        <v>314</v>
      </c>
      <c r="AF229" s="136">
        <v>35</v>
      </c>
      <c r="AG229" s="136">
        <f>SUM(AE229:AF229)</f>
        <v>349</v>
      </c>
      <c r="AH229" s="136">
        <f>ROUND((AG229+W229)-MAX(0.3*(AG229-89-125),0),0)</f>
        <v>385</v>
      </c>
      <c r="AI229" s="203">
        <v>381</v>
      </c>
      <c r="AJ229" s="204">
        <v>9.1</v>
      </c>
      <c r="AK229" s="136">
        <v>1</v>
      </c>
      <c r="AL229" s="136">
        <v>77</v>
      </c>
      <c r="AM229" s="136">
        <v>57</v>
      </c>
      <c r="AN229" s="6">
        <v>0.56999999999999995</v>
      </c>
      <c r="AO229" s="136">
        <v>42</v>
      </c>
      <c r="AP229" s="136">
        <v>25</v>
      </c>
      <c r="AQ229" s="6">
        <v>0.63</v>
      </c>
      <c r="AR229" s="149">
        <v>0</v>
      </c>
      <c r="AS229" s="149">
        <v>0.1</v>
      </c>
      <c r="AT229" s="149">
        <v>0.1</v>
      </c>
      <c r="AU229" s="149">
        <v>0.1</v>
      </c>
      <c r="AV229" s="136">
        <v>0</v>
      </c>
      <c r="AW229" s="136">
        <v>500</v>
      </c>
      <c r="AX229" s="136">
        <v>500</v>
      </c>
      <c r="AY229" s="136">
        <v>500</v>
      </c>
      <c r="AZ229" s="149">
        <v>0</v>
      </c>
      <c r="BA229" s="149">
        <v>0.125</v>
      </c>
      <c r="BB229" s="149">
        <v>0.125</v>
      </c>
      <c r="BC229" s="149">
        <v>0.125</v>
      </c>
      <c r="BD229" s="138">
        <v>0</v>
      </c>
      <c r="BE229" s="138"/>
      <c r="BF229" s="138"/>
      <c r="BG229" s="136">
        <v>0</v>
      </c>
      <c r="BH229" s="6">
        <v>3.35</v>
      </c>
      <c r="BI229" s="6">
        <v>3.35</v>
      </c>
      <c r="BJ229" s="136"/>
      <c r="BK229" s="136"/>
      <c r="BL229" s="136"/>
      <c r="BM229" s="136"/>
      <c r="BN229" s="238"/>
      <c r="BO229" s="136"/>
      <c r="BP229" s="136"/>
      <c r="BQ229" s="136"/>
      <c r="BR229" s="136"/>
      <c r="BS229" s="136"/>
      <c r="BT229" s="136"/>
      <c r="BU229" s="136"/>
    </row>
    <row r="230" spans="1:73">
      <c r="A230" s="4" t="s">
        <v>95</v>
      </c>
      <c r="B230" s="137">
        <v>25</v>
      </c>
      <c r="C230" s="137">
        <v>1984</v>
      </c>
      <c r="D230" s="190">
        <v>2578051</v>
      </c>
      <c r="E230" s="141">
        <v>963398</v>
      </c>
      <c r="F230" s="141">
        <v>113420</v>
      </c>
      <c r="G230" s="191">
        <v>10.5</v>
      </c>
      <c r="H230" s="209"/>
      <c r="I230" s="209"/>
      <c r="J230" s="209"/>
      <c r="K230" s="145">
        <v>28744</v>
      </c>
      <c r="L230" s="197"/>
      <c r="N230" s="140">
        <v>24400947</v>
      </c>
      <c r="O230" s="145">
        <v>13312</v>
      </c>
      <c r="P230" s="145">
        <v>154927</v>
      </c>
      <c r="Q230" s="145">
        <v>52891</v>
      </c>
      <c r="R230" s="145">
        <v>509169.3</v>
      </c>
      <c r="S230" s="145">
        <v>161458.29999999999</v>
      </c>
      <c r="T230" s="145">
        <v>60</v>
      </c>
      <c r="U230" s="145">
        <v>96</v>
      </c>
      <c r="V230" s="145">
        <v>120</v>
      </c>
      <c r="W230" s="145">
        <v>76</v>
      </c>
      <c r="X230" s="145">
        <v>139</v>
      </c>
      <c r="Y230" s="145">
        <v>199</v>
      </c>
      <c r="Z230" s="145">
        <v>253</v>
      </c>
      <c r="AA230" s="136">
        <f>ROUND((T230+X230)-MAX(0.3*(T230-89-125),0),0)</f>
        <v>199</v>
      </c>
      <c r="AB230" s="136">
        <f>ROUND((U230+Y230)-MAX(0.3*(U230-89-125),0),0)</f>
        <v>295</v>
      </c>
      <c r="AC230" s="136">
        <f>ROUND((V230+Z230)-MAX(0.3*(V230-89-125),0),0)</f>
        <v>373</v>
      </c>
      <c r="AE230" s="136">
        <v>314</v>
      </c>
      <c r="AF230" s="136">
        <v>0</v>
      </c>
      <c r="AG230" s="136">
        <f>SUM(AE230:AF230)</f>
        <v>314</v>
      </c>
      <c r="AH230" s="136">
        <f>ROUND((AG230+W230)-MAX(0.3*(AG230-89-125),0),0)</f>
        <v>360</v>
      </c>
      <c r="AI230" s="203">
        <v>628</v>
      </c>
      <c r="AJ230" s="204">
        <v>25.1</v>
      </c>
      <c r="AK230" s="136">
        <v>1</v>
      </c>
      <c r="AL230" s="136">
        <v>116</v>
      </c>
      <c r="AM230" s="136">
        <v>5</v>
      </c>
      <c r="AN230" s="6">
        <v>0.96</v>
      </c>
      <c r="AO230" s="136">
        <v>49</v>
      </c>
      <c r="AP230" s="136">
        <v>3</v>
      </c>
      <c r="AQ230" s="6">
        <v>0.94</v>
      </c>
      <c r="AR230" s="149">
        <v>0</v>
      </c>
      <c r="AS230" s="149">
        <v>0.1</v>
      </c>
      <c r="AT230" s="149">
        <v>0.1</v>
      </c>
      <c r="AU230" s="149">
        <v>0.1</v>
      </c>
      <c r="AV230" s="136">
        <v>0</v>
      </c>
      <c r="AW230" s="136">
        <v>500</v>
      </c>
      <c r="AX230" s="136">
        <v>500</v>
      </c>
      <c r="AY230" s="136">
        <v>500</v>
      </c>
      <c r="AZ230" s="149">
        <v>0</v>
      </c>
      <c r="BA230" s="149">
        <v>0.125</v>
      </c>
      <c r="BB230" s="149">
        <v>0.125</v>
      </c>
      <c r="BC230" s="149">
        <v>0.125</v>
      </c>
      <c r="BD230" s="138">
        <v>0</v>
      </c>
      <c r="BE230" s="138"/>
      <c r="BF230" s="138"/>
      <c r="BG230" s="136">
        <v>0</v>
      </c>
      <c r="BH230" s="6">
        <v>3.35</v>
      </c>
      <c r="BI230" s="6">
        <v>3.35</v>
      </c>
      <c r="BJ230" s="136"/>
      <c r="BK230" s="136"/>
      <c r="BL230" s="136"/>
      <c r="BM230" s="136"/>
      <c r="BN230" s="238"/>
      <c r="BO230" s="136"/>
      <c r="BP230" s="136"/>
      <c r="BQ230" s="136"/>
      <c r="BR230" s="136"/>
      <c r="BS230" s="136"/>
      <c r="BT230" s="136"/>
      <c r="BU230" s="136"/>
    </row>
    <row r="231" spans="1:73">
      <c r="A231" s="4" t="s">
        <v>96</v>
      </c>
      <c r="B231" s="137">
        <v>26</v>
      </c>
      <c r="C231" s="137">
        <v>1984</v>
      </c>
      <c r="D231" s="190">
        <v>4975278</v>
      </c>
      <c r="E231" s="141">
        <v>2215940</v>
      </c>
      <c r="F231" s="141">
        <v>171009</v>
      </c>
      <c r="G231" s="191">
        <v>7.2</v>
      </c>
      <c r="H231" s="209"/>
      <c r="I231" s="209"/>
      <c r="J231" s="209"/>
      <c r="K231" s="145">
        <v>74539</v>
      </c>
      <c r="L231" s="197"/>
      <c r="N231" s="140">
        <v>65050681</v>
      </c>
      <c r="O231" s="145">
        <v>14888</v>
      </c>
      <c r="P231" s="145">
        <v>196967</v>
      </c>
      <c r="Q231" s="145">
        <v>67962</v>
      </c>
      <c r="R231" s="145">
        <v>405100.1</v>
      </c>
      <c r="S231" s="145">
        <v>142361.79999999999</v>
      </c>
      <c r="T231" s="145">
        <v>209</v>
      </c>
      <c r="U231" s="145">
        <v>261</v>
      </c>
      <c r="V231" s="145">
        <v>305</v>
      </c>
      <c r="W231" s="145">
        <v>76</v>
      </c>
      <c r="X231" s="145">
        <v>139</v>
      </c>
      <c r="Y231" s="145">
        <v>199</v>
      </c>
      <c r="Z231" s="145">
        <v>253</v>
      </c>
      <c r="AA231" s="136">
        <f>ROUND((T231+X231)-MAX(0.3*(T231-89-125),0),0)</f>
        <v>348</v>
      </c>
      <c r="AB231" s="136">
        <f>ROUND((U231+Y231)-MAX(0.3*(U231-89-125),0),0)</f>
        <v>446</v>
      </c>
      <c r="AC231" s="136">
        <f>ROUND((V231+Z231)-MAX(0.3*(V231-89-125),0),0)</f>
        <v>531</v>
      </c>
      <c r="AE231" s="136">
        <v>314</v>
      </c>
      <c r="AF231" s="136">
        <v>0</v>
      </c>
      <c r="AG231" s="136">
        <f>SUM(AE231:AF231)</f>
        <v>314</v>
      </c>
      <c r="AH231" s="136">
        <f>ROUND((AG231+W231)-MAX(0.3*(AG231-89-125),0),0)</f>
        <v>360</v>
      </c>
      <c r="AI231" s="203">
        <v>720</v>
      </c>
      <c r="AJ231" s="204">
        <v>14.5</v>
      </c>
      <c r="AK231" s="136">
        <v>0</v>
      </c>
      <c r="AL231" s="136">
        <v>110</v>
      </c>
      <c r="AM231" s="136">
        <v>53</v>
      </c>
      <c r="AN231" s="6">
        <v>0.67</v>
      </c>
      <c r="AO231" s="136">
        <v>22</v>
      </c>
      <c r="AP231" s="136">
        <v>12</v>
      </c>
      <c r="AQ231" s="6">
        <v>0.65</v>
      </c>
      <c r="AR231" s="149">
        <v>0</v>
      </c>
      <c r="AS231" s="149">
        <v>0.1</v>
      </c>
      <c r="AT231" s="149">
        <v>0.1</v>
      </c>
      <c r="AU231" s="149">
        <v>0.1</v>
      </c>
      <c r="AV231" s="136">
        <v>0</v>
      </c>
      <c r="AW231" s="136">
        <v>500</v>
      </c>
      <c r="AX231" s="136">
        <v>500</v>
      </c>
      <c r="AY231" s="136">
        <v>500</v>
      </c>
      <c r="AZ231" s="149">
        <v>0</v>
      </c>
      <c r="BA231" s="149">
        <v>0.125</v>
      </c>
      <c r="BB231" s="149">
        <v>0.125</v>
      </c>
      <c r="BC231" s="149">
        <v>0.125</v>
      </c>
      <c r="BD231" s="138">
        <v>0</v>
      </c>
      <c r="BE231" s="138"/>
      <c r="BF231" s="138"/>
      <c r="BG231" s="136">
        <v>0</v>
      </c>
      <c r="BH231" s="6">
        <v>3.35</v>
      </c>
      <c r="BI231" s="6">
        <v>3.35</v>
      </c>
      <c r="BJ231" s="136"/>
      <c r="BK231" s="136"/>
      <c r="BL231" s="136"/>
      <c r="BM231" s="136"/>
      <c r="BN231" s="238"/>
      <c r="BO231" s="136"/>
      <c r="BP231" s="136"/>
      <c r="BQ231" s="136"/>
      <c r="BR231" s="136"/>
      <c r="BS231" s="136"/>
      <c r="BT231" s="136"/>
      <c r="BU231" s="136"/>
    </row>
    <row r="232" spans="1:73">
      <c r="A232" s="4" t="s">
        <v>97</v>
      </c>
      <c r="B232" s="137">
        <v>27</v>
      </c>
      <c r="C232" s="137">
        <v>1984</v>
      </c>
      <c r="D232" s="190">
        <v>820905</v>
      </c>
      <c r="E232" s="141">
        <v>371262</v>
      </c>
      <c r="F232" s="141">
        <v>30479</v>
      </c>
      <c r="G232" s="191">
        <v>7.6</v>
      </c>
      <c r="H232" s="209"/>
      <c r="I232" s="209"/>
      <c r="J232" s="209"/>
      <c r="K232" s="145">
        <v>11010</v>
      </c>
      <c r="L232" s="197"/>
      <c r="N232" s="140">
        <v>9613235</v>
      </c>
      <c r="O232" s="145">
        <v>44541</v>
      </c>
      <c r="P232" s="145">
        <v>20020</v>
      </c>
      <c r="Q232" s="145">
        <v>7236</v>
      </c>
      <c r="R232" s="145">
        <v>57850.67</v>
      </c>
      <c r="S232" s="145">
        <v>20842.669999999998</v>
      </c>
      <c r="T232" s="145">
        <v>279</v>
      </c>
      <c r="U232" s="145">
        <v>332</v>
      </c>
      <c r="V232" s="145">
        <v>425</v>
      </c>
      <c r="W232" s="145">
        <v>76</v>
      </c>
      <c r="X232" s="145">
        <v>139</v>
      </c>
      <c r="Y232" s="145">
        <v>199</v>
      </c>
      <c r="Z232" s="145">
        <v>253</v>
      </c>
      <c r="AA232" s="136">
        <f>ROUND((T232+X232)-MAX(0.3*(T232-89-125),0),0)</f>
        <v>399</v>
      </c>
      <c r="AB232" s="136">
        <f>ROUND((U232+Y232)-MAX(0.3*(U232-89-125),0),0)</f>
        <v>496</v>
      </c>
      <c r="AC232" s="136">
        <f>ROUND((V232+Z232)-MAX(0.3*(V232-89-125),0),0)</f>
        <v>615</v>
      </c>
      <c r="AE232" s="136">
        <v>314</v>
      </c>
      <c r="AF232" s="136">
        <v>0</v>
      </c>
      <c r="AG232" s="136">
        <f>SUM(AE232:AF232)</f>
        <v>314</v>
      </c>
      <c r="AH232" s="136">
        <f>ROUND((AG232+W232)-MAX(0.3*(AG232-89-125),0),0)</f>
        <v>360</v>
      </c>
      <c r="AI232" s="203">
        <v>115</v>
      </c>
      <c r="AJ232" s="204">
        <v>13.8</v>
      </c>
      <c r="AK232" s="136">
        <v>1</v>
      </c>
      <c r="AL232" s="136">
        <v>55</v>
      </c>
      <c r="AM232" s="136">
        <v>45</v>
      </c>
      <c r="AN232" s="6">
        <v>0.55000000000000004</v>
      </c>
      <c r="AO232" s="136">
        <v>24</v>
      </c>
      <c r="AP232" s="136">
        <v>26</v>
      </c>
      <c r="AQ232" s="6">
        <v>0.48</v>
      </c>
      <c r="AR232" s="149">
        <v>0</v>
      </c>
      <c r="AS232" s="149">
        <v>0.1</v>
      </c>
      <c r="AT232" s="149">
        <v>0.1</v>
      </c>
      <c r="AU232" s="149">
        <v>0.1</v>
      </c>
      <c r="AV232" s="136">
        <v>0</v>
      </c>
      <c r="AW232" s="136">
        <v>500</v>
      </c>
      <c r="AX232" s="136">
        <v>500</v>
      </c>
      <c r="AY232" s="136">
        <v>500</v>
      </c>
      <c r="AZ232" s="149">
        <v>0</v>
      </c>
      <c r="BA232" s="149">
        <v>0.125</v>
      </c>
      <c r="BB232" s="149">
        <v>0.125</v>
      </c>
      <c r="BC232" s="149">
        <v>0.125</v>
      </c>
      <c r="BD232" s="138">
        <v>0</v>
      </c>
      <c r="BE232" s="138"/>
      <c r="BF232" s="138"/>
      <c r="BG232" s="136">
        <v>0</v>
      </c>
      <c r="BH232" s="6">
        <v>3.35</v>
      </c>
      <c r="BI232" s="6">
        <v>2.75</v>
      </c>
      <c r="BJ232" s="136"/>
      <c r="BK232" s="136"/>
      <c r="BL232" s="136"/>
      <c r="BM232" s="136"/>
      <c r="BN232" s="238"/>
      <c r="BO232" s="136"/>
      <c r="BP232" s="136"/>
      <c r="BQ232" s="136"/>
      <c r="BR232" s="136"/>
      <c r="BS232" s="136"/>
      <c r="BT232" s="136"/>
      <c r="BU232" s="136"/>
    </row>
    <row r="233" spans="1:73">
      <c r="A233" s="4" t="s">
        <v>98</v>
      </c>
      <c r="B233" s="137">
        <v>28</v>
      </c>
      <c r="C233" s="137">
        <v>1984</v>
      </c>
      <c r="D233" s="190">
        <v>1588639</v>
      </c>
      <c r="E233" s="141">
        <v>756844</v>
      </c>
      <c r="F233" s="141">
        <v>35444</v>
      </c>
      <c r="G233" s="191">
        <v>4.5</v>
      </c>
      <c r="H233" s="209"/>
      <c r="I233" s="209"/>
      <c r="J233" s="209"/>
      <c r="K233" s="145">
        <v>24631</v>
      </c>
      <c r="L233" s="197"/>
      <c r="N233" s="140">
        <v>21224174</v>
      </c>
      <c r="O233" s="145">
        <v>3476</v>
      </c>
      <c r="P233" s="145">
        <v>42541</v>
      </c>
      <c r="Q233" s="145">
        <v>14852</v>
      </c>
      <c r="R233" s="145">
        <v>92052.09</v>
      </c>
      <c r="S233" s="145">
        <v>33064</v>
      </c>
      <c r="T233" s="145">
        <v>280</v>
      </c>
      <c r="U233" s="145">
        <v>350</v>
      </c>
      <c r="V233" s="145">
        <v>420</v>
      </c>
      <c r="W233" s="145">
        <v>76</v>
      </c>
      <c r="X233" s="145">
        <v>139</v>
      </c>
      <c r="Y233" s="145">
        <v>199</v>
      </c>
      <c r="Z233" s="145">
        <v>253</v>
      </c>
      <c r="AA233" s="136">
        <f>ROUND((T233+X233)-MAX(0.3*(T233-89-125),0),0)</f>
        <v>399</v>
      </c>
      <c r="AB233" s="136">
        <f>ROUND((U233+Y233)-MAX(0.3*(U233-89-125),0),0)</f>
        <v>508</v>
      </c>
      <c r="AC233" s="136">
        <f>ROUND((V233+Z233)-MAX(0.3*(V233-89-125),0),0)</f>
        <v>611</v>
      </c>
      <c r="AE233" s="136">
        <v>314</v>
      </c>
      <c r="AF233" s="136">
        <v>68</v>
      </c>
      <c r="AG233" s="136">
        <f>SUM(AE233:AF233)</f>
        <v>382</v>
      </c>
      <c r="AH233" s="136">
        <f>ROUND((AG233+W233)-MAX(0.3*(AG233-89-125),0),0)</f>
        <v>408</v>
      </c>
      <c r="AI233" s="203">
        <v>213</v>
      </c>
      <c r="AJ233" s="204">
        <v>13.3</v>
      </c>
      <c r="AK233" s="136">
        <v>1</v>
      </c>
      <c r="AL233" s="136"/>
      <c r="AM233" s="136"/>
      <c r="AN233" s="6"/>
      <c r="AO233" s="136"/>
      <c r="AP233" s="136"/>
      <c r="AQ233" s="6"/>
      <c r="AR233" s="149">
        <v>0</v>
      </c>
      <c r="AS233" s="149">
        <v>0.1</v>
      </c>
      <c r="AT233" s="149">
        <v>0.1</v>
      </c>
      <c r="AU233" s="149">
        <v>0.1</v>
      </c>
      <c r="AV233" s="136">
        <v>0</v>
      </c>
      <c r="AW233" s="136">
        <v>500</v>
      </c>
      <c r="AX233" s="136">
        <v>500</v>
      </c>
      <c r="AY233" s="136">
        <v>500</v>
      </c>
      <c r="AZ233" s="149">
        <v>0</v>
      </c>
      <c r="BA233" s="149">
        <v>0.125</v>
      </c>
      <c r="BB233" s="149">
        <v>0.125</v>
      </c>
      <c r="BC233" s="149">
        <v>0.125</v>
      </c>
      <c r="BD233" s="138">
        <v>0</v>
      </c>
      <c r="BE233" s="138"/>
      <c r="BF233" s="138"/>
      <c r="BG233" s="136">
        <v>0</v>
      </c>
      <c r="BH233" s="6">
        <v>3.35</v>
      </c>
      <c r="BI233" s="6">
        <v>1.6</v>
      </c>
      <c r="BJ233" s="136"/>
      <c r="BK233" s="136"/>
      <c r="BL233" s="136"/>
      <c r="BM233" s="136"/>
      <c r="BN233" s="238"/>
      <c r="BO233" s="136"/>
      <c r="BP233" s="136"/>
      <c r="BQ233" s="136"/>
      <c r="BR233" s="136"/>
      <c r="BS233" s="136"/>
      <c r="BT233" s="136"/>
      <c r="BU233" s="136"/>
    </row>
    <row r="234" spans="1:73">
      <c r="A234" s="4" t="s">
        <v>99</v>
      </c>
      <c r="B234" s="137">
        <v>29</v>
      </c>
      <c r="C234" s="137">
        <v>1984</v>
      </c>
      <c r="D234" s="190">
        <v>924922</v>
      </c>
      <c r="E234" s="141">
        <v>460205</v>
      </c>
      <c r="F234" s="141">
        <v>39459</v>
      </c>
      <c r="G234" s="191">
        <v>7.9</v>
      </c>
      <c r="H234" s="209"/>
      <c r="I234" s="209"/>
      <c r="J234" s="209"/>
      <c r="K234" s="145">
        <v>16514</v>
      </c>
      <c r="L234" s="197"/>
      <c r="N234" s="140">
        <v>13493387</v>
      </c>
      <c r="O234" s="145">
        <v>129874</v>
      </c>
      <c r="P234" s="145">
        <v>12728</v>
      </c>
      <c r="Q234" s="145">
        <v>4501</v>
      </c>
      <c r="R234" s="145">
        <v>33870.080000000002</v>
      </c>
      <c r="S234" s="145">
        <v>14838.92</v>
      </c>
      <c r="T234" s="145">
        <v>183</v>
      </c>
      <c r="U234" s="145">
        <v>228</v>
      </c>
      <c r="V234" s="145">
        <v>272</v>
      </c>
      <c r="W234" s="145">
        <v>76</v>
      </c>
      <c r="X234" s="145">
        <v>139</v>
      </c>
      <c r="Y234" s="145">
        <v>199</v>
      </c>
      <c r="Z234" s="145">
        <v>253</v>
      </c>
      <c r="AA234" s="136">
        <f>ROUND((T234+X234)-MAX(0.3*(T234-89-125),0),0)</f>
        <v>322</v>
      </c>
      <c r="AB234" s="136">
        <f>ROUND((U234+Y234)-MAX(0.3*(U234-89-125),0),0)</f>
        <v>423</v>
      </c>
      <c r="AC234" s="136">
        <f>ROUND((V234+Z234)-MAX(0.3*(V234-89-125),0),0)</f>
        <v>508</v>
      </c>
      <c r="AE234" s="136">
        <v>314</v>
      </c>
      <c r="AF234" s="136">
        <v>36</v>
      </c>
      <c r="AG234" s="136">
        <f>SUM(AE234:AF234)</f>
        <v>350</v>
      </c>
      <c r="AH234" s="136">
        <f>ROUND((AG234+W234)-MAX(0.3*(AG234-89-125),0),0)</f>
        <v>385</v>
      </c>
      <c r="AI234" s="203">
        <v>101</v>
      </c>
      <c r="AJ234" s="204">
        <v>10.5</v>
      </c>
      <c r="AK234" s="136">
        <v>1</v>
      </c>
      <c r="AL234" s="136">
        <v>23</v>
      </c>
      <c r="AM234" s="136">
        <v>19</v>
      </c>
      <c r="AN234" s="6">
        <v>0.55000000000000004</v>
      </c>
      <c r="AO234" s="136">
        <v>17</v>
      </c>
      <c r="AP234" s="136">
        <v>4</v>
      </c>
      <c r="AQ234" s="6">
        <v>0.81</v>
      </c>
      <c r="AR234" s="149">
        <v>0</v>
      </c>
      <c r="AS234" s="149">
        <v>0.1</v>
      </c>
      <c r="AT234" s="149">
        <v>0.1</v>
      </c>
      <c r="AU234" s="149">
        <v>0.1</v>
      </c>
      <c r="AV234" s="136">
        <v>0</v>
      </c>
      <c r="AW234" s="136">
        <v>500</v>
      </c>
      <c r="AX234" s="136">
        <v>500</v>
      </c>
      <c r="AY234" s="136">
        <v>500</v>
      </c>
      <c r="AZ234" s="149">
        <v>0</v>
      </c>
      <c r="BA234" s="149">
        <v>0.125</v>
      </c>
      <c r="BB234" s="149">
        <v>0.125</v>
      </c>
      <c r="BC234" s="149">
        <v>0.125</v>
      </c>
      <c r="BD234" s="138">
        <v>0</v>
      </c>
      <c r="BE234" s="138"/>
      <c r="BF234" s="138"/>
      <c r="BG234" s="136">
        <v>0</v>
      </c>
      <c r="BH234" s="6">
        <v>3.35</v>
      </c>
      <c r="BI234" s="6">
        <v>2.75</v>
      </c>
      <c r="BJ234" s="136"/>
      <c r="BK234" s="136"/>
      <c r="BL234" s="136"/>
      <c r="BM234" s="136"/>
      <c r="BN234" s="238"/>
      <c r="BO234" s="136"/>
      <c r="BP234" s="136"/>
      <c r="BQ234" s="136"/>
      <c r="BR234" s="136"/>
      <c r="BS234" s="136"/>
      <c r="BT234" s="136"/>
      <c r="BU234" s="136"/>
    </row>
    <row r="235" spans="1:73">
      <c r="A235" s="4" t="s">
        <v>100</v>
      </c>
      <c r="B235" s="137">
        <v>30</v>
      </c>
      <c r="C235" s="137">
        <v>1984</v>
      </c>
      <c r="D235" s="190">
        <v>976864</v>
      </c>
      <c r="E235" s="141">
        <v>498275</v>
      </c>
      <c r="F235" s="141">
        <v>22366</v>
      </c>
      <c r="G235" s="191">
        <v>4.3</v>
      </c>
      <c r="H235" s="209"/>
      <c r="I235" s="209"/>
      <c r="J235" s="209"/>
      <c r="K235" s="145">
        <v>14767</v>
      </c>
      <c r="L235" s="197"/>
      <c r="N235" s="140">
        <v>14383191</v>
      </c>
      <c r="O235" s="145">
        <v>4779</v>
      </c>
      <c r="P235" s="145">
        <v>16317</v>
      </c>
      <c r="Q235" s="145">
        <v>6134</v>
      </c>
      <c r="R235" s="145">
        <v>35002.080000000002</v>
      </c>
      <c r="S235" s="145">
        <v>14666.75</v>
      </c>
      <c r="T235" s="145">
        <v>291</v>
      </c>
      <c r="U235" s="145">
        <v>341</v>
      </c>
      <c r="V235" s="145">
        <v>389</v>
      </c>
      <c r="W235" s="145">
        <v>76</v>
      </c>
      <c r="X235" s="145">
        <v>139</v>
      </c>
      <c r="Y235" s="145">
        <v>199</v>
      </c>
      <c r="Z235" s="145">
        <v>253</v>
      </c>
      <c r="AA235" s="136">
        <f>ROUND((T235+X235)-MAX(0.3*(T235-89-125),0),0)</f>
        <v>407</v>
      </c>
      <c r="AB235" s="136">
        <f>ROUND((U235+Y235)-MAX(0.3*(U235-89-125),0),0)</f>
        <v>502</v>
      </c>
      <c r="AC235" s="136">
        <f>ROUND((V235+Z235)-MAX(0.3*(V235-89-125),0),0)</f>
        <v>590</v>
      </c>
      <c r="AE235" s="136">
        <v>314</v>
      </c>
      <c r="AF235" s="136">
        <v>27</v>
      </c>
      <c r="AG235" s="136">
        <f>SUM(AE235:AF235)</f>
        <v>341</v>
      </c>
      <c r="AH235" s="136">
        <f>ROUND((AG235+W235)-MAX(0.3*(AG235-89-125),0),0)</f>
        <v>379</v>
      </c>
      <c r="AI235" s="203">
        <v>68</v>
      </c>
      <c r="AJ235" s="204">
        <v>7.1</v>
      </c>
      <c r="AK235" s="136">
        <v>0</v>
      </c>
      <c r="AL235" s="136">
        <v>158</v>
      </c>
      <c r="AM235" s="136">
        <v>237</v>
      </c>
      <c r="AN235" s="6">
        <v>0.4</v>
      </c>
      <c r="AO235" s="136">
        <v>9</v>
      </c>
      <c r="AP235" s="136">
        <v>15</v>
      </c>
      <c r="AQ235" s="6">
        <v>0.38</v>
      </c>
      <c r="AR235" s="149">
        <v>0</v>
      </c>
      <c r="AS235" s="149">
        <v>0.1</v>
      </c>
      <c r="AT235" s="149">
        <v>0.1</v>
      </c>
      <c r="AU235" s="149">
        <v>0.1</v>
      </c>
      <c r="AV235" s="136">
        <v>0</v>
      </c>
      <c r="AW235" s="136">
        <v>500</v>
      </c>
      <c r="AX235" s="136">
        <v>500</v>
      </c>
      <c r="AY235" s="136">
        <v>500</v>
      </c>
      <c r="AZ235" s="149">
        <v>0</v>
      </c>
      <c r="BA235" s="149">
        <v>0.125</v>
      </c>
      <c r="BB235" s="149">
        <v>0.125</v>
      </c>
      <c r="BC235" s="149">
        <v>0.125</v>
      </c>
      <c r="BD235" s="138">
        <v>0</v>
      </c>
      <c r="BE235" s="138"/>
      <c r="BF235" s="138"/>
      <c r="BG235" s="136">
        <v>0</v>
      </c>
      <c r="BH235" s="6">
        <v>3.35</v>
      </c>
      <c r="BI235" s="6">
        <v>3.35</v>
      </c>
      <c r="BJ235" s="136"/>
      <c r="BK235" s="136"/>
      <c r="BL235" s="136"/>
      <c r="BM235" s="136"/>
      <c r="BN235" s="238"/>
      <c r="BO235" s="136"/>
      <c r="BP235" s="136"/>
      <c r="BQ235" s="136"/>
      <c r="BR235" s="136"/>
      <c r="BS235" s="136"/>
      <c r="BT235" s="136"/>
      <c r="BU235" s="136"/>
    </row>
    <row r="236" spans="1:73">
      <c r="A236" s="4" t="s">
        <v>101</v>
      </c>
      <c r="B236" s="137">
        <v>31</v>
      </c>
      <c r="C236" s="137">
        <v>1984</v>
      </c>
      <c r="D236" s="190">
        <v>7515473</v>
      </c>
      <c r="E236" s="141">
        <v>3574967</v>
      </c>
      <c r="F236" s="141">
        <v>235907</v>
      </c>
      <c r="G236" s="191">
        <v>6.2</v>
      </c>
      <c r="H236" s="209"/>
      <c r="I236" s="209"/>
      <c r="J236" s="209"/>
      <c r="K236" s="145">
        <v>133572</v>
      </c>
      <c r="L236" s="197"/>
      <c r="N236" s="140">
        <v>125654526</v>
      </c>
      <c r="O236" s="145">
        <v>67638</v>
      </c>
      <c r="P236" s="145">
        <v>382210</v>
      </c>
      <c r="Q236" s="145">
        <v>129058</v>
      </c>
      <c r="R236" s="145">
        <v>503433.7</v>
      </c>
      <c r="S236" s="145">
        <v>185546.8</v>
      </c>
      <c r="T236" s="145">
        <v>273</v>
      </c>
      <c r="U236" s="145">
        <v>360</v>
      </c>
      <c r="V236" s="145">
        <v>414</v>
      </c>
      <c r="W236" s="145">
        <v>76</v>
      </c>
      <c r="X236" s="145">
        <v>139</v>
      </c>
      <c r="Y236" s="145">
        <v>199</v>
      </c>
      <c r="Z236" s="145">
        <v>253</v>
      </c>
      <c r="AA236" s="136">
        <f>ROUND((T236+X236)-MAX(0.3*(T236-89-125),0),0)</f>
        <v>394</v>
      </c>
      <c r="AB236" s="136">
        <f>ROUND((U236+Y236)-MAX(0.3*(U236-89-125),0),0)</f>
        <v>515</v>
      </c>
      <c r="AC236" s="136">
        <f>ROUND((V236+Z236)-MAX(0.3*(V236-89-125),0),0)</f>
        <v>607</v>
      </c>
      <c r="AE236" s="136">
        <v>314</v>
      </c>
      <c r="AF236" s="136">
        <v>30</v>
      </c>
      <c r="AG236" s="136">
        <f>SUM(AE236:AF236)</f>
        <v>344</v>
      </c>
      <c r="AH236" s="136">
        <f>ROUND((AG236+W236)-MAX(0.3*(AG236-89-125),0),0)</f>
        <v>381</v>
      </c>
      <c r="AI236" s="203">
        <v>758</v>
      </c>
      <c r="AJ236" s="204">
        <v>10.1</v>
      </c>
      <c r="AK236" s="136">
        <v>0</v>
      </c>
      <c r="AL236" s="136">
        <v>44</v>
      </c>
      <c r="AM236" s="136">
        <v>36</v>
      </c>
      <c r="AN236" s="6">
        <v>0.55000000000000004</v>
      </c>
      <c r="AO236" s="136">
        <v>23</v>
      </c>
      <c r="AP236" s="136">
        <v>17</v>
      </c>
      <c r="AQ236" s="6">
        <v>0.57999999999999996</v>
      </c>
      <c r="AR236" s="149">
        <v>0</v>
      </c>
      <c r="AS236" s="149">
        <v>0.1</v>
      </c>
      <c r="AT236" s="149">
        <v>0.1</v>
      </c>
      <c r="AU236" s="149">
        <v>0.1</v>
      </c>
      <c r="AV236" s="136">
        <v>0</v>
      </c>
      <c r="AW236" s="136">
        <v>500</v>
      </c>
      <c r="AX236" s="136">
        <v>500</v>
      </c>
      <c r="AY236" s="136">
        <v>500</v>
      </c>
      <c r="AZ236" s="149">
        <v>0</v>
      </c>
      <c r="BA236" s="149">
        <v>0.125</v>
      </c>
      <c r="BB236" s="149">
        <v>0.125</v>
      </c>
      <c r="BC236" s="149">
        <v>0.125</v>
      </c>
      <c r="BD236" s="138">
        <v>0</v>
      </c>
      <c r="BE236" s="138"/>
      <c r="BF236" s="138"/>
      <c r="BG236" s="136">
        <v>0</v>
      </c>
      <c r="BH236" s="6">
        <v>3.35</v>
      </c>
      <c r="BI236" s="6">
        <v>3.35</v>
      </c>
      <c r="BJ236" s="136"/>
      <c r="BK236" s="136"/>
      <c r="BL236" s="136"/>
      <c r="BM236" s="136"/>
      <c r="BN236" s="238"/>
      <c r="BO236" s="136"/>
      <c r="BP236" s="136"/>
      <c r="BQ236" s="136"/>
      <c r="BR236" s="136"/>
      <c r="BS236" s="136"/>
      <c r="BT236" s="136"/>
      <c r="BU236" s="136"/>
    </row>
    <row r="237" spans="1:73">
      <c r="A237" s="4" t="s">
        <v>102</v>
      </c>
      <c r="B237" s="137">
        <v>32</v>
      </c>
      <c r="C237" s="137">
        <v>1984</v>
      </c>
      <c r="D237" s="190">
        <v>1416717</v>
      </c>
      <c r="E237" s="141">
        <v>576181</v>
      </c>
      <c r="F237" s="141">
        <v>48883</v>
      </c>
      <c r="G237" s="191">
        <v>7.8</v>
      </c>
      <c r="H237" s="209"/>
      <c r="I237" s="209"/>
      <c r="J237" s="209"/>
      <c r="K237" s="145">
        <v>21397</v>
      </c>
      <c r="L237" s="197"/>
      <c r="N237" s="140">
        <v>16218576</v>
      </c>
      <c r="O237" s="145">
        <v>14099</v>
      </c>
      <c r="P237" s="145">
        <v>50720</v>
      </c>
      <c r="Q237" s="145">
        <v>18372</v>
      </c>
      <c r="R237" s="145">
        <v>162609.79999999999</v>
      </c>
      <c r="S237" s="145">
        <v>51221.5</v>
      </c>
      <c r="T237" s="145">
        <v>210</v>
      </c>
      <c r="U237" s="145">
        <v>258</v>
      </c>
      <c r="V237" s="145">
        <v>313</v>
      </c>
      <c r="W237" s="145">
        <v>76</v>
      </c>
      <c r="X237" s="145">
        <v>139</v>
      </c>
      <c r="Y237" s="145">
        <v>199</v>
      </c>
      <c r="Z237" s="145">
        <v>253</v>
      </c>
      <c r="AA237" s="136">
        <f>ROUND((T237+X237)-MAX(0.3*(T237-89-125),0),0)</f>
        <v>349</v>
      </c>
      <c r="AB237" s="136">
        <f>ROUND((U237+Y237)-MAX(0.3*(U237-89-125),0),0)</f>
        <v>444</v>
      </c>
      <c r="AC237" s="136">
        <f>ROUND((V237+Z237)-MAX(0.3*(V237-89-125),0),0)</f>
        <v>536</v>
      </c>
      <c r="AE237" s="136">
        <v>314</v>
      </c>
      <c r="AF237" s="136">
        <v>0</v>
      </c>
      <c r="AG237" s="136">
        <f>SUM(AE237:AF237)</f>
        <v>314</v>
      </c>
      <c r="AH237" s="136">
        <f>ROUND((AG237+W237)-MAX(0.3*(AG237-89-125),0),0)</f>
        <v>360</v>
      </c>
      <c r="AI237" s="203">
        <v>280</v>
      </c>
      <c r="AJ237" s="204">
        <v>19.5</v>
      </c>
      <c r="AK237" s="136">
        <v>1</v>
      </c>
      <c r="AL237" s="136">
        <v>46</v>
      </c>
      <c r="AM237" s="136">
        <v>24</v>
      </c>
      <c r="AN237" s="6">
        <v>0.66</v>
      </c>
      <c r="AO237" s="136">
        <v>23</v>
      </c>
      <c r="AP237" s="136">
        <v>19</v>
      </c>
      <c r="AQ237" s="6">
        <v>0.55000000000000004</v>
      </c>
      <c r="AR237" s="149">
        <v>0</v>
      </c>
      <c r="AS237" s="149">
        <v>0.1</v>
      </c>
      <c r="AT237" s="149">
        <v>0.1</v>
      </c>
      <c r="AU237" s="149">
        <v>0.1</v>
      </c>
      <c r="AV237" s="136">
        <v>0</v>
      </c>
      <c r="AW237" s="136">
        <v>500</v>
      </c>
      <c r="AX237" s="136">
        <v>500</v>
      </c>
      <c r="AY237" s="136">
        <v>500</v>
      </c>
      <c r="AZ237" s="149">
        <v>0</v>
      </c>
      <c r="BA237" s="149">
        <v>0.125</v>
      </c>
      <c r="BB237" s="149">
        <v>0.125</v>
      </c>
      <c r="BC237" s="149">
        <v>0.125</v>
      </c>
      <c r="BD237" s="138">
        <v>0</v>
      </c>
      <c r="BE237" s="138"/>
      <c r="BF237" s="138"/>
      <c r="BG237" s="136">
        <v>0</v>
      </c>
      <c r="BH237" s="6">
        <v>3.35</v>
      </c>
      <c r="BI237" s="6">
        <v>3.35</v>
      </c>
      <c r="BJ237" s="136"/>
      <c r="BK237" s="136"/>
      <c r="BL237" s="136"/>
      <c r="BM237" s="136"/>
      <c r="BN237" s="238"/>
      <c r="BO237" s="136"/>
      <c r="BP237" s="136"/>
      <c r="BQ237" s="136"/>
      <c r="BR237" s="136"/>
      <c r="BS237" s="136"/>
      <c r="BT237" s="136"/>
      <c r="BU237" s="136"/>
    </row>
    <row r="238" spans="1:73">
      <c r="A238" s="4" t="s">
        <v>103</v>
      </c>
      <c r="B238" s="137">
        <v>33</v>
      </c>
      <c r="C238" s="137">
        <v>1984</v>
      </c>
      <c r="D238" s="190">
        <v>17745684</v>
      </c>
      <c r="E238" s="141">
        <v>7523862</v>
      </c>
      <c r="F238" s="141">
        <v>580707</v>
      </c>
      <c r="G238" s="191">
        <v>7.2</v>
      </c>
      <c r="H238" s="209"/>
      <c r="I238" s="209"/>
      <c r="J238" s="209"/>
      <c r="K238" s="145">
        <v>339427</v>
      </c>
      <c r="L238" s="197"/>
      <c r="N238" s="140">
        <v>279011598</v>
      </c>
      <c r="O238" s="145">
        <v>361088</v>
      </c>
      <c r="P238" s="145">
        <v>1115115</v>
      </c>
      <c r="Q238" s="145">
        <v>370568</v>
      </c>
      <c r="R238" s="145">
        <v>1872290</v>
      </c>
      <c r="S238" s="145">
        <v>764515.3</v>
      </c>
      <c r="T238" s="145">
        <v>399</v>
      </c>
      <c r="U238" s="145">
        <v>474</v>
      </c>
      <c r="V238" s="145">
        <v>566</v>
      </c>
      <c r="W238" s="145">
        <v>76</v>
      </c>
      <c r="X238" s="145">
        <v>139</v>
      </c>
      <c r="Y238" s="145">
        <v>199</v>
      </c>
      <c r="Z238" s="145">
        <v>253</v>
      </c>
      <c r="AA238" s="136">
        <f>ROUND((T238+X238)-MAX(0.3*(T238-89-125),0),0)</f>
        <v>483</v>
      </c>
      <c r="AB238" s="136">
        <f>ROUND((U238+Y238)-MAX(0.3*(U238-89-125),0),0)</f>
        <v>595</v>
      </c>
      <c r="AC238" s="136">
        <f>ROUND((V238+Z238)-MAX(0.3*(V238-89-125),0),0)</f>
        <v>713</v>
      </c>
      <c r="AE238" s="136">
        <v>314</v>
      </c>
      <c r="AF238" s="136">
        <v>61</v>
      </c>
      <c r="AG238" s="136">
        <f>SUM(AE238:AF238)</f>
        <v>375</v>
      </c>
      <c r="AH238" s="136">
        <f>ROUND((AG238+W238)-MAX(0.3*(AG238-89-125),0),0)</f>
        <v>403</v>
      </c>
      <c r="AI238" s="203">
        <v>2806</v>
      </c>
      <c r="AJ238" s="204">
        <v>16</v>
      </c>
      <c r="AK238" s="136">
        <v>1</v>
      </c>
      <c r="AL238" s="136">
        <v>97</v>
      </c>
      <c r="AM238" s="136">
        <v>52</v>
      </c>
      <c r="AN238" s="6">
        <v>0.65</v>
      </c>
      <c r="AO238" s="136">
        <v>26</v>
      </c>
      <c r="AP238" s="136">
        <v>35</v>
      </c>
      <c r="AQ238" s="6">
        <v>0.43</v>
      </c>
      <c r="AR238" s="149">
        <v>0</v>
      </c>
      <c r="AS238" s="149">
        <v>0.1</v>
      </c>
      <c r="AT238" s="149">
        <v>0.1</v>
      </c>
      <c r="AU238" s="149">
        <v>0.1</v>
      </c>
      <c r="AV238" s="136">
        <v>0</v>
      </c>
      <c r="AW238" s="136">
        <v>500</v>
      </c>
      <c r="AX238" s="136">
        <v>500</v>
      </c>
      <c r="AY238" s="136">
        <v>500</v>
      </c>
      <c r="AZ238" s="149">
        <v>0</v>
      </c>
      <c r="BA238" s="149">
        <v>0.125</v>
      </c>
      <c r="BB238" s="149">
        <v>0.125</v>
      </c>
      <c r="BC238" s="149">
        <v>0.125</v>
      </c>
      <c r="BD238" s="138">
        <v>0</v>
      </c>
      <c r="BE238" s="138"/>
      <c r="BF238" s="138"/>
      <c r="BG238" s="136">
        <v>0</v>
      </c>
      <c r="BH238" s="6">
        <v>3.35</v>
      </c>
      <c r="BI238" s="6">
        <v>3.35</v>
      </c>
      <c r="BJ238" s="136"/>
      <c r="BK238" s="136"/>
      <c r="BL238" s="136"/>
      <c r="BM238" s="136"/>
      <c r="BN238" s="238"/>
      <c r="BO238" s="136"/>
      <c r="BP238" s="136"/>
      <c r="BQ238" s="136"/>
      <c r="BR238" s="136"/>
      <c r="BS238" s="136"/>
      <c r="BT238" s="136"/>
      <c r="BU238" s="136"/>
    </row>
    <row r="239" spans="1:73">
      <c r="A239" s="4" t="s">
        <v>104</v>
      </c>
      <c r="B239" s="137">
        <v>34</v>
      </c>
      <c r="C239" s="137">
        <v>1984</v>
      </c>
      <c r="D239" s="190">
        <v>6164006</v>
      </c>
      <c r="E239" s="141">
        <v>2826036</v>
      </c>
      <c r="F239" s="141">
        <v>203831</v>
      </c>
      <c r="G239" s="191">
        <v>6.7</v>
      </c>
      <c r="H239" s="209"/>
      <c r="I239" s="209"/>
      <c r="J239" s="209"/>
      <c r="K239" s="145">
        <v>88151</v>
      </c>
      <c r="L239" s="197"/>
      <c r="N239" s="140">
        <v>72718393</v>
      </c>
      <c r="O239" s="145">
        <v>19375</v>
      </c>
      <c r="P239" s="145">
        <v>166638</v>
      </c>
      <c r="Q239" s="145">
        <v>67441</v>
      </c>
      <c r="R239" s="145">
        <v>506065.4</v>
      </c>
      <c r="S239" s="145">
        <v>179360.4</v>
      </c>
      <c r="T239" s="145">
        <v>176</v>
      </c>
      <c r="U239" s="145">
        <v>202</v>
      </c>
      <c r="V239" s="145">
        <v>221</v>
      </c>
      <c r="W239" s="145">
        <v>76</v>
      </c>
      <c r="X239" s="145">
        <v>139</v>
      </c>
      <c r="Y239" s="145">
        <v>199</v>
      </c>
      <c r="Z239" s="145">
        <v>253</v>
      </c>
      <c r="AA239" s="136">
        <f>ROUND((T239+X239)-MAX(0.3*(T239-89-125),0),0)</f>
        <v>315</v>
      </c>
      <c r="AB239" s="136">
        <f>ROUND((U239+Y239)-MAX(0.3*(U239-89-125),0),0)</f>
        <v>401</v>
      </c>
      <c r="AC239" s="136">
        <f>ROUND((V239+Z239)-MAX(0.3*(V239-89-125),0),0)</f>
        <v>472</v>
      </c>
      <c r="AE239" s="136">
        <v>314</v>
      </c>
      <c r="AF239" s="136">
        <v>0</v>
      </c>
      <c r="AG239" s="136">
        <f>SUM(AE239:AF239)</f>
        <v>314</v>
      </c>
      <c r="AH239" s="136">
        <f>ROUND((AG239+W239)-MAX(0.3*(AG239-89-125),0),0)</f>
        <v>360</v>
      </c>
      <c r="AI239" s="203">
        <v>860</v>
      </c>
      <c r="AJ239" s="204">
        <v>14.6</v>
      </c>
      <c r="AK239" s="136">
        <v>0</v>
      </c>
      <c r="AL239" s="136">
        <v>102</v>
      </c>
      <c r="AM239" s="136">
        <v>18</v>
      </c>
      <c r="AN239" s="6">
        <v>0.85</v>
      </c>
      <c r="AO239" s="136">
        <v>44</v>
      </c>
      <c r="AP239" s="136">
        <v>8</v>
      </c>
      <c r="AQ239" s="6">
        <v>0.85</v>
      </c>
      <c r="AR239" s="149">
        <v>0</v>
      </c>
      <c r="AS239" s="149">
        <v>0.1</v>
      </c>
      <c r="AT239" s="149">
        <v>0.1</v>
      </c>
      <c r="AU239" s="149">
        <v>0.1</v>
      </c>
      <c r="AV239" s="136">
        <v>0</v>
      </c>
      <c r="AW239" s="136">
        <v>500</v>
      </c>
      <c r="AX239" s="136">
        <v>500</v>
      </c>
      <c r="AY239" s="136">
        <v>500</v>
      </c>
      <c r="AZ239" s="149">
        <v>0</v>
      </c>
      <c r="BA239" s="149">
        <v>0.125</v>
      </c>
      <c r="BB239" s="149">
        <v>0.125</v>
      </c>
      <c r="BC239" s="149">
        <v>0.125</v>
      </c>
      <c r="BD239" s="138">
        <v>0</v>
      </c>
      <c r="BE239" s="138"/>
      <c r="BF239" s="138"/>
      <c r="BG239" s="136">
        <v>0</v>
      </c>
      <c r="BH239" s="6">
        <v>3.35</v>
      </c>
      <c r="BI239" s="6">
        <v>3.35</v>
      </c>
      <c r="BJ239" s="136"/>
      <c r="BK239" s="136"/>
      <c r="BL239" s="136"/>
      <c r="BM239" s="136"/>
      <c r="BN239" s="238"/>
      <c r="BO239" s="136"/>
      <c r="BP239" s="136"/>
      <c r="BQ239" s="136"/>
      <c r="BR239" s="136"/>
      <c r="BS239" s="136"/>
      <c r="BT239" s="136"/>
      <c r="BU239" s="136"/>
    </row>
    <row r="240" spans="1:73">
      <c r="A240" s="4" t="s">
        <v>105</v>
      </c>
      <c r="B240" s="137">
        <v>35</v>
      </c>
      <c r="C240" s="137">
        <v>1984</v>
      </c>
      <c r="D240" s="190">
        <v>680497</v>
      </c>
      <c r="E240" s="141">
        <v>309531</v>
      </c>
      <c r="F240" s="141">
        <v>17241</v>
      </c>
      <c r="G240" s="191">
        <v>5.3</v>
      </c>
      <c r="H240" s="209"/>
      <c r="I240" s="209"/>
      <c r="J240" s="209"/>
      <c r="K240" s="145">
        <v>10642</v>
      </c>
      <c r="L240" s="197"/>
      <c r="N240" s="140">
        <v>8492880</v>
      </c>
      <c r="O240" s="145">
        <v>29168</v>
      </c>
      <c r="P240" s="145">
        <v>11498</v>
      </c>
      <c r="Q240" s="145">
        <v>4185</v>
      </c>
      <c r="R240" s="145">
        <v>31458.42</v>
      </c>
      <c r="S240" s="145">
        <v>10849.92</v>
      </c>
      <c r="T240" s="145">
        <v>289</v>
      </c>
      <c r="U240" s="145">
        <v>357</v>
      </c>
      <c r="V240" s="145">
        <v>437</v>
      </c>
      <c r="W240" s="145">
        <v>76</v>
      </c>
      <c r="X240" s="145">
        <v>139</v>
      </c>
      <c r="Y240" s="145">
        <v>199</v>
      </c>
      <c r="Z240" s="145">
        <v>253</v>
      </c>
      <c r="AA240" s="136">
        <f>ROUND((T240+X240)-MAX(0.3*(T240-89-125),0),0)</f>
        <v>406</v>
      </c>
      <c r="AB240" s="136">
        <f>ROUND((U240+Y240)-MAX(0.3*(U240-89-125),0),0)</f>
        <v>513</v>
      </c>
      <c r="AC240" s="136">
        <f>ROUND((V240+Z240)-MAX(0.3*(V240-89-125),0),0)</f>
        <v>623</v>
      </c>
      <c r="AE240" s="136">
        <v>314</v>
      </c>
      <c r="AF240" s="136">
        <v>0</v>
      </c>
      <c r="AG240" s="136">
        <f>SUM(AE240:AF240)</f>
        <v>314</v>
      </c>
      <c r="AH240" s="136">
        <f>ROUND((AG240+W240)-MAX(0.3*(AG240-89-125),0),0)</f>
        <v>360</v>
      </c>
      <c r="AI240" s="203">
        <v>106</v>
      </c>
      <c r="AJ240" s="204">
        <v>15.4</v>
      </c>
      <c r="AK240" s="136">
        <v>1</v>
      </c>
      <c r="AL240" s="136">
        <v>55</v>
      </c>
      <c r="AM240" s="136">
        <v>51</v>
      </c>
      <c r="AN240" s="6">
        <v>0.52</v>
      </c>
      <c r="AO240" s="136">
        <v>21</v>
      </c>
      <c r="AP240" s="136">
        <v>32</v>
      </c>
      <c r="AQ240" s="6">
        <v>0.4</v>
      </c>
      <c r="AR240" s="149">
        <v>0</v>
      </c>
      <c r="AS240" s="149">
        <v>0.1</v>
      </c>
      <c r="AT240" s="149">
        <v>0.1</v>
      </c>
      <c r="AU240" s="149">
        <v>0.1</v>
      </c>
      <c r="AV240" s="136">
        <v>0</v>
      </c>
      <c r="AW240" s="136">
        <v>500</v>
      </c>
      <c r="AX240" s="136">
        <v>500</v>
      </c>
      <c r="AY240" s="136">
        <v>500</v>
      </c>
      <c r="AZ240" s="149">
        <v>0</v>
      </c>
      <c r="BA240" s="149">
        <v>0.125</v>
      </c>
      <c r="BB240" s="149">
        <v>0.125</v>
      </c>
      <c r="BC240" s="149">
        <v>0.125</v>
      </c>
      <c r="BD240" s="138">
        <v>0</v>
      </c>
      <c r="BE240" s="138"/>
      <c r="BF240" s="138"/>
      <c r="BG240" s="136">
        <v>0</v>
      </c>
      <c r="BH240" s="6">
        <v>3.35</v>
      </c>
      <c r="BI240" s="6">
        <v>3.35</v>
      </c>
      <c r="BJ240" s="136"/>
      <c r="BK240" s="136"/>
      <c r="BL240" s="136"/>
      <c r="BM240" s="136"/>
      <c r="BN240" s="238"/>
      <c r="BO240" s="136"/>
      <c r="BP240" s="136"/>
      <c r="BQ240" s="136"/>
      <c r="BR240" s="136"/>
      <c r="BS240" s="136"/>
      <c r="BT240" s="136"/>
      <c r="BU240" s="136"/>
    </row>
    <row r="241" spans="1:73">
      <c r="A241" s="4" t="s">
        <v>106</v>
      </c>
      <c r="B241" s="137">
        <v>36</v>
      </c>
      <c r="C241" s="137">
        <v>1984</v>
      </c>
      <c r="D241" s="190">
        <v>10737746</v>
      </c>
      <c r="E241" s="141">
        <v>4614643</v>
      </c>
      <c r="F241" s="141">
        <v>481880</v>
      </c>
      <c r="G241" s="191">
        <v>9.5</v>
      </c>
      <c r="H241" s="209"/>
      <c r="I241" s="209"/>
      <c r="J241" s="209"/>
      <c r="K241" s="145">
        <v>163854</v>
      </c>
      <c r="L241" s="197"/>
      <c r="N241" s="140">
        <v>142456412</v>
      </c>
      <c r="O241" s="145">
        <v>781544</v>
      </c>
      <c r="P241" s="145">
        <v>680216</v>
      </c>
      <c r="Q241" s="145">
        <v>225871</v>
      </c>
      <c r="R241" s="145">
        <v>1177246</v>
      </c>
      <c r="S241" s="145">
        <v>453006.3</v>
      </c>
      <c r="T241" s="145">
        <v>227</v>
      </c>
      <c r="U241" s="145">
        <v>276</v>
      </c>
      <c r="V241" s="145">
        <v>343</v>
      </c>
      <c r="W241" s="145">
        <v>76</v>
      </c>
      <c r="X241" s="145">
        <v>139</v>
      </c>
      <c r="Y241" s="145">
        <v>199</v>
      </c>
      <c r="Z241" s="145">
        <v>253</v>
      </c>
      <c r="AA241" s="136">
        <f>ROUND((T241+X241)-MAX(0.3*(T241-89-125),0),0)</f>
        <v>362</v>
      </c>
      <c r="AB241" s="136">
        <f>ROUND((U241+Y241)-MAX(0.3*(U241-89-125),0),0)</f>
        <v>456</v>
      </c>
      <c r="AC241" s="136">
        <f>ROUND((V241+Z241)-MAX(0.3*(V241-89-125),0),0)</f>
        <v>557</v>
      </c>
      <c r="AE241" s="136">
        <v>314</v>
      </c>
      <c r="AF241" s="136">
        <v>0</v>
      </c>
      <c r="AG241" s="136">
        <f>SUM(AE241:AF241)</f>
        <v>314</v>
      </c>
      <c r="AH241" s="136">
        <f>ROUND((AG241+W241)-MAX(0.3*(AG241-89-125),0),0)</f>
        <v>360</v>
      </c>
      <c r="AI241" s="203">
        <v>1429</v>
      </c>
      <c r="AJ241" s="204">
        <v>13.5</v>
      </c>
      <c r="AK241" s="136">
        <v>1</v>
      </c>
      <c r="AL241" s="136">
        <v>62</v>
      </c>
      <c r="AM241" s="136">
        <v>37</v>
      </c>
      <c r="AN241" s="6">
        <v>0.63</v>
      </c>
      <c r="AO241" s="136">
        <v>17</v>
      </c>
      <c r="AP241" s="136">
        <v>16</v>
      </c>
      <c r="AQ241" s="6">
        <v>0.52</v>
      </c>
      <c r="AR241" s="149">
        <v>0</v>
      </c>
      <c r="AS241" s="149">
        <v>0.1</v>
      </c>
      <c r="AT241" s="149">
        <v>0.1</v>
      </c>
      <c r="AU241" s="149">
        <v>0.1</v>
      </c>
      <c r="AV241" s="136">
        <v>0</v>
      </c>
      <c r="AW241" s="136">
        <v>500</v>
      </c>
      <c r="AX241" s="136">
        <v>500</v>
      </c>
      <c r="AY241" s="136">
        <v>500</v>
      </c>
      <c r="AZ241" s="149">
        <v>0</v>
      </c>
      <c r="BA241" s="149">
        <v>0.125</v>
      </c>
      <c r="BB241" s="149">
        <v>0.125</v>
      </c>
      <c r="BC241" s="149">
        <v>0.125</v>
      </c>
      <c r="BD241" s="138">
        <v>0</v>
      </c>
      <c r="BE241" s="138"/>
      <c r="BF241" s="138"/>
      <c r="BG241" s="136">
        <v>0</v>
      </c>
      <c r="BH241" s="6">
        <v>3.35</v>
      </c>
      <c r="BI241" s="6">
        <v>2.2999999999999998</v>
      </c>
      <c r="BJ241" s="136"/>
      <c r="BK241" s="136"/>
      <c r="BL241" s="136"/>
      <c r="BM241" s="136"/>
      <c r="BN241" s="238"/>
      <c r="BO241" s="136"/>
      <c r="BP241" s="136"/>
      <c r="BQ241" s="136"/>
      <c r="BR241" s="136"/>
      <c r="BS241" s="136"/>
      <c r="BT241" s="136"/>
      <c r="BU241" s="136"/>
    </row>
    <row r="242" spans="1:73">
      <c r="A242" s="4" t="s">
        <v>107</v>
      </c>
      <c r="B242" s="137">
        <v>37</v>
      </c>
      <c r="C242" s="137">
        <v>1984</v>
      </c>
      <c r="D242" s="190">
        <v>3285533</v>
      </c>
      <c r="E242" s="141">
        <v>1449534</v>
      </c>
      <c r="F242" s="141">
        <v>110050</v>
      </c>
      <c r="G242" s="191">
        <v>7.1</v>
      </c>
      <c r="H242" s="209"/>
      <c r="I242" s="209"/>
      <c r="J242" s="209"/>
      <c r="K242" s="145">
        <v>51291</v>
      </c>
      <c r="L242" s="197"/>
      <c r="N242" s="140">
        <v>41684153</v>
      </c>
      <c r="O242" s="145">
        <v>57920</v>
      </c>
      <c r="P242" s="145">
        <v>78830</v>
      </c>
      <c r="Q242" s="145">
        <v>27299</v>
      </c>
      <c r="R242" s="145">
        <v>263578.59999999998</v>
      </c>
      <c r="S242" s="145">
        <v>99485.75</v>
      </c>
      <c r="T242" s="145">
        <v>218</v>
      </c>
      <c r="U242" s="145">
        <v>282</v>
      </c>
      <c r="V242" s="145">
        <v>349</v>
      </c>
      <c r="W242" s="145">
        <v>76</v>
      </c>
      <c r="X242" s="145">
        <v>139</v>
      </c>
      <c r="Y242" s="145">
        <v>199</v>
      </c>
      <c r="Z242" s="145">
        <v>253</v>
      </c>
      <c r="AA242" s="136">
        <f>ROUND((T242+X242)-MAX(0.3*(T242-89-125),0),0)</f>
        <v>356</v>
      </c>
      <c r="AB242" s="136">
        <f>ROUND((U242+Y242)-MAX(0.3*(U242-89-125),0),0)</f>
        <v>461</v>
      </c>
      <c r="AC242" s="136">
        <f>ROUND((V242+Z242)-MAX(0.3*(V242-89-125),0),0)</f>
        <v>562</v>
      </c>
      <c r="AE242" s="136">
        <v>314</v>
      </c>
      <c r="AF242" s="136">
        <v>65</v>
      </c>
      <c r="AG242" s="136">
        <f>SUM(AE242:AF242)</f>
        <v>379</v>
      </c>
      <c r="AH242" s="136">
        <f>ROUND((AG242+W242)-MAX(0.3*(AG242-89-125),0),0)</f>
        <v>406</v>
      </c>
      <c r="AI242" s="203">
        <v>426</v>
      </c>
      <c r="AJ242" s="204">
        <v>13.3</v>
      </c>
      <c r="AK242" s="136">
        <v>1</v>
      </c>
      <c r="AL242" s="136">
        <v>76</v>
      </c>
      <c r="AM242" s="136">
        <v>25</v>
      </c>
      <c r="AN242" s="6">
        <v>0.75</v>
      </c>
      <c r="AO242" s="136">
        <v>34</v>
      </c>
      <c r="AP242" s="136">
        <v>14</v>
      </c>
      <c r="AQ242" s="6">
        <v>0.71</v>
      </c>
      <c r="AR242" s="149">
        <v>0</v>
      </c>
      <c r="AS242" s="149">
        <v>0.1</v>
      </c>
      <c r="AT242" s="149">
        <v>0.1</v>
      </c>
      <c r="AU242" s="149">
        <v>0.1</v>
      </c>
      <c r="AV242" s="136">
        <v>0</v>
      </c>
      <c r="AW242" s="136">
        <v>500</v>
      </c>
      <c r="AX242" s="136">
        <v>500</v>
      </c>
      <c r="AY242" s="136">
        <v>500</v>
      </c>
      <c r="AZ242" s="149">
        <v>0</v>
      </c>
      <c r="BA242" s="149">
        <v>0.125</v>
      </c>
      <c r="BB242" s="149">
        <v>0.125</v>
      </c>
      <c r="BC242" s="149">
        <v>0.125</v>
      </c>
      <c r="BD242" s="138">
        <v>0</v>
      </c>
      <c r="BE242" s="138"/>
      <c r="BF242" s="138"/>
      <c r="BG242" s="136">
        <v>0</v>
      </c>
      <c r="BH242" s="6">
        <v>3.35</v>
      </c>
      <c r="BI242" s="6">
        <v>3.35</v>
      </c>
      <c r="BJ242" s="136"/>
      <c r="BK242" s="136"/>
      <c r="BL242" s="136"/>
      <c r="BM242" s="136"/>
      <c r="BN242" s="238"/>
      <c r="BO242" s="136"/>
      <c r="BP242" s="136"/>
      <c r="BQ242" s="136"/>
      <c r="BR242" s="136"/>
      <c r="BS242" s="136"/>
      <c r="BT242" s="136"/>
      <c r="BU242" s="136"/>
    </row>
    <row r="243" spans="1:73">
      <c r="A243" s="4" t="s">
        <v>108</v>
      </c>
      <c r="B243" s="137">
        <v>38</v>
      </c>
      <c r="C243" s="137">
        <v>1984</v>
      </c>
      <c r="D243" s="190">
        <v>2666588</v>
      </c>
      <c r="E243" s="141">
        <v>1203487</v>
      </c>
      <c r="F243" s="141">
        <v>125178</v>
      </c>
      <c r="G243" s="191">
        <v>9.4</v>
      </c>
      <c r="H243" s="209"/>
      <c r="I243" s="209"/>
      <c r="J243" s="209"/>
      <c r="K243" s="145">
        <v>37444</v>
      </c>
      <c r="L243" s="197"/>
      <c r="N243" s="140">
        <v>34216272</v>
      </c>
      <c r="O243" s="145">
        <v>263705</v>
      </c>
      <c r="P243" s="145">
        <v>71666</v>
      </c>
      <c r="Q243" s="145">
        <v>27200</v>
      </c>
      <c r="R243" s="145">
        <v>237004</v>
      </c>
      <c r="S243" s="145">
        <v>97027.16</v>
      </c>
      <c r="T243" s="145">
        <v>312</v>
      </c>
      <c r="U243" s="145">
        <v>368</v>
      </c>
      <c r="V243" s="145">
        <v>445</v>
      </c>
      <c r="W243" s="145">
        <v>76</v>
      </c>
      <c r="X243" s="145">
        <v>139</v>
      </c>
      <c r="Y243" s="145">
        <v>199</v>
      </c>
      <c r="Z243" s="145">
        <v>253</v>
      </c>
      <c r="AA243" s="136">
        <f>ROUND((T243+X243)-MAX(0.3*(T243-89-125),0),0)</f>
        <v>422</v>
      </c>
      <c r="AB243" s="136">
        <f>ROUND((U243+Y243)-MAX(0.3*(U243-89-125),0),0)</f>
        <v>521</v>
      </c>
      <c r="AC243" s="136">
        <f>ROUND((V243+Z243)-MAX(0.3*(V243-89-125),0),0)</f>
        <v>629</v>
      </c>
      <c r="AE243" s="136">
        <v>314</v>
      </c>
      <c r="AF243" s="136">
        <v>2</v>
      </c>
      <c r="AG243" s="136">
        <f>SUM(AE243:AF243)</f>
        <v>316</v>
      </c>
      <c r="AH243" s="136">
        <f>ROUND((AG243+W243)-MAX(0.3*(AG243-89-125),0),0)</f>
        <v>361</v>
      </c>
      <c r="AI243" s="203">
        <v>331</v>
      </c>
      <c r="AJ243" s="204">
        <v>12.8</v>
      </c>
      <c r="AK243" s="136">
        <v>0</v>
      </c>
      <c r="AL243" s="136">
        <v>36</v>
      </c>
      <c r="AM243" s="136">
        <v>24</v>
      </c>
      <c r="AN243" s="6">
        <v>0.6</v>
      </c>
      <c r="AO243" s="136">
        <v>21</v>
      </c>
      <c r="AP243" s="136">
        <v>9</v>
      </c>
      <c r="AQ243" s="6">
        <v>0.7</v>
      </c>
      <c r="AR243" s="149">
        <v>0</v>
      </c>
      <c r="AS243" s="149">
        <v>0.1</v>
      </c>
      <c r="AT243" s="149">
        <v>0.1</v>
      </c>
      <c r="AU243" s="149">
        <v>0.1</v>
      </c>
      <c r="AV243" s="136">
        <v>0</v>
      </c>
      <c r="AW243" s="136">
        <v>500</v>
      </c>
      <c r="AX243" s="136">
        <v>500</v>
      </c>
      <c r="AY243" s="136">
        <v>500</v>
      </c>
      <c r="AZ243" s="149">
        <v>0</v>
      </c>
      <c r="BA243" s="149">
        <v>0.125</v>
      </c>
      <c r="BB243" s="149">
        <v>0.125</v>
      </c>
      <c r="BC243" s="149">
        <v>0.125</v>
      </c>
      <c r="BD243" s="138">
        <v>0</v>
      </c>
      <c r="BE243" s="138"/>
      <c r="BF243" s="138"/>
      <c r="BG243" s="136">
        <v>0</v>
      </c>
      <c r="BH243" s="6">
        <v>3.35</v>
      </c>
      <c r="BI243" s="6">
        <v>3.1</v>
      </c>
      <c r="BJ243" s="136"/>
      <c r="BK243" s="136"/>
      <c r="BL243" s="136"/>
      <c r="BM243" s="136"/>
      <c r="BN243" s="238"/>
      <c r="BO243" s="136"/>
      <c r="BP243" s="136"/>
      <c r="BQ243" s="136"/>
      <c r="BR243" s="136"/>
      <c r="BS243" s="136"/>
      <c r="BT243" s="136"/>
      <c r="BU243" s="136"/>
    </row>
    <row r="244" spans="1:73">
      <c r="A244" s="4" t="s">
        <v>109</v>
      </c>
      <c r="B244" s="137">
        <v>39</v>
      </c>
      <c r="C244" s="137">
        <v>1984</v>
      </c>
      <c r="D244" s="190">
        <v>11815172</v>
      </c>
      <c r="E244" s="141">
        <v>4996147</v>
      </c>
      <c r="F244" s="141">
        <v>498989</v>
      </c>
      <c r="G244" s="191">
        <v>9.1</v>
      </c>
      <c r="H244" s="209"/>
      <c r="I244" s="209"/>
      <c r="J244" s="209"/>
      <c r="K244" s="145">
        <v>167390</v>
      </c>
      <c r="L244" s="197"/>
      <c r="N244" s="140">
        <v>158681543</v>
      </c>
      <c r="O244" s="145">
        <v>96577</v>
      </c>
      <c r="P244" s="145">
        <v>576396</v>
      </c>
      <c r="Q244" s="145">
        <v>191742</v>
      </c>
      <c r="R244" s="145">
        <v>1101152</v>
      </c>
      <c r="S244" s="145">
        <v>421420.79999999999</v>
      </c>
      <c r="T244" s="145">
        <v>273</v>
      </c>
      <c r="U244" s="145">
        <v>350</v>
      </c>
      <c r="V244" s="145">
        <v>415</v>
      </c>
      <c r="W244" s="145">
        <v>76</v>
      </c>
      <c r="X244" s="145">
        <v>139</v>
      </c>
      <c r="Y244" s="145">
        <v>199</v>
      </c>
      <c r="Z244" s="145">
        <v>253</v>
      </c>
      <c r="AA244" s="136">
        <f>ROUND((T244+X244)-MAX(0.3*(T244-89-125),0),0)</f>
        <v>394</v>
      </c>
      <c r="AB244" s="136">
        <f>ROUND((U244+Y244)-MAX(0.3*(U244-89-125),0),0)</f>
        <v>508</v>
      </c>
      <c r="AC244" s="136">
        <f>ROUND((V244+Z244)-MAX(0.3*(V244-89-125),0),0)</f>
        <v>608</v>
      </c>
      <c r="AE244" s="136">
        <v>314</v>
      </c>
      <c r="AF244" s="136">
        <v>32</v>
      </c>
      <c r="AG244" s="136">
        <f>SUM(AE244:AF244)</f>
        <v>346</v>
      </c>
      <c r="AH244" s="136">
        <f>ROUND((AG244+W244)-MAX(0.3*(AG244-89-125),0),0)</f>
        <v>382</v>
      </c>
      <c r="AI244" s="203">
        <v>1825</v>
      </c>
      <c r="AJ244" s="204">
        <v>15.6</v>
      </c>
      <c r="AK244" s="136">
        <v>0</v>
      </c>
      <c r="AL244" s="136">
        <v>103</v>
      </c>
      <c r="AM244" s="136">
        <v>100</v>
      </c>
      <c r="AN244" s="6">
        <v>0.51</v>
      </c>
      <c r="AO244" s="136">
        <v>23</v>
      </c>
      <c r="AP244" s="136">
        <v>27</v>
      </c>
      <c r="AQ244" s="6">
        <v>0.46</v>
      </c>
      <c r="AR244" s="149">
        <v>0</v>
      </c>
      <c r="AS244" s="149">
        <v>0.1</v>
      </c>
      <c r="AT244" s="149">
        <v>0.1</v>
      </c>
      <c r="AU244" s="149">
        <v>0.1</v>
      </c>
      <c r="AV244" s="136">
        <v>0</v>
      </c>
      <c r="AW244" s="136">
        <v>500</v>
      </c>
      <c r="AX244" s="136">
        <v>500</v>
      </c>
      <c r="AY244" s="136">
        <v>500</v>
      </c>
      <c r="AZ244" s="149">
        <v>0</v>
      </c>
      <c r="BA244" s="149">
        <v>0.125</v>
      </c>
      <c r="BB244" s="149">
        <v>0.125</v>
      </c>
      <c r="BC244" s="149">
        <v>0.125</v>
      </c>
      <c r="BD244" s="138">
        <v>0</v>
      </c>
      <c r="BE244" s="138"/>
      <c r="BF244" s="138"/>
      <c r="BG244" s="136">
        <v>0</v>
      </c>
      <c r="BH244" s="6">
        <v>3.35</v>
      </c>
      <c r="BI244" s="6">
        <v>3.35</v>
      </c>
      <c r="BJ244" s="136"/>
      <c r="BK244" s="136"/>
      <c r="BL244" s="136"/>
      <c r="BM244" s="136"/>
      <c r="BN244" s="238"/>
      <c r="BO244" s="136"/>
      <c r="BP244" s="136"/>
      <c r="BQ244" s="136"/>
      <c r="BR244" s="136"/>
      <c r="BS244" s="136"/>
      <c r="BT244" s="136"/>
      <c r="BU244" s="136"/>
    </row>
    <row r="245" spans="1:73">
      <c r="A245" s="4" t="s">
        <v>110</v>
      </c>
      <c r="B245" s="137">
        <v>40</v>
      </c>
      <c r="C245" s="137">
        <v>1984</v>
      </c>
      <c r="D245" s="190">
        <v>961894</v>
      </c>
      <c r="E245" s="141">
        <v>460735</v>
      </c>
      <c r="F245" s="141">
        <v>26857</v>
      </c>
      <c r="G245" s="191">
        <v>5.5</v>
      </c>
      <c r="H245" s="209"/>
      <c r="I245" s="209"/>
      <c r="J245" s="209"/>
      <c r="K245" s="145">
        <v>13801</v>
      </c>
      <c r="L245" s="197"/>
      <c r="N245" s="140">
        <v>13280099</v>
      </c>
      <c r="O245" s="145">
        <v>8164</v>
      </c>
      <c r="P245" s="145">
        <v>44488</v>
      </c>
      <c r="Q245" s="145">
        <v>15839</v>
      </c>
      <c r="R245" s="145">
        <v>76274.09</v>
      </c>
      <c r="S245" s="145">
        <v>31476.75</v>
      </c>
      <c r="T245" s="145">
        <v>375</v>
      </c>
      <c r="U245" s="145">
        <v>462</v>
      </c>
      <c r="V245" s="145">
        <v>528</v>
      </c>
      <c r="W245" s="145">
        <v>76</v>
      </c>
      <c r="X245" s="145">
        <v>139</v>
      </c>
      <c r="Y245" s="145">
        <v>199</v>
      </c>
      <c r="Z245" s="145">
        <v>253</v>
      </c>
      <c r="AA245" s="136">
        <f>ROUND((T245+X245)-MAX(0.3*(T245-89-125),0),0)</f>
        <v>466</v>
      </c>
      <c r="AB245" s="136">
        <f>ROUND((U245+Y245)-MAX(0.3*(U245-89-125),0),0)</f>
        <v>587</v>
      </c>
      <c r="AC245" s="136">
        <f>ROUND((V245+Z245)-MAX(0.3*(V245-89-125),0),0)</f>
        <v>687</v>
      </c>
      <c r="AE245" s="136">
        <v>314</v>
      </c>
      <c r="AF245" s="136">
        <v>53</v>
      </c>
      <c r="AG245" s="136">
        <f>SUM(AE245:AF245)</f>
        <v>367</v>
      </c>
      <c r="AH245" s="136">
        <f>ROUND((AG245+W245)-MAX(0.3*(AG245-89-125),0),0)</f>
        <v>397</v>
      </c>
      <c r="AI245" s="203">
        <v>121</v>
      </c>
      <c r="AJ245" s="204">
        <v>12.8</v>
      </c>
      <c r="AK245" s="136">
        <v>0</v>
      </c>
      <c r="AL245" s="136">
        <v>85</v>
      </c>
      <c r="AM245" s="136">
        <v>15</v>
      </c>
      <c r="AN245" s="6">
        <v>0.85</v>
      </c>
      <c r="AO245" s="136">
        <v>29</v>
      </c>
      <c r="AP245" s="136">
        <v>21</v>
      </c>
      <c r="AQ245" s="6">
        <v>0.57999999999999996</v>
      </c>
      <c r="AR245" s="149">
        <v>0</v>
      </c>
      <c r="AS245" s="149">
        <v>0.1</v>
      </c>
      <c r="AT245" s="149">
        <v>0.1</v>
      </c>
      <c r="AU245" s="149">
        <v>0.1</v>
      </c>
      <c r="AV245" s="136">
        <v>0</v>
      </c>
      <c r="AW245" s="136">
        <v>500</v>
      </c>
      <c r="AX245" s="136">
        <v>500</v>
      </c>
      <c r="AY245" s="136">
        <v>500</v>
      </c>
      <c r="AZ245" s="149">
        <v>0</v>
      </c>
      <c r="BA245" s="149">
        <v>0.125</v>
      </c>
      <c r="BB245" s="149">
        <v>0.125</v>
      </c>
      <c r="BC245" s="149">
        <v>0.125</v>
      </c>
      <c r="BD245" s="138">
        <v>0</v>
      </c>
      <c r="BE245" s="138"/>
      <c r="BF245" s="138"/>
      <c r="BG245" s="136">
        <v>0</v>
      </c>
      <c r="BH245" s="6">
        <v>3.35</v>
      </c>
      <c r="BI245" s="6">
        <v>3.35</v>
      </c>
      <c r="BJ245" s="136"/>
      <c r="BK245" s="136"/>
      <c r="BL245" s="136"/>
      <c r="BM245" s="136"/>
      <c r="BN245" s="238"/>
      <c r="BO245" s="136"/>
      <c r="BP245" s="136"/>
      <c r="BQ245" s="136"/>
      <c r="BR245" s="136"/>
      <c r="BS245" s="136"/>
      <c r="BT245" s="136"/>
      <c r="BU245" s="136"/>
    </row>
    <row r="246" spans="1:73">
      <c r="A246" s="4" t="s">
        <v>111</v>
      </c>
      <c r="B246" s="137">
        <v>41</v>
      </c>
      <c r="C246" s="137">
        <v>1984</v>
      </c>
      <c r="D246" s="190">
        <v>3271868</v>
      </c>
      <c r="E246" s="141">
        <v>1401036</v>
      </c>
      <c r="F246" s="141">
        <v>103888</v>
      </c>
      <c r="G246" s="191">
        <v>6.9</v>
      </c>
      <c r="H246" s="209"/>
      <c r="I246" s="209"/>
      <c r="J246" s="209"/>
      <c r="K246" s="145">
        <v>41203</v>
      </c>
      <c r="L246" s="197"/>
      <c r="N246" s="140">
        <v>35967206</v>
      </c>
      <c r="O246" s="145">
        <v>35664</v>
      </c>
      <c r="P246" s="145">
        <v>125805</v>
      </c>
      <c r="Q246" s="145">
        <v>46646</v>
      </c>
      <c r="R246" s="145">
        <v>403403.7</v>
      </c>
      <c r="S246" s="145">
        <v>134470.6</v>
      </c>
      <c r="T246" s="145">
        <v>108</v>
      </c>
      <c r="U246" s="145">
        <v>142</v>
      </c>
      <c r="V246" s="145">
        <v>174</v>
      </c>
      <c r="W246" s="145">
        <v>76</v>
      </c>
      <c r="X246" s="145">
        <v>139</v>
      </c>
      <c r="Y246" s="145">
        <v>199</v>
      </c>
      <c r="Z246" s="145">
        <v>253</v>
      </c>
      <c r="AA246" s="136">
        <f>ROUND((T246+X246)-MAX(0.3*(T246-89-125),0),0)</f>
        <v>247</v>
      </c>
      <c r="AB246" s="136">
        <f>ROUND((U246+Y246)-MAX(0.3*(U246-89-125),0),0)</f>
        <v>341</v>
      </c>
      <c r="AC246" s="136">
        <f>ROUND((V246+Z246)-MAX(0.3*(V246-89-125),0),0)</f>
        <v>427</v>
      </c>
      <c r="AE246" s="136">
        <v>314</v>
      </c>
      <c r="AF246" s="136">
        <v>0</v>
      </c>
      <c r="AG246" s="136">
        <f>SUM(AE246:AF246)</f>
        <v>314</v>
      </c>
      <c r="AH246" s="136">
        <f>ROUND((AG246+W246)-MAX(0.3*(AG246-89-125),0),0)</f>
        <v>360</v>
      </c>
      <c r="AI246" s="203">
        <v>561</v>
      </c>
      <c r="AJ246" s="204">
        <v>17.2</v>
      </c>
      <c r="AK246" s="136">
        <v>1</v>
      </c>
      <c r="AL246" s="136">
        <v>103</v>
      </c>
      <c r="AM246" s="136">
        <v>20</v>
      </c>
      <c r="AN246" s="6">
        <v>0.84</v>
      </c>
      <c r="AO246" s="136">
        <v>39</v>
      </c>
      <c r="AP246" s="136">
        <v>6</v>
      </c>
      <c r="AQ246" s="6">
        <v>0.87</v>
      </c>
      <c r="AR246" s="149">
        <v>0</v>
      </c>
      <c r="AS246" s="149">
        <v>0.1</v>
      </c>
      <c r="AT246" s="149">
        <v>0.1</v>
      </c>
      <c r="AU246" s="149">
        <v>0.1</v>
      </c>
      <c r="AV246" s="136">
        <v>0</v>
      </c>
      <c r="AW246" s="136">
        <v>500</v>
      </c>
      <c r="AX246" s="136">
        <v>500</v>
      </c>
      <c r="AY246" s="136">
        <v>500</v>
      </c>
      <c r="AZ246" s="149">
        <v>0</v>
      </c>
      <c r="BA246" s="149">
        <v>0.125</v>
      </c>
      <c r="BB246" s="149">
        <v>0.125</v>
      </c>
      <c r="BC246" s="149">
        <v>0.125</v>
      </c>
      <c r="BD246" s="138">
        <v>0</v>
      </c>
      <c r="BE246" s="138"/>
      <c r="BF246" s="138"/>
      <c r="BG246" s="136">
        <v>0</v>
      </c>
      <c r="BH246" s="6">
        <v>3.35</v>
      </c>
      <c r="BI246" s="6">
        <v>3.35</v>
      </c>
      <c r="BJ246" s="136"/>
      <c r="BK246" s="136"/>
      <c r="BL246" s="136"/>
      <c r="BM246" s="136"/>
      <c r="BN246" s="238"/>
      <c r="BO246" s="136"/>
      <c r="BP246" s="136"/>
      <c r="BQ246" s="136"/>
      <c r="BR246" s="136"/>
      <c r="BS246" s="136"/>
      <c r="BT246" s="136"/>
      <c r="BU246" s="136"/>
    </row>
    <row r="247" spans="1:73">
      <c r="A247" s="4" t="s">
        <v>112</v>
      </c>
      <c r="B247" s="137">
        <v>42</v>
      </c>
      <c r="C247" s="137">
        <v>1984</v>
      </c>
      <c r="D247" s="190">
        <v>697249</v>
      </c>
      <c r="E247" s="141">
        <v>326984</v>
      </c>
      <c r="F247" s="141">
        <v>14968</v>
      </c>
      <c r="G247" s="191">
        <v>4.4000000000000004</v>
      </c>
      <c r="H247" s="209"/>
      <c r="I247" s="209"/>
      <c r="J247" s="209"/>
      <c r="K247" s="145">
        <v>9194</v>
      </c>
      <c r="N247" s="140">
        <v>8291305</v>
      </c>
      <c r="O247" s="145">
        <v>2543</v>
      </c>
      <c r="P247" s="145">
        <v>16270</v>
      </c>
      <c r="Q247" s="145">
        <v>5825</v>
      </c>
      <c r="R247" s="145">
        <v>47515</v>
      </c>
      <c r="S247" s="145">
        <v>15471.42</v>
      </c>
      <c r="T247" s="145">
        <v>280</v>
      </c>
      <c r="U247" s="145">
        <v>321</v>
      </c>
      <c r="V247" s="145">
        <v>361</v>
      </c>
      <c r="W247" s="145">
        <v>76</v>
      </c>
      <c r="X247" s="145">
        <v>139</v>
      </c>
      <c r="Y247" s="145">
        <v>199</v>
      </c>
      <c r="Z247" s="145">
        <v>253</v>
      </c>
      <c r="AA247" s="136">
        <f>ROUND((T247+X247)-MAX(0.3*(T247-89-125),0),0)</f>
        <v>399</v>
      </c>
      <c r="AB247" s="136">
        <f>ROUND((U247+Y247)-MAX(0.3*(U247-89-125),0),0)</f>
        <v>488</v>
      </c>
      <c r="AC247" s="136">
        <f>ROUND((V247+Z247)-MAX(0.3*(V247-89-125),0),0)</f>
        <v>570</v>
      </c>
      <c r="AE247" s="136">
        <v>314</v>
      </c>
      <c r="AF247" s="136">
        <v>15</v>
      </c>
      <c r="AG247" s="136">
        <f>SUM(AE247:AF247)</f>
        <v>329</v>
      </c>
      <c r="AH247" s="136">
        <f>ROUND((AG247+W247)-MAX(0.3*(AG247-89-125),0),0)</f>
        <v>371</v>
      </c>
      <c r="AI247" s="203">
        <v>100</v>
      </c>
      <c r="AJ247" s="204">
        <v>14.5</v>
      </c>
      <c r="AK247" s="136">
        <v>0</v>
      </c>
      <c r="AL247" s="136">
        <v>16</v>
      </c>
      <c r="AM247" s="136">
        <v>54</v>
      </c>
      <c r="AN247" s="6">
        <v>0.23</v>
      </c>
      <c r="AO247" s="136">
        <v>9</v>
      </c>
      <c r="AP247" s="136">
        <v>26</v>
      </c>
      <c r="AQ247" s="6">
        <v>0.26</v>
      </c>
      <c r="AR247" s="149">
        <v>0</v>
      </c>
      <c r="AS247" s="149">
        <v>0.1</v>
      </c>
      <c r="AT247" s="149">
        <v>0.1</v>
      </c>
      <c r="AU247" s="149">
        <v>0.1</v>
      </c>
      <c r="AV247" s="136">
        <v>0</v>
      </c>
      <c r="AW247" s="136">
        <v>500</v>
      </c>
      <c r="AX247" s="136">
        <v>500</v>
      </c>
      <c r="AY247" s="136">
        <v>500</v>
      </c>
      <c r="AZ247" s="149">
        <v>0</v>
      </c>
      <c r="BA247" s="149">
        <v>0.125</v>
      </c>
      <c r="BB247" s="149">
        <v>0.125</v>
      </c>
      <c r="BC247" s="149">
        <v>0.125</v>
      </c>
      <c r="BD247" s="138">
        <v>0</v>
      </c>
      <c r="BE247" s="138"/>
      <c r="BF247" s="138"/>
      <c r="BG247" s="136">
        <v>0</v>
      </c>
      <c r="BH247" s="6">
        <v>3.35</v>
      </c>
      <c r="BI247" s="6">
        <v>2.8</v>
      </c>
      <c r="BJ247" s="136"/>
      <c r="BK247" s="136"/>
      <c r="BL247" s="136"/>
      <c r="BM247" s="136"/>
      <c r="BN247" s="238"/>
      <c r="BO247" s="136"/>
      <c r="BP247" s="136"/>
      <c r="BQ247" s="136"/>
      <c r="BR247" s="136"/>
      <c r="BS247" s="136"/>
      <c r="BT247" s="136"/>
      <c r="BU247" s="136"/>
    </row>
    <row r="248" spans="1:73">
      <c r="A248" s="4" t="s">
        <v>113</v>
      </c>
      <c r="B248" s="137">
        <v>43</v>
      </c>
      <c r="C248" s="137">
        <v>1984</v>
      </c>
      <c r="D248" s="190">
        <v>4686737</v>
      </c>
      <c r="E248" s="141">
        <v>2034185</v>
      </c>
      <c r="F248" s="141">
        <v>190162</v>
      </c>
      <c r="G248" s="191">
        <v>8.5</v>
      </c>
      <c r="H248" s="209"/>
      <c r="I248" s="209"/>
      <c r="J248" s="209"/>
      <c r="K248" s="145">
        <v>63983</v>
      </c>
      <c r="L248" s="197"/>
      <c r="N248" s="140">
        <v>53410068</v>
      </c>
      <c r="O248" s="145">
        <v>38708</v>
      </c>
      <c r="P248" s="145">
        <v>153455</v>
      </c>
      <c r="Q248" s="145">
        <v>58838</v>
      </c>
      <c r="R248" s="145">
        <v>563488.80000000005</v>
      </c>
      <c r="S248" s="145">
        <v>200529</v>
      </c>
      <c r="T248" s="145">
        <v>101</v>
      </c>
      <c r="U248" s="145">
        <v>127</v>
      </c>
      <c r="V248" s="145">
        <v>154</v>
      </c>
      <c r="W248" s="145">
        <v>76</v>
      </c>
      <c r="X248" s="145">
        <v>139</v>
      </c>
      <c r="Y248" s="145">
        <v>199</v>
      </c>
      <c r="Z248" s="145">
        <v>253</v>
      </c>
      <c r="AA248" s="136">
        <f>ROUND((T248+X248)-MAX(0.3*(T248-89-125),0),0)</f>
        <v>240</v>
      </c>
      <c r="AB248" s="136">
        <f>ROUND((U248+Y248)-MAX(0.3*(U248-89-125),0),0)</f>
        <v>326</v>
      </c>
      <c r="AC248" s="136">
        <f>ROUND((V248+Z248)-MAX(0.3*(V248-89-125),0),0)</f>
        <v>407</v>
      </c>
      <c r="AE248" s="136">
        <v>314</v>
      </c>
      <c r="AF248" s="136">
        <v>0</v>
      </c>
      <c r="AG248" s="136">
        <f>SUM(AE248:AF248)</f>
        <v>314</v>
      </c>
      <c r="AH248" s="136">
        <f>ROUND((AG248+W248)-MAX(0.3*(AG248-89-125),0),0)</f>
        <v>360</v>
      </c>
      <c r="AI248" s="203">
        <v>800</v>
      </c>
      <c r="AJ248" s="204">
        <v>17.399999999999999</v>
      </c>
      <c r="AK248" s="136">
        <v>0</v>
      </c>
      <c r="AL248" s="136">
        <v>60</v>
      </c>
      <c r="AM248" s="136">
        <v>37</v>
      </c>
      <c r="AN248" s="6">
        <v>0.62</v>
      </c>
      <c r="AO248" s="136">
        <v>22</v>
      </c>
      <c r="AP248" s="136">
        <v>11</v>
      </c>
      <c r="AQ248" s="6">
        <v>0.67</v>
      </c>
      <c r="AR248" s="149">
        <v>0</v>
      </c>
      <c r="AS248" s="149">
        <v>0.1</v>
      </c>
      <c r="AT248" s="149">
        <v>0.1</v>
      </c>
      <c r="AU248" s="149">
        <v>0.1</v>
      </c>
      <c r="AV248" s="136">
        <v>0</v>
      </c>
      <c r="AW248" s="136">
        <v>500</v>
      </c>
      <c r="AX248" s="136">
        <v>500</v>
      </c>
      <c r="AY248" s="136">
        <v>500</v>
      </c>
      <c r="AZ248" s="149">
        <v>0</v>
      </c>
      <c r="BA248" s="149">
        <v>0.125</v>
      </c>
      <c r="BB248" s="149">
        <v>0.125</v>
      </c>
      <c r="BC248" s="149">
        <v>0.125</v>
      </c>
      <c r="BD248" s="138">
        <v>0</v>
      </c>
      <c r="BE248" s="138"/>
      <c r="BF248" s="138"/>
      <c r="BG248" s="136">
        <v>0</v>
      </c>
      <c r="BH248" s="6">
        <v>3.35</v>
      </c>
      <c r="BI248" s="6">
        <v>3.35</v>
      </c>
      <c r="BJ248" s="136"/>
      <c r="BK248" s="136"/>
      <c r="BL248" s="136"/>
      <c r="BM248" s="136"/>
      <c r="BN248" s="238"/>
      <c r="BO248" s="136"/>
      <c r="BP248" s="136"/>
      <c r="BQ248" s="136"/>
      <c r="BR248" s="136"/>
      <c r="BS248" s="136"/>
      <c r="BT248" s="136"/>
      <c r="BU248" s="136"/>
    </row>
    <row r="249" spans="1:73">
      <c r="A249" s="4" t="s">
        <v>114</v>
      </c>
      <c r="B249" s="137">
        <v>44</v>
      </c>
      <c r="C249" s="137">
        <v>1984</v>
      </c>
      <c r="D249" s="190">
        <v>16007086</v>
      </c>
      <c r="E249" s="141">
        <v>7360153</v>
      </c>
      <c r="F249" s="141">
        <v>480012</v>
      </c>
      <c r="G249" s="191">
        <v>6.1</v>
      </c>
      <c r="H249" s="209"/>
      <c r="I249" s="209"/>
      <c r="J249" s="209"/>
      <c r="K249" s="145">
        <v>288637</v>
      </c>
      <c r="L249" s="197"/>
      <c r="N249" s="140">
        <v>214972612</v>
      </c>
      <c r="O249" s="145">
        <v>66408</v>
      </c>
      <c r="P249" s="145">
        <v>339151</v>
      </c>
      <c r="Q249" s="145">
        <v>113921</v>
      </c>
      <c r="R249" s="145">
        <v>1253742</v>
      </c>
      <c r="S249" s="145">
        <v>383984.5</v>
      </c>
      <c r="T249" s="145">
        <v>128</v>
      </c>
      <c r="U249" s="145">
        <v>148</v>
      </c>
      <c r="V249" s="145">
        <v>178</v>
      </c>
      <c r="W249" s="145">
        <v>76</v>
      </c>
      <c r="X249" s="145">
        <v>139</v>
      </c>
      <c r="Y249" s="145">
        <v>199</v>
      </c>
      <c r="Z249" s="145">
        <v>253</v>
      </c>
      <c r="AA249" s="136">
        <f>ROUND((T249+X249)-MAX(0.3*(T249-89-125),0),0)</f>
        <v>267</v>
      </c>
      <c r="AB249" s="136">
        <f>ROUND((U249+Y249)-MAX(0.3*(U249-89-125),0),0)</f>
        <v>347</v>
      </c>
      <c r="AC249" s="136">
        <f>ROUND((V249+Z249)-MAX(0.3*(V249-89-125),0),0)</f>
        <v>431</v>
      </c>
      <c r="AE249" s="136">
        <v>314</v>
      </c>
      <c r="AF249" s="136">
        <v>0</v>
      </c>
      <c r="AG249" s="136">
        <f>SUM(AE249:AF249)</f>
        <v>314</v>
      </c>
      <c r="AH249" s="136">
        <f>ROUND((AG249+W249)-MAX(0.3*(AG249-89-125),0),0)</f>
        <v>360</v>
      </c>
      <c r="AI249" s="203">
        <v>2448</v>
      </c>
      <c r="AJ249" s="204">
        <v>15.7</v>
      </c>
      <c r="AK249" s="136">
        <v>1</v>
      </c>
      <c r="AL249" s="136">
        <v>114</v>
      </c>
      <c r="AM249" s="136">
        <v>36</v>
      </c>
      <c r="AN249" s="6">
        <v>0.76</v>
      </c>
      <c r="AO249" s="136">
        <v>26</v>
      </c>
      <c r="AP249" s="136">
        <v>5</v>
      </c>
      <c r="AQ249" s="6">
        <v>0.84</v>
      </c>
      <c r="AR249" s="149">
        <v>0</v>
      </c>
      <c r="AS249" s="149">
        <v>0.1</v>
      </c>
      <c r="AT249" s="149">
        <v>0.1</v>
      </c>
      <c r="AU249" s="149">
        <v>0.1</v>
      </c>
      <c r="AV249" s="136">
        <v>0</v>
      </c>
      <c r="AW249" s="136">
        <v>500</v>
      </c>
      <c r="AX249" s="136">
        <v>500</v>
      </c>
      <c r="AY249" s="136">
        <v>500</v>
      </c>
      <c r="AZ249" s="149">
        <v>0</v>
      </c>
      <c r="BA249" s="149">
        <v>0.125</v>
      </c>
      <c r="BB249" s="149">
        <v>0.125</v>
      </c>
      <c r="BC249" s="149">
        <v>0.125</v>
      </c>
      <c r="BD249" s="138">
        <v>0</v>
      </c>
      <c r="BE249" s="138"/>
      <c r="BF249" s="138"/>
      <c r="BG249" s="136">
        <v>0</v>
      </c>
      <c r="BH249" s="6">
        <v>3.35</v>
      </c>
      <c r="BI249" s="6">
        <v>1.4</v>
      </c>
      <c r="BJ249" s="136"/>
      <c r="BK249" s="136"/>
      <c r="BL249" s="136"/>
      <c r="BM249" s="136"/>
      <c r="BN249" s="238"/>
      <c r="BO249" s="136"/>
      <c r="BP249" s="136"/>
      <c r="BQ249" s="136"/>
      <c r="BR249" s="136"/>
      <c r="BS249" s="136"/>
      <c r="BT249" s="136"/>
      <c r="BU249" s="136"/>
    </row>
    <row r="250" spans="1:73">
      <c r="A250" s="4" t="s">
        <v>115</v>
      </c>
      <c r="B250" s="137">
        <v>45</v>
      </c>
      <c r="C250" s="137">
        <v>1984</v>
      </c>
      <c r="D250" s="190">
        <v>1622342</v>
      </c>
      <c r="E250" s="141">
        <v>659064</v>
      </c>
      <c r="F250" s="141">
        <v>45574</v>
      </c>
      <c r="G250" s="191">
        <v>6.5</v>
      </c>
      <c r="H250" s="209"/>
      <c r="I250" s="209"/>
      <c r="J250" s="209"/>
      <c r="K250" s="145">
        <v>22147</v>
      </c>
      <c r="L250" s="197"/>
      <c r="N250" s="140">
        <v>17598302</v>
      </c>
      <c r="O250" s="145">
        <v>44406</v>
      </c>
      <c r="P250" s="145">
        <v>37938</v>
      </c>
      <c r="Q250" s="145">
        <v>12999</v>
      </c>
      <c r="R250" s="145">
        <v>79385.84</v>
      </c>
      <c r="S250" s="145">
        <v>26541.75</v>
      </c>
      <c r="T250" s="145">
        <v>286</v>
      </c>
      <c r="U250" s="145">
        <v>362</v>
      </c>
      <c r="V250" s="145">
        <v>416</v>
      </c>
      <c r="W250" s="145">
        <v>76</v>
      </c>
      <c r="X250" s="145">
        <v>139</v>
      </c>
      <c r="Y250" s="145">
        <v>199</v>
      </c>
      <c r="Z250" s="145">
        <v>253</v>
      </c>
      <c r="AA250" s="136">
        <f>ROUND((T250+X250)-MAX(0.3*(T250-89-125),0),0)</f>
        <v>403</v>
      </c>
      <c r="AB250" s="136">
        <f>ROUND((U250+Y250)-MAX(0.3*(U250-89-125),0),0)</f>
        <v>517</v>
      </c>
      <c r="AC250" s="136">
        <f>ROUND((V250+Z250)-MAX(0.3*(V250-89-125),0),0)</f>
        <v>608</v>
      </c>
      <c r="AE250" s="136">
        <v>314</v>
      </c>
      <c r="AF250" s="136">
        <v>10</v>
      </c>
      <c r="AG250" s="136">
        <f>SUM(AE250:AF250)</f>
        <v>324</v>
      </c>
      <c r="AH250" s="136">
        <f>ROUND((AG250+W250)-MAX(0.3*(AG250-89-125),0),0)</f>
        <v>367</v>
      </c>
      <c r="AI250" s="203">
        <v>183</v>
      </c>
      <c r="AJ250" s="204">
        <v>11.1</v>
      </c>
      <c r="AK250" s="136">
        <v>0</v>
      </c>
      <c r="AL250" s="136">
        <v>17</v>
      </c>
      <c r="AM250" s="136">
        <v>58</v>
      </c>
      <c r="AN250" s="6">
        <v>0.23</v>
      </c>
      <c r="AO250" s="136">
        <v>5</v>
      </c>
      <c r="AP250" s="136">
        <v>24</v>
      </c>
      <c r="AQ250" s="6">
        <v>0.17</v>
      </c>
      <c r="AR250" s="149">
        <v>0</v>
      </c>
      <c r="AS250" s="149">
        <v>0.1</v>
      </c>
      <c r="AT250" s="149">
        <v>0.1</v>
      </c>
      <c r="AU250" s="149">
        <v>0.1</v>
      </c>
      <c r="AV250" s="136">
        <v>0</v>
      </c>
      <c r="AW250" s="136">
        <v>500</v>
      </c>
      <c r="AX250" s="136">
        <v>500</v>
      </c>
      <c r="AY250" s="136">
        <v>500</v>
      </c>
      <c r="AZ250" s="149">
        <v>0</v>
      </c>
      <c r="BA250" s="149">
        <v>0.125</v>
      </c>
      <c r="BB250" s="149">
        <v>0.125</v>
      </c>
      <c r="BC250" s="149">
        <v>0.125</v>
      </c>
      <c r="BD250" s="138">
        <v>0</v>
      </c>
      <c r="BE250" s="138"/>
      <c r="BF250" s="138"/>
      <c r="BG250" s="136">
        <v>0</v>
      </c>
      <c r="BH250" s="6">
        <v>3.35</v>
      </c>
      <c r="BI250" s="6">
        <v>3.35</v>
      </c>
      <c r="BJ250" s="136"/>
      <c r="BK250" s="136"/>
      <c r="BL250" s="136"/>
      <c r="BM250" s="136"/>
      <c r="BN250" s="238"/>
      <c r="BO250" s="136"/>
      <c r="BP250" s="136"/>
      <c r="BQ250" s="136"/>
      <c r="BR250" s="136"/>
      <c r="BS250" s="136"/>
      <c r="BT250" s="136"/>
      <c r="BU250" s="136"/>
    </row>
    <row r="251" spans="1:73">
      <c r="A251" s="4" t="s">
        <v>116</v>
      </c>
      <c r="B251" s="137">
        <v>46</v>
      </c>
      <c r="C251" s="137">
        <v>1984</v>
      </c>
      <c r="D251" s="190">
        <v>526660</v>
      </c>
      <c r="E251" s="141">
        <v>254929</v>
      </c>
      <c r="F251" s="141">
        <v>13633</v>
      </c>
      <c r="G251" s="191">
        <v>5.0999999999999996</v>
      </c>
      <c r="H251" s="209"/>
      <c r="I251" s="209"/>
      <c r="J251" s="209"/>
      <c r="K251" s="145">
        <v>6895</v>
      </c>
      <c r="L251" s="197"/>
      <c r="N251" s="140">
        <v>6418440</v>
      </c>
      <c r="O251" s="145">
        <v>989</v>
      </c>
      <c r="P251" s="145">
        <v>23611</v>
      </c>
      <c r="Q251" s="145">
        <v>8134</v>
      </c>
      <c r="R251" s="145">
        <v>49567.42</v>
      </c>
      <c r="S251" s="145">
        <v>19835.5</v>
      </c>
      <c r="T251" s="145">
        <v>507</v>
      </c>
      <c r="U251" s="145">
        <v>530</v>
      </c>
      <c r="V251" s="145">
        <v>592</v>
      </c>
      <c r="W251" s="145">
        <v>76</v>
      </c>
      <c r="X251" s="145">
        <v>139</v>
      </c>
      <c r="Y251" s="145">
        <v>199</v>
      </c>
      <c r="Z251" s="145">
        <v>253</v>
      </c>
      <c r="AA251" s="136">
        <f>ROUND((T251+X251)-MAX(0.3*(T251-89-125),0),0)</f>
        <v>558</v>
      </c>
      <c r="AB251" s="136">
        <f>ROUND((U251+Y251)-MAX(0.3*(U251-89-125),0),0)</f>
        <v>634</v>
      </c>
      <c r="AC251" s="136">
        <f>ROUND((V251+Z251)-MAX(0.3*(V251-89-125),0),0)</f>
        <v>732</v>
      </c>
      <c r="AE251" s="136">
        <v>314</v>
      </c>
      <c r="AF251" s="136">
        <v>52</v>
      </c>
      <c r="AG251" s="136">
        <f>SUM(AE251:AF251)</f>
        <v>366</v>
      </c>
      <c r="AH251" s="136">
        <f>ROUND((AG251+W251)-MAX(0.3*(AG251-89-125),0),0)</f>
        <v>396</v>
      </c>
      <c r="AI251" s="203">
        <v>65</v>
      </c>
      <c r="AJ251" s="204">
        <v>12.6</v>
      </c>
      <c r="AK251" s="136">
        <v>1</v>
      </c>
      <c r="AL251" s="136">
        <v>65</v>
      </c>
      <c r="AM251" s="136">
        <v>83</v>
      </c>
      <c r="AN251" s="6">
        <v>0.44</v>
      </c>
      <c r="AO251" s="136">
        <v>13</v>
      </c>
      <c r="AP251" s="136">
        <v>17</v>
      </c>
      <c r="AQ251" s="6">
        <v>0.43</v>
      </c>
      <c r="AR251" s="149">
        <v>0</v>
      </c>
      <c r="AS251" s="149">
        <v>0.1</v>
      </c>
      <c r="AT251" s="149">
        <v>0.1</v>
      </c>
      <c r="AU251" s="149">
        <v>0.1</v>
      </c>
      <c r="AV251" s="136">
        <v>0</v>
      </c>
      <c r="AW251" s="136">
        <v>500</v>
      </c>
      <c r="AX251" s="136">
        <v>500</v>
      </c>
      <c r="AY251" s="136">
        <v>500</v>
      </c>
      <c r="AZ251" s="149">
        <v>0</v>
      </c>
      <c r="BA251" s="149">
        <v>0.125</v>
      </c>
      <c r="BB251" s="149">
        <v>0.125</v>
      </c>
      <c r="BC251" s="149">
        <v>0.125</v>
      </c>
      <c r="BD251" s="138">
        <v>0</v>
      </c>
      <c r="BE251" s="138"/>
      <c r="BF251" s="138"/>
      <c r="BG251" s="136">
        <v>0</v>
      </c>
      <c r="BH251" s="6">
        <v>3.35</v>
      </c>
      <c r="BI251" s="6">
        <v>3.35</v>
      </c>
      <c r="BJ251" s="136"/>
      <c r="BK251" s="136"/>
      <c r="BL251" s="136"/>
      <c r="BM251" s="136"/>
      <c r="BN251" s="238"/>
      <c r="BO251" s="136"/>
      <c r="BP251" s="136"/>
      <c r="BQ251" s="136"/>
      <c r="BR251" s="136"/>
      <c r="BS251" s="136"/>
      <c r="BT251" s="136"/>
      <c r="BU251" s="136"/>
    </row>
    <row r="252" spans="1:73">
      <c r="A252" s="4" t="s">
        <v>117</v>
      </c>
      <c r="B252" s="137">
        <v>47</v>
      </c>
      <c r="C252" s="137">
        <v>1984</v>
      </c>
      <c r="D252" s="190">
        <v>5643870</v>
      </c>
      <c r="E252" s="141">
        <v>2673670</v>
      </c>
      <c r="F252" s="141">
        <v>143367</v>
      </c>
      <c r="G252" s="191">
        <v>5.0999999999999996</v>
      </c>
      <c r="H252" s="209"/>
      <c r="I252" s="209"/>
      <c r="J252" s="209"/>
      <c r="K252" s="145">
        <v>89768</v>
      </c>
      <c r="L252" s="197"/>
      <c r="N252" s="140">
        <v>82639957</v>
      </c>
      <c r="O252" s="145">
        <v>38739</v>
      </c>
      <c r="P252" s="145">
        <v>155748</v>
      </c>
      <c r="Q252" s="145">
        <v>59123</v>
      </c>
      <c r="R252" s="145">
        <v>399083.1</v>
      </c>
      <c r="S252" s="145">
        <v>147046.29999999999</v>
      </c>
      <c r="T252" s="145">
        <v>258</v>
      </c>
      <c r="U252" s="145">
        <v>310</v>
      </c>
      <c r="V252" s="145">
        <v>360</v>
      </c>
      <c r="W252" s="145">
        <v>76</v>
      </c>
      <c r="X252" s="145">
        <v>139</v>
      </c>
      <c r="Y252" s="145">
        <v>199</v>
      </c>
      <c r="Z252" s="145">
        <v>253</v>
      </c>
      <c r="AA252" s="136">
        <f>ROUND((T252+X252)-MAX(0.3*(T252-89-125),0),0)</f>
        <v>384</v>
      </c>
      <c r="AB252" s="136">
        <f>ROUND((U252+Y252)-MAX(0.3*(U252-89-125),0),0)</f>
        <v>480</v>
      </c>
      <c r="AC252" s="136">
        <f>ROUND((V252+Z252)-MAX(0.3*(V252-89-125),0),0)</f>
        <v>569</v>
      </c>
      <c r="AE252" s="136">
        <v>314</v>
      </c>
      <c r="AF252" s="136">
        <v>0</v>
      </c>
      <c r="AG252" s="136">
        <f>SUM(AE252:AF252)</f>
        <v>314</v>
      </c>
      <c r="AH252" s="136">
        <f>ROUND((AG252+W252)-MAX(0.3*(AG252-89-125),0),0)</f>
        <v>360</v>
      </c>
      <c r="AI252" s="203">
        <v>554</v>
      </c>
      <c r="AJ252" s="204">
        <v>10</v>
      </c>
      <c r="AK252" s="136">
        <v>1</v>
      </c>
      <c r="AL252" s="136">
        <v>65</v>
      </c>
      <c r="AM252" s="136">
        <v>34</v>
      </c>
      <c r="AN252" s="6">
        <v>0.66</v>
      </c>
      <c r="AO252" s="136">
        <v>32</v>
      </c>
      <c r="AP252" s="136">
        <v>8</v>
      </c>
      <c r="AQ252" s="6">
        <v>0.8</v>
      </c>
      <c r="AR252" s="149">
        <v>0</v>
      </c>
      <c r="AS252" s="149">
        <v>0.1</v>
      </c>
      <c r="AT252" s="149">
        <v>0.1</v>
      </c>
      <c r="AU252" s="149">
        <v>0.1</v>
      </c>
      <c r="AV252" s="136">
        <v>0</v>
      </c>
      <c r="AW252" s="136">
        <v>500</v>
      </c>
      <c r="AX252" s="136">
        <v>500</v>
      </c>
      <c r="AY252" s="136">
        <v>500</v>
      </c>
      <c r="AZ252" s="149">
        <v>0</v>
      </c>
      <c r="BA252" s="149">
        <v>0.125</v>
      </c>
      <c r="BB252" s="149">
        <v>0.125</v>
      </c>
      <c r="BC252" s="149">
        <v>0.125</v>
      </c>
      <c r="BD252" s="138">
        <v>0</v>
      </c>
      <c r="BE252" s="138"/>
      <c r="BF252" s="138"/>
      <c r="BG252" s="136">
        <v>0</v>
      </c>
      <c r="BH252" s="6">
        <v>3.35</v>
      </c>
      <c r="BI252" s="6">
        <v>2.65</v>
      </c>
      <c r="BJ252" s="136"/>
      <c r="BK252" s="136"/>
      <c r="BL252" s="136"/>
      <c r="BM252" s="136"/>
      <c r="BN252" s="238"/>
      <c r="BO252" s="136"/>
      <c r="BP252" s="136"/>
      <c r="BQ252" s="136"/>
      <c r="BR252" s="136"/>
      <c r="BS252" s="136"/>
      <c r="BT252" s="136"/>
      <c r="BU252" s="136"/>
    </row>
    <row r="253" spans="1:73">
      <c r="A253" s="4" t="s">
        <v>118</v>
      </c>
      <c r="B253" s="137">
        <v>48</v>
      </c>
      <c r="C253" s="137">
        <v>1984</v>
      </c>
      <c r="D253" s="190">
        <v>4343656</v>
      </c>
      <c r="E253" s="141">
        <v>1872645</v>
      </c>
      <c r="F253" s="141">
        <v>191599</v>
      </c>
      <c r="G253" s="191">
        <v>9.3000000000000007</v>
      </c>
      <c r="H253" s="209"/>
      <c r="I253" s="209"/>
      <c r="J253" s="209"/>
      <c r="K253" s="145">
        <v>74170</v>
      </c>
      <c r="L253" s="197"/>
      <c r="N253" s="140">
        <v>61887083</v>
      </c>
      <c r="O253" s="145">
        <v>465376</v>
      </c>
      <c r="P253" s="145">
        <v>161246</v>
      </c>
      <c r="Q253" s="145">
        <v>59036</v>
      </c>
      <c r="R253" s="145">
        <v>278826.90000000002</v>
      </c>
      <c r="S253" s="145">
        <v>110799.3</v>
      </c>
      <c r="T253" s="145">
        <v>374</v>
      </c>
      <c r="U253" s="145">
        <v>462</v>
      </c>
      <c r="V253" s="145">
        <v>544</v>
      </c>
      <c r="W253" s="145">
        <v>76</v>
      </c>
      <c r="X253" s="145">
        <v>139</v>
      </c>
      <c r="Y253" s="145">
        <v>199</v>
      </c>
      <c r="Z253" s="145">
        <v>253</v>
      </c>
      <c r="AA253" s="136">
        <f>ROUND((T253+X253)-MAX(0.3*(T253-89-125),0),0)</f>
        <v>465</v>
      </c>
      <c r="AB253" s="136">
        <f>ROUND((U253+Y253)-MAX(0.3*(U253-89-125),0),0)</f>
        <v>587</v>
      </c>
      <c r="AC253" s="136">
        <f>ROUND((V253+Z253)-MAX(0.3*(V253-89-125),0),0)</f>
        <v>698</v>
      </c>
      <c r="AE253" s="136">
        <v>314</v>
      </c>
      <c r="AF253" s="136">
        <v>38</v>
      </c>
      <c r="AG253" s="136">
        <f>SUM(AE253:AF253)</f>
        <v>352</v>
      </c>
      <c r="AH253" s="136">
        <f>ROUND((AG253+W253)-MAX(0.3*(AG253-89-125),0),0)</f>
        <v>387</v>
      </c>
      <c r="AI253" s="203">
        <v>479</v>
      </c>
      <c r="AJ253" s="204">
        <v>11.3</v>
      </c>
      <c r="AK253" s="136">
        <v>1</v>
      </c>
      <c r="AL253" s="136">
        <v>54</v>
      </c>
      <c r="AM253" s="136">
        <v>44</v>
      </c>
      <c r="AN253" s="6">
        <v>0.55000000000000004</v>
      </c>
      <c r="AO253" s="136">
        <v>26</v>
      </c>
      <c r="AP253" s="136">
        <v>23</v>
      </c>
      <c r="AQ253" s="6">
        <v>0.53</v>
      </c>
      <c r="AR253" s="149">
        <v>0</v>
      </c>
      <c r="AS253" s="149">
        <v>0.1</v>
      </c>
      <c r="AT253" s="149">
        <v>0.1</v>
      </c>
      <c r="AU253" s="149">
        <v>0.1</v>
      </c>
      <c r="AV253" s="136">
        <v>0</v>
      </c>
      <c r="AW253" s="136">
        <v>500</v>
      </c>
      <c r="AX253" s="136">
        <v>500</v>
      </c>
      <c r="AY253" s="136">
        <v>500</v>
      </c>
      <c r="AZ253" s="149">
        <v>0</v>
      </c>
      <c r="BA253" s="149">
        <v>0.125</v>
      </c>
      <c r="BB253" s="149">
        <v>0.125</v>
      </c>
      <c r="BC253" s="149">
        <v>0.125</v>
      </c>
      <c r="BD253" s="138">
        <v>0</v>
      </c>
      <c r="BE253" s="138"/>
      <c r="BF253" s="138"/>
      <c r="BG253" s="136">
        <v>0</v>
      </c>
      <c r="BH253" s="6">
        <v>3.35</v>
      </c>
      <c r="BI253" s="6">
        <v>2.2999999999999998</v>
      </c>
      <c r="BJ253" s="136"/>
      <c r="BK253" s="136"/>
      <c r="BL253" s="136"/>
      <c r="BM253" s="136"/>
      <c r="BN253" s="238"/>
      <c r="BO253" s="136"/>
      <c r="BP253" s="136"/>
      <c r="BQ253" s="136"/>
      <c r="BR253" s="136"/>
      <c r="BS253" s="136"/>
      <c r="BT253" s="136"/>
      <c r="BU253" s="136"/>
    </row>
    <row r="254" spans="1:73">
      <c r="A254" s="4" t="s">
        <v>119</v>
      </c>
      <c r="B254" s="137">
        <v>49</v>
      </c>
      <c r="C254" s="137">
        <v>1984</v>
      </c>
      <c r="D254" s="190">
        <v>1927697</v>
      </c>
      <c r="E254" s="141">
        <v>651636</v>
      </c>
      <c r="F254" s="141">
        <v>113120</v>
      </c>
      <c r="G254" s="191">
        <v>14.8</v>
      </c>
      <c r="H254" s="209"/>
      <c r="I254" s="209"/>
      <c r="J254" s="209"/>
      <c r="K254" s="145">
        <v>22172</v>
      </c>
      <c r="L254" s="197"/>
      <c r="N254" s="140">
        <v>19840150</v>
      </c>
      <c r="O254" s="145">
        <v>170721</v>
      </c>
      <c r="P254" s="145">
        <v>97880</v>
      </c>
      <c r="Q254" s="145">
        <v>32229</v>
      </c>
      <c r="R254" s="145">
        <v>284256.40000000002</v>
      </c>
      <c r="S254" s="145">
        <v>93384.5</v>
      </c>
      <c r="T254" s="145">
        <v>164</v>
      </c>
      <c r="U254" s="145">
        <v>206</v>
      </c>
      <c r="V254" s="145">
        <v>249</v>
      </c>
      <c r="W254" s="145">
        <v>76</v>
      </c>
      <c r="X254" s="145">
        <v>139</v>
      </c>
      <c r="Y254" s="145">
        <v>199</v>
      </c>
      <c r="Z254" s="145">
        <v>253</v>
      </c>
      <c r="AA254" s="136">
        <f>ROUND((T254+X254)-MAX(0.3*(T254-89-125),0),0)</f>
        <v>303</v>
      </c>
      <c r="AB254" s="136">
        <f>ROUND((U254+Y254)-MAX(0.3*(U254-89-125),0),0)</f>
        <v>405</v>
      </c>
      <c r="AC254" s="136">
        <f>ROUND((V254+Z254)-MAX(0.3*(V254-89-125),0),0)</f>
        <v>492</v>
      </c>
      <c r="AE254" s="136">
        <v>314</v>
      </c>
      <c r="AF254" s="136">
        <v>0</v>
      </c>
      <c r="AG254" s="136">
        <f>SUM(AE254:AF254)</f>
        <v>314</v>
      </c>
      <c r="AH254" s="136">
        <f>ROUND((AG254+W254)-MAX(0.3*(AG254-89-125),0),0)</f>
        <v>360</v>
      </c>
      <c r="AI254" s="203">
        <v>392</v>
      </c>
      <c r="AJ254" s="204">
        <v>20.399999999999999</v>
      </c>
      <c r="AK254" s="136">
        <v>0</v>
      </c>
      <c r="AL254" s="136">
        <v>87</v>
      </c>
      <c r="AM254" s="136">
        <v>13</v>
      </c>
      <c r="AN254" s="6">
        <v>0.87</v>
      </c>
      <c r="AO254" s="136">
        <v>31</v>
      </c>
      <c r="AP254" s="136">
        <v>3</v>
      </c>
      <c r="AQ254" s="6">
        <v>0.91</v>
      </c>
      <c r="AR254" s="149">
        <v>0</v>
      </c>
      <c r="AS254" s="149">
        <v>0.1</v>
      </c>
      <c r="AT254" s="149">
        <v>0.1</v>
      </c>
      <c r="AU254" s="149">
        <v>0.1</v>
      </c>
      <c r="AV254" s="136">
        <v>0</v>
      </c>
      <c r="AW254" s="136">
        <v>500</v>
      </c>
      <c r="AX254" s="136">
        <v>500</v>
      </c>
      <c r="AY254" s="136">
        <v>500</v>
      </c>
      <c r="AZ254" s="149">
        <v>0</v>
      </c>
      <c r="BA254" s="149">
        <v>0.125</v>
      </c>
      <c r="BB254" s="149">
        <v>0.125</v>
      </c>
      <c r="BC254" s="149">
        <v>0.125</v>
      </c>
      <c r="BD254" s="138">
        <v>0</v>
      </c>
      <c r="BE254" s="138"/>
      <c r="BF254" s="138"/>
      <c r="BG254" s="136">
        <v>0</v>
      </c>
      <c r="BH254" s="6">
        <v>3.35</v>
      </c>
      <c r="BI254" s="6">
        <v>3.05</v>
      </c>
      <c r="BJ254" s="136"/>
      <c r="BK254" s="136"/>
      <c r="BL254" s="136"/>
      <c r="BM254" s="136"/>
      <c r="BN254" s="238"/>
      <c r="BO254" s="136"/>
      <c r="BP254" s="136"/>
      <c r="BQ254" s="136"/>
      <c r="BR254" s="136"/>
      <c r="BS254" s="136"/>
      <c r="BT254" s="136"/>
      <c r="BU254" s="136"/>
    </row>
    <row r="255" spans="1:73">
      <c r="A255" s="4" t="s">
        <v>120</v>
      </c>
      <c r="B255" s="137">
        <v>50</v>
      </c>
      <c r="C255" s="137">
        <v>1984</v>
      </c>
      <c r="D255" s="190">
        <v>4735563</v>
      </c>
      <c r="E255" s="141">
        <v>2215813</v>
      </c>
      <c r="F255" s="141">
        <v>176208</v>
      </c>
      <c r="G255" s="191">
        <v>7.4</v>
      </c>
      <c r="H255" s="209"/>
      <c r="I255" s="209"/>
      <c r="J255" s="209"/>
      <c r="K255" s="145">
        <v>70013</v>
      </c>
      <c r="L255" s="197"/>
      <c r="N255" s="140">
        <v>62644454</v>
      </c>
      <c r="O255" s="145">
        <v>8922</v>
      </c>
      <c r="P255" s="145">
        <v>281806</v>
      </c>
      <c r="Q255" s="145">
        <v>92745</v>
      </c>
      <c r="R255" s="145">
        <v>361258.8</v>
      </c>
      <c r="S255" s="145">
        <v>128963.6</v>
      </c>
      <c r="T255" s="145">
        <v>436</v>
      </c>
      <c r="U255" s="145">
        <v>513</v>
      </c>
      <c r="V255" s="145">
        <v>612</v>
      </c>
      <c r="W255" s="145">
        <v>76</v>
      </c>
      <c r="X255" s="145">
        <v>139</v>
      </c>
      <c r="Y255" s="145">
        <v>199</v>
      </c>
      <c r="Z255" s="145">
        <v>253</v>
      </c>
      <c r="AA255" s="136">
        <f>ROUND((T255+X255)-MAX(0.3*(T255-89-125),0),0)</f>
        <v>508</v>
      </c>
      <c r="AB255" s="136">
        <f>ROUND((U255+Y255)-MAX(0.3*(U255-89-125),0),0)</f>
        <v>622</v>
      </c>
      <c r="AC255" s="136">
        <f>ROUND((V255+Z255)-MAX(0.3*(V255-89-125),0),0)</f>
        <v>746</v>
      </c>
      <c r="AE255" s="136">
        <v>314</v>
      </c>
      <c r="AF255" s="136">
        <v>100</v>
      </c>
      <c r="AG255" s="136">
        <f>SUM(AE255:AF255)</f>
        <v>414</v>
      </c>
      <c r="AH255" s="136">
        <f>ROUND((AG255+W255)-MAX(0.3*(AG255-89-125),0),0)</f>
        <v>430</v>
      </c>
      <c r="AI255" s="203">
        <v>730</v>
      </c>
      <c r="AJ255" s="204">
        <v>15.5</v>
      </c>
      <c r="AK255" s="136">
        <v>1</v>
      </c>
      <c r="AL255" s="136">
        <v>59</v>
      </c>
      <c r="AM255" s="136">
        <v>40</v>
      </c>
      <c r="AN255" s="6">
        <v>0.6</v>
      </c>
      <c r="AO255" s="136">
        <v>19</v>
      </c>
      <c r="AP255" s="136">
        <v>14</v>
      </c>
      <c r="AQ255" s="6">
        <v>0.57999999999999996</v>
      </c>
      <c r="AR255" s="149">
        <v>0</v>
      </c>
      <c r="AS255" s="149">
        <v>0.1</v>
      </c>
      <c r="AT255" s="149">
        <v>0.1</v>
      </c>
      <c r="AU255" s="149">
        <v>0.1</v>
      </c>
      <c r="AV255" s="136">
        <v>0</v>
      </c>
      <c r="AW255" s="136">
        <v>500</v>
      </c>
      <c r="AX255" s="136">
        <v>500</v>
      </c>
      <c r="AY255" s="136">
        <v>500</v>
      </c>
      <c r="AZ255" s="149">
        <v>0</v>
      </c>
      <c r="BA255" s="149">
        <v>0.125</v>
      </c>
      <c r="BB255" s="149">
        <v>0.125</v>
      </c>
      <c r="BC255" s="149">
        <v>0.125</v>
      </c>
      <c r="BD255" s="138">
        <v>0.3</v>
      </c>
      <c r="BE255" s="138"/>
      <c r="BF255" s="138"/>
      <c r="BG255" s="136">
        <v>0</v>
      </c>
      <c r="BH255" s="6">
        <v>3.35</v>
      </c>
      <c r="BI255" s="6">
        <v>3.25</v>
      </c>
      <c r="BJ255" s="136"/>
      <c r="BK255" s="136"/>
      <c r="BL255" s="136"/>
      <c r="BM255" s="136"/>
      <c r="BN255" s="238"/>
      <c r="BO255" s="136"/>
      <c r="BP255" s="136"/>
      <c r="BQ255" s="136"/>
      <c r="BR255" s="136"/>
      <c r="BS255" s="136"/>
      <c r="BT255" s="136"/>
      <c r="BU255" s="136"/>
    </row>
    <row r="256" spans="1:73">
      <c r="A256" s="4" t="s">
        <v>121</v>
      </c>
      <c r="B256" s="137">
        <v>51</v>
      </c>
      <c r="C256" s="137">
        <v>1984</v>
      </c>
      <c r="D256" s="190">
        <v>504896</v>
      </c>
      <c r="E256" s="141">
        <v>238247</v>
      </c>
      <c r="F256" s="141">
        <v>15893</v>
      </c>
      <c r="G256" s="191">
        <v>6.3</v>
      </c>
      <c r="H256" s="209"/>
      <c r="I256" s="209"/>
      <c r="J256" s="209"/>
      <c r="K256" s="145">
        <v>12152</v>
      </c>
      <c r="L256" s="197"/>
      <c r="N256" s="140">
        <v>6760300</v>
      </c>
      <c r="O256" s="145">
        <v>51039</v>
      </c>
      <c r="P256" s="145">
        <v>8713</v>
      </c>
      <c r="Q256" s="145">
        <v>3342</v>
      </c>
      <c r="R256" s="145">
        <v>26009.42</v>
      </c>
      <c r="S256" s="145">
        <v>9304</v>
      </c>
      <c r="T256" s="145">
        <v>290</v>
      </c>
      <c r="U256" s="145">
        <v>325</v>
      </c>
      <c r="V256" s="145">
        <v>355</v>
      </c>
      <c r="W256" s="145">
        <v>76</v>
      </c>
      <c r="X256" s="145">
        <v>139</v>
      </c>
      <c r="Y256" s="145">
        <v>199</v>
      </c>
      <c r="Z256" s="145">
        <v>253</v>
      </c>
      <c r="AA256" s="136">
        <f>ROUND((T256+X256)-MAX(0.3*(T256-89-125),0),0)</f>
        <v>406</v>
      </c>
      <c r="AB256" s="136">
        <f>ROUND((U256+Y256)-MAX(0.3*(U256-89-125),0),0)</f>
        <v>491</v>
      </c>
      <c r="AC256" s="136">
        <f>ROUND((V256+Z256)-MAX(0.3*(V256-89-125),0),0)</f>
        <v>566</v>
      </c>
      <c r="AE256" s="136">
        <v>314</v>
      </c>
      <c r="AF256" s="136">
        <v>20</v>
      </c>
      <c r="AG256" s="136">
        <f>SUM(AE256:AF256)</f>
        <v>334</v>
      </c>
      <c r="AH256" s="136">
        <f>ROUND((AG256+W256)-MAX(0.3*(AG256-89-125),0),0)</f>
        <v>374</v>
      </c>
      <c r="AI256" s="203">
        <v>53</v>
      </c>
      <c r="AJ256" s="204">
        <v>10.9</v>
      </c>
      <c r="AK256" s="136">
        <v>1</v>
      </c>
      <c r="AL256" s="136">
        <v>25</v>
      </c>
      <c r="AM256" s="136">
        <v>38</v>
      </c>
      <c r="AN256" s="6">
        <v>0.4</v>
      </c>
      <c r="AO256" s="136">
        <v>11</v>
      </c>
      <c r="AP256" s="136">
        <v>19</v>
      </c>
      <c r="AQ256" s="6">
        <v>0.37</v>
      </c>
      <c r="AR256" s="149">
        <v>0</v>
      </c>
      <c r="AS256" s="149">
        <v>0.1</v>
      </c>
      <c r="AT256" s="149">
        <v>0.1</v>
      </c>
      <c r="AU256" s="149">
        <v>0.1</v>
      </c>
      <c r="AV256" s="136">
        <v>0</v>
      </c>
      <c r="AW256" s="136">
        <v>500</v>
      </c>
      <c r="AX256" s="136">
        <v>500</v>
      </c>
      <c r="AY256" s="136">
        <v>500</v>
      </c>
      <c r="AZ256" s="149">
        <v>0</v>
      </c>
      <c r="BA256" s="149">
        <v>0.125</v>
      </c>
      <c r="BB256" s="149">
        <v>0.125</v>
      </c>
      <c r="BC256" s="149">
        <v>0.125</v>
      </c>
      <c r="BD256" s="138">
        <v>0</v>
      </c>
      <c r="BE256" s="138"/>
      <c r="BF256" s="138"/>
      <c r="BG256" s="136">
        <v>0</v>
      </c>
      <c r="BH256" s="6">
        <v>3.35</v>
      </c>
      <c r="BI256" s="6">
        <v>1.6</v>
      </c>
      <c r="BJ256" s="136"/>
      <c r="BK256" s="136"/>
      <c r="BL256" s="136"/>
      <c r="BM256" s="136"/>
      <c r="BN256" s="238"/>
      <c r="BO256" s="136"/>
      <c r="BP256" s="136"/>
      <c r="BQ256" s="136"/>
      <c r="BR256" s="136"/>
      <c r="BS256" s="136"/>
      <c r="BT256" s="136"/>
      <c r="BU256" s="136"/>
    </row>
    <row r="257" spans="1:73">
      <c r="A257" s="4" t="s">
        <v>70</v>
      </c>
      <c r="B257" s="137">
        <v>1</v>
      </c>
      <c r="C257" s="137">
        <v>1985</v>
      </c>
      <c r="D257" s="190">
        <v>3972523</v>
      </c>
      <c r="E257" s="141">
        <v>1637751</v>
      </c>
      <c r="F257" s="141">
        <v>164977</v>
      </c>
      <c r="G257" s="191">
        <v>9.1999999999999993</v>
      </c>
      <c r="H257" s="209"/>
      <c r="I257" s="209"/>
      <c r="J257" s="209"/>
      <c r="K257" s="145">
        <v>53824</v>
      </c>
      <c r="L257" s="197"/>
      <c r="N257" s="140">
        <v>45942335</v>
      </c>
      <c r="O257" s="145">
        <v>38823</v>
      </c>
      <c r="P257" s="145">
        <v>150961</v>
      </c>
      <c r="Q257" s="145">
        <v>52342</v>
      </c>
      <c r="R257" s="145">
        <v>588143.80000000005</v>
      </c>
      <c r="S257" s="145">
        <v>207502.7</v>
      </c>
      <c r="T257" s="145">
        <v>88</v>
      </c>
      <c r="U257" s="145">
        <v>118</v>
      </c>
      <c r="V257" s="145">
        <v>147</v>
      </c>
      <c r="W257" s="145">
        <v>79</v>
      </c>
      <c r="X257" s="145">
        <v>145</v>
      </c>
      <c r="Y257" s="145">
        <v>208</v>
      </c>
      <c r="Z257" s="145">
        <v>264</v>
      </c>
      <c r="AA257" s="136">
        <f>ROUND((T257+X257)-MAX(0.3*(T257-95-134),0),0)</f>
        <v>233</v>
      </c>
      <c r="AB257" s="136">
        <f>ROUND((U257+Y257)-MAX(0.3*(U257-95-134),0),0)</f>
        <v>326</v>
      </c>
      <c r="AC257" s="136">
        <f>ROUND((V257+Z257)-MAX(0.3*(V257-95-134),0),0)</f>
        <v>411</v>
      </c>
      <c r="AD257" s="203">
        <v>10097</v>
      </c>
      <c r="AE257" s="136">
        <v>325</v>
      </c>
      <c r="AF257" s="136">
        <v>0</v>
      </c>
      <c r="AG257" s="136">
        <f>SUM(AE257:AF257)</f>
        <v>325</v>
      </c>
      <c r="AH257" s="136">
        <f>ROUND((AG257+W257)-MAX(0.3*(AG257-95-134),0),0)</f>
        <v>375</v>
      </c>
      <c r="AI257" s="203">
        <v>821</v>
      </c>
      <c r="AJ257" s="204">
        <v>20.6</v>
      </c>
      <c r="AK257" s="136">
        <v>1</v>
      </c>
      <c r="AL257" s="136">
        <v>87</v>
      </c>
      <c r="AM257" s="136">
        <v>12</v>
      </c>
      <c r="AN257" s="6">
        <v>0.88</v>
      </c>
      <c r="AO257" s="136">
        <v>28</v>
      </c>
      <c r="AP257" s="136">
        <v>4</v>
      </c>
      <c r="AQ257" s="6">
        <v>0.88</v>
      </c>
      <c r="AR257" s="149">
        <v>0</v>
      </c>
      <c r="AS257" s="149">
        <v>0.11</v>
      </c>
      <c r="AT257" s="149">
        <v>0.11</v>
      </c>
      <c r="AU257" s="149">
        <v>0.11</v>
      </c>
      <c r="AV257" s="136">
        <v>0</v>
      </c>
      <c r="AW257" s="136">
        <v>550</v>
      </c>
      <c r="AX257" s="136">
        <v>550</v>
      </c>
      <c r="AY257" s="136">
        <v>550</v>
      </c>
      <c r="AZ257" s="149">
        <v>0</v>
      </c>
      <c r="BA257" s="149">
        <v>0.1222</v>
      </c>
      <c r="BB257" s="149">
        <v>0.1222</v>
      </c>
      <c r="BC257" s="149">
        <v>0.1222</v>
      </c>
      <c r="BD257" s="138">
        <v>0</v>
      </c>
      <c r="BE257" s="138"/>
      <c r="BF257" s="138"/>
      <c r="BG257" s="136">
        <v>0</v>
      </c>
      <c r="BH257" s="6">
        <v>3.35</v>
      </c>
      <c r="BI257" s="6">
        <v>3.35</v>
      </c>
      <c r="BJ257" s="136"/>
      <c r="BK257" s="136"/>
      <c r="BL257" s="136"/>
      <c r="BM257" s="136"/>
      <c r="BN257" s="238"/>
      <c r="BO257" s="136"/>
      <c r="BP257" s="136"/>
      <c r="BQ257" s="136"/>
      <c r="BR257" s="136"/>
      <c r="BS257" s="136"/>
      <c r="BT257" s="136"/>
      <c r="BU257" s="136"/>
    </row>
    <row r="258" spans="1:73">
      <c r="A258" s="4" t="s">
        <v>71</v>
      </c>
      <c r="B258" s="137">
        <v>2</v>
      </c>
      <c r="C258" s="137">
        <v>1985</v>
      </c>
      <c r="D258" s="190">
        <v>532495</v>
      </c>
      <c r="E258" s="141">
        <v>227693</v>
      </c>
      <c r="F258" s="141">
        <v>24434</v>
      </c>
      <c r="G258" s="191">
        <v>9.6999999999999993</v>
      </c>
      <c r="H258" s="209"/>
      <c r="I258" s="209"/>
      <c r="J258" s="209"/>
      <c r="K258" s="145">
        <v>26142</v>
      </c>
      <c r="L258" s="197"/>
      <c r="N258" s="140">
        <v>10772149</v>
      </c>
      <c r="O258" s="145">
        <v>8732</v>
      </c>
      <c r="P258" s="145">
        <v>15873</v>
      </c>
      <c r="Q258" s="145">
        <v>6349</v>
      </c>
      <c r="R258" s="145">
        <v>22009.5</v>
      </c>
      <c r="S258" s="145">
        <v>7107.75</v>
      </c>
      <c r="T258" s="145">
        <v>638</v>
      </c>
      <c r="U258" s="145">
        <v>719</v>
      </c>
      <c r="V258" s="145">
        <v>800</v>
      </c>
      <c r="W258" s="145">
        <v>110</v>
      </c>
      <c r="X258" s="145">
        <v>202</v>
      </c>
      <c r="Y258" s="145">
        <v>290</v>
      </c>
      <c r="Z258" s="145">
        <v>368</v>
      </c>
      <c r="AA258" s="136">
        <f>ROUND((T258+X258)-MAX(0.3*(T258-162-233),0),0)</f>
        <v>767</v>
      </c>
      <c r="AB258" s="136">
        <f>ROUND((U258+Y258)-MAX(0.3*(U258-162-233),0),0)</f>
        <v>912</v>
      </c>
      <c r="AC258" s="136">
        <f>ROUND((V258+Z258)-MAX(0.3*(V258-162-233),0),0)</f>
        <v>1047</v>
      </c>
      <c r="AD258" s="203">
        <v>905</v>
      </c>
      <c r="AE258" s="136">
        <v>325</v>
      </c>
      <c r="AF258" s="136">
        <v>261</v>
      </c>
      <c r="AG258" s="136">
        <f>SUM(AE258:AF258)</f>
        <v>586</v>
      </c>
      <c r="AH258" s="136">
        <f>ROUND((AG258+W258)-MAX(0.3*(AG258-162-233),0),0)</f>
        <v>639</v>
      </c>
      <c r="AI258" s="203">
        <v>45</v>
      </c>
      <c r="AJ258" s="204">
        <v>8.6999999999999993</v>
      </c>
      <c r="AK258" s="136">
        <v>1</v>
      </c>
      <c r="AL258" s="136">
        <v>21</v>
      </c>
      <c r="AM258" s="136">
        <v>18</v>
      </c>
      <c r="AN258" s="6">
        <v>0.54</v>
      </c>
      <c r="AO258" s="136">
        <v>9</v>
      </c>
      <c r="AP258" s="136">
        <v>11</v>
      </c>
      <c r="AQ258" s="6">
        <v>0.45</v>
      </c>
      <c r="AR258" s="149">
        <v>0</v>
      </c>
      <c r="AS258" s="149">
        <v>0.11</v>
      </c>
      <c r="AT258" s="149">
        <v>0.11</v>
      </c>
      <c r="AU258" s="149">
        <v>0.11</v>
      </c>
      <c r="AV258" s="136">
        <v>0</v>
      </c>
      <c r="AW258" s="136">
        <v>550</v>
      </c>
      <c r="AX258" s="136">
        <v>550</v>
      </c>
      <c r="AY258" s="136">
        <v>550</v>
      </c>
      <c r="AZ258" s="149">
        <v>0</v>
      </c>
      <c r="BA258" s="149">
        <v>0.1222</v>
      </c>
      <c r="BB258" s="149">
        <v>0.1222</v>
      </c>
      <c r="BC258" s="149">
        <v>0.1222</v>
      </c>
      <c r="BD258" s="138">
        <v>0</v>
      </c>
      <c r="BE258" s="138"/>
      <c r="BF258" s="138"/>
      <c r="BG258" s="136">
        <v>0</v>
      </c>
      <c r="BH258" s="6">
        <v>3.35</v>
      </c>
      <c r="BI258" s="6">
        <v>3.85</v>
      </c>
      <c r="BJ258" s="136"/>
      <c r="BK258" s="136"/>
      <c r="BL258" s="136"/>
      <c r="BM258" s="136"/>
      <c r="BN258" s="238"/>
      <c r="BO258" s="136"/>
      <c r="BP258" s="136"/>
      <c r="BQ258" s="136"/>
      <c r="BR258" s="136"/>
      <c r="BS258" s="136"/>
      <c r="BT258" s="136"/>
      <c r="BU258" s="136"/>
    </row>
    <row r="259" spans="1:73">
      <c r="A259" s="4" t="s">
        <v>72</v>
      </c>
      <c r="B259" s="137">
        <v>3</v>
      </c>
      <c r="C259" s="137">
        <v>1985</v>
      </c>
      <c r="D259" s="190">
        <v>3183538</v>
      </c>
      <c r="E259" s="141">
        <v>1392656</v>
      </c>
      <c r="F259" s="141">
        <v>94419</v>
      </c>
      <c r="G259" s="191">
        <v>6.3</v>
      </c>
      <c r="H259" s="209"/>
      <c r="I259" s="209"/>
      <c r="J259" s="209"/>
      <c r="K259" s="145">
        <v>50709</v>
      </c>
      <c r="L259" s="197"/>
      <c r="N259" s="140">
        <v>44054015</v>
      </c>
      <c r="O259" s="145">
        <v>89095</v>
      </c>
      <c r="P259" s="145">
        <v>72092</v>
      </c>
      <c r="Q259" s="145">
        <v>25475</v>
      </c>
      <c r="R259" s="145">
        <v>205788</v>
      </c>
      <c r="S259" s="145">
        <v>68110.5</v>
      </c>
      <c r="T259" s="145">
        <v>180</v>
      </c>
      <c r="U259" s="145">
        <v>233</v>
      </c>
      <c r="V259" s="145">
        <v>282</v>
      </c>
      <c r="W259" s="145">
        <v>79</v>
      </c>
      <c r="X259" s="145">
        <v>145</v>
      </c>
      <c r="Y259" s="145">
        <v>208</v>
      </c>
      <c r="Z259" s="145">
        <v>264</v>
      </c>
      <c r="AA259" s="136">
        <f>ROUND((T259+X259)-MAX(0.3*(T259-95-134),0),0)</f>
        <v>325</v>
      </c>
      <c r="AB259" s="136">
        <f>ROUND((U259+Y259)-MAX(0.3*(U259-95-134),0),0)</f>
        <v>440</v>
      </c>
      <c r="AC259" s="136">
        <f>ROUND((V259+Z259)-MAX(0.3*(V259-95-134),0),0)</f>
        <v>530</v>
      </c>
      <c r="AD259" s="203">
        <v>4884</v>
      </c>
      <c r="AE259" s="136">
        <v>325</v>
      </c>
      <c r="AF259" s="136">
        <v>0</v>
      </c>
      <c r="AG259" s="136">
        <f>SUM(AE259:AF259)</f>
        <v>325</v>
      </c>
      <c r="AH259" s="136">
        <f>ROUND((AG259+W259)-MAX(0.3*(AG259-95-134),0),0)</f>
        <v>375</v>
      </c>
      <c r="AI259" s="203">
        <v>345</v>
      </c>
      <c r="AJ259" s="204">
        <v>10.7</v>
      </c>
      <c r="AK259" s="136">
        <v>1</v>
      </c>
      <c r="AL259" s="136">
        <v>22</v>
      </c>
      <c r="AM259" s="136">
        <v>38</v>
      </c>
      <c r="AN259" s="6">
        <v>0.37</v>
      </c>
      <c r="AO259" s="136">
        <v>12</v>
      </c>
      <c r="AP259" s="136">
        <v>18</v>
      </c>
      <c r="AQ259" s="6">
        <v>0.4</v>
      </c>
      <c r="AR259" s="149">
        <v>0</v>
      </c>
      <c r="AS259" s="149">
        <v>0.11</v>
      </c>
      <c r="AT259" s="149">
        <v>0.11</v>
      </c>
      <c r="AU259" s="149">
        <v>0.11</v>
      </c>
      <c r="AV259" s="136">
        <v>0</v>
      </c>
      <c r="AW259" s="136">
        <v>550</v>
      </c>
      <c r="AX259" s="136">
        <v>550</v>
      </c>
      <c r="AY259" s="136">
        <v>550</v>
      </c>
      <c r="AZ259" s="149">
        <v>0</v>
      </c>
      <c r="BA259" s="149">
        <v>0.1222</v>
      </c>
      <c r="BB259" s="149">
        <v>0.1222</v>
      </c>
      <c r="BC259" s="149">
        <v>0.1222</v>
      </c>
      <c r="BD259" s="138">
        <v>0</v>
      </c>
      <c r="BE259" s="138"/>
      <c r="BF259" s="138"/>
      <c r="BG259" s="136">
        <v>0</v>
      </c>
      <c r="BH259" s="6">
        <v>3.35</v>
      </c>
      <c r="BI259" s="6">
        <v>3.35</v>
      </c>
      <c r="BJ259" s="136"/>
      <c r="BK259" s="136"/>
      <c r="BL259" s="136"/>
      <c r="BM259" s="136"/>
      <c r="BN259" s="238"/>
      <c r="BO259" s="136"/>
      <c r="BP259" s="136"/>
      <c r="BQ259" s="136"/>
      <c r="BR259" s="136"/>
      <c r="BS259" s="136"/>
      <c r="BT259" s="136"/>
      <c r="BU259" s="136"/>
    </row>
    <row r="260" spans="1:73">
      <c r="A260" s="4" t="s">
        <v>73</v>
      </c>
      <c r="B260" s="137">
        <v>4</v>
      </c>
      <c r="C260" s="137">
        <v>1985</v>
      </c>
      <c r="D260" s="190">
        <v>2327046</v>
      </c>
      <c r="E260" s="141">
        <v>956947</v>
      </c>
      <c r="F260" s="141">
        <v>91000</v>
      </c>
      <c r="G260" s="191">
        <v>8.6999999999999993</v>
      </c>
      <c r="H260" s="209"/>
      <c r="I260" s="209"/>
      <c r="J260" s="209"/>
      <c r="K260" s="145">
        <v>29326</v>
      </c>
      <c r="L260" s="197"/>
      <c r="N260" s="140">
        <v>26082631</v>
      </c>
      <c r="O260" s="145">
        <v>25558</v>
      </c>
      <c r="P260" s="145">
        <v>64173</v>
      </c>
      <c r="Q260" s="145">
        <v>21919</v>
      </c>
      <c r="R260" s="145">
        <v>252854.39999999999</v>
      </c>
      <c r="S260" s="145">
        <v>89557.59</v>
      </c>
      <c r="T260" s="145">
        <v>135</v>
      </c>
      <c r="U260" s="145">
        <v>164</v>
      </c>
      <c r="V260" s="145">
        <v>191</v>
      </c>
      <c r="W260" s="145">
        <v>79</v>
      </c>
      <c r="X260" s="145">
        <v>145</v>
      </c>
      <c r="Y260" s="145">
        <v>208</v>
      </c>
      <c r="Z260" s="145">
        <v>264</v>
      </c>
      <c r="AA260" s="136">
        <f>ROUND((T260+X260)-MAX(0.3*(T260-95-134),0),0)</f>
        <v>280</v>
      </c>
      <c r="AB260" s="136">
        <f>ROUND((U260+Y260)-MAX(0.3*(U260-95-134),0),0)</f>
        <v>372</v>
      </c>
      <c r="AC260" s="136">
        <f>ROUND((V260+Z260)-MAX(0.3*(V260-95-134),0),0)</f>
        <v>455</v>
      </c>
      <c r="AD260" s="203">
        <v>1062</v>
      </c>
      <c r="AE260" s="136">
        <v>325</v>
      </c>
      <c r="AF260" s="136">
        <v>0</v>
      </c>
      <c r="AG260" s="136">
        <f>SUM(AE260:AF260)</f>
        <v>325</v>
      </c>
      <c r="AH260" s="136">
        <f>ROUND((AG260+W260)-MAX(0.3*(AG260-95-134),0),0)</f>
        <v>375</v>
      </c>
      <c r="AI260" s="203">
        <v>541</v>
      </c>
      <c r="AJ260" s="204">
        <v>22.9</v>
      </c>
      <c r="AK260" s="136">
        <v>1</v>
      </c>
      <c r="AL260" s="136">
        <v>91</v>
      </c>
      <c r="AM260" s="136">
        <v>9</v>
      </c>
      <c r="AN260" s="6">
        <v>0.91</v>
      </c>
      <c r="AO260" s="136">
        <v>31</v>
      </c>
      <c r="AP260" s="136">
        <v>4</v>
      </c>
      <c r="AQ260" s="6">
        <v>0.89</v>
      </c>
      <c r="AR260" s="149">
        <v>0</v>
      </c>
      <c r="AS260" s="149">
        <v>0.11</v>
      </c>
      <c r="AT260" s="149">
        <v>0.11</v>
      </c>
      <c r="AU260" s="149">
        <v>0.11</v>
      </c>
      <c r="AV260" s="136">
        <v>0</v>
      </c>
      <c r="AW260" s="136">
        <v>550</v>
      </c>
      <c r="AX260" s="136">
        <v>550</v>
      </c>
      <c r="AY260" s="136">
        <v>550</v>
      </c>
      <c r="AZ260" s="149">
        <v>0</v>
      </c>
      <c r="BA260" s="149">
        <v>0.1222</v>
      </c>
      <c r="BB260" s="149">
        <v>0.1222</v>
      </c>
      <c r="BC260" s="149">
        <v>0.1222</v>
      </c>
      <c r="BD260" s="138">
        <v>0</v>
      </c>
      <c r="BE260" s="138"/>
      <c r="BF260" s="138"/>
      <c r="BG260" s="136">
        <v>0</v>
      </c>
      <c r="BH260" s="6">
        <v>3.35</v>
      </c>
      <c r="BI260" s="6">
        <v>3.15</v>
      </c>
      <c r="BJ260" s="136"/>
      <c r="BK260" s="136"/>
      <c r="BL260" s="136"/>
      <c r="BM260" s="136"/>
      <c r="BN260" s="238"/>
      <c r="BO260" s="136"/>
      <c r="BP260" s="136"/>
      <c r="BQ260" s="136"/>
      <c r="BR260" s="136"/>
      <c r="BS260" s="136"/>
      <c r="BT260" s="136"/>
      <c r="BU260" s="136"/>
    </row>
    <row r="261" spans="1:73">
      <c r="A261" s="4" t="s">
        <v>74</v>
      </c>
      <c r="B261" s="137">
        <v>5</v>
      </c>
      <c r="C261" s="137">
        <v>1985</v>
      </c>
      <c r="D261" s="190">
        <v>26441109</v>
      </c>
      <c r="E261" s="141">
        <v>12051618</v>
      </c>
      <c r="F261" s="141">
        <v>931200</v>
      </c>
      <c r="G261" s="191">
        <v>7.2</v>
      </c>
      <c r="H261" s="209"/>
      <c r="I261" s="209"/>
      <c r="J261" s="209"/>
      <c r="K261" s="145">
        <v>523906</v>
      </c>
      <c r="L261" s="197"/>
      <c r="N261" s="140">
        <v>443346410</v>
      </c>
      <c r="O261" s="145">
        <v>541487</v>
      </c>
      <c r="P261" s="145">
        <v>1618903</v>
      </c>
      <c r="Q261" s="145">
        <v>553016</v>
      </c>
      <c r="R261" s="145">
        <v>1615189</v>
      </c>
      <c r="S261" s="145">
        <v>550626.9</v>
      </c>
      <c r="T261" s="145">
        <v>448</v>
      </c>
      <c r="U261" s="145">
        <v>555</v>
      </c>
      <c r="V261" s="145">
        <v>660</v>
      </c>
      <c r="W261" s="145">
        <v>79</v>
      </c>
      <c r="X261" s="145">
        <v>145</v>
      </c>
      <c r="Y261" s="145">
        <v>208</v>
      </c>
      <c r="Z261" s="145">
        <v>264</v>
      </c>
      <c r="AA261" s="136">
        <f>ROUND((T261+X261)-MAX(0.3*(T261-95-134),0),0)</f>
        <v>527</v>
      </c>
      <c r="AB261" s="136">
        <f>ROUND((U261+Y261)-MAX(0.3*(U261-95-134),0),0)</f>
        <v>665</v>
      </c>
      <c r="AC261" s="136">
        <f>ROUND((V261+Z261)-MAX(0.3*(V261-95-134),0),0)</f>
        <v>795</v>
      </c>
      <c r="AD261" s="203">
        <v>96599</v>
      </c>
      <c r="AE261" s="136">
        <v>325</v>
      </c>
      <c r="AF261" s="136">
        <v>179</v>
      </c>
      <c r="AG261" s="136">
        <f>SUM(AE261:AF261)</f>
        <v>504</v>
      </c>
      <c r="AH261" s="136">
        <f>ROUND((AG261+W261)-MAX(0.3*(AG261-95-134),0),0)</f>
        <v>501</v>
      </c>
      <c r="AI261" s="203">
        <v>3596</v>
      </c>
      <c r="AJ261" s="204">
        <v>13.6</v>
      </c>
      <c r="AK261" s="136">
        <v>0</v>
      </c>
      <c r="AL261" s="136">
        <v>47</v>
      </c>
      <c r="AM261" s="136">
        <v>33</v>
      </c>
      <c r="AN261" s="6">
        <v>0.59</v>
      </c>
      <c r="AO261" s="136">
        <v>25</v>
      </c>
      <c r="AP261" s="136">
        <v>15</v>
      </c>
      <c r="AQ261" s="6">
        <v>0.63</v>
      </c>
      <c r="AR261" s="149">
        <v>0</v>
      </c>
      <c r="AS261" s="149">
        <v>0.11</v>
      </c>
      <c r="AT261" s="149">
        <v>0.11</v>
      </c>
      <c r="AU261" s="149">
        <v>0.11</v>
      </c>
      <c r="AV261" s="136">
        <v>0</v>
      </c>
      <c r="AW261" s="136">
        <v>550</v>
      </c>
      <c r="AX261" s="136">
        <v>550</v>
      </c>
      <c r="AY261" s="136">
        <v>550</v>
      </c>
      <c r="AZ261" s="149">
        <v>0</v>
      </c>
      <c r="BA261" s="149">
        <v>0.1222</v>
      </c>
      <c r="BB261" s="149">
        <v>0.1222</v>
      </c>
      <c r="BC261" s="149">
        <v>0.1222</v>
      </c>
      <c r="BD261" s="138">
        <v>0</v>
      </c>
      <c r="BE261" s="138"/>
      <c r="BF261" s="138"/>
      <c r="BG261" s="136">
        <v>0</v>
      </c>
      <c r="BH261" s="6">
        <v>3.35</v>
      </c>
      <c r="BI261" s="6">
        <v>3.35</v>
      </c>
      <c r="BJ261" s="136"/>
      <c r="BK261" s="136"/>
      <c r="BL261" s="136"/>
      <c r="BM261" s="136"/>
      <c r="BN261" s="238"/>
      <c r="BO261" s="136"/>
      <c r="BP261" s="136"/>
      <c r="BQ261" s="136"/>
      <c r="BR261" s="136"/>
      <c r="BS261" s="136"/>
      <c r="BT261" s="136"/>
      <c r="BU261" s="136"/>
    </row>
    <row r="262" spans="1:73">
      <c r="A262" s="4" t="s">
        <v>75</v>
      </c>
      <c r="B262" s="137">
        <v>6</v>
      </c>
      <c r="C262" s="137">
        <v>1985</v>
      </c>
      <c r="D262" s="190">
        <v>3208723</v>
      </c>
      <c r="E262" s="141">
        <v>1610284</v>
      </c>
      <c r="F262" s="141">
        <v>103915</v>
      </c>
      <c r="G262" s="191">
        <v>6.1</v>
      </c>
      <c r="H262" s="209"/>
      <c r="I262" s="209"/>
      <c r="J262" s="209"/>
      <c r="K262" s="145">
        <v>59641</v>
      </c>
      <c r="L262" s="197"/>
      <c r="N262" s="140">
        <v>49560424</v>
      </c>
      <c r="O262" s="145">
        <v>153701</v>
      </c>
      <c r="P262" s="145">
        <v>79114</v>
      </c>
      <c r="Q262" s="145">
        <v>27708</v>
      </c>
      <c r="R262" s="145">
        <v>170451.7</v>
      </c>
      <c r="S262" s="145">
        <v>63326.25</v>
      </c>
      <c r="T262" s="145">
        <v>272</v>
      </c>
      <c r="U262" s="145">
        <v>346</v>
      </c>
      <c r="V262" s="145">
        <v>420</v>
      </c>
      <c r="W262" s="145">
        <v>79</v>
      </c>
      <c r="X262" s="145">
        <v>145</v>
      </c>
      <c r="Y262" s="145">
        <v>208</v>
      </c>
      <c r="Z262" s="145">
        <v>264</v>
      </c>
      <c r="AA262" s="136">
        <f>ROUND((T262+X262)-MAX(0.3*(T262-95-134),0),0)</f>
        <v>404</v>
      </c>
      <c r="AB262" s="136">
        <f>ROUND((U262+Y262)-MAX(0.3*(U262-95-134),0),0)</f>
        <v>519</v>
      </c>
      <c r="AC262" s="136">
        <f>ROUND((V262+Z262)-MAX(0.3*(V262-95-134),0),0)</f>
        <v>627</v>
      </c>
      <c r="AD262" s="203">
        <v>3263</v>
      </c>
      <c r="AE262" s="136">
        <v>325</v>
      </c>
      <c r="AF262" s="136">
        <v>58</v>
      </c>
      <c r="AG262" s="136">
        <f>SUM(AE262:AF262)</f>
        <v>383</v>
      </c>
      <c r="AH262" s="136">
        <f>ROUND((AG262+W262)-MAX(0.3*(AG262-95-134),0),0)</f>
        <v>416</v>
      </c>
      <c r="AI262" s="203">
        <v>324</v>
      </c>
      <c r="AJ262" s="204">
        <v>10.199999999999999</v>
      </c>
      <c r="AK262" s="136">
        <v>1</v>
      </c>
      <c r="AL262" s="136">
        <v>18</v>
      </c>
      <c r="AM262" s="136">
        <v>47</v>
      </c>
      <c r="AN262" s="6">
        <v>0.28000000000000003</v>
      </c>
      <c r="AO262" s="136">
        <v>11</v>
      </c>
      <c r="AP262" s="136">
        <v>24</v>
      </c>
      <c r="AQ262" s="6">
        <v>0.31</v>
      </c>
      <c r="AR262" s="149">
        <v>0</v>
      </c>
      <c r="AS262" s="149">
        <v>0.11</v>
      </c>
      <c r="AT262" s="149">
        <v>0.11</v>
      </c>
      <c r="AU262" s="149">
        <v>0.11</v>
      </c>
      <c r="AV262" s="136">
        <v>0</v>
      </c>
      <c r="AW262" s="136">
        <v>550</v>
      </c>
      <c r="AX262" s="136">
        <v>550</v>
      </c>
      <c r="AY262" s="136">
        <v>550</v>
      </c>
      <c r="AZ262" s="149">
        <v>0</v>
      </c>
      <c r="BA262" s="149">
        <v>0.1222</v>
      </c>
      <c r="BB262" s="149">
        <v>0.1222</v>
      </c>
      <c r="BC262" s="149">
        <v>0.1222</v>
      </c>
      <c r="BD262" s="138">
        <v>0</v>
      </c>
      <c r="BE262" s="138"/>
      <c r="BF262" s="138"/>
      <c r="BG262" s="136">
        <v>0</v>
      </c>
      <c r="BH262" s="6">
        <v>3.35</v>
      </c>
      <c r="BI262" s="6">
        <v>3</v>
      </c>
      <c r="BJ262" s="136"/>
      <c r="BK262" s="136"/>
      <c r="BL262" s="136"/>
      <c r="BM262" s="136"/>
      <c r="BN262" s="238"/>
      <c r="BO262" s="136"/>
      <c r="BP262" s="136"/>
      <c r="BQ262" s="136"/>
      <c r="BR262" s="136"/>
      <c r="BS262" s="136"/>
      <c r="BT262" s="136"/>
      <c r="BU262" s="136"/>
    </row>
    <row r="263" spans="1:73">
      <c r="A263" s="4" t="s">
        <v>76</v>
      </c>
      <c r="B263" s="137">
        <v>7</v>
      </c>
      <c r="C263" s="137">
        <v>1985</v>
      </c>
      <c r="D263" s="190">
        <v>3201131</v>
      </c>
      <c r="E263" s="141">
        <v>1629294</v>
      </c>
      <c r="F263" s="141">
        <v>80961</v>
      </c>
      <c r="G263" s="191">
        <v>4.7</v>
      </c>
      <c r="H263" s="209"/>
      <c r="I263" s="209"/>
      <c r="J263" s="209"/>
      <c r="K263" s="145">
        <v>69231</v>
      </c>
      <c r="L263" s="197"/>
      <c r="N263" s="140">
        <v>59950829</v>
      </c>
      <c r="O263" s="145">
        <v>25470</v>
      </c>
      <c r="P263" s="145">
        <v>121715</v>
      </c>
      <c r="Q263" s="145">
        <v>41759</v>
      </c>
      <c r="R263" s="145">
        <v>144559.79999999999</v>
      </c>
      <c r="S263" s="145">
        <v>54667.33</v>
      </c>
      <c r="T263" s="145">
        <v>440</v>
      </c>
      <c r="U263" s="145">
        <v>546</v>
      </c>
      <c r="V263" s="145">
        <v>636</v>
      </c>
      <c r="W263" s="145">
        <v>79</v>
      </c>
      <c r="X263" s="145">
        <v>145</v>
      </c>
      <c r="Y263" s="145">
        <v>208</v>
      </c>
      <c r="Z263" s="145">
        <v>264</v>
      </c>
      <c r="AA263" s="136">
        <f>ROUND((T263+X263)-MAX(0.3*(T263-95-134),0),0)</f>
        <v>522</v>
      </c>
      <c r="AB263" s="136">
        <f>ROUND((U263+Y263)-MAX(0.3*(U263-95-134),0),0)</f>
        <v>659</v>
      </c>
      <c r="AC263" s="136">
        <f>ROUND((V263+Z263)-MAX(0.3*(V263-95-134),0),0)</f>
        <v>778</v>
      </c>
      <c r="AD263" s="203">
        <v>4453</v>
      </c>
      <c r="AE263" s="136">
        <v>325</v>
      </c>
      <c r="AF263" s="136">
        <v>141</v>
      </c>
      <c r="AG263" s="136">
        <f>SUM(AE263:AF263)</f>
        <v>466</v>
      </c>
      <c r="AH263" s="136">
        <f>ROUND((AG263+W263)-MAX(0.3*(AG263-95-134),0),0)</f>
        <v>474</v>
      </c>
      <c r="AI263" s="203">
        <v>237</v>
      </c>
      <c r="AJ263" s="204">
        <v>7.6</v>
      </c>
      <c r="AK263" s="136">
        <v>1</v>
      </c>
      <c r="AL263" s="136">
        <v>66</v>
      </c>
      <c r="AM263" s="136">
        <v>85</v>
      </c>
      <c r="AN263" s="6">
        <v>0.44</v>
      </c>
      <c r="AO263" s="136">
        <v>12</v>
      </c>
      <c r="AP263" s="136">
        <v>24</v>
      </c>
      <c r="AQ263" s="6">
        <v>0.33</v>
      </c>
      <c r="AR263" s="149">
        <v>0</v>
      </c>
      <c r="AS263" s="149">
        <v>0.11</v>
      </c>
      <c r="AT263" s="149">
        <v>0.11</v>
      </c>
      <c r="AU263" s="149">
        <v>0.11</v>
      </c>
      <c r="AV263" s="136">
        <v>0</v>
      </c>
      <c r="AW263" s="136">
        <v>550</v>
      </c>
      <c r="AX263" s="136">
        <v>550</v>
      </c>
      <c r="AY263" s="136">
        <v>550</v>
      </c>
      <c r="AZ263" s="149">
        <v>0</v>
      </c>
      <c r="BA263" s="149">
        <v>0.1222</v>
      </c>
      <c r="BB263" s="149">
        <v>0.1222</v>
      </c>
      <c r="BC263" s="149">
        <v>0.1222</v>
      </c>
      <c r="BD263" s="138">
        <v>0</v>
      </c>
      <c r="BE263" s="138"/>
      <c r="BF263" s="138"/>
      <c r="BG263" s="136">
        <v>0</v>
      </c>
      <c r="BH263" s="6">
        <v>3.35</v>
      </c>
      <c r="BI263" s="6">
        <v>3.37</v>
      </c>
      <c r="BJ263" s="136"/>
      <c r="BK263" s="136"/>
      <c r="BL263" s="136"/>
      <c r="BM263" s="136"/>
      <c r="BN263" s="238"/>
      <c r="BO263" s="136"/>
      <c r="BP263" s="136"/>
      <c r="BQ263" s="136"/>
      <c r="BR263" s="136"/>
      <c r="BS263" s="136"/>
      <c r="BT263" s="136"/>
      <c r="BU263" s="136"/>
    </row>
    <row r="264" spans="1:73">
      <c r="A264" s="4" t="s">
        <v>77</v>
      </c>
      <c r="B264" s="137">
        <v>8</v>
      </c>
      <c r="C264" s="137">
        <v>1985</v>
      </c>
      <c r="D264" s="190">
        <v>618280</v>
      </c>
      <c r="E264" s="141">
        <v>300368</v>
      </c>
      <c r="F264" s="141">
        <v>16284</v>
      </c>
      <c r="G264" s="191">
        <v>5.0999999999999996</v>
      </c>
      <c r="H264" s="209"/>
      <c r="I264" s="209"/>
      <c r="J264" s="209"/>
      <c r="K264" s="145">
        <v>13092</v>
      </c>
      <c r="L264" s="197"/>
      <c r="N264" s="140">
        <v>9806074</v>
      </c>
      <c r="O264" s="145">
        <v>4353</v>
      </c>
      <c r="P264" s="145">
        <v>24204</v>
      </c>
      <c r="Q264" s="145">
        <v>9032</v>
      </c>
      <c r="R264" s="145">
        <v>72368.160000000003</v>
      </c>
      <c r="S264" s="145">
        <v>30055.75</v>
      </c>
      <c r="T264" s="145">
        <v>212</v>
      </c>
      <c r="U264" s="145">
        <v>287</v>
      </c>
      <c r="V264" s="145">
        <v>336</v>
      </c>
      <c r="W264" s="145">
        <v>79</v>
      </c>
      <c r="X264" s="145">
        <v>145</v>
      </c>
      <c r="Y264" s="145">
        <v>208</v>
      </c>
      <c r="Z264" s="145">
        <v>264</v>
      </c>
      <c r="AA264" s="136">
        <f>ROUND((T264+X264)-MAX(0.3*(T264-95-134),0),0)</f>
        <v>357</v>
      </c>
      <c r="AB264" s="136">
        <f>ROUND((U264+Y264)-MAX(0.3*(U264-95-134),0),0)</f>
        <v>478</v>
      </c>
      <c r="AC264" s="136">
        <f>ROUND((V264+Z264)-MAX(0.3*(V264-95-134),0),0)</f>
        <v>568</v>
      </c>
      <c r="AD264" s="203">
        <v>1604</v>
      </c>
      <c r="AE264" s="136">
        <v>325</v>
      </c>
      <c r="AF264" s="136">
        <v>0</v>
      </c>
      <c r="AG264" s="136">
        <f>SUM(AE264:AF264)</f>
        <v>325</v>
      </c>
      <c r="AH264" s="136">
        <f>ROUND((AG264+W264)-MAX(0.3*(AG264-95-134),0),0)</f>
        <v>375</v>
      </c>
      <c r="AI264" s="203">
        <v>71</v>
      </c>
      <c r="AJ264" s="204">
        <v>11.4</v>
      </c>
      <c r="AK264" s="136">
        <v>0</v>
      </c>
      <c r="AL264" s="136">
        <v>19</v>
      </c>
      <c r="AM264" s="136">
        <v>22</v>
      </c>
      <c r="AN264" s="6">
        <v>0.46</v>
      </c>
      <c r="AO264" s="136">
        <v>13</v>
      </c>
      <c r="AP264" s="136">
        <v>8</v>
      </c>
      <c r="AQ264" s="6">
        <v>0.62</v>
      </c>
      <c r="AR264" s="149">
        <v>0</v>
      </c>
      <c r="AS264" s="149">
        <v>0.11</v>
      </c>
      <c r="AT264" s="149">
        <v>0.11</v>
      </c>
      <c r="AU264" s="149">
        <v>0.11</v>
      </c>
      <c r="AV264" s="136">
        <v>0</v>
      </c>
      <c r="AW264" s="136">
        <v>550</v>
      </c>
      <c r="AX264" s="136">
        <v>550</v>
      </c>
      <c r="AY264" s="136">
        <v>550</v>
      </c>
      <c r="AZ264" s="149">
        <v>0</v>
      </c>
      <c r="BA264" s="149">
        <v>0.1222</v>
      </c>
      <c r="BB264" s="149">
        <v>0.1222</v>
      </c>
      <c r="BC264" s="149">
        <v>0.1222</v>
      </c>
      <c r="BD264" s="138">
        <v>0</v>
      </c>
      <c r="BE264" s="138"/>
      <c r="BF264" s="138"/>
      <c r="BG264" s="136">
        <v>0</v>
      </c>
      <c r="BH264" s="6">
        <v>3.35</v>
      </c>
      <c r="BI264" s="6">
        <v>3</v>
      </c>
      <c r="BJ264" s="136"/>
      <c r="BK264" s="136"/>
      <c r="BL264" s="136"/>
      <c r="BM264" s="136"/>
      <c r="BN264" s="238"/>
      <c r="BO264" s="136"/>
      <c r="BP264" s="136"/>
      <c r="BQ264" s="136"/>
      <c r="BR264" s="136"/>
      <c r="BS264" s="136"/>
      <c r="BT264" s="136"/>
      <c r="BU264" s="136"/>
    </row>
    <row r="265" spans="1:73">
      <c r="A265" s="4" t="s">
        <v>78</v>
      </c>
      <c r="B265" s="137">
        <v>9</v>
      </c>
      <c r="C265" s="137">
        <v>1985</v>
      </c>
      <c r="D265" s="190">
        <v>634549</v>
      </c>
      <c r="E265" s="141">
        <v>297291</v>
      </c>
      <c r="F265" s="141">
        <v>26364</v>
      </c>
      <c r="G265" s="191">
        <v>8.1</v>
      </c>
      <c r="H265" s="209"/>
      <c r="I265" s="209"/>
      <c r="J265" s="209"/>
      <c r="K265" s="145">
        <v>28534</v>
      </c>
      <c r="L265" s="197"/>
      <c r="N265" s="140">
        <v>11548191</v>
      </c>
      <c r="O265" s="145">
        <v>12051</v>
      </c>
      <c r="P265" s="145">
        <v>58368</v>
      </c>
      <c r="Q265" s="145">
        <v>22425</v>
      </c>
      <c r="R265" s="145">
        <v>40078.83</v>
      </c>
      <c r="S265" s="145">
        <v>14843.75</v>
      </c>
      <c r="T265" s="145">
        <v>257</v>
      </c>
      <c r="U265" s="145">
        <v>327</v>
      </c>
      <c r="V265" s="145">
        <v>399</v>
      </c>
      <c r="W265" s="145">
        <v>79</v>
      </c>
      <c r="X265" s="145">
        <v>145</v>
      </c>
      <c r="Y265" s="145">
        <v>208</v>
      </c>
      <c r="Z265" s="145">
        <v>264</v>
      </c>
      <c r="AA265" s="136">
        <f>ROUND((T265+X265)-MAX(0.3*(T265-95-134),0),0)</f>
        <v>394</v>
      </c>
      <c r="AB265" s="136">
        <f>ROUND((U265+Y265)-MAX(0.3*(U265-95-134),0),0)</f>
        <v>506</v>
      </c>
      <c r="AC265" s="136">
        <f>ROUND((V265+Z265)-MAX(0.3*(V265-95-134),0),0)</f>
        <v>612</v>
      </c>
      <c r="AD265" s="203">
        <v>3437</v>
      </c>
      <c r="AE265" s="136">
        <v>325</v>
      </c>
      <c r="AF265" s="136">
        <v>15</v>
      </c>
      <c r="AG265" s="136">
        <f>SUM(AE265:AF265)</f>
        <v>340</v>
      </c>
      <c r="AH265" s="136">
        <f>ROUND((AG265+W265)-MAX(0.3*(AG265-95-134),0),0)</f>
        <v>386</v>
      </c>
      <c r="AI265" s="203">
        <v>123</v>
      </c>
      <c r="AJ265" s="204">
        <v>20.399999999999999</v>
      </c>
      <c r="AK265" s="136"/>
      <c r="AL265" s="136"/>
      <c r="AM265" s="136"/>
      <c r="AN265" s="6"/>
      <c r="AO265" s="136"/>
      <c r="AP265" s="136"/>
      <c r="AQ265" s="6"/>
      <c r="AR265" s="149">
        <v>0</v>
      </c>
      <c r="AS265" s="149">
        <v>0.11</v>
      </c>
      <c r="AT265" s="149">
        <v>0.11</v>
      </c>
      <c r="AU265" s="149">
        <v>0.11</v>
      </c>
      <c r="AV265" s="136">
        <v>0</v>
      </c>
      <c r="AW265" s="136">
        <v>550</v>
      </c>
      <c r="AX265" s="136">
        <v>550</v>
      </c>
      <c r="AY265" s="136">
        <v>550</v>
      </c>
      <c r="AZ265" s="149">
        <v>0</v>
      </c>
      <c r="BA265" s="149">
        <v>0.1222</v>
      </c>
      <c r="BB265" s="149">
        <v>0.1222</v>
      </c>
      <c r="BC265" s="149">
        <v>0.1222</v>
      </c>
      <c r="BD265" s="138">
        <v>0</v>
      </c>
      <c r="BE265" s="138"/>
      <c r="BF265" s="138"/>
      <c r="BG265" s="136">
        <v>0</v>
      </c>
      <c r="BH265" s="6">
        <v>3.35</v>
      </c>
      <c r="BI265" s="6">
        <v>3.35</v>
      </c>
      <c r="BJ265" s="136"/>
      <c r="BK265" s="136"/>
      <c r="BL265" s="136"/>
      <c r="BM265" s="136"/>
      <c r="BN265" s="238"/>
      <c r="BO265" s="136"/>
      <c r="BP265" s="136"/>
      <c r="BQ265" s="136"/>
      <c r="BR265" s="136"/>
      <c r="BS265" s="136"/>
      <c r="BT265" s="136"/>
      <c r="BU265" s="136"/>
    </row>
    <row r="266" spans="1:73">
      <c r="A266" s="4" t="s">
        <v>80</v>
      </c>
      <c r="B266" s="137">
        <v>10</v>
      </c>
      <c r="C266" s="137">
        <v>1985</v>
      </c>
      <c r="D266" s="190">
        <v>11351118</v>
      </c>
      <c r="E266" s="141">
        <v>5023378</v>
      </c>
      <c r="F266" s="141">
        <v>319278</v>
      </c>
      <c r="G266" s="191">
        <v>6</v>
      </c>
      <c r="H266" s="209"/>
      <c r="I266" s="209"/>
      <c r="J266" s="209"/>
      <c r="K266" s="145">
        <v>170894</v>
      </c>
      <c r="L266" s="197"/>
      <c r="N266" s="140">
        <v>170340970</v>
      </c>
      <c r="O266" s="145">
        <v>103054</v>
      </c>
      <c r="P266" s="145">
        <v>271437</v>
      </c>
      <c r="Q266" s="145">
        <v>96849</v>
      </c>
      <c r="R266" s="145">
        <v>629598.1</v>
      </c>
      <c r="S266" s="145">
        <v>238715.1</v>
      </c>
      <c r="T266" s="145">
        <v>185</v>
      </c>
      <c r="U266" s="145">
        <v>240</v>
      </c>
      <c r="V266" s="145">
        <v>284</v>
      </c>
      <c r="W266" s="145">
        <v>79</v>
      </c>
      <c r="X266" s="145">
        <v>145</v>
      </c>
      <c r="Y266" s="145">
        <v>208</v>
      </c>
      <c r="Z266" s="145">
        <v>264</v>
      </c>
      <c r="AA266" s="136">
        <f>ROUND((T266+X266)-MAX(0.3*(T266-95-134),0),0)</f>
        <v>330</v>
      </c>
      <c r="AB266" s="136">
        <f>ROUND((U266+Y266)-MAX(0.3*(U266-95-134),0),0)</f>
        <v>445</v>
      </c>
      <c r="AC266" s="136">
        <f>ROUND((V266+Z266)-MAX(0.3*(V266-95-134),0),0)</f>
        <v>532</v>
      </c>
      <c r="AD266" s="203">
        <v>20480</v>
      </c>
      <c r="AE266" s="136">
        <v>325</v>
      </c>
      <c r="AF266" s="136">
        <v>0</v>
      </c>
      <c r="AG266" s="136">
        <f>SUM(AE266:AF266)</f>
        <v>325</v>
      </c>
      <c r="AH266" s="136">
        <f>ROUND((AG266+W266)-MAX(0.3*(AG266-95-134),0),0)</f>
        <v>375</v>
      </c>
      <c r="AI266" s="203">
        <v>1551</v>
      </c>
      <c r="AJ266" s="204">
        <v>13.4</v>
      </c>
      <c r="AK266" s="136">
        <v>1</v>
      </c>
      <c r="AL266" s="136">
        <v>77</v>
      </c>
      <c r="AM266" s="136">
        <v>43</v>
      </c>
      <c r="AN266" s="6">
        <v>0.64</v>
      </c>
      <c r="AO266" s="136">
        <v>32</v>
      </c>
      <c r="AP266" s="136">
        <v>8</v>
      </c>
      <c r="AQ266" s="6">
        <v>0.8</v>
      </c>
      <c r="AR266" s="149">
        <v>0</v>
      </c>
      <c r="AS266" s="149">
        <v>0.11</v>
      </c>
      <c r="AT266" s="149">
        <v>0.11</v>
      </c>
      <c r="AU266" s="149">
        <v>0.11</v>
      </c>
      <c r="AV266" s="136">
        <v>0</v>
      </c>
      <c r="AW266" s="136">
        <v>550</v>
      </c>
      <c r="AX266" s="136">
        <v>550</v>
      </c>
      <c r="AY266" s="136">
        <v>550</v>
      </c>
      <c r="AZ266" s="149">
        <v>0</v>
      </c>
      <c r="BA266" s="149">
        <v>0.1222</v>
      </c>
      <c r="BB266" s="149">
        <v>0.1222</v>
      </c>
      <c r="BC266" s="149">
        <v>0.1222</v>
      </c>
      <c r="BD266" s="138">
        <v>0</v>
      </c>
      <c r="BE266" s="138"/>
      <c r="BF266" s="138"/>
      <c r="BG266" s="136">
        <v>0</v>
      </c>
      <c r="BH266" s="6">
        <v>3.35</v>
      </c>
      <c r="BI266" s="6">
        <v>3.35</v>
      </c>
      <c r="BJ266" s="136"/>
      <c r="BK266" s="136"/>
      <c r="BL266" s="136"/>
      <c r="BM266" s="136"/>
      <c r="BN266" s="238"/>
      <c r="BO266" s="136"/>
      <c r="BP266" s="136"/>
      <c r="BQ266" s="136"/>
      <c r="BR266" s="136"/>
      <c r="BS266" s="136"/>
      <c r="BT266" s="136"/>
      <c r="BU266" s="136"/>
    </row>
    <row r="267" spans="1:73">
      <c r="A267" s="4" t="s">
        <v>81</v>
      </c>
      <c r="B267" s="137">
        <v>11</v>
      </c>
      <c r="C267" s="137">
        <v>1985</v>
      </c>
      <c r="D267" s="190">
        <v>5962661</v>
      </c>
      <c r="E267" s="141">
        <v>2692830</v>
      </c>
      <c r="F267" s="141">
        <v>184833</v>
      </c>
      <c r="G267" s="191">
        <v>6.4</v>
      </c>
      <c r="H267" s="209"/>
      <c r="I267" s="209"/>
      <c r="J267" s="209"/>
      <c r="K267" s="145">
        <v>98223</v>
      </c>
      <c r="L267" s="197"/>
      <c r="N267" s="140">
        <v>78389015</v>
      </c>
      <c r="O267" s="145">
        <v>36318</v>
      </c>
      <c r="P267" s="145">
        <v>238541</v>
      </c>
      <c r="Q267" s="145">
        <v>84807</v>
      </c>
      <c r="R267" s="145">
        <v>567405.19999999995</v>
      </c>
      <c r="S267" s="145">
        <v>195735</v>
      </c>
      <c r="T267" s="145">
        <v>174</v>
      </c>
      <c r="U267" s="145">
        <v>208</v>
      </c>
      <c r="V267" s="145">
        <v>245</v>
      </c>
      <c r="W267" s="145">
        <v>79</v>
      </c>
      <c r="X267" s="145">
        <v>145</v>
      </c>
      <c r="Y267" s="145">
        <v>208</v>
      </c>
      <c r="Z267" s="145">
        <v>264</v>
      </c>
      <c r="AA267" s="136">
        <f>ROUND((T267+X267)-MAX(0.3*(T267-134-192),0),0)</f>
        <v>319</v>
      </c>
      <c r="AB267" s="136">
        <f>ROUND((U267+Y267)-MAX(0.3*(U267-134-192),0),0)</f>
        <v>416</v>
      </c>
      <c r="AC267" s="136">
        <f>ROUND((V267+Z267)-MAX(0.3*(V267-134-192),0),0)</f>
        <v>509</v>
      </c>
      <c r="AD267" s="203">
        <v>15490</v>
      </c>
      <c r="AE267" s="136">
        <v>325</v>
      </c>
      <c r="AF267" s="136">
        <v>0</v>
      </c>
      <c r="AG267" s="136">
        <f>SUM(AE267:AF267)</f>
        <v>325</v>
      </c>
      <c r="AH267" s="136">
        <f>ROUND((AG267+W267)-MAX(0.3*(AG267-134-192),0),0)</f>
        <v>404</v>
      </c>
      <c r="AI267" s="203">
        <v>1037</v>
      </c>
      <c r="AJ267" s="204">
        <v>17.7</v>
      </c>
      <c r="AK267" s="136">
        <v>1</v>
      </c>
      <c r="AL267" s="136">
        <v>154</v>
      </c>
      <c r="AM267" s="136">
        <v>26</v>
      </c>
      <c r="AN267" s="6">
        <v>0.86</v>
      </c>
      <c r="AO267" s="136">
        <v>47</v>
      </c>
      <c r="AP267" s="136">
        <v>9</v>
      </c>
      <c r="AQ267" s="6">
        <v>0.84</v>
      </c>
      <c r="AR267" s="149">
        <v>0</v>
      </c>
      <c r="AS267" s="149">
        <v>0.11</v>
      </c>
      <c r="AT267" s="149">
        <v>0.11</v>
      </c>
      <c r="AU267" s="149">
        <v>0.11</v>
      </c>
      <c r="AV267" s="136">
        <v>0</v>
      </c>
      <c r="AW267" s="136">
        <v>550</v>
      </c>
      <c r="AX267" s="136">
        <v>550</v>
      </c>
      <c r="AY267" s="136">
        <v>550</v>
      </c>
      <c r="AZ267" s="149">
        <v>0</v>
      </c>
      <c r="BA267" s="149">
        <v>0.1222</v>
      </c>
      <c r="BB267" s="149">
        <v>0.1222</v>
      </c>
      <c r="BC267" s="149">
        <v>0.1222</v>
      </c>
      <c r="BD267" s="138">
        <v>0</v>
      </c>
      <c r="BE267" s="138"/>
      <c r="BF267" s="138"/>
      <c r="BG267" s="136">
        <v>0</v>
      </c>
      <c r="BH267" s="6">
        <v>3.35</v>
      </c>
      <c r="BI267" s="6">
        <v>3.25</v>
      </c>
      <c r="BJ267" s="136"/>
      <c r="BK267" s="136"/>
      <c r="BL267" s="136"/>
      <c r="BM267" s="136"/>
      <c r="BN267" s="238"/>
      <c r="BO267" s="136"/>
      <c r="BP267" s="136"/>
      <c r="BQ267" s="136"/>
      <c r="BR267" s="136"/>
      <c r="BS267" s="136"/>
      <c r="BT267" s="136"/>
      <c r="BU267" s="136"/>
    </row>
    <row r="268" spans="1:73">
      <c r="A268" s="4" t="s">
        <v>82</v>
      </c>
      <c r="B268" s="137">
        <v>12</v>
      </c>
      <c r="C268" s="137">
        <v>1985</v>
      </c>
      <c r="D268" s="190">
        <v>1039698</v>
      </c>
      <c r="E268" s="141">
        <v>453370</v>
      </c>
      <c r="F268" s="141">
        <v>25788</v>
      </c>
      <c r="G268" s="191">
        <v>5.4</v>
      </c>
      <c r="H268" s="209"/>
      <c r="I268" s="209"/>
      <c r="J268" s="209"/>
      <c r="K268" s="145">
        <v>20722</v>
      </c>
      <c r="L268" s="197"/>
      <c r="N268" s="140">
        <v>16453428</v>
      </c>
      <c r="O268" s="145">
        <v>13573</v>
      </c>
      <c r="P268" s="145">
        <v>50621</v>
      </c>
      <c r="Q268" s="145">
        <v>16171</v>
      </c>
      <c r="R268" s="145">
        <v>98705.91</v>
      </c>
      <c r="S268" s="145">
        <v>37132.17</v>
      </c>
      <c r="T268" s="145">
        <v>390</v>
      </c>
      <c r="U268" s="145">
        <v>468</v>
      </c>
      <c r="V268" s="145">
        <v>546</v>
      </c>
      <c r="W268" s="145">
        <v>121</v>
      </c>
      <c r="X268" s="145">
        <v>223</v>
      </c>
      <c r="Y268" s="145">
        <v>319</v>
      </c>
      <c r="Z268" s="145">
        <v>405</v>
      </c>
      <c r="AA268" s="136">
        <f>ROUND((T268+X268)-MAX(0.3*(T268-95-134),0),0)</f>
        <v>565</v>
      </c>
      <c r="AB268" s="136">
        <f>ROUND((U268+Y268)-MAX(0.3*(U268-95-134),0),0)</f>
        <v>715</v>
      </c>
      <c r="AC268" s="136">
        <f>ROUND((V268+Z268)-MAX(0.3*(V268-95-134),0),0)</f>
        <v>856</v>
      </c>
      <c r="AD268" s="203">
        <v>1277</v>
      </c>
      <c r="AE268" s="136">
        <v>325</v>
      </c>
      <c r="AF268" s="136">
        <v>5</v>
      </c>
      <c r="AG268" s="136">
        <f>SUM(AE268:AF268)</f>
        <v>330</v>
      </c>
      <c r="AH268" s="136">
        <f>ROUND((AG268+W268)-MAX(0.3*(AG268-95-134),0),0)</f>
        <v>421</v>
      </c>
      <c r="AI268" s="203">
        <v>109</v>
      </c>
      <c r="AJ268" s="204">
        <v>10.7</v>
      </c>
      <c r="AK268" s="136">
        <v>1</v>
      </c>
      <c r="AL268" s="136">
        <v>40</v>
      </c>
      <c r="AM268" s="136">
        <v>11</v>
      </c>
      <c r="AN268" s="6">
        <v>0.78</v>
      </c>
      <c r="AO268" s="136">
        <v>21</v>
      </c>
      <c r="AP268" s="136">
        <v>4</v>
      </c>
      <c r="AQ268" s="6">
        <v>0.84</v>
      </c>
      <c r="AR268" s="149">
        <v>0</v>
      </c>
      <c r="AS268" s="149">
        <v>0.11</v>
      </c>
      <c r="AT268" s="149">
        <v>0.11</v>
      </c>
      <c r="AU268" s="149">
        <v>0.11</v>
      </c>
      <c r="AV268" s="136">
        <v>0</v>
      </c>
      <c r="AW268" s="136">
        <v>550</v>
      </c>
      <c r="AX268" s="136">
        <v>550</v>
      </c>
      <c r="AY268" s="136">
        <v>550</v>
      </c>
      <c r="AZ268" s="149">
        <v>0</v>
      </c>
      <c r="BA268" s="149">
        <v>0.1222</v>
      </c>
      <c r="BB268" s="149">
        <v>0.1222</v>
      </c>
      <c r="BC268" s="149">
        <v>0.1222</v>
      </c>
      <c r="BD268" s="138">
        <v>0</v>
      </c>
      <c r="BE268" s="138"/>
      <c r="BF268" s="138"/>
      <c r="BG268" s="136">
        <v>0</v>
      </c>
      <c r="BH268" s="6">
        <v>3.35</v>
      </c>
      <c r="BI268" s="6">
        <v>3.35</v>
      </c>
      <c r="BJ268" s="136"/>
      <c r="BK268" s="136"/>
      <c r="BL268" s="136"/>
      <c r="BM268" s="136"/>
      <c r="BN268" s="238"/>
      <c r="BO268" s="136"/>
      <c r="BP268" s="136"/>
      <c r="BQ268" s="136"/>
      <c r="BR268" s="136"/>
      <c r="BS268" s="136"/>
      <c r="BT268" s="136"/>
      <c r="BU268" s="136"/>
    </row>
    <row r="269" spans="1:73">
      <c r="A269" s="4" t="s">
        <v>83</v>
      </c>
      <c r="B269" s="137">
        <v>13</v>
      </c>
      <c r="C269" s="137">
        <v>1985</v>
      </c>
      <c r="D269" s="190">
        <v>994051</v>
      </c>
      <c r="E269" s="141">
        <v>429858</v>
      </c>
      <c r="F269" s="141">
        <v>36730</v>
      </c>
      <c r="G269" s="191">
        <v>7.9</v>
      </c>
      <c r="H269" s="209"/>
      <c r="I269" s="209"/>
      <c r="J269" s="209"/>
      <c r="K269" s="145">
        <v>13044</v>
      </c>
      <c r="L269" s="197"/>
      <c r="N269" s="140">
        <v>11634316</v>
      </c>
      <c r="O269" s="145">
        <v>18921</v>
      </c>
      <c r="P269" s="145">
        <v>17232</v>
      </c>
      <c r="Q269" s="145">
        <v>6247</v>
      </c>
      <c r="R269" s="145">
        <v>58965.58</v>
      </c>
      <c r="S269" s="145">
        <v>20399.419999999998</v>
      </c>
      <c r="T269" s="145">
        <v>245</v>
      </c>
      <c r="U269" s="145">
        <v>304</v>
      </c>
      <c r="V269" s="145">
        <v>344</v>
      </c>
      <c r="W269" s="145">
        <v>79</v>
      </c>
      <c r="X269" s="145">
        <v>145</v>
      </c>
      <c r="Y269" s="145">
        <v>208</v>
      </c>
      <c r="Z269" s="145">
        <v>264</v>
      </c>
      <c r="AA269" s="136">
        <f>ROUND((T269+X269)-MAX(0.3*(T269-95-134),0),0)</f>
        <v>385</v>
      </c>
      <c r="AB269" s="136">
        <f>ROUND((U269+Y269)-MAX(0.3*(U269-95-134),0),0)</f>
        <v>490</v>
      </c>
      <c r="AC269" s="136">
        <f>ROUND((V269+Z269)-MAX(0.3*(V269-95-134),0),0)</f>
        <v>574</v>
      </c>
      <c r="AD269" s="203">
        <v>876</v>
      </c>
      <c r="AE269" s="136">
        <v>325</v>
      </c>
      <c r="AF269" s="136">
        <v>78</v>
      </c>
      <c r="AG269" s="136">
        <f>SUM(AE269:AF269)</f>
        <v>403</v>
      </c>
      <c r="AH269" s="136">
        <f>ROUND((AG269+W269)-MAX(0.3*(AG269-95-134),0),0)</f>
        <v>430</v>
      </c>
      <c r="AI269" s="203">
        <v>159</v>
      </c>
      <c r="AJ269" s="204">
        <v>16</v>
      </c>
      <c r="AK269" s="136">
        <v>1</v>
      </c>
      <c r="AL269" s="136">
        <v>17</v>
      </c>
      <c r="AM269" s="136">
        <v>67</v>
      </c>
      <c r="AN269" s="6">
        <v>0.2</v>
      </c>
      <c r="AO269" s="136">
        <v>14</v>
      </c>
      <c r="AP269" s="136">
        <v>28</v>
      </c>
      <c r="AQ269" s="6">
        <v>0.33</v>
      </c>
      <c r="AR269" s="149">
        <v>0</v>
      </c>
      <c r="AS269" s="149">
        <v>0.11</v>
      </c>
      <c r="AT269" s="149">
        <v>0.11</v>
      </c>
      <c r="AU269" s="149">
        <v>0.11</v>
      </c>
      <c r="AV269" s="136">
        <v>0</v>
      </c>
      <c r="AW269" s="136">
        <v>550</v>
      </c>
      <c r="AX269" s="136">
        <v>550</v>
      </c>
      <c r="AY269" s="136">
        <v>550</v>
      </c>
      <c r="AZ269" s="149">
        <v>0</v>
      </c>
      <c r="BA269" s="149">
        <v>0.1222</v>
      </c>
      <c r="BB269" s="149">
        <v>0.1222</v>
      </c>
      <c r="BC269" s="149">
        <v>0.1222</v>
      </c>
      <c r="BD269" s="138">
        <v>0</v>
      </c>
      <c r="BE269" s="138"/>
      <c r="BF269" s="138"/>
      <c r="BG269" s="136">
        <v>0</v>
      </c>
      <c r="BH269" s="6">
        <v>3.35</v>
      </c>
      <c r="BI269" s="6">
        <v>2.2999999999999998</v>
      </c>
      <c r="BJ269" s="136"/>
      <c r="BK269" s="136"/>
      <c r="BL269" s="136"/>
      <c r="BM269" s="136"/>
      <c r="BN269" s="238"/>
      <c r="BO269" s="136"/>
      <c r="BP269" s="136"/>
      <c r="BQ269" s="136"/>
      <c r="BR269" s="136"/>
      <c r="BS269" s="136"/>
      <c r="BT269" s="136"/>
      <c r="BU269" s="136"/>
    </row>
    <row r="270" spans="1:73">
      <c r="A270" s="4" t="s">
        <v>84</v>
      </c>
      <c r="B270" s="137">
        <v>14</v>
      </c>
      <c r="C270" s="137">
        <v>1985</v>
      </c>
      <c r="D270" s="190">
        <v>11399806</v>
      </c>
      <c r="E270" s="141">
        <v>5158654</v>
      </c>
      <c r="F270" s="141">
        <v>513554</v>
      </c>
      <c r="G270" s="191">
        <v>9.1</v>
      </c>
      <c r="H270" s="209"/>
      <c r="I270" s="209"/>
      <c r="J270" s="209"/>
      <c r="K270" s="145">
        <v>206281</v>
      </c>
      <c r="L270" s="197"/>
      <c r="N270" s="140">
        <v>177588231</v>
      </c>
      <c r="O270" s="145">
        <v>26145</v>
      </c>
      <c r="P270" s="145">
        <v>734594</v>
      </c>
      <c r="Q270" s="145">
        <v>240120</v>
      </c>
      <c r="R270" s="145">
        <v>1110242</v>
      </c>
      <c r="S270" s="145">
        <v>430246.1</v>
      </c>
      <c r="T270" s="145">
        <v>250</v>
      </c>
      <c r="U270" s="145">
        <v>302</v>
      </c>
      <c r="V270" s="145">
        <v>368</v>
      </c>
      <c r="W270" s="145">
        <v>79</v>
      </c>
      <c r="X270" s="145">
        <v>145</v>
      </c>
      <c r="Y270" s="145">
        <v>208</v>
      </c>
      <c r="Z270" s="145">
        <v>264</v>
      </c>
      <c r="AA270" s="136">
        <f>ROUND((T270+X270)-MAX(0.3*(T270-95-134),0),0)</f>
        <v>389</v>
      </c>
      <c r="AB270" s="136">
        <f>ROUND((U270+Y270)-MAX(0.3*(U270-95-134),0),0)</f>
        <v>488</v>
      </c>
      <c r="AC270" s="136">
        <f>ROUND((V270+Z270)-MAX(0.3*(V270-95-134),0),0)</f>
        <v>590</v>
      </c>
      <c r="AD270" s="203">
        <v>26789</v>
      </c>
      <c r="AE270" s="136">
        <v>325</v>
      </c>
      <c r="AF270" s="136">
        <v>35</v>
      </c>
      <c r="AG270" s="136">
        <f>SUM(AE270:AF270)</f>
        <v>360</v>
      </c>
      <c r="AH270" s="136">
        <f>ROUND((AG270+W270)-MAX(0.3*(AG270-95-134),0),0)</f>
        <v>400</v>
      </c>
      <c r="AI270" s="203">
        <v>1830</v>
      </c>
      <c r="AJ270" s="204">
        <v>15.6</v>
      </c>
      <c r="AK270" s="136">
        <v>0</v>
      </c>
      <c r="AL270" s="136">
        <v>67</v>
      </c>
      <c r="AM270" s="136">
        <v>51</v>
      </c>
      <c r="AN270" s="6">
        <v>0.56999999999999995</v>
      </c>
      <c r="AO270" s="136">
        <v>31</v>
      </c>
      <c r="AP270" s="136">
        <v>28</v>
      </c>
      <c r="AQ270" s="6">
        <v>0.53</v>
      </c>
      <c r="AR270" s="149">
        <v>0</v>
      </c>
      <c r="AS270" s="149">
        <v>0.11</v>
      </c>
      <c r="AT270" s="149">
        <v>0.11</v>
      </c>
      <c r="AU270" s="149">
        <v>0.11</v>
      </c>
      <c r="AV270" s="136">
        <v>0</v>
      </c>
      <c r="AW270" s="136">
        <v>550</v>
      </c>
      <c r="AX270" s="136">
        <v>550</v>
      </c>
      <c r="AY270" s="136">
        <v>550</v>
      </c>
      <c r="AZ270" s="149">
        <v>0</v>
      </c>
      <c r="BA270" s="149">
        <v>0.1222</v>
      </c>
      <c r="BB270" s="149">
        <v>0.1222</v>
      </c>
      <c r="BC270" s="149">
        <v>0.1222</v>
      </c>
      <c r="BD270" s="138">
        <v>0</v>
      </c>
      <c r="BE270" s="138"/>
      <c r="BF270" s="138"/>
      <c r="BG270" s="136">
        <v>0</v>
      </c>
      <c r="BH270" s="6">
        <v>3.35</v>
      </c>
      <c r="BI270" s="6">
        <v>3.35</v>
      </c>
      <c r="BJ270" s="136"/>
      <c r="BK270" s="136"/>
      <c r="BL270" s="136"/>
      <c r="BM270" s="136"/>
      <c r="BN270" s="238"/>
      <c r="BO270" s="136"/>
      <c r="BP270" s="136"/>
      <c r="BQ270" s="136"/>
      <c r="BR270" s="136"/>
      <c r="BS270" s="136"/>
      <c r="BT270" s="136"/>
      <c r="BU270" s="136"/>
    </row>
    <row r="271" spans="1:73">
      <c r="A271" s="4" t="s">
        <v>85</v>
      </c>
      <c r="B271" s="137">
        <v>15</v>
      </c>
      <c r="C271" s="137">
        <v>1985</v>
      </c>
      <c r="D271" s="190">
        <v>5459211</v>
      </c>
      <c r="E271" s="141">
        <v>2499152</v>
      </c>
      <c r="F271" s="141">
        <v>211261</v>
      </c>
      <c r="G271" s="191">
        <v>7.8</v>
      </c>
      <c r="H271" s="209"/>
      <c r="I271" s="209"/>
      <c r="J271" s="209"/>
      <c r="K271" s="145">
        <v>82011</v>
      </c>
      <c r="L271" s="197"/>
      <c r="N271" s="140">
        <v>71325420</v>
      </c>
      <c r="O271" s="145">
        <v>16564</v>
      </c>
      <c r="P271" s="145">
        <v>165427</v>
      </c>
      <c r="Q271" s="145">
        <v>57015</v>
      </c>
      <c r="R271" s="145">
        <v>406022.40000000002</v>
      </c>
      <c r="S271" s="145">
        <v>136369.79999999999</v>
      </c>
      <c r="T271" s="145">
        <v>196</v>
      </c>
      <c r="U271" s="145">
        <v>256</v>
      </c>
      <c r="V271" s="145">
        <v>316</v>
      </c>
      <c r="W271" s="145">
        <v>79</v>
      </c>
      <c r="X271" s="145">
        <v>145</v>
      </c>
      <c r="Y271" s="145">
        <v>208</v>
      </c>
      <c r="Z271" s="145">
        <v>264</v>
      </c>
      <c r="AA271" s="136">
        <f>ROUND((T271+X271)-MAX(0.3*(T271-95-134),0),0)</f>
        <v>341</v>
      </c>
      <c r="AB271" s="136">
        <f>ROUND((U271+Y271)-MAX(0.3*(U271-95-134),0),0)</f>
        <v>456</v>
      </c>
      <c r="AC271" s="136">
        <f>ROUND((V271+Z271)-MAX(0.3*(V271-95-134),0),0)</f>
        <v>554</v>
      </c>
      <c r="AD271" s="203">
        <v>2940</v>
      </c>
      <c r="AE271" s="136">
        <v>325</v>
      </c>
      <c r="AF271" s="136">
        <v>0</v>
      </c>
      <c r="AG271" s="136">
        <f>SUM(AE271:AF271)</f>
        <v>325</v>
      </c>
      <c r="AH271" s="136">
        <f>ROUND((AG271+W271)-MAX(0.3*(AG271-95-134),0),0)</f>
        <v>375</v>
      </c>
      <c r="AI271" s="203">
        <v>639</v>
      </c>
      <c r="AJ271" s="204">
        <v>12</v>
      </c>
      <c r="AK271" s="136">
        <v>0</v>
      </c>
      <c r="AL271" s="136">
        <v>39</v>
      </c>
      <c r="AM271" s="136">
        <v>61</v>
      </c>
      <c r="AN271" s="6">
        <v>0.39</v>
      </c>
      <c r="AO271" s="136">
        <v>20</v>
      </c>
      <c r="AP271" s="136">
        <v>30</v>
      </c>
      <c r="AQ271" s="6">
        <v>0.4</v>
      </c>
      <c r="AR271" s="149">
        <v>0</v>
      </c>
      <c r="AS271" s="149">
        <v>0.11</v>
      </c>
      <c r="AT271" s="149">
        <v>0.11</v>
      </c>
      <c r="AU271" s="149">
        <v>0.11</v>
      </c>
      <c r="AV271" s="136">
        <v>0</v>
      </c>
      <c r="AW271" s="136">
        <v>550</v>
      </c>
      <c r="AX271" s="136">
        <v>550</v>
      </c>
      <c r="AY271" s="136">
        <v>550</v>
      </c>
      <c r="AZ271" s="149">
        <v>0</v>
      </c>
      <c r="BA271" s="149">
        <v>0.1222</v>
      </c>
      <c r="BB271" s="149">
        <v>0.1222</v>
      </c>
      <c r="BC271" s="149">
        <v>0.1222</v>
      </c>
      <c r="BD271" s="138">
        <v>0</v>
      </c>
      <c r="BE271" s="138"/>
      <c r="BF271" s="138"/>
      <c r="BG271" s="136">
        <v>0</v>
      </c>
      <c r="BH271" s="6">
        <v>3.35</v>
      </c>
      <c r="BI271" s="6">
        <v>2</v>
      </c>
      <c r="BJ271" s="136"/>
      <c r="BK271" s="136"/>
      <c r="BL271" s="136"/>
      <c r="BM271" s="136"/>
      <c r="BN271" s="238"/>
      <c r="BO271" s="136"/>
      <c r="BP271" s="136"/>
      <c r="BQ271" s="136"/>
      <c r="BR271" s="136"/>
      <c r="BS271" s="136"/>
      <c r="BT271" s="136"/>
      <c r="BU271" s="136"/>
    </row>
    <row r="272" spans="1:73">
      <c r="A272" s="4" t="s">
        <v>86</v>
      </c>
      <c r="B272" s="137">
        <v>16</v>
      </c>
      <c r="C272" s="137">
        <v>1985</v>
      </c>
      <c r="D272" s="190">
        <v>2829684</v>
      </c>
      <c r="E272" s="141">
        <v>1307423</v>
      </c>
      <c r="F272" s="141">
        <v>105623</v>
      </c>
      <c r="G272" s="191">
        <v>7.5</v>
      </c>
      <c r="H272" s="209"/>
      <c r="I272" s="209"/>
      <c r="J272" s="209"/>
      <c r="K272" s="145">
        <v>42431</v>
      </c>
      <c r="L272" s="197"/>
      <c r="N272" s="140">
        <v>38315345</v>
      </c>
      <c r="O272" s="145">
        <v>5143</v>
      </c>
      <c r="P272" s="145">
        <v>122703</v>
      </c>
      <c r="Q272" s="145">
        <v>39946</v>
      </c>
      <c r="R272" s="145">
        <v>202784.5</v>
      </c>
      <c r="S272" s="145">
        <v>76432.09</v>
      </c>
      <c r="T272" s="145">
        <v>305</v>
      </c>
      <c r="U272" s="145">
        <v>360</v>
      </c>
      <c r="V272" s="145">
        <v>419</v>
      </c>
      <c r="W272" s="145">
        <v>79</v>
      </c>
      <c r="X272" s="145">
        <v>145</v>
      </c>
      <c r="Y272" s="145">
        <v>208</v>
      </c>
      <c r="Z272" s="145">
        <v>264</v>
      </c>
      <c r="AA272" s="136">
        <f>ROUND((T272+X272)-MAX(0.3*(T272-95-134),0),0)</f>
        <v>427</v>
      </c>
      <c r="AB272" s="136">
        <f>ROUND((U272+Y272)-MAX(0.3*(U272-95-134),0),0)</f>
        <v>529</v>
      </c>
      <c r="AC272" s="136">
        <f>ROUND((V272+Z272)-MAX(0.3*(V272-95-134),0),0)</f>
        <v>626</v>
      </c>
      <c r="AD272" s="203">
        <v>3578</v>
      </c>
      <c r="AE272" s="136">
        <v>325</v>
      </c>
      <c r="AF272" s="136">
        <v>0</v>
      </c>
      <c r="AG272" s="136">
        <f>SUM(AE272:AF272)</f>
        <v>325</v>
      </c>
      <c r="AH272" s="136">
        <f>ROUND((AG272+W272)-MAX(0.3*(AG272-95-134),0),0)</f>
        <v>375</v>
      </c>
      <c r="AI272" s="203">
        <v>505</v>
      </c>
      <c r="AJ272" s="204">
        <v>17.899999999999999</v>
      </c>
      <c r="AK272" s="136">
        <v>0</v>
      </c>
      <c r="AL272" s="136">
        <v>60</v>
      </c>
      <c r="AM272" s="136">
        <v>40</v>
      </c>
      <c r="AN272" s="6">
        <v>0.6</v>
      </c>
      <c r="AO272" s="136">
        <v>29</v>
      </c>
      <c r="AP272" s="136">
        <v>21</v>
      </c>
      <c r="AQ272" s="6">
        <v>0.57999999999999996</v>
      </c>
      <c r="AR272" s="149">
        <v>0</v>
      </c>
      <c r="AS272" s="149">
        <v>0.11</v>
      </c>
      <c r="AT272" s="149">
        <v>0.11</v>
      </c>
      <c r="AU272" s="149">
        <v>0.11</v>
      </c>
      <c r="AV272" s="136">
        <v>0</v>
      </c>
      <c r="AW272" s="136">
        <v>550</v>
      </c>
      <c r="AX272" s="136">
        <v>550</v>
      </c>
      <c r="AY272" s="136">
        <v>550</v>
      </c>
      <c r="AZ272" s="149">
        <v>0</v>
      </c>
      <c r="BA272" s="149">
        <v>0.1222</v>
      </c>
      <c r="BB272" s="149">
        <v>0.1222</v>
      </c>
      <c r="BC272" s="149">
        <v>0.1222</v>
      </c>
      <c r="BD272" s="138">
        <v>0</v>
      </c>
      <c r="BE272" s="138"/>
      <c r="BF272" s="138"/>
      <c r="BG272" s="136">
        <v>0</v>
      </c>
      <c r="BH272" s="6">
        <v>3.35</v>
      </c>
      <c r="BI272" s="6">
        <v>3.35</v>
      </c>
      <c r="BJ272" s="136"/>
      <c r="BK272" s="136"/>
      <c r="BL272" s="136"/>
      <c r="BM272" s="136"/>
      <c r="BN272" s="238"/>
      <c r="BO272" s="136"/>
      <c r="BP272" s="136"/>
      <c r="BQ272" s="136"/>
      <c r="BR272" s="136"/>
      <c r="BS272" s="136"/>
      <c r="BT272" s="136"/>
      <c r="BU272" s="136"/>
    </row>
    <row r="273" spans="1:73">
      <c r="A273" s="4" t="s">
        <v>87</v>
      </c>
      <c r="B273" s="137">
        <v>17</v>
      </c>
      <c r="C273" s="137">
        <v>1985</v>
      </c>
      <c r="D273" s="190">
        <v>2427405</v>
      </c>
      <c r="E273" s="141">
        <v>1165356</v>
      </c>
      <c r="F273" s="141">
        <v>62661</v>
      </c>
      <c r="G273" s="191">
        <v>5.0999999999999996</v>
      </c>
      <c r="H273" s="209"/>
      <c r="I273" s="209"/>
      <c r="J273" s="209"/>
      <c r="K273" s="145">
        <v>40658</v>
      </c>
      <c r="L273" s="197"/>
      <c r="N273" s="140">
        <v>35289105</v>
      </c>
      <c r="O273" s="145">
        <v>14202</v>
      </c>
      <c r="P273" s="145">
        <v>67355</v>
      </c>
      <c r="Q273" s="145">
        <v>22818</v>
      </c>
      <c r="R273" s="145">
        <v>118526.9</v>
      </c>
      <c r="S273" s="145">
        <v>45232.33</v>
      </c>
      <c r="T273" s="145">
        <v>314</v>
      </c>
      <c r="U273" s="145">
        <v>373</v>
      </c>
      <c r="V273" s="145">
        <v>422</v>
      </c>
      <c r="W273" s="145">
        <v>79</v>
      </c>
      <c r="X273" s="145">
        <v>145</v>
      </c>
      <c r="Y273" s="145">
        <v>208</v>
      </c>
      <c r="Z273" s="145">
        <v>264</v>
      </c>
      <c r="AA273" s="136">
        <f>ROUND((T273+X273)-MAX(0.3*(T273-95-134),0),0)</f>
        <v>434</v>
      </c>
      <c r="AB273" s="136">
        <f>ROUND((U273+Y273)-MAX(0.3*(U273-95-134),0),0)</f>
        <v>538</v>
      </c>
      <c r="AC273" s="136">
        <f>ROUND((V273+Z273)-MAX(0.3*(V273-95-134),0),0)</f>
        <v>628</v>
      </c>
      <c r="AD273" s="203">
        <v>2508</v>
      </c>
      <c r="AE273" s="136">
        <v>325</v>
      </c>
      <c r="AF273" s="136">
        <v>0</v>
      </c>
      <c r="AG273" s="136">
        <f>SUM(AE273:AF273)</f>
        <v>325</v>
      </c>
      <c r="AH273" s="136">
        <f>ROUND((AG273+W273)-MAX(0.3*(AG273-95-134),0),0)</f>
        <v>375</v>
      </c>
      <c r="AI273" s="203">
        <v>331</v>
      </c>
      <c r="AJ273" s="204">
        <v>13.8</v>
      </c>
      <c r="AK273" s="136">
        <v>1</v>
      </c>
      <c r="AL273" s="136">
        <v>49</v>
      </c>
      <c r="AM273" s="136">
        <v>76</v>
      </c>
      <c r="AN273" s="6">
        <v>0.39</v>
      </c>
      <c r="AO273" s="136">
        <v>16</v>
      </c>
      <c r="AP273" s="136">
        <v>24</v>
      </c>
      <c r="AQ273" s="6">
        <v>0.4</v>
      </c>
      <c r="AR273" s="149">
        <v>0</v>
      </c>
      <c r="AS273" s="149">
        <v>0.11</v>
      </c>
      <c r="AT273" s="149">
        <v>0.11</v>
      </c>
      <c r="AU273" s="149">
        <v>0.11</v>
      </c>
      <c r="AV273" s="136">
        <v>0</v>
      </c>
      <c r="AW273" s="136">
        <v>550</v>
      </c>
      <c r="AX273" s="136">
        <v>550</v>
      </c>
      <c r="AY273" s="136">
        <v>550</v>
      </c>
      <c r="AZ273" s="149">
        <v>0</v>
      </c>
      <c r="BA273" s="149">
        <v>0.1222</v>
      </c>
      <c r="BB273" s="149">
        <v>0.1222</v>
      </c>
      <c r="BC273" s="149">
        <v>0.1222</v>
      </c>
      <c r="BD273" s="138">
        <v>0</v>
      </c>
      <c r="BE273" s="138"/>
      <c r="BF273" s="138"/>
      <c r="BG273" s="136">
        <v>0</v>
      </c>
      <c r="BH273" s="6">
        <v>3.35</v>
      </c>
      <c r="BI273" s="6">
        <v>1.6</v>
      </c>
      <c r="BJ273" s="136"/>
      <c r="BK273" s="136"/>
      <c r="BL273" s="136"/>
      <c r="BM273" s="136"/>
      <c r="BN273" s="238"/>
      <c r="BO273" s="136"/>
      <c r="BP273" s="136"/>
      <c r="BQ273" s="136"/>
      <c r="BR273" s="136"/>
      <c r="BS273" s="136"/>
      <c r="BT273" s="136"/>
      <c r="BU273" s="136"/>
    </row>
    <row r="274" spans="1:73">
      <c r="A274" s="4" t="s">
        <v>88</v>
      </c>
      <c r="B274" s="137">
        <v>18</v>
      </c>
      <c r="C274" s="137">
        <v>1985</v>
      </c>
      <c r="D274" s="190">
        <v>3694826</v>
      </c>
      <c r="E274" s="141">
        <v>1538028</v>
      </c>
      <c r="F274" s="141">
        <v>156370</v>
      </c>
      <c r="G274" s="191">
        <v>9.1999999999999993</v>
      </c>
      <c r="H274" s="209"/>
      <c r="I274" s="209"/>
      <c r="J274" s="209"/>
      <c r="K274" s="145">
        <v>51893</v>
      </c>
      <c r="L274" s="197"/>
      <c r="N274" s="140">
        <v>42685414</v>
      </c>
      <c r="O274" s="145">
        <v>76959</v>
      </c>
      <c r="P274" s="145">
        <v>159592</v>
      </c>
      <c r="Q274" s="145">
        <v>59387</v>
      </c>
      <c r="R274" s="145">
        <v>560365.4</v>
      </c>
      <c r="S274" s="145">
        <v>191401.5</v>
      </c>
      <c r="T274" s="145">
        <v>170</v>
      </c>
      <c r="U274" s="145">
        <v>197</v>
      </c>
      <c r="V274" s="145">
        <v>246</v>
      </c>
      <c r="W274" s="145">
        <v>79</v>
      </c>
      <c r="X274" s="145">
        <v>145</v>
      </c>
      <c r="Y274" s="145">
        <v>208</v>
      </c>
      <c r="Z274" s="145">
        <v>264</v>
      </c>
      <c r="AA274" s="136">
        <f>ROUND((T274+X274)-MAX(0.3*(T274-95-134),0),0)</f>
        <v>315</v>
      </c>
      <c r="AB274" s="136">
        <f>ROUND((U274+Y274)-MAX(0.3*(U274-95-134),0),0)</f>
        <v>405</v>
      </c>
      <c r="AC274" s="136">
        <f>ROUND((V274+Z274)-MAX(0.3*(V274-95-134),0),0)</f>
        <v>505</v>
      </c>
      <c r="AD274" s="203">
        <v>8542</v>
      </c>
      <c r="AE274" s="136">
        <v>325</v>
      </c>
      <c r="AF274" s="136">
        <v>0</v>
      </c>
      <c r="AG274" s="136">
        <f>SUM(AE274:AF274)</f>
        <v>325</v>
      </c>
      <c r="AH274" s="136">
        <f>ROUND((AG274+W274)-MAX(0.3*(AG274-95-134),0),0)</f>
        <v>375</v>
      </c>
      <c r="AI274" s="203">
        <v>708</v>
      </c>
      <c r="AJ274" s="204">
        <v>19.399999999999999</v>
      </c>
      <c r="AK274" s="136">
        <v>1</v>
      </c>
      <c r="AL274" s="136">
        <v>74</v>
      </c>
      <c r="AM274" s="136">
        <v>26</v>
      </c>
      <c r="AN274" s="6">
        <v>0.74</v>
      </c>
      <c r="AO274" s="136">
        <v>28</v>
      </c>
      <c r="AP274" s="136">
        <v>10</v>
      </c>
      <c r="AQ274" s="6">
        <v>0.74</v>
      </c>
      <c r="AR274" s="149">
        <v>0</v>
      </c>
      <c r="AS274" s="149">
        <v>0.11</v>
      </c>
      <c r="AT274" s="149">
        <v>0.11</v>
      </c>
      <c r="AU274" s="149">
        <v>0.11</v>
      </c>
      <c r="AV274" s="136">
        <v>0</v>
      </c>
      <c r="AW274" s="136">
        <v>550</v>
      </c>
      <c r="AX274" s="136">
        <v>550</v>
      </c>
      <c r="AY274" s="136">
        <v>550</v>
      </c>
      <c r="AZ274" s="149">
        <v>0</v>
      </c>
      <c r="BA274" s="149">
        <v>0.1222</v>
      </c>
      <c r="BB274" s="149">
        <v>0.1222</v>
      </c>
      <c r="BC274" s="149">
        <v>0.1222</v>
      </c>
      <c r="BD274" s="138">
        <v>0</v>
      </c>
      <c r="BE274" s="138"/>
      <c r="BF274" s="138"/>
      <c r="BG274" s="136">
        <v>0</v>
      </c>
      <c r="BH274" s="6">
        <v>3.35</v>
      </c>
      <c r="BI274" s="6">
        <v>2.6</v>
      </c>
      <c r="BJ274" s="136"/>
      <c r="BK274" s="136"/>
      <c r="BL274" s="136"/>
      <c r="BM274" s="136"/>
      <c r="BN274" s="238"/>
      <c r="BO274" s="136"/>
      <c r="BP274" s="136"/>
      <c r="BQ274" s="136"/>
      <c r="BR274" s="136"/>
      <c r="BS274" s="136"/>
      <c r="BT274" s="136"/>
      <c r="BU274" s="136"/>
    </row>
    <row r="275" spans="1:73">
      <c r="A275" s="4" t="s">
        <v>89</v>
      </c>
      <c r="B275" s="137">
        <v>19</v>
      </c>
      <c r="C275" s="137">
        <v>1985</v>
      </c>
      <c r="D275" s="190">
        <v>4408118</v>
      </c>
      <c r="E275" s="141">
        <v>1756263</v>
      </c>
      <c r="F275" s="141">
        <v>229718</v>
      </c>
      <c r="G275" s="191">
        <v>11.6</v>
      </c>
      <c r="H275" s="209"/>
      <c r="I275" s="209"/>
      <c r="J275" s="209"/>
      <c r="K275" s="145">
        <v>84391</v>
      </c>
      <c r="L275" s="197"/>
      <c r="N275" s="140">
        <v>52996795</v>
      </c>
      <c r="O275" s="145">
        <v>17525</v>
      </c>
      <c r="P275" s="145">
        <v>230279</v>
      </c>
      <c r="Q275" s="145">
        <v>76232</v>
      </c>
      <c r="R275" s="145">
        <v>643943.4</v>
      </c>
      <c r="S275" s="145">
        <v>210821.4</v>
      </c>
      <c r="T275" s="145">
        <v>138</v>
      </c>
      <c r="U275" s="145">
        <v>190</v>
      </c>
      <c r="V275" s="145">
        <v>234</v>
      </c>
      <c r="W275" s="145">
        <v>79</v>
      </c>
      <c r="X275" s="145">
        <v>145</v>
      </c>
      <c r="Y275" s="145">
        <v>208</v>
      </c>
      <c r="Z275" s="145">
        <v>264</v>
      </c>
      <c r="AA275" s="136">
        <f>ROUND((T275+X275)-MAX(0.3*(T275-95-134),0),0)</f>
        <v>283</v>
      </c>
      <c r="AB275" s="136">
        <f>ROUND((U275+Y275)-MAX(0.3*(U275-95-134),0),0)</f>
        <v>398</v>
      </c>
      <c r="AC275" s="136">
        <f>ROUND((V275+Z275)-MAX(0.3*(V275-95-134),0),0)</f>
        <v>497</v>
      </c>
      <c r="AD275" s="203">
        <v>12057</v>
      </c>
      <c r="AE275" s="136">
        <v>325</v>
      </c>
      <c r="AF275" s="136">
        <v>0</v>
      </c>
      <c r="AG275" s="136">
        <f>SUM(AE275:AF275)</f>
        <v>325</v>
      </c>
      <c r="AH275" s="136">
        <f>ROUND((AG275+W275)-MAX(0.3*(AG275-95-134),0),0)</f>
        <v>375</v>
      </c>
      <c r="AI275" s="203">
        <v>781</v>
      </c>
      <c r="AJ275" s="204">
        <v>18.100000000000001</v>
      </c>
      <c r="AK275" s="136">
        <v>1</v>
      </c>
      <c r="AL275" s="136">
        <v>91</v>
      </c>
      <c r="AM275" s="136">
        <v>14</v>
      </c>
      <c r="AN275" s="6">
        <v>0.87</v>
      </c>
      <c r="AO275" s="136">
        <v>38</v>
      </c>
      <c r="AP275" s="136">
        <v>1</v>
      </c>
      <c r="AQ275" s="6">
        <v>0.97</v>
      </c>
      <c r="AR275" s="149">
        <v>0</v>
      </c>
      <c r="AS275" s="149">
        <v>0.11</v>
      </c>
      <c r="AT275" s="149">
        <v>0.11</v>
      </c>
      <c r="AU275" s="149">
        <v>0.11</v>
      </c>
      <c r="AV275" s="136">
        <v>0</v>
      </c>
      <c r="AW275" s="136">
        <v>550</v>
      </c>
      <c r="AX275" s="136">
        <v>550</v>
      </c>
      <c r="AY275" s="136">
        <v>550</v>
      </c>
      <c r="AZ275" s="149">
        <v>0</v>
      </c>
      <c r="BA275" s="149">
        <v>0.1222</v>
      </c>
      <c r="BB275" s="149">
        <v>0.1222</v>
      </c>
      <c r="BC275" s="149">
        <v>0.1222</v>
      </c>
      <c r="BD275" s="138">
        <v>0</v>
      </c>
      <c r="BE275" s="138"/>
      <c r="BF275" s="138"/>
      <c r="BG275" s="136">
        <v>0</v>
      </c>
      <c r="BH275" s="6">
        <v>3.35</v>
      </c>
      <c r="BI275" s="6">
        <v>3.35</v>
      </c>
      <c r="BJ275" s="136"/>
      <c r="BK275" s="136"/>
      <c r="BL275" s="136"/>
      <c r="BM275" s="136"/>
      <c r="BN275" s="238"/>
      <c r="BO275" s="136"/>
      <c r="BP275" s="136"/>
      <c r="BQ275" s="136"/>
      <c r="BR275" s="136"/>
      <c r="BS275" s="136"/>
      <c r="BT275" s="136"/>
      <c r="BU275" s="136"/>
    </row>
    <row r="276" spans="1:73">
      <c r="A276" s="4" t="s">
        <v>90</v>
      </c>
      <c r="B276" s="137">
        <v>20</v>
      </c>
      <c r="C276" s="137">
        <v>1985</v>
      </c>
      <c r="D276" s="190">
        <v>1162936</v>
      </c>
      <c r="E276" s="141">
        <v>521602</v>
      </c>
      <c r="F276" s="141">
        <v>30376</v>
      </c>
      <c r="G276" s="191">
        <v>5.5</v>
      </c>
      <c r="H276" s="209"/>
      <c r="I276" s="209"/>
      <c r="J276" s="209"/>
      <c r="K276" s="145">
        <v>16046</v>
      </c>
      <c r="L276" s="197"/>
      <c r="N276" s="140">
        <v>14708268</v>
      </c>
      <c r="O276" s="145">
        <v>5612</v>
      </c>
      <c r="P276" s="145">
        <v>57150</v>
      </c>
      <c r="Q276" s="145">
        <v>19773</v>
      </c>
      <c r="R276" s="145">
        <v>113816.9</v>
      </c>
      <c r="S276" s="145">
        <v>46326.75</v>
      </c>
      <c r="T276" s="145">
        <v>275</v>
      </c>
      <c r="U276" s="145">
        <v>370</v>
      </c>
      <c r="V276" s="145">
        <v>465</v>
      </c>
      <c r="W276" s="145">
        <v>79</v>
      </c>
      <c r="X276" s="145">
        <v>145</v>
      </c>
      <c r="Y276" s="145">
        <v>208</v>
      </c>
      <c r="Z276" s="145">
        <v>264</v>
      </c>
      <c r="AA276" s="136">
        <f>ROUND((T276+X276)-MAX(0.3*(T276-95-134),0),0)</f>
        <v>406</v>
      </c>
      <c r="AB276" s="136">
        <f>ROUND((U276+Y276)-MAX(0.3*(U276-95-134),0),0)</f>
        <v>536</v>
      </c>
      <c r="AC276" s="136">
        <f>ROUND((V276+Z276)-MAX(0.3*(V276-95-134),0),0)</f>
        <v>658</v>
      </c>
      <c r="AD276" s="203">
        <v>1505</v>
      </c>
      <c r="AE276" s="136">
        <v>325</v>
      </c>
      <c r="AF276" s="136">
        <v>10</v>
      </c>
      <c r="AG276" s="136">
        <f>SUM(AE276:AF276)</f>
        <v>335</v>
      </c>
      <c r="AH276" s="136">
        <f>ROUND((AG276+W276)-MAX(0.3*(AG276-95-134),0),0)</f>
        <v>382</v>
      </c>
      <c r="AI276" s="203">
        <v>134</v>
      </c>
      <c r="AJ276" s="204">
        <v>11.9</v>
      </c>
      <c r="AK276" s="136">
        <v>1</v>
      </c>
      <c r="AL276" s="136">
        <v>85</v>
      </c>
      <c r="AM276" s="136">
        <v>66</v>
      </c>
      <c r="AN276" s="6">
        <v>0.56000000000000005</v>
      </c>
      <c r="AO276" s="136">
        <v>24</v>
      </c>
      <c r="AP276" s="136">
        <v>11</v>
      </c>
      <c r="AQ276" s="6">
        <v>0.69</v>
      </c>
      <c r="AR276" s="149">
        <v>0</v>
      </c>
      <c r="AS276" s="149">
        <v>0.11</v>
      </c>
      <c r="AT276" s="149">
        <v>0.11</v>
      </c>
      <c r="AU276" s="149">
        <v>0.11</v>
      </c>
      <c r="AV276" s="136">
        <v>0</v>
      </c>
      <c r="AW276" s="136">
        <v>550</v>
      </c>
      <c r="AX276" s="136">
        <v>550</v>
      </c>
      <c r="AY276" s="136">
        <v>550</v>
      </c>
      <c r="AZ276" s="149">
        <v>0</v>
      </c>
      <c r="BA276" s="149">
        <v>0.1222</v>
      </c>
      <c r="BB276" s="149">
        <v>0.1222</v>
      </c>
      <c r="BC276" s="149">
        <v>0.1222</v>
      </c>
      <c r="BD276" s="138">
        <v>0</v>
      </c>
      <c r="BE276" s="138"/>
      <c r="BF276" s="138"/>
      <c r="BG276" s="136">
        <v>0</v>
      </c>
      <c r="BH276" s="6">
        <v>3.35</v>
      </c>
      <c r="BI276" s="6">
        <v>3.45</v>
      </c>
      <c r="BJ276" s="136"/>
      <c r="BK276" s="136"/>
      <c r="BL276" s="136"/>
      <c r="BM276" s="136"/>
      <c r="BN276" s="238"/>
      <c r="BO276" s="136"/>
      <c r="BP276" s="136"/>
      <c r="BQ276" s="136"/>
      <c r="BR276" s="136"/>
      <c r="BS276" s="136"/>
      <c r="BT276" s="136"/>
      <c r="BU276" s="136"/>
    </row>
    <row r="277" spans="1:73">
      <c r="A277" s="4" t="s">
        <v>91</v>
      </c>
      <c r="B277" s="137">
        <v>21</v>
      </c>
      <c r="C277" s="137">
        <v>1985</v>
      </c>
      <c r="D277" s="190">
        <v>4413071</v>
      </c>
      <c r="E277" s="141">
        <v>2174967</v>
      </c>
      <c r="F277" s="141">
        <v>105090</v>
      </c>
      <c r="G277" s="191">
        <v>4.5999999999999996</v>
      </c>
      <c r="H277" s="209"/>
      <c r="I277" s="209"/>
      <c r="J277" s="209"/>
      <c r="K277" s="145">
        <v>76878</v>
      </c>
      <c r="L277" s="197"/>
      <c r="N277" s="140">
        <v>75637475</v>
      </c>
      <c r="O277" s="145">
        <v>106253</v>
      </c>
      <c r="P277" s="145">
        <v>194671</v>
      </c>
      <c r="Q277" s="145">
        <v>72131</v>
      </c>
      <c r="R277" s="145">
        <v>286816.2</v>
      </c>
      <c r="S277" s="145">
        <v>114950.7</v>
      </c>
      <c r="T277" s="145">
        <v>244</v>
      </c>
      <c r="U277" s="145">
        <v>313</v>
      </c>
      <c r="V277" s="145">
        <v>376</v>
      </c>
      <c r="W277" s="145">
        <v>79</v>
      </c>
      <c r="X277" s="145">
        <v>145</v>
      </c>
      <c r="Y277" s="145">
        <v>208</v>
      </c>
      <c r="Z277" s="145">
        <v>264</v>
      </c>
      <c r="AA277" s="136">
        <f>ROUND((T277+X277)-MAX(0.3*(T277-95-134),0),0)</f>
        <v>385</v>
      </c>
      <c r="AB277" s="136">
        <f>ROUND((U277+Y277)-MAX(0.3*(U277-95-134),0),0)</f>
        <v>496</v>
      </c>
      <c r="AC277" s="136">
        <f>ROUND((V277+Z277)-MAX(0.3*(V277-95-134),0),0)</f>
        <v>596</v>
      </c>
      <c r="AD277" s="203">
        <v>7245</v>
      </c>
      <c r="AE277" s="136">
        <v>325</v>
      </c>
      <c r="AF277" s="136">
        <v>0</v>
      </c>
      <c r="AG277" s="136">
        <f>SUM(AE277:AF277)</f>
        <v>325</v>
      </c>
      <c r="AH277" s="136">
        <f>ROUND((AG277+W277)-MAX(0.3*(AG277-95-134),0),0)</f>
        <v>375</v>
      </c>
      <c r="AI277" s="203">
        <v>364</v>
      </c>
      <c r="AJ277" s="204">
        <v>8.6999999999999993</v>
      </c>
      <c r="AK277" s="136">
        <v>1</v>
      </c>
      <c r="AL277" s="136">
        <v>124</v>
      </c>
      <c r="AM277" s="136">
        <v>17</v>
      </c>
      <c r="AN277" s="6">
        <v>0.88</v>
      </c>
      <c r="AO277" s="136">
        <v>41</v>
      </c>
      <c r="AP277" s="136">
        <v>6</v>
      </c>
      <c r="AQ277" s="6">
        <v>0.87</v>
      </c>
      <c r="AR277" s="149">
        <v>0</v>
      </c>
      <c r="AS277" s="149">
        <v>0.11</v>
      </c>
      <c r="AT277" s="149">
        <v>0.11</v>
      </c>
      <c r="AU277" s="149">
        <v>0.11</v>
      </c>
      <c r="AV277" s="136">
        <v>0</v>
      </c>
      <c r="AW277" s="136">
        <v>550</v>
      </c>
      <c r="AX277" s="136">
        <v>550</v>
      </c>
      <c r="AY277" s="136">
        <v>550</v>
      </c>
      <c r="AZ277" s="149">
        <v>0</v>
      </c>
      <c r="BA277" s="149">
        <v>0.1222</v>
      </c>
      <c r="BB277" s="149">
        <v>0.1222</v>
      </c>
      <c r="BC277" s="149">
        <v>0.1222</v>
      </c>
      <c r="BD277" s="138">
        <v>0</v>
      </c>
      <c r="BE277" s="138"/>
      <c r="BF277" s="138"/>
      <c r="BG277" s="136">
        <v>0</v>
      </c>
      <c r="BH277" s="6">
        <v>3.35</v>
      </c>
      <c r="BI277" s="6">
        <v>3.35</v>
      </c>
      <c r="BJ277" s="136"/>
      <c r="BK277" s="136"/>
      <c r="BL277" s="136"/>
      <c r="BM277" s="136"/>
      <c r="BN277" s="238"/>
      <c r="BO277" s="136"/>
      <c r="BP277" s="136"/>
      <c r="BQ277" s="136"/>
      <c r="BR277" s="136"/>
      <c r="BS277" s="136"/>
      <c r="BT277" s="136"/>
      <c r="BU277" s="136"/>
    </row>
    <row r="278" spans="1:73">
      <c r="A278" s="4" t="s">
        <v>92</v>
      </c>
      <c r="B278" s="137">
        <v>22</v>
      </c>
      <c r="C278" s="137">
        <v>1985</v>
      </c>
      <c r="D278" s="190">
        <v>5880733</v>
      </c>
      <c r="E278" s="141">
        <v>2930523</v>
      </c>
      <c r="F278" s="141">
        <v>120870</v>
      </c>
      <c r="G278" s="191">
        <v>4</v>
      </c>
      <c r="H278" s="209"/>
      <c r="I278" s="209"/>
      <c r="J278" s="209"/>
      <c r="K278" s="145">
        <v>116613</v>
      </c>
      <c r="L278" s="197"/>
      <c r="N278" s="140">
        <v>99606265</v>
      </c>
      <c r="O278" s="145">
        <v>32092</v>
      </c>
      <c r="P278" s="145">
        <v>235425</v>
      </c>
      <c r="Q278" s="145">
        <v>86417</v>
      </c>
      <c r="R278" s="145">
        <v>337066.3</v>
      </c>
      <c r="S278" s="145">
        <v>140726.79999999999</v>
      </c>
      <c r="T278" s="145">
        <v>328</v>
      </c>
      <c r="U278" s="145">
        <v>396</v>
      </c>
      <c r="V278" s="145">
        <v>463</v>
      </c>
      <c r="W278" s="145">
        <v>79</v>
      </c>
      <c r="X278" s="145">
        <v>145</v>
      </c>
      <c r="Y278" s="145">
        <v>208</v>
      </c>
      <c r="Z278" s="145">
        <v>264</v>
      </c>
      <c r="AA278" s="136">
        <f>ROUND((T278+X278)-MAX(0.3*(T278-95-134),0),0)</f>
        <v>443</v>
      </c>
      <c r="AB278" s="136">
        <f>ROUND((U278+Y278)-MAX(0.3*(U278-95-134),0),0)</f>
        <v>554</v>
      </c>
      <c r="AC278" s="136">
        <f>ROUND((V278+Z278)-MAX(0.3*(V278-95-134),0),0)</f>
        <v>657</v>
      </c>
      <c r="AD278" s="203">
        <v>8750</v>
      </c>
      <c r="AE278" s="136">
        <v>325</v>
      </c>
      <c r="AF278" s="136">
        <v>129</v>
      </c>
      <c r="AG278" s="136">
        <f>SUM(AE278:AF278)</f>
        <v>454</v>
      </c>
      <c r="AH278" s="136">
        <f>ROUND((AG278+W278)-MAX(0.3*(AG278-95-134),0),0)</f>
        <v>466</v>
      </c>
      <c r="AI278" s="203">
        <v>544</v>
      </c>
      <c r="AJ278" s="204">
        <v>9.1999999999999993</v>
      </c>
      <c r="AK278" s="136">
        <v>1</v>
      </c>
      <c r="AL278" s="136">
        <v>126</v>
      </c>
      <c r="AM278" s="136">
        <v>34</v>
      </c>
      <c r="AN278" s="6">
        <v>0.79</v>
      </c>
      <c r="AO278" s="136">
        <v>32</v>
      </c>
      <c r="AP278" s="136">
        <v>8</v>
      </c>
      <c r="AQ278" s="6">
        <v>0.8</v>
      </c>
      <c r="AR278" s="149">
        <v>0</v>
      </c>
      <c r="AS278" s="149">
        <v>0.11</v>
      </c>
      <c r="AT278" s="149">
        <v>0.11</v>
      </c>
      <c r="AU278" s="149">
        <v>0.11</v>
      </c>
      <c r="AV278" s="136">
        <v>0</v>
      </c>
      <c r="AW278" s="136">
        <v>550</v>
      </c>
      <c r="AX278" s="136">
        <v>550</v>
      </c>
      <c r="AY278" s="136">
        <v>550</v>
      </c>
      <c r="AZ278" s="149">
        <v>0</v>
      </c>
      <c r="BA278" s="149">
        <v>0.1222</v>
      </c>
      <c r="BB278" s="149">
        <v>0.1222</v>
      </c>
      <c r="BC278" s="149">
        <v>0.1222</v>
      </c>
      <c r="BD278" s="138">
        <v>0</v>
      </c>
      <c r="BE278" s="138"/>
      <c r="BF278" s="138"/>
      <c r="BG278" s="136">
        <v>0</v>
      </c>
      <c r="BH278" s="6">
        <v>3.35</v>
      </c>
      <c r="BI278" s="6">
        <v>3.35</v>
      </c>
      <c r="BJ278" s="136"/>
      <c r="BK278" s="136"/>
      <c r="BL278" s="136"/>
      <c r="BM278" s="136"/>
      <c r="BN278" s="238"/>
      <c r="BO278" s="136"/>
      <c r="BP278" s="136"/>
      <c r="BQ278" s="136"/>
      <c r="BR278" s="136"/>
      <c r="BS278" s="136"/>
      <c r="BT278" s="136"/>
      <c r="BU278" s="136"/>
    </row>
    <row r="279" spans="1:73">
      <c r="A279" s="4" t="s">
        <v>93</v>
      </c>
      <c r="B279" s="137">
        <v>23</v>
      </c>
      <c r="C279" s="137">
        <v>1985</v>
      </c>
      <c r="D279" s="190">
        <v>9076293</v>
      </c>
      <c r="E279" s="141">
        <v>3926319</v>
      </c>
      <c r="F279" s="141">
        <v>433997</v>
      </c>
      <c r="G279" s="191">
        <v>10</v>
      </c>
      <c r="H279" s="209"/>
      <c r="I279" s="209"/>
      <c r="J279" s="209"/>
      <c r="K279" s="145">
        <v>153605</v>
      </c>
      <c r="L279" s="197"/>
      <c r="N279" s="140">
        <v>132507384</v>
      </c>
      <c r="O279" s="145">
        <v>136477</v>
      </c>
      <c r="P279" s="145">
        <v>690565</v>
      </c>
      <c r="Q279" s="145">
        <v>225185</v>
      </c>
      <c r="R279" s="145">
        <v>984674.9</v>
      </c>
      <c r="S279" s="145">
        <v>408070</v>
      </c>
      <c r="T279" s="145">
        <v>338</v>
      </c>
      <c r="U279" s="145">
        <v>417</v>
      </c>
      <c r="V279" s="145">
        <v>512</v>
      </c>
      <c r="W279" s="145">
        <v>79</v>
      </c>
      <c r="X279" s="145">
        <v>145</v>
      </c>
      <c r="Y279" s="145">
        <v>208</v>
      </c>
      <c r="Z279" s="145">
        <v>264</v>
      </c>
      <c r="AA279" s="136">
        <f>ROUND((T279+X279)-MAX(0.3*(T279-95-134),0),0)</f>
        <v>450</v>
      </c>
      <c r="AB279" s="136">
        <f>ROUND((U279+Y279)-MAX(0.3*(U279-95-134),0),0)</f>
        <v>569</v>
      </c>
      <c r="AC279" s="136">
        <f>ROUND((V279+Z279)-MAX(0.3*(V279-95-134),0),0)</f>
        <v>691</v>
      </c>
      <c r="AD279" s="203">
        <v>5123</v>
      </c>
      <c r="AE279" s="136">
        <v>325</v>
      </c>
      <c r="AF279" s="136">
        <v>27</v>
      </c>
      <c r="AG279" s="136">
        <f>SUM(AE279:AF279)</f>
        <v>352</v>
      </c>
      <c r="AH279" s="136">
        <f>ROUND((AG279+W279)-MAX(0.3*(AG279-95-134),0),0)</f>
        <v>394</v>
      </c>
      <c r="AI279" s="203">
        <v>1308</v>
      </c>
      <c r="AJ279" s="204">
        <v>14.5</v>
      </c>
      <c r="AK279" s="136">
        <v>1</v>
      </c>
      <c r="AL279" s="136">
        <v>57</v>
      </c>
      <c r="AM279" s="136">
        <v>53</v>
      </c>
      <c r="AN279" s="6">
        <v>0.52</v>
      </c>
      <c r="AO279" s="136">
        <v>18</v>
      </c>
      <c r="AP279" s="136">
        <v>19</v>
      </c>
      <c r="AQ279" s="6">
        <v>0.49</v>
      </c>
      <c r="AR279" s="149">
        <v>0</v>
      </c>
      <c r="AS279" s="149">
        <v>0.11</v>
      </c>
      <c r="AT279" s="149">
        <v>0.11</v>
      </c>
      <c r="AU279" s="149">
        <v>0.11</v>
      </c>
      <c r="AV279" s="136">
        <v>0</v>
      </c>
      <c r="AW279" s="136">
        <v>550</v>
      </c>
      <c r="AX279" s="136">
        <v>550</v>
      </c>
      <c r="AY279" s="136">
        <v>550</v>
      </c>
      <c r="AZ279" s="149">
        <v>0</v>
      </c>
      <c r="BA279" s="149">
        <v>0.1222</v>
      </c>
      <c r="BB279" s="149">
        <v>0.1222</v>
      </c>
      <c r="BC279" s="149">
        <v>0.1222</v>
      </c>
      <c r="BD279" s="138">
        <v>0</v>
      </c>
      <c r="BE279" s="138"/>
      <c r="BF279" s="138"/>
      <c r="BG279" s="136">
        <v>0</v>
      </c>
      <c r="BH279" s="6">
        <v>3.35</v>
      </c>
      <c r="BI279" s="6">
        <v>3.35</v>
      </c>
      <c r="BJ279" s="136"/>
      <c r="BK279" s="136"/>
      <c r="BL279" s="136"/>
      <c r="BM279" s="136"/>
      <c r="BN279" s="238"/>
      <c r="BO279" s="136"/>
      <c r="BP279" s="136"/>
      <c r="BQ279" s="136"/>
      <c r="BR279" s="136"/>
      <c r="BS279" s="136"/>
      <c r="BT279" s="136"/>
      <c r="BU279" s="136"/>
    </row>
    <row r="280" spans="1:73">
      <c r="A280" s="4" t="s">
        <v>94</v>
      </c>
      <c r="B280" s="137">
        <v>24</v>
      </c>
      <c r="C280" s="137">
        <v>1985</v>
      </c>
      <c r="D280" s="190">
        <v>4184302</v>
      </c>
      <c r="E280" s="141">
        <v>2094586</v>
      </c>
      <c r="F280" s="141">
        <v>133660</v>
      </c>
      <c r="G280" s="191">
        <v>6</v>
      </c>
      <c r="H280" s="209"/>
      <c r="I280" s="209"/>
      <c r="J280" s="209"/>
      <c r="K280" s="145">
        <v>75832</v>
      </c>
      <c r="L280" s="197"/>
      <c r="N280" s="140">
        <v>62698124</v>
      </c>
      <c r="O280" s="145">
        <v>68532</v>
      </c>
      <c r="P280" s="145">
        <v>151710</v>
      </c>
      <c r="Q280" s="145">
        <v>51344</v>
      </c>
      <c r="R280" s="145">
        <v>228475.1</v>
      </c>
      <c r="S280" s="145">
        <v>89941.91</v>
      </c>
      <c r="T280" s="145">
        <v>431</v>
      </c>
      <c r="U280" s="145">
        <v>524</v>
      </c>
      <c r="V280" s="145">
        <v>611</v>
      </c>
      <c r="W280" s="145">
        <v>79</v>
      </c>
      <c r="X280" s="145">
        <v>145</v>
      </c>
      <c r="Y280" s="145">
        <v>208</v>
      </c>
      <c r="Z280" s="145">
        <v>264</v>
      </c>
      <c r="AA280" s="136">
        <f>ROUND((T280+X280)-MAX(0.3*(T280-95-134),0),0)</f>
        <v>515</v>
      </c>
      <c r="AB280" s="136">
        <f>ROUND((U280+Y280)-MAX(0.3*(U280-95-134),0),0)</f>
        <v>644</v>
      </c>
      <c r="AC280" s="136">
        <f>ROUND((V280+Z280)-MAX(0.3*(V280-95-134),0),0)</f>
        <v>760</v>
      </c>
      <c r="AD280" s="203">
        <v>3631</v>
      </c>
      <c r="AE280" s="136">
        <v>325</v>
      </c>
      <c r="AF280" s="136">
        <v>35</v>
      </c>
      <c r="AG280" s="136">
        <f>SUM(AE280:AF280)</f>
        <v>360</v>
      </c>
      <c r="AH280" s="136">
        <f>ROUND((AG280+W280)-MAX(0.3*(AG280-95-134),0),0)</f>
        <v>400</v>
      </c>
      <c r="AI280" s="203">
        <v>523</v>
      </c>
      <c r="AJ280" s="204">
        <v>12.6</v>
      </c>
      <c r="AK280" s="136">
        <v>1</v>
      </c>
      <c r="AL280" s="136">
        <v>65</v>
      </c>
      <c r="AM280" s="136">
        <v>69</v>
      </c>
      <c r="AN280" s="6">
        <v>0.49</v>
      </c>
      <c r="AO280" s="136">
        <v>42</v>
      </c>
      <c r="AP280" s="136">
        <v>24</v>
      </c>
      <c r="AQ280" s="6">
        <v>0.64</v>
      </c>
      <c r="AR280" s="149">
        <v>0</v>
      </c>
      <c r="AS280" s="149">
        <v>0.11</v>
      </c>
      <c r="AT280" s="149">
        <v>0.11</v>
      </c>
      <c r="AU280" s="149">
        <v>0.11</v>
      </c>
      <c r="AV280" s="136">
        <v>0</v>
      </c>
      <c r="AW280" s="136">
        <v>550</v>
      </c>
      <c r="AX280" s="136">
        <v>550</v>
      </c>
      <c r="AY280" s="136">
        <v>550</v>
      </c>
      <c r="AZ280" s="149">
        <v>0</v>
      </c>
      <c r="BA280" s="149">
        <v>0.1222</v>
      </c>
      <c r="BB280" s="149">
        <v>0.1222</v>
      </c>
      <c r="BC280" s="149">
        <v>0.1222</v>
      </c>
      <c r="BD280" s="138">
        <v>0</v>
      </c>
      <c r="BE280" s="138"/>
      <c r="BF280" s="138"/>
      <c r="BG280" s="136">
        <v>0</v>
      </c>
      <c r="BH280" s="6">
        <v>3.35</v>
      </c>
      <c r="BI280" s="6">
        <v>3.35</v>
      </c>
      <c r="BJ280" s="136"/>
      <c r="BK280" s="136"/>
      <c r="BL280" s="136"/>
      <c r="BM280" s="136"/>
      <c r="BN280" s="238"/>
      <c r="BO280" s="136"/>
      <c r="BP280" s="136"/>
      <c r="BQ280" s="136"/>
      <c r="BR280" s="136"/>
      <c r="BS280" s="136"/>
      <c r="BT280" s="136"/>
      <c r="BU280" s="136"/>
    </row>
    <row r="281" spans="1:73">
      <c r="A281" s="4" t="s">
        <v>95</v>
      </c>
      <c r="B281" s="137">
        <v>25</v>
      </c>
      <c r="C281" s="137">
        <v>1985</v>
      </c>
      <c r="D281" s="190">
        <v>2588102</v>
      </c>
      <c r="E281" s="141">
        <v>1007010</v>
      </c>
      <c r="F281" s="141">
        <v>116847</v>
      </c>
      <c r="G281" s="191">
        <v>10.4</v>
      </c>
      <c r="H281" s="209"/>
      <c r="I281" s="209"/>
      <c r="J281" s="209"/>
      <c r="K281" s="145">
        <v>30138</v>
      </c>
      <c r="L281" s="197"/>
      <c r="N281" s="140">
        <v>25725576</v>
      </c>
      <c r="O281" s="145">
        <v>14882</v>
      </c>
      <c r="P281" s="145">
        <v>154776</v>
      </c>
      <c r="Q281" s="145">
        <v>51922</v>
      </c>
      <c r="R281" s="145">
        <v>494700.3</v>
      </c>
      <c r="S281" s="145">
        <v>158750.20000000001</v>
      </c>
      <c r="T281" s="145">
        <v>60</v>
      </c>
      <c r="U281" s="145">
        <v>96</v>
      </c>
      <c r="V281" s="145">
        <v>120</v>
      </c>
      <c r="W281" s="145">
        <v>79</v>
      </c>
      <c r="X281" s="145">
        <v>145</v>
      </c>
      <c r="Y281" s="145">
        <v>208</v>
      </c>
      <c r="Z281" s="145">
        <v>264</v>
      </c>
      <c r="AA281" s="136">
        <f>ROUND((T281+X281)-MAX(0.3*(T281-95-134),0),0)</f>
        <v>205</v>
      </c>
      <c r="AB281" s="136">
        <f>ROUND((U281+Y281)-MAX(0.3*(U281-95-134),0),0)</f>
        <v>304</v>
      </c>
      <c r="AC281" s="136">
        <f>ROUND((V281+Z281)-MAX(0.3*(V281-95-134),0),0)</f>
        <v>384</v>
      </c>
      <c r="AD281" s="203">
        <v>11717</v>
      </c>
      <c r="AE281" s="136">
        <v>325</v>
      </c>
      <c r="AF281" s="136">
        <v>0</v>
      </c>
      <c r="AG281" s="136">
        <f>SUM(AE281:AF281)</f>
        <v>325</v>
      </c>
      <c r="AH281" s="136">
        <f>ROUND((AG281+W281)-MAX(0.3*(AG281-95-134),0),0)</f>
        <v>375</v>
      </c>
      <c r="AI281" s="203">
        <v>644</v>
      </c>
      <c r="AJ281" s="204">
        <v>25.1</v>
      </c>
      <c r="AK281" s="136">
        <v>1</v>
      </c>
      <c r="AL281" s="136">
        <v>116</v>
      </c>
      <c r="AM281" s="136">
        <v>6</v>
      </c>
      <c r="AN281" s="6">
        <v>0.95</v>
      </c>
      <c r="AO281" s="136">
        <v>49</v>
      </c>
      <c r="AP281" s="136">
        <v>3</v>
      </c>
      <c r="AQ281" s="6">
        <v>0.94</v>
      </c>
      <c r="AR281" s="149">
        <v>0</v>
      </c>
      <c r="AS281" s="149">
        <v>0.11</v>
      </c>
      <c r="AT281" s="149">
        <v>0.11</v>
      </c>
      <c r="AU281" s="149">
        <v>0.11</v>
      </c>
      <c r="AV281" s="136">
        <v>0</v>
      </c>
      <c r="AW281" s="136">
        <v>550</v>
      </c>
      <c r="AX281" s="136">
        <v>550</v>
      </c>
      <c r="AY281" s="136">
        <v>550</v>
      </c>
      <c r="AZ281" s="149">
        <v>0</v>
      </c>
      <c r="BA281" s="149">
        <v>0.1222</v>
      </c>
      <c r="BB281" s="149">
        <v>0.1222</v>
      </c>
      <c r="BC281" s="149">
        <v>0.1222</v>
      </c>
      <c r="BD281" s="138">
        <v>0</v>
      </c>
      <c r="BE281" s="138"/>
      <c r="BF281" s="138"/>
      <c r="BG281" s="136">
        <v>0</v>
      </c>
      <c r="BH281" s="6">
        <v>3.35</v>
      </c>
      <c r="BI281" s="6">
        <v>3.35</v>
      </c>
      <c r="BJ281" s="136"/>
      <c r="BK281" s="136"/>
      <c r="BL281" s="136"/>
      <c r="BM281" s="136"/>
      <c r="BN281" s="238"/>
      <c r="BO281" s="136"/>
      <c r="BP281" s="136"/>
      <c r="BQ281" s="136"/>
      <c r="BR281" s="136"/>
      <c r="BS281" s="136"/>
      <c r="BT281" s="136"/>
      <c r="BU281" s="136"/>
    </row>
    <row r="282" spans="1:73">
      <c r="A282" s="4" t="s">
        <v>96</v>
      </c>
      <c r="B282" s="137">
        <v>26</v>
      </c>
      <c r="C282" s="137">
        <v>1985</v>
      </c>
      <c r="D282" s="190">
        <v>5000268</v>
      </c>
      <c r="E282" s="141">
        <v>2299301</v>
      </c>
      <c r="F282" s="141">
        <v>160884</v>
      </c>
      <c r="G282" s="191">
        <v>6.5</v>
      </c>
      <c r="H282" s="209"/>
      <c r="I282" s="209"/>
      <c r="J282" s="209"/>
      <c r="K282" s="145">
        <v>77912</v>
      </c>
      <c r="L282" s="197"/>
      <c r="N282" s="140">
        <v>69635804</v>
      </c>
      <c r="O282" s="145">
        <v>19025</v>
      </c>
      <c r="P282" s="145">
        <v>196914</v>
      </c>
      <c r="Q282" s="145">
        <v>66455</v>
      </c>
      <c r="R282" s="145">
        <v>361834.5</v>
      </c>
      <c r="S282" s="145">
        <v>127887</v>
      </c>
      <c r="T282" s="145">
        <v>211</v>
      </c>
      <c r="U282" s="145">
        <v>263</v>
      </c>
      <c r="V282" s="145">
        <v>308</v>
      </c>
      <c r="W282" s="145">
        <v>79</v>
      </c>
      <c r="X282" s="145">
        <v>145</v>
      </c>
      <c r="Y282" s="145">
        <v>208</v>
      </c>
      <c r="Z282" s="145">
        <v>264</v>
      </c>
      <c r="AA282" s="136">
        <f>ROUND((T282+X282)-MAX(0.3*(T282-95-134),0),0)</f>
        <v>356</v>
      </c>
      <c r="AB282" s="136">
        <f>ROUND((U282+Y282)-MAX(0.3*(U282-95-134),0),0)</f>
        <v>461</v>
      </c>
      <c r="AC282" s="136">
        <f>ROUND((V282+Z282)-MAX(0.3*(V282-95-134),0),0)</f>
        <v>548</v>
      </c>
      <c r="AD282" s="203">
        <v>7974</v>
      </c>
      <c r="AE282" s="136">
        <v>325</v>
      </c>
      <c r="AF282" s="136">
        <v>0</v>
      </c>
      <c r="AG282" s="136">
        <f>SUM(AE282:AF282)</f>
        <v>325</v>
      </c>
      <c r="AH282" s="136">
        <f>ROUND((AG282+W282)-MAX(0.3*(AG282-95-134),0),0)</f>
        <v>375</v>
      </c>
      <c r="AI282" s="203">
        <v>689</v>
      </c>
      <c r="AJ282" s="204">
        <v>13.7</v>
      </c>
      <c r="AK282" s="136">
        <v>0</v>
      </c>
      <c r="AL282" s="136">
        <v>108</v>
      </c>
      <c r="AM282" s="136">
        <v>55</v>
      </c>
      <c r="AN282" s="6">
        <v>0.66</v>
      </c>
      <c r="AO282" s="136">
        <v>21</v>
      </c>
      <c r="AP282" s="136">
        <v>13</v>
      </c>
      <c r="AQ282" s="6">
        <v>0.62</v>
      </c>
      <c r="AR282" s="149">
        <v>0</v>
      </c>
      <c r="AS282" s="149">
        <v>0.11</v>
      </c>
      <c r="AT282" s="149">
        <v>0.11</v>
      </c>
      <c r="AU282" s="149">
        <v>0.11</v>
      </c>
      <c r="AV282" s="136">
        <v>0</v>
      </c>
      <c r="AW282" s="136">
        <v>550</v>
      </c>
      <c r="AX282" s="136">
        <v>550</v>
      </c>
      <c r="AY282" s="136">
        <v>550</v>
      </c>
      <c r="AZ282" s="149">
        <v>0</v>
      </c>
      <c r="BA282" s="149">
        <v>0.1222</v>
      </c>
      <c r="BB282" s="149">
        <v>0.1222</v>
      </c>
      <c r="BC282" s="149">
        <v>0.1222</v>
      </c>
      <c r="BD282" s="138">
        <v>0</v>
      </c>
      <c r="BE282" s="138"/>
      <c r="BF282" s="138"/>
      <c r="BG282" s="136">
        <v>0</v>
      </c>
      <c r="BH282" s="6">
        <v>3.35</v>
      </c>
      <c r="BI282" s="6">
        <v>3.35</v>
      </c>
      <c r="BJ282" s="136"/>
      <c r="BK282" s="136"/>
      <c r="BL282" s="136"/>
      <c r="BM282" s="136"/>
      <c r="BN282" s="238"/>
      <c r="BO282" s="136"/>
      <c r="BP282" s="136"/>
      <c r="BQ282" s="136"/>
      <c r="BR282" s="136"/>
      <c r="BS282" s="136"/>
      <c r="BT282" s="136"/>
      <c r="BU282" s="136"/>
    </row>
    <row r="283" spans="1:73">
      <c r="A283" s="4" t="s">
        <v>97</v>
      </c>
      <c r="B283" s="137">
        <v>27</v>
      </c>
      <c r="C283" s="137">
        <v>1985</v>
      </c>
      <c r="D283" s="190">
        <v>822320</v>
      </c>
      <c r="E283" s="141">
        <v>371962</v>
      </c>
      <c r="F283" s="141">
        <v>30929</v>
      </c>
      <c r="G283" s="191">
        <v>7.7</v>
      </c>
      <c r="H283" s="209"/>
      <c r="I283" s="209"/>
      <c r="J283" s="209"/>
      <c r="K283" s="145">
        <v>10941</v>
      </c>
      <c r="L283" s="197"/>
      <c r="N283" s="140">
        <v>9761494</v>
      </c>
      <c r="O283" s="145">
        <v>63634</v>
      </c>
      <c r="P283" s="145">
        <v>22479</v>
      </c>
      <c r="Q283" s="145">
        <v>7887</v>
      </c>
      <c r="R283" s="145">
        <v>58444.25</v>
      </c>
      <c r="S283" s="145">
        <v>21484.75</v>
      </c>
      <c r="T283" s="145">
        <v>279</v>
      </c>
      <c r="U283" s="145">
        <v>332</v>
      </c>
      <c r="V283" s="145">
        <v>425</v>
      </c>
      <c r="W283" s="145">
        <v>79</v>
      </c>
      <c r="X283" s="145">
        <v>145</v>
      </c>
      <c r="Y283" s="145">
        <v>208</v>
      </c>
      <c r="Z283" s="145">
        <v>264</v>
      </c>
      <c r="AA283" s="136">
        <f>ROUND((T283+X283)-MAX(0.3*(T283-95-134),0),0)</f>
        <v>409</v>
      </c>
      <c r="AB283" s="136">
        <f>ROUND((U283+Y283)-MAX(0.3*(U283-95-134),0),0)</f>
        <v>509</v>
      </c>
      <c r="AC283" s="136">
        <f>ROUND((V283+Z283)-MAX(0.3*(V283-95-134),0),0)</f>
        <v>630</v>
      </c>
      <c r="AD283" s="203">
        <v>606</v>
      </c>
      <c r="AE283" s="136">
        <v>325</v>
      </c>
      <c r="AF283" s="136">
        <v>0</v>
      </c>
      <c r="AG283" s="136">
        <f>SUM(AE283:AF283)</f>
        <v>325</v>
      </c>
      <c r="AH283" s="136">
        <f>ROUND((AG283+W283)-MAX(0.3*(AG283-95-134),0),0)</f>
        <v>375</v>
      </c>
      <c r="AI283" s="203">
        <v>134</v>
      </c>
      <c r="AJ283" s="204">
        <v>16</v>
      </c>
      <c r="AK283" s="136">
        <v>1</v>
      </c>
      <c r="AL283" s="136">
        <v>50</v>
      </c>
      <c r="AM283" s="136">
        <v>50</v>
      </c>
      <c r="AN283" s="6">
        <v>0.5</v>
      </c>
      <c r="AO283" s="136">
        <v>28</v>
      </c>
      <c r="AP283" s="136">
        <v>22</v>
      </c>
      <c r="AQ283" s="6">
        <v>0.56000000000000005</v>
      </c>
      <c r="AR283" s="149">
        <v>0</v>
      </c>
      <c r="AS283" s="149">
        <v>0.11</v>
      </c>
      <c r="AT283" s="149">
        <v>0.11</v>
      </c>
      <c r="AU283" s="149">
        <v>0.11</v>
      </c>
      <c r="AV283" s="136">
        <v>0</v>
      </c>
      <c r="AW283" s="136">
        <v>550</v>
      </c>
      <c r="AX283" s="136">
        <v>550</v>
      </c>
      <c r="AY283" s="136">
        <v>550</v>
      </c>
      <c r="AZ283" s="149">
        <v>0</v>
      </c>
      <c r="BA283" s="149">
        <v>0.1222</v>
      </c>
      <c r="BB283" s="149">
        <v>0.1222</v>
      </c>
      <c r="BC283" s="149">
        <v>0.1222</v>
      </c>
      <c r="BD283" s="138">
        <v>0</v>
      </c>
      <c r="BE283" s="138"/>
      <c r="BF283" s="138"/>
      <c r="BG283" s="136">
        <v>0</v>
      </c>
      <c r="BH283" s="6">
        <v>3.35</v>
      </c>
      <c r="BI283" s="6">
        <v>3.05</v>
      </c>
      <c r="BJ283" s="136"/>
      <c r="BK283" s="136"/>
      <c r="BL283" s="136"/>
      <c r="BM283" s="136"/>
      <c r="BN283" s="238"/>
      <c r="BO283" s="136"/>
      <c r="BP283" s="136"/>
      <c r="BQ283" s="136"/>
      <c r="BR283" s="136"/>
      <c r="BS283" s="136"/>
      <c r="BT283" s="136"/>
      <c r="BU283" s="136"/>
    </row>
    <row r="284" spans="1:73">
      <c r="A284" s="4" t="s">
        <v>98</v>
      </c>
      <c r="B284" s="137">
        <v>28</v>
      </c>
      <c r="C284" s="137">
        <v>1985</v>
      </c>
      <c r="D284" s="190">
        <v>1584664</v>
      </c>
      <c r="E284" s="141">
        <v>764692</v>
      </c>
      <c r="F284" s="141">
        <v>41759</v>
      </c>
      <c r="G284" s="191">
        <v>5.2</v>
      </c>
      <c r="H284" s="209"/>
      <c r="I284" s="209"/>
      <c r="J284" s="209"/>
      <c r="K284" s="145">
        <v>25717</v>
      </c>
      <c r="L284" s="197"/>
      <c r="N284" s="140">
        <v>22366484</v>
      </c>
      <c r="O284" s="145">
        <v>3846</v>
      </c>
      <c r="P284" s="145">
        <v>44231</v>
      </c>
      <c r="Q284" s="145">
        <v>15283</v>
      </c>
      <c r="R284" s="145">
        <v>94283.5</v>
      </c>
      <c r="S284" s="145">
        <v>33942.75</v>
      </c>
      <c r="T284" s="145">
        <v>280</v>
      </c>
      <c r="U284" s="145">
        <v>350</v>
      </c>
      <c r="V284" s="145">
        <v>420</v>
      </c>
      <c r="W284" s="145">
        <v>79</v>
      </c>
      <c r="X284" s="145">
        <v>145</v>
      </c>
      <c r="Y284" s="145">
        <v>208</v>
      </c>
      <c r="Z284" s="145">
        <v>264</v>
      </c>
      <c r="AA284" s="136">
        <f>ROUND((T284+X284)-MAX(0.3*(T284-95-134),0),0)</f>
        <v>410</v>
      </c>
      <c r="AB284" s="136">
        <f>ROUND((U284+Y284)-MAX(0.3*(U284-95-134),0),0)</f>
        <v>522</v>
      </c>
      <c r="AC284" s="136">
        <f>ROUND((V284+Z284)-MAX(0.3*(V284-95-134),0),0)</f>
        <v>627</v>
      </c>
      <c r="AD284" s="203">
        <v>3002</v>
      </c>
      <c r="AE284" s="136">
        <v>325</v>
      </c>
      <c r="AF284" s="136">
        <v>61</v>
      </c>
      <c r="AG284" s="136">
        <f>SUM(AE284:AF284)</f>
        <v>386</v>
      </c>
      <c r="AH284" s="136">
        <f>ROUND((AG284+W284)-MAX(0.3*(AG284-95-134),0),0)</f>
        <v>418</v>
      </c>
      <c r="AI284" s="203">
        <v>235</v>
      </c>
      <c r="AJ284" s="204">
        <v>14.8</v>
      </c>
      <c r="AK284" s="136">
        <v>1</v>
      </c>
      <c r="AL284" s="136"/>
      <c r="AM284" s="136"/>
      <c r="AN284" s="6"/>
      <c r="AO284" s="136"/>
      <c r="AP284" s="136"/>
      <c r="AQ284" s="6"/>
      <c r="AR284" s="149">
        <v>0</v>
      </c>
      <c r="AS284" s="149">
        <v>0.11</v>
      </c>
      <c r="AT284" s="149">
        <v>0.11</v>
      </c>
      <c r="AU284" s="149">
        <v>0.11</v>
      </c>
      <c r="AV284" s="136">
        <v>0</v>
      </c>
      <c r="AW284" s="136">
        <v>550</v>
      </c>
      <c r="AX284" s="136">
        <v>550</v>
      </c>
      <c r="AY284" s="136">
        <v>550</v>
      </c>
      <c r="AZ284" s="149">
        <v>0</v>
      </c>
      <c r="BA284" s="149">
        <v>0.1222</v>
      </c>
      <c r="BB284" s="149">
        <v>0.1222</v>
      </c>
      <c r="BC284" s="149">
        <v>0.1222</v>
      </c>
      <c r="BD284" s="138">
        <v>0</v>
      </c>
      <c r="BE284" s="138"/>
      <c r="BF284" s="138"/>
      <c r="BG284" s="136">
        <v>0</v>
      </c>
      <c r="BH284" s="6">
        <v>3.35</v>
      </c>
      <c r="BI284" s="6">
        <v>1.6</v>
      </c>
      <c r="BJ284" s="136"/>
      <c r="BK284" s="136"/>
      <c r="BL284" s="136"/>
      <c r="BM284" s="136"/>
      <c r="BN284" s="238"/>
      <c r="BO284" s="136"/>
      <c r="BP284" s="136"/>
      <c r="BQ284" s="136"/>
      <c r="BR284" s="136"/>
      <c r="BS284" s="136"/>
      <c r="BT284" s="136"/>
      <c r="BU284" s="136"/>
    </row>
    <row r="285" spans="1:73">
      <c r="A285" s="4" t="s">
        <v>99</v>
      </c>
      <c r="B285" s="137">
        <v>29</v>
      </c>
      <c r="C285" s="137">
        <v>1985</v>
      </c>
      <c r="D285" s="190">
        <v>951030</v>
      </c>
      <c r="E285" s="141">
        <v>476503</v>
      </c>
      <c r="F285" s="141">
        <v>39843</v>
      </c>
      <c r="G285" s="191">
        <v>7.7</v>
      </c>
      <c r="H285" s="209"/>
      <c r="I285" s="209"/>
      <c r="J285" s="209"/>
      <c r="K285" s="145">
        <v>17945</v>
      </c>
      <c r="L285" s="197"/>
      <c r="N285" s="140">
        <v>14709192</v>
      </c>
      <c r="O285" s="145">
        <v>154551</v>
      </c>
      <c r="P285" s="145">
        <v>13709</v>
      </c>
      <c r="Q285" s="145">
        <v>4725</v>
      </c>
      <c r="R285" s="145">
        <v>32219</v>
      </c>
      <c r="S285" s="145">
        <v>14474.42</v>
      </c>
      <c r="T285" s="145">
        <v>187</v>
      </c>
      <c r="U285" s="145">
        <v>233</v>
      </c>
      <c r="V285" s="145">
        <v>279</v>
      </c>
      <c r="W285" s="145">
        <v>79</v>
      </c>
      <c r="X285" s="145">
        <v>145</v>
      </c>
      <c r="Y285" s="145">
        <v>208</v>
      </c>
      <c r="Z285" s="145">
        <v>264</v>
      </c>
      <c r="AA285" s="136">
        <f>ROUND((T285+X285)-MAX(0.3*(T285-95-134),0),0)</f>
        <v>332</v>
      </c>
      <c r="AB285" s="136">
        <f>ROUND((U285+Y285)-MAX(0.3*(U285-95-134),0),0)</f>
        <v>440</v>
      </c>
      <c r="AC285" s="136">
        <f>ROUND((V285+Z285)-MAX(0.3*(V285-95-134),0),0)</f>
        <v>528</v>
      </c>
      <c r="AD285" s="203">
        <v>985</v>
      </c>
      <c r="AE285" s="136">
        <v>325</v>
      </c>
      <c r="AF285" s="136">
        <v>36</v>
      </c>
      <c r="AG285" s="136">
        <f>SUM(AE285:AF285)</f>
        <v>361</v>
      </c>
      <c r="AH285" s="136">
        <f>ROUND((AG285+W285)-MAX(0.3*(AG285-95-134),0),0)</f>
        <v>400</v>
      </c>
      <c r="AI285" s="203">
        <v>139</v>
      </c>
      <c r="AJ285" s="204">
        <v>14.4</v>
      </c>
      <c r="AK285" s="136">
        <v>1</v>
      </c>
      <c r="AL285" s="136">
        <v>17</v>
      </c>
      <c r="AM285" s="136">
        <v>25</v>
      </c>
      <c r="AN285" s="6">
        <v>0.4</v>
      </c>
      <c r="AO285" s="136">
        <v>13</v>
      </c>
      <c r="AP285" s="136">
        <v>8</v>
      </c>
      <c r="AQ285" s="6">
        <v>0.62</v>
      </c>
      <c r="AR285" s="149">
        <v>0</v>
      </c>
      <c r="AS285" s="149">
        <v>0.11</v>
      </c>
      <c r="AT285" s="149">
        <v>0.11</v>
      </c>
      <c r="AU285" s="149">
        <v>0.11</v>
      </c>
      <c r="AV285" s="136">
        <v>0</v>
      </c>
      <c r="AW285" s="136">
        <v>550</v>
      </c>
      <c r="AX285" s="136">
        <v>550</v>
      </c>
      <c r="AY285" s="136">
        <v>550</v>
      </c>
      <c r="AZ285" s="149">
        <v>0</v>
      </c>
      <c r="BA285" s="149">
        <v>0.1222</v>
      </c>
      <c r="BB285" s="149">
        <v>0.1222</v>
      </c>
      <c r="BC285" s="149">
        <v>0.1222</v>
      </c>
      <c r="BD285" s="138">
        <v>0</v>
      </c>
      <c r="BE285" s="138"/>
      <c r="BF285" s="138"/>
      <c r="BG285" s="136">
        <v>0</v>
      </c>
      <c r="BH285" s="6">
        <v>3.35</v>
      </c>
      <c r="BI285" s="6">
        <v>2.75</v>
      </c>
      <c r="BJ285" s="136"/>
      <c r="BK285" s="136"/>
      <c r="BL285" s="136"/>
      <c r="BM285" s="136"/>
      <c r="BN285" s="238"/>
      <c r="BO285" s="136"/>
      <c r="BP285" s="136"/>
      <c r="BQ285" s="136"/>
      <c r="BR285" s="136"/>
      <c r="BS285" s="136"/>
      <c r="BT285" s="136"/>
      <c r="BU285" s="136"/>
    </row>
    <row r="286" spans="1:73">
      <c r="A286" s="4" t="s">
        <v>100</v>
      </c>
      <c r="B286" s="137">
        <v>30</v>
      </c>
      <c r="C286" s="137">
        <v>1985</v>
      </c>
      <c r="D286" s="190">
        <v>996753</v>
      </c>
      <c r="E286" s="141">
        <v>520847</v>
      </c>
      <c r="F286" s="141">
        <v>20168</v>
      </c>
      <c r="G286" s="191">
        <v>3.7</v>
      </c>
      <c r="H286" s="209"/>
      <c r="I286" s="209"/>
      <c r="J286" s="209"/>
      <c r="K286" s="145">
        <v>16578</v>
      </c>
      <c r="L286" s="197"/>
      <c r="N286" s="140">
        <v>15892572</v>
      </c>
      <c r="O286" s="145">
        <v>5576</v>
      </c>
      <c r="P286" s="145">
        <v>14341</v>
      </c>
      <c r="Q286" s="145">
        <v>5414</v>
      </c>
      <c r="R286" s="145">
        <v>28309.5</v>
      </c>
      <c r="S286" s="145">
        <v>12175.08</v>
      </c>
      <c r="T286" s="145">
        <v>320</v>
      </c>
      <c r="U286" s="145">
        <v>378</v>
      </c>
      <c r="V286" s="145">
        <v>429</v>
      </c>
      <c r="W286" s="145">
        <v>79</v>
      </c>
      <c r="X286" s="145">
        <v>145</v>
      </c>
      <c r="Y286" s="145">
        <v>208</v>
      </c>
      <c r="Z286" s="145">
        <v>264</v>
      </c>
      <c r="AA286" s="136">
        <f>ROUND((T286+X286)-MAX(0.3*(T286-95-134),0),0)</f>
        <v>438</v>
      </c>
      <c r="AB286" s="136">
        <f>ROUND((U286+Y286)-MAX(0.3*(U286-95-134),0),0)</f>
        <v>541</v>
      </c>
      <c r="AC286" s="136">
        <f>ROUND((V286+Z286)-MAX(0.3*(V286-95-134),0),0)</f>
        <v>633</v>
      </c>
      <c r="AD286" s="203">
        <v>627</v>
      </c>
      <c r="AE286" s="136">
        <v>325</v>
      </c>
      <c r="AF286" s="136">
        <v>27</v>
      </c>
      <c r="AG286" s="136">
        <f>SUM(AE286:AF286)</f>
        <v>352</v>
      </c>
      <c r="AH286" s="136">
        <f>ROUND((AG286+W286)-MAX(0.3*(AG286-95-134),0),0)</f>
        <v>394</v>
      </c>
      <c r="AI286" s="203">
        <v>59</v>
      </c>
      <c r="AJ286" s="204">
        <v>6</v>
      </c>
      <c r="AK286" s="136">
        <v>0</v>
      </c>
      <c r="AL286" s="136">
        <v>102</v>
      </c>
      <c r="AM286" s="136">
        <v>297</v>
      </c>
      <c r="AN286" s="6">
        <v>0.26</v>
      </c>
      <c r="AO286" s="136">
        <v>6</v>
      </c>
      <c r="AP286" s="136">
        <v>18</v>
      </c>
      <c r="AQ286" s="6">
        <v>0.25</v>
      </c>
      <c r="AR286" s="149">
        <v>0</v>
      </c>
      <c r="AS286" s="149">
        <v>0.11</v>
      </c>
      <c r="AT286" s="149">
        <v>0.11</v>
      </c>
      <c r="AU286" s="149">
        <v>0.11</v>
      </c>
      <c r="AV286" s="136">
        <v>0</v>
      </c>
      <c r="AW286" s="136">
        <v>550</v>
      </c>
      <c r="AX286" s="136">
        <v>550</v>
      </c>
      <c r="AY286" s="136">
        <v>550</v>
      </c>
      <c r="AZ286" s="149">
        <v>0</v>
      </c>
      <c r="BA286" s="149">
        <v>0.1222</v>
      </c>
      <c r="BB286" s="149">
        <v>0.1222</v>
      </c>
      <c r="BC286" s="149">
        <v>0.1222</v>
      </c>
      <c r="BD286" s="138">
        <v>0</v>
      </c>
      <c r="BE286" s="138"/>
      <c r="BF286" s="138"/>
      <c r="BG286" s="136">
        <v>0</v>
      </c>
      <c r="BH286" s="6">
        <v>3.35</v>
      </c>
      <c r="BI286" s="6">
        <v>3.35</v>
      </c>
      <c r="BJ286" s="136"/>
      <c r="BK286" s="136"/>
      <c r="BL286" s="136"/>
      <c r="BM286" s="136"/>
      <c r="BN286" s="238"/>
      <c r="BO286" s="136"/>
      <c r="BP286" s="136"/>
      <c r="BQ286" s="136"/>
      <c r="BR286" s="136"/>
      <c r="BS286" s="136"/>
      <c r="BT286" s="136"/>
      <c r="BU286" s="136"/>
    </row>
    <row r="287" spans="1:73">
      <c r="A287" s="4" t="s">
        <v>101</v>
      </c>
      <c r="B287" s="137">
        <v>31</v>
      </c>
      <c r="C287" s="137">
        <v>1985</v>
      </c>
      <c r="D287" s="190">
        <v>7565528</v>
      </c>
      <c r="E287" s="141">
        <v>3627926</v>
      </c>
      <c r="F287" s="141">
        <v>216091</v>
      </c>
      <c r="G287" s="191">
        <v>5.6</v>
      </c>
      <c r="H287" s="209"/>
      <c r="I287" s="209"/>
      <c r="J287" s="209"/>
      <c r="K287" s="145">
        <v>145929</v>
      </c>
      <c r="L287" s="197"/>
      <c r="N287" s="140">
        <v>134893648</v>
      </c>
      <c r="O287" s="145">
        <v>74060</v>
      </c>
      <c r="P287" s="145">
        <v>367006</v>
      </c>
      <c r="Q287" s="145">
        <v>124530</v>
      </c>
      <c r="R287" s="145">
        <v>463530.1</v>
      </c>
      <c r="S287" s="145">
        <v>170366.5</v>
      </c>
      <c r="T287" s="145">
        <v>292</v>
      </c>
      <c r="U287" s="145">
        <v>385</v>
      </c>
      <c r="V287" s="145">
        <v>443</v>
      </c>
      <c r="W287" s="145">
        <v>79</v>
      </c>
      <c r="X287" s="145">
        <v>145</v>
      </c>
      <c r="Y287" s="145">
        <v>208</v>
      </c>
      <c r="Z287" s="145">
        <v>264</v>
      </c>
      <c r="AA287" s="136">
        <f>ROUND((T287+X287)-MAX(0.3*(T287-95-134),0),0)</f>
        <v>418</v>
      </c>
      <c r="AB287" s="136">
        <f>ROUND((U287+Y287)-MAX(0.3*(U287-95-134),0),0)</f>
        <v>546</v>
      </c>
      <c r="AC287" s="136">
        <f>ROUND((V287+Z287)-MAX(0.3*(V287-95-134),0),0)</f>
        <v>643</v>
      </c>
      <c r="AD287" s="203">
        <v>12518</v>
      </c>
      <c r="AE287" s="136">
        <v>325</v>
      </c>
      <c r="AF287" s="136">
        <v>31</v>
      </c>
      <c r="AG287" s="136">
        <f>SUM(AE287:AF287)</f>
        <v>356</v>
      </c>
      <c r="AH287" s="136">
        <f>ROUND((AG287+W287)-MAX(0.3*(AG287-95-134),0),0)</f>
        <v>397</v>
      </c>
      <c r="AI287" s="203">
        <v>631</v>
      </c>
      <c r="AJ287" s="204">
        <v>8.3000000000000007</v>
      </c>
      <c r="AK287" s="136">
        <v>0</v>
      </c>
      <c r="AL287" s="136">
        <v>30</v>
      </c>
      <c r="AM287" s="136">
        <v>50</v>
      </c>
      <c r="AN287" s="6">
        <v>0.38</v>
      </c>
      <c r="AO287" s="136">
        <v>23</v>
      </c>
      <c r="AP287" s="136">
        <v>17</v>
      </c>
      <c r="AQ287" s="6">
        <v>0.57999999999999996</v>
      </c>
      <c r="AR287" s="149">
        <v>0</v>
      </c>
      <c r="AS287" s="149">
        <v>0.11</v>
      </c>
      <c r="AT287" s="149">
        <v>0.11</v>
      </c>
      <c r="AU287" s="149">
        <v>0.11</v>
      </c>
      <c r="AV287" s="136">
        <v>0</v>
      </c>
      <c r="AW287" s="136">
        <v>550</v>
      </c>
      <c r="AX287" s="136">
        <v>550</v>
      </c>
      <c r="AY287" s="136">
        <v>550</v>
      </c>
      <c r="AZ287" s="149">
        <v>0</v>
      </c>
      <c r="BA287" s="149">
        <v>0.1222</v>
      </c>
      <c r="BB287" s="149">
        <v>0.1222</v>
      </c>
      <c r="BC287" s="149">
        <v>0.1222</v>
      </c>
      <c r="BD287" s="138">
        <v>0</v>
      </c>
      <c r="BE287" s="138"/>
      <c r="BF287" s="138"/>
      <c r="BG287" s="136">
        <v>0</v>
      </c>
      <c r="BH287" s="6">
        <v>3.35</v>
      </c>
      <c r="BI287" s="6">
        <v>3.35</v>
      </c>
      <c r="BJ287" s="136"/>
      <c r="BK287" s="136"/>
      <c r="BL287" s="136"/>
      <c r="BM287" s="136"/>
      <c r="BN287" s="238"/>
      <c r="BO287" s="136"/>
      <c r="BP287" s="136"/>
      <c r="BQ287" s="136"/>
      <c r="BR287" s="136"/>
      <c r="BS287" s="136"/>
      <c r="BT287" s="136"/>
      <c r="BU287" s="136"/>
    </row>
    <row r="288" spans="1:73">
      <c r="A288" s="4" t="s">
        <v>102</v>
      </c>
      <c r="B288" s="137">
        <v>32</v>
      </c>
      <c r="C288" s="137">
        <v>1985</v>
      </c>
      <c r="D288" s="190">
        <v>1438361</v>
      </c>
      <c r="E288" s="141">
        <v>595598</v>
      </c>
      <c r="F288" s="141">
        <v>54124</v>
      </c>
      <c r="G288" s="191">
        <v>8.3000000000000007</v>
      </c>
      <c r="H288" s="209"/>
      <c r="I288" s="209"/>
      <c r="J288" s="209"/>
      <c r="K288" s="145">
        <v>22534</v>
      </c>
      <c r="L288" s="197"/>
      <c r="N288" s="140">
        <v>17534394</v>
      </c>
      <c r="O288" s="145">
        <v>15626</v>
      </c>
      <c r="P288" s="145">
        <v>50648</v>
      </c>
      <c r="Q288" s="145">
        <v>17972</v>
      </c>
      <c r="R288" s="145">
        <v>157023.20000000001</v>
      </c>
      <c r="S288" s="145">
        <v>49984</v>
      </c>
      <c r="T288" s="145">
        <v>210</v>
      </c>
      <c r="U288" s="145">
        <v>258</v>
      </c>
      <c r="V288" s="145">
        <v>313</v>
      </c>
      <c r="W288" s="145">
        <v>79</v>
      </c>
      <c r="X288" s="145">
        <v>145</v>
      </c>
      <c r="Y288" s="145">
        <v>208</v>
      </c>
      <c r="Z288" s="145">
        <v>264</v>
      </c>
      <c r="AA288" s="136">
        <f>ROUND((T288+X288)-MAX(0.3*(T288-95-134),0),0)</f>
        <v>355</v>
      </c>
      <c r="AB288" s="136">
        <f>ROUND((U288+Y288)-MAX(0.3*(U288-95-134),0),0)</f>
        <v>457</v>
      </c>
      <c r="AC288" s="136">
        <f>ROUND((V288+Z288)-MAX(0.3*(V288-95-134),0),0)</f>
        <v>552</v>
      </c>
      <c r="AD288" s="203">
        <v>2472</v>
      </c>
      <c r="AE288" s="136">
        <v>325</v>
      </c>
      <c r="AF288" s="136">
        <v>0</v>
      </c>
      <c r="AG288" s="136">
        <f>SUM(AE288:AF288)</f>
        <v>325</v>
      </c>
      <c r="AH288" s="136">
        <f>ROUND((AG288+W288)-MAX(0.3*(AG288-95-134),0),0)</f>
        <v>375</v>
      </c>
      <c r="AI288" s="203">
        <v>267</v>
      </c>
      <c r="AJ288" s="204">
        <v>18.5</v>
      </c>
      <c r="AK288" s="136">
        <v>1</v>
      </c>
      <c r="AL288" s="136">
        <v>42</v>
      </c>
      <c r="AM288" s="136">
        <v>28</v>
      </c>
      <c r="AN288" s="6">
        <v>0.6</v>
      </c>
      <c r="AO288" s="136">
        <v>21</v>
      </c>
      <c r="AP288" s="136">
        <v>21</v>
      </c>
      <c r="AQ288" s="6">
        <v>0.5</v>
      </c>
      <c r="AR288" s="149">
        <v>0</v>
      </c>
      <c r="AS288" s="149">
        <v>0.11</v>
      </c>
      <c r="AT288" s="149">
        <v>0.11</v>
      </c>
      <c r="AU288" s="149">
        <v>0.11</v>
      </c>
      <c r="AV288" s="136">
        <v>0</v>
      </c>
      <c r="AW288" s="136">
        <v>550</v>
      </c>
      <c r="AX288" s="136">
        <v>550</v>
      </c>
      <c r="AY288" s="136">
        <v>550</v>
      </c>
      <c r="AZ288" s="149">
        <v>0</v>
      </c>
      <c r="BA288" s="149">
        <v>0.1222</v>
      </c>
      <c r="BB288" s="149">
        <v>0.1222</v>
      </c>
      <c r="BC288" s="149">
        <v>0.1222</v>
      </c>
      <c r="BD288" s="138">
        <v>0</v>
      </c>
      <c r="BE288" s="138"/>
      <c r="BF288" s="138"/>
      <c r="BG288" s="136">
        <v>0</v>
      </c>
      <c r="BH288" s="6">
        <v>3.35</v>
      </c>
      <c r="BI288" s="6">
        <v>3.35</v>
      </c>
      <c r="BJ288" s="136"/>
      <c r="BK288" s="136"/>
      <c r="BL288" s="136"/>
      <c r="BM288" s="136"/>
      <c r="BN288" s="238"/>
      <c r="BO288" s="136"/>
      <c r="BP288" s="136"/>
      <c r="BQ288" s="136"/>
      <c r="BR288" s="136"/>
      <c r="BS288" s="136"/>
      <c r="BT288" s="136"/>
      <c r="BU288" s="136"/>
    </row>
    <row r="289" spans="1:73">
      <c r="A289" s="4" t="s">
        <v>103</v>
      </c>
      <c r="B289" s="137">
        <v>33</v>
      </c>
      <c r="C289" s="137">
        <v>1985</v>
      </c>
      <c r="D289" s="190">
        <v>17791672</v>
      </c>
      <c r="E289" s="141">
        <v>7744513</v>
      </c>
      <c r="F289" s="141">
        <v>548594</v>
      </c>
      <c r="G289" s="191">
        <v>6.6</v>
      </c>
      <c r="H289" s="209"/>
      <c r="I289" s="209"/>
      <c r="J289" s="209"/>
      <c r="K289" s="145">
        <v>364281</v>
      </c>
      <c r="L289" s="197"/>
      <c r="N289" s="140">
        <v>298868264</v>
      </c>
      <c r="O289" s="145">
        <v>392596</v>
      </c>
      <c r="P289" s="145">
        <v>1111938</v>
      </c>
      <c r="Q289" s="145">
        <v>373141</v>
      </c>
      <c r="R289" s="145">
        <v>1834420</v>
      </c>
      <c r="S289" s="145">
        <v>754006.4</v>
      </c>
      <c r="T289" s="145">
        <v>399</v>
      </c>
      <c r="U289" s="145">
        <v>474</v>
      </c>
      <c r="V289" s="145">
        <v>566</v>
      </c>
      <c r="W289" s="145">
        <v>79</v>
      </c>
      <c r="X289" s="145">
        <v>145</v>
      </c>
      <c r="Y289" s="145">
        <v>208</v>
      </c>
      <c r="Z289" s="145">
        <v>264</v>
      </c>
      <c r="AA289" s="136">
        <f>ROUND((T289+X289)-MAX(0.3*(T289-95-134),0),0)</f>
        <v>493</v>
      </c>
      <c r="AB289" s="136">
        <f>ROUND((U289+Y289)-MAX(0.3*(U289-95-134),0),0)</f>
        <v>609</v>
      </c>
      <c r="AC289" s="136">
        <f>ROUND((V289+Z289)-MAX(0.3*(V289-95-134),0),0)</f>
        <v>729</v>
      </c>
      <c r="AD289" s="203">
        <v>33776</v>
      </c>
      <c r="AE289" s="136">
        <v>325</v>
      </c>
      <c r="AF289" s="136">
        <v>61</v>
      </c>
      <c r="AG289" s="136">
        <f>SUM(AE289:AF289)</f>
        <v>386</v>
      </c>
      <c r="AH289" s="136">
        <f>ROUND((AG289+W289)-MAX(0.3*(AG289-95-134),0),0)</f>
        <v>418</v>
      </c>
      <c r="AI289" s="203">
        <v>2796</v>
      </c>
      <c r="AJ289" s="204">
        <v>15.8</v>
      </c>
      <c r="AK289" s="136">
        <v>1</v>
      </c>
      <c r="AL289" s="136">
        <v>94</v>
      </c>
      <c r="AM289" s="136">
        <v>56</v>
      </c>
      <c r="AN289" s="6">
        <v>0.63</v>
      </c>
      <c r="AO289" s="136">
        <v>26</v>
      </c>
      <c r="AP289" s="136">
        <v>35</v>
      </c>
      <c r="AQ289" s="6">
        <v>0.43</v>
      </c>
      <c r="AR289" s="149">
        <v>0</v>
      </c>
      <c r="AS289" s="149">
        <v>0.11</v>
      </c>
      <c r="AT289" s="149">
        <v>0.11</v>
      </c>
      <c r="AU289" s="149">
        <v>0.11</v>
      </c>
      <c r="AV289" s="136">
        <v>0</v>
      </c>
      <c r="AW289" s="136">
        <v>550</v>
      </c>
      <c r="AX289" s="136">
        <v>550</v>
      </c>
      <c r="AY289" s="136">
        <v>550</v>
      </c>
      <c r="AZ289" s="149">
        <v>0</v>
      </c>
      <c r="BA289" s="149">
        <v>0.1222</v>
      </c>
      <c r="BB289" s="149">
        <v>0.1222</v>
      </c>
      <c r="BC289" s="149">
        <v>0.1222</v>
      </c>
      <c r="BD289" s="138">
        <v>0</v>
      </c>
      <c r="BE289" s="138"/>
      <c r="BF289" s="138"/>
      <c r="BG289" s="136">
        <v>0</v>
      </c>
      <c r="BH289" s="6">
        <v>3.35</v>
      </c>
      <c r="BI289" s="6">
        <v>3.35</v>
      </c>
      <c r="BJ289" s="136"/>
      <c r="BK289" s="136"/>
      <c r="BL289" s="136"/>
      <c r="BM289" s="136"/>
      <c r="BN289" s="238"/>
      <c r="BO289" s="136"/>
      <c r="BP289" s="136"/>
      <c r="BQ289" s="136"/>
      <c r="BR289" s="136"/>
      <c r="BS289" s="136"/>
      <c r="BT289" s="136"/>
      <c r="BU289" s="136"/>
    </row>
    <row r="290" spans="1:73">
      <c r="A290" s="4" t="s">
        <v>104</v>
      </c>
      <c r="B290" s="137">
        <v>34</v>
      </c>
      <c r="C290" s="137">
        <v>1985</v>
      </c>
      <c r="D290" s="190">
        <v>6253954</v>
      </c>
      <c r="E290" s="141">
        <v>2933817</v>
      </c>
      <c r="F290" s="141">
        <v>172947</v>
      </c>
      <c r="G290" s="191">
        <v>5.6</v>
      </c>
      <c r="H290" s="209"/>
      <c r="I290" s="209"/>
      <c r="J290" s="209"/>
      <c r="K290" s="145">
        <v>96535</v>
      </c>
      <c r="L290" s="197"/>
      <c r="N290" s="140">
        <v>78721174</v>
      </c>
      <c r="O290" s="145">
        <v>23346</v>
      </c>
      <c r="P290" s="145">
        <v>165530</v>
      </c>
      <c r="Q290" s="145">
        <v>63506</v>
      </c>
      <c r="R290" s="145">
        <v>474175.4</v>
      </c>
      <c r="S290" s="145">
        <v>171618.4</v>
      </c>
      <c r="T290" s="145">
        <v>194</v>
      </c>
      <c r="U290" s="145">
        <v>223</v>
      </c>
      <c r="V290" s="145">
        <v>244</v>
      </c>
      <c r="W290" s="145">
        <v>79</v>
      </c>
      <c r="X290" s="145">
        <v>145</v>
      </c>
      <c r="Y290" s="145">
        <v>208</v>
      </c>
      <c r="Z290" s="145">
        <v>264</v>
      </c>
      <c r="AA290" s="136">
        <f>ROUND((T290+X290)-MAX(0.3*(T290-95-134),0),0)</f>
        <v>339</v>
      </c>
      <c r="AB290" s="136">
        <f>ROUND((U290+Y290)-MAX(0.3*(U290-95-134),0),0)</f>
        <v>431</v>
      </c>
      <c r="AC290" s="136">
        <f>ROUND((V290+Z290)-MAX(0.3*(V290-95-134),0),0)</f>
        <v>504</v>
      </c>
      <c r="AD290" s="203">
        <v>14919</v>
      </c>
      <c r="AE290" s="136">
        <v>325</v>
      </c>
      <c r="AF290" s="136">
        <v>0</v>
      </c>
      <c r="AG290" s="136">
        <f>SUM(AE290:AF290)</f>
        <v>325</v>
      </c>
      <c r="AH290" s="136">
        <f>ROUND((AG290+W290)-MAX(0.3*(AG290-95-134),0),0)</f>
        <v>375</v>
      </c>
      <c r="AI290" s="203">
        <v>863</v>
      </c>
      <c r="AJ290" s="204">
        <v>14.2</v>
      </c>
      <c r="AK290" s="136">
        <v>0</v>
      </c>
      <c r="AL290" s="136">
        <v>82</v>
      </c>
      <c r="AM290" s="136">
        <v>38</v>
      </c>
      <c r="AN290" s="6">
        <v>0.68</v>
      </c>
      <c r="AO290" s="136">
        <v>38</v>
      </c>
      <c r="AP290" s="136">
        <v>12</v>
      </c>
      <c r="AQ290" s="6">
        <v>0.76</v>
      </c>
      <c r="AR290" s="149">
        <v>0</v>
      </c>
      <c r="AS290" s="149">
        <v>0.11</v>
      </c>
      <c r="AT290" s="149">
        <v>0.11</v>
      </c>
      <c r="AU290" s="149">
        <v>0.11</v>
      </c>
      <c r="AV290" s="136">
        <v>0</v>
      </c>
      <c r="AW290" s="136">
        <v>550</v>
      </c>
      <c r="AX290" s="136">
        <v>550</v>
      </c>
      <c r="AY290" s="136">
        <v>550</v>
      </c>
      <c r="AZ290" s="149">
        <v>0</v>
      </c>
      <c r="BA290" s="149">
        <v>0.1222</v>
      </c>
      <c r="BB290" s="149">
        <v>0.1222</v>
      </c>
      <c r="BC290" s="149">
        <v>0.1222</v>
      </c>
      <c r="BD290" s="138">
        <v>0</v>
      </c>
      <c r="BE290" s="138"/>
      <c r="BF290" s="138"/>
      <c r="BG290" s="136">
        <v>0</v>
      </c>
      <c r="BH290" s="6">
        <v>3.35</v>
      </c>
      <c r="BI290" s="6">
        <v>3.35</v>
      </c>
      <c r="BJ290" s="136"/>
      <c r="BK290" s="136"/>
      <c r="BL290" s="136"/>
      <c r="BM290" s="136"/>
      <c r="BN290" s="238"/>
      <c r="BO290" s="136"/>
      <c r="BP290" s="136"/>
      <c r="BQ290" s="136"/>
      <c r="BR290" s="136"/>
      <c r="BS290" s="136"/>
      <c r="BT290" s="136"/>
      <c r="BU290" s="136"/>
    </row>
    <row r="291" spans="1:73">
      <c r="A291" s="4" t="s">
        <v>105</v>
      </c>
      <c r="B291" s="137">
        <v>35</v>
      </c>
      <c r="C291" s="137">
        <v>1985</v>
      </c>
      <c r="D291" s="190">
        <v>676980</v>
      </c>
      <c r="E291" s="141">
        <v>313695</v>
      </c>
      <c r="F291" s="141">
        <v>18927</v>
      </c>
      <c r="G291" s="191">
        <v>5.7</v>
      </c>
      <c r="H291" s="209"/>
      <c r="I291" s="209"/>
      <c r="J291" s="209"/>
      <c r="K291" s="145">
        <v>10655</v>
      </c>
      <c r="L291" s="197"/>
      <c r="N291" s="140">
        <v>8782366</v>
      </c>
      <c r="O291" s="145">
        <v>34221</v>
      </c>
      <c r="P291" s="145">
        <v>12406</v>
      </c>
      <c r="Q291" s="145">
        <v>4431</v>
      </c>
      <c r="R291" s="145">
        <v>32903.33</v>
      </c>
      <c r="S291" s="145">
        <v>11411.5</v>
      </c>
      <c r="T291" s="145">
        <v>301</v>
      </c>
      <c r="U291" s="145">
        <v>371</v>
      </c>
      <c r="V291" s="145">
        <v>454</v>
      </c>
      <c r="W291" s="145">
        <v>79</v>
      </c>
      <c r="X291" s="145">
        <v>145</v>
      </c>
      <c r="Y291" s="145">
        <v>208</v>
      </c>
      <c r="Z291" s="145">
        <v>264</v>
      </c>
      <c r="AA291" s="136">
        <f>ROUND((T291+X291)-MAX(0.3*(T291-95-134),0),0)</f>
        <v>424</v>
      </c>
      <c r="AB291" s="136">
        <f>ROUND((U291+Y291)-MAX(0.3*(U291-95-134),0),0)</f>
        <v>536</v>
      </c>
      <c r="AC291" s="136">
        <f>ROUND((V291+Z291)-MAX(0.3*(V291-95-134),0),0)</f>
        <v>651</v>
      </c>
      <c r="AD291" s="203">
        <v>337</v>
      </c>
      <c r="AE291" s="136">
        <v>325</v>
      </c>
      <c r="AF291" s="136">
        <v>0</v>
      </c>
      <c r="AG291" s="136">
        <f>SUM(AE291:AF291)</f>
        <v>325</v>
      </c>
      <c r="AH291" s="136">
        <f>ROUND((AG291+W291)-MAX(0.3*(AG291-95-134),0),0)</f>
        <v>375</v>
      </c>
      <c r="AI291" s="203">
        <v>108</v>
      </c>
      <c r="AJ291" s="204">
        <v>15.9</v>
      </c>
      <c r="AK291" s="136">
        <v>1</v>
      </c>
      <c r="AL291" s="136">
        <v>42</v>
      </c>
      <c r="AM291" s="136">
        <v>64</v>
      </c>
      <c r="AN291" s="6">
        <v>0.4</v>
      </c>
      <c r="AO291" s="136">
        <v>24</v>
      </c>
      <c r="AP291" s="136">
        <v>29</v>
      </c>
      <c r="AQ291" s="6">
        <v>0.45</v>
      </c>
      <c r="AR291" s="149">
        <v>0</v>
      </c>
      <c r="AS291" s="149">
        <v>0.11</v>
      </c>
      <c r="AT291" s="149">
        <v>0.11</v>
      </c>
      <c r="AU291" s="149">
        <v>0.11</v>
      </c>
      <c r="AV291" s="136">
        <v>0</v>
      </c>
      <c r="AW291" s="136">
        <v>550</v>
      </c>
      <c r="AX291" s="136">
        <v>550</v>
      </c>
      <c r="AY291" s="136">
        <v>550</v>
      </c>
      <c r="AZ291" s="149">
        <v>0</v>
      </c>
      <c r="BA291" s="149">
        <v>0.1222</v>
      </c>
      <c r="BB291" s="149">
        <v>0.1222</v>
      </c>
      <c r="BC291" s="149">
        <v>0.1222</v>
      </c>
      <c r="BD291" s="138">
        <v>0</v>
      </c>
      <c r="BE291" s="138"/>
      <c r="BF291" s="138"/>
      <c r="BG291" s="136">
        <v>0</v>
      </c>
      <c r="BH291" s="6">
        <v>3.35</v>
      </c>
      <c r="BI291" s="6">
        <v>3.35</v>
      </c>
      <c r="BJ291" s="136"/>
      <c r="BK291" s="136"/>
      <c r="BL291" s="136"/>
      <c r="BM291" s="136"/>
      <c r="BN291" s="238"/>
      <c r="BO291" s="136"/>
      <c r="BP291" s="136"/>
      <c r="BQ291" s="136"/>
      <c r="BR291" s="136"/>
      <c r="BS291" s="136"/>
      <c r="BT291" s="136"/>
      <c r="BU291" s="136"/>
    </row>
    <row r="292" spans="1:73">
      <c r="A292" s="4" t="s">
        <v>106</v>
      </c>
      <c r="B292" s="137">
        <v>36</v>
      </c>
      <c r="C292" s="137">
        <v>1985</v>
      </c>
      <c r="D292" s="190">
        <v>10734926</v>
      </c>
      <c r="E292" s="141">
        <v>4694344</v>
      </c>
      <c r="F292" s="141">
        <v>459356</v>
      </c>
      <c r="G292" s="191">
        <v>8.9</v>
      </c>
      <c r="H292" s="209"/>
      <c r="I292" s="209"/>
      <c r="J292" s="209"/>
      <c r="K292" s="145">
        <v>174165</v>
      </c>
      <c r="L292" s="197"/>
      <c r="N292" s="140">
        <v>151328013</v>
      </c>
      <c r="O292" s="145">
        <v>900160</v>
      </c>
      <c r="P292" s="145">
        <v>672513</v>
      </c>
      <c r="Q292" s="145">
        <v>224400</v>
      </c>
      <c r="R292" s="145">
        <v>1132995</v>
      </c>
      <c r="S292" s="145">
        <v>445240.8</v>
      </c>
      <c r="T292" s="145">
        <v>238</v>
      </c>
      <c r="U292" s="145">
        <v>290</v>
      </c>
      <c r="V292" s="145">
        <v>360</v>
      </c>
      <c r="W292" s="145">
        <v>79</v>
      </c>
      <c r="X292" s="145">
        <v>145</v>
      </c>
      <c r="Y292" s="145">
        <v>208</v>
      </c>
      <c r="Z292" s="145">
        <v>264</v>
      </c>
      <c r="AA292" s="136">
        <f>ROUND((T292+X292)-MAX(0.3*(T292-95-134),0),0)</f>
        <v>380</v>
      </c>
      <c r="AB292" s="136">
        <f>ROUND((U292+Y292)-MAX(0.3*(U292-95-134),0),0)</f>
        <v>480</v>
      </c>
      <c r="AC292" s="136">
        <f>ROUND((V292+Z292)-MAX(0.3*(V292-95-134),0),0)</f>
        <v>585</v>
      </c>
      <c r="AD292" s="203">
        <v>18291</v>
      </c>
      <c r="AE292" s="136">
        <v>325</v>
      </c>
      <c r="AF292" s="136">
        <v>0</v>
      </c>
      <c r="AG292" s="136">
        <f>SUM(AE292:AF292)</f>
        <v>325</v>
      </c>
      <c r="AH292" s="136">
        <f>ROUND((AG292+W292)-MAX(0.3*(AG292-95-134),0),0)</f>
        <v>375</v>
      </c>
      <c r="AI292" s="203">
        <v>1359</v>
      </c>
      <c r="AJ292" s="204">
        <v>12.8</v>
      </c>
      <c r="AK292" s="136">
        <v>1</v>
      </c>
      <c r="AL292" s="136">
        <v>58</v>
      </c>
      <c r="AM292" s="136">
        <v>40</v>
      </c>
      <c r="AN292" s="6">
        <v>0.59</v>
      </c>
      <c r="AO292" s="136">
        <v>15</v>
      </c>
      <c r="AP292" s="136">
        <v>18</v>
      </c>
      <c r="AQ292" s="6">
        <v>0.45</v>
      </c>
      <c r="AR292" s="149">
        <v>0</v>
      </c>
      <c r="AS292" s="149">
        <v>0.11</v>
      </c>
      <c r="AT292" s="149">
        <v>0.11</v>
      </c>
      <c r="AU292" s="149">
        <v>0.11</v>
      </c>
      <c r="AV292" s="136">
        <v>0</v>
      </c>
      <c r="AW292" s="136">
        <v>550</v>
      </c>
      <c r="AX292" s="136">
        <v>550</v>
      </c>
      <c r="AY292" s="136">
        <v>550</v>
      </c>
      <c r="AZ292" s="149">
        <v>0</v>
      </c>
      <c r="BA292" s="149">
        <v>0.1222</v>
      </c>
      <c r="BB292" s="149">
        <v>0.1222</v>
      </c>
      <c r="BC292" s="149">
        <v>0.1222</v>
      </c>
      <c r="BD292" s="138">
        <v>0</v>
      </c>
      <c r="BE292" s="138"/>
      <c r="BF292" s="138"/>
      <c r="BG292" s="136">
        <v>0</v>
      </c>
      <c r="BH292" s="6">
        <v>3.35</v>
      </c>
      <c r="BI292" s="6">
        <v>2.2999999999999998</v>
      </c>
      <c r="BJ292" s="136"/>
      <c r="BK292" s="136"/>
      <c r="BL292" s="136"/>
      <c r="BM292" s="136"/>
      <c r="BN292" s="238"/>
      <c r="BO292" s="136"/>
      <c r="BP292" s="136"/>
      <c r="BQ292" s="136"/>
      <c r="BR292" s="136"/>
      <c r="BS292" s="136"/>
      <c r="BT292" s="136"/>
      <c r="BU292" s="136"/>
    </row>
    <row r="293" spans="1:73">
      <c r="A293" s="4" t="s">
        <v>107</v>
      </c>
      <c r="B293" s="137">
        <v>37</v>
      </c>
      <c r="C293" s="137">
        <v>1985</v>
      </c>
      <c r="D293" s="190">
        <v>3271332</v>
      </c>
      <c r="E293" s="141">
        <v>1454530</v>
      </c>
      <c r="F293" s="141">
        <v>112951</v>
      </c>
      <c r="G293" s="191">
        <v>7.2</v>
      </c>
      <c r="H293" s="209"/>
      <c r="I293" s="209"/>
      <c r="J293" s="209"/>
      <c r="K293" s="145">
        <v>52765</v>
      </c>
      <c r="L293" s="197"/>
      <c r="N293" s="140">
        <v>43419381</v>
      </c>
      <c r="O293" s="145">
        <v>62072</v>
      </c>
      <c r="P293" s="145">
        <v>81753</v>
      </c>
      <c r="Q293" s="145">
        <v>28036</v>
      </c>
      <c r="R293" s="145">
        <v>262585.8</v>
      </c>
      <c r="S293" s="145">
        <v>99979.34</v>
      </c>
      <c r="T293" s="145">
        <v>218</v>
      </c>
      <c r="U293" s="145">
        <v>282</v>
      </c>
      <c r="V293" s="145">
        <v>349</v>
      </c>
      <c r="W293" s="145">
        <v>79</v>
      </c>
      <c r="X293" s="145">
        <v>145</v>
      </c>
      <c r="Y293" s="145">
        <v>208</v>
      </c>
      <c r="Z293" s="145">
        <v>264</v>
      </c>
      <c r="AA293" s="136">
        <f>ROUND((T293+X293)-MAX(0.3*(T293-95-134),0),0)</f>
        <v>363</v>
      </c>
      <c r="AB293" s="136">
        <f>ROUND((U293+Y293)-MAX(0.3*(U293-95-134),0),0)</f>
        <v>474</v>
      </c>
      <c r="AC293" s="136">
        <f>ROUND((V293+Z293)-MAX(0.3*(V293-95-134),0),0)</f>
        <v>577</v>
      </c>
      <c r="AD293" s="203">
        <v>2765</v>
      </c>
      <c r="AE293" s="136">
        <v>325</v>
      </c>
      <c r="AF293" s="136">
        <v>60</v>
      </c>
      <c r="AG293" s="136">
        <f>SUM(AE293:AF293)</f>
        <v>385</v>
      </c>
      <c r="AH293" s="136">
        <f>ROUND((AG293+W293)-MAX(0.3*(AG293-95-134),0),0)</f>
        <v>417</v>
      </c>
      <c r="AI293" s="203">
        <v>526</v>
      </c>
      <c r="AJ293" s="204">
        <v>16</v>
      </c>
      <c r="AK293" s="136">
        <v>1</v>
      </c>
      <c r="AL293" s="136">
        <v>69</v>
      </c>
      <c r="AM293" s="136">
        <v>32</v>
      </c>
      <c r="AN293" s="6">
        <v>0.68</v>
      </c>
      <c r="AO293" s="136">
        <v>34</v>
      </c>
      <c r="AP293" s="136">
        <v>14</v>
      </c>
      <c r="AQ293" s="6">
        <v>0.71</v>
      </c>
      <c r="AR293" s="149">
        <v>0</v>
      </c>
      <c r="AS293" s="149">
        <v>0.11</v>
      </c>
      <c r="AT293" s="149">
        <v>0.11</v>
      </c>
      <c r="AU293" s="149">
        <v>0.11</v>
      </c>
      <c r="AV293" s="136">
        <v>0</v>
      </c>
      <c r="AW293" s="136">
        <v>550</v>
      </c>
      <c r="AX293" s="136">
        <v>550</v>
      </c>
      <c r="AY293" s="136">
        <v>550</v>
      </c>
      <c r="AZ293" s="149">
        <v>0</v>
      </c>
      <c r="BA293" s="149">
        <v>0.1222</v>
      </c>
      <c r="BB293" s="149">
        <v>0.1222</v>
      </c>
      <c r="BC293" s="149">
        <v>0.1222</v>
      </c>
      <c r="BD293" s="138">
        <v>0</v>
      </c>
      <c r="BE293" s="138"/>
      <c r="BF293" s="138"/>
      <c r="BG293" s="136">
        <v>0</v>
      </c>
      <c r="BH293" s="6">
        <v>3.35</v>
      </c>
      <c r="BI293" s="6">
        <v>3.35</v>
      </c>
      <c r="BJ293" s="136"/>
      <c r="BK293" s="136"/>
      <c r="BL293" s="136"/>
      <c r="BM293" s="136"/>
      <c r="BN293" s="238"/>
      <c r="BO293" s="136"/>
      <c r="BP293" s="136"/>
      <c r="BQ293" s="136"/>
      <c r="BR293" s="136"/>
      <c r="BS293" s="136"/>
      <c r="BT293" s="136"/>
      <c r="BU293" s="136"/>
    </row>
    <row r="294" spans="1:73">
      <c r="A294" s="4" t="s">
        <v>108</v>
      </c>
      <c r="B294" s="137">
        <v>38</v>
      </c>
      <c r="C294" s="137">
        <v>1985</v>
      </c>
      <c r="D294" s="190">
        <v>2672652</v>
      </c>
      <c r="E294" s="141">
        <v>1205144</v>
      </c>
      <c r="F294" s="141">
        <v>116734</v>
      </c>
      <c r="G294" s="191">
        <v>8.8000000000000007</v>
      </c>
      <c r="H294" s="209"/>
      <c r="I294" s="209"/>
      <c r="J294" s="209"/>
      <c r="K294" s="145">
        <v>39446</v>
      </c>
      <c r="L294" s="197"/>
      <c r="N294" s="140">
        <v>35892259</v>
      </c>
      <c r="O294" s="145">
        <v>200190</v>
      </c>
      <c r="P294" s="145">
        <v>73937</v>
      </c>
      <c r="Q294" s="145">
        <v>27847</v>
      </c>
      <c r="R294" s="145">
        <v>228438</v>
      </c>
      <c r="S294" s="145">
        <v>94223.25</v>
      </c>
      <c r="T294" s="145">
        <v>328</v>
      </c>
      <c r="U294" s="145">
        <v>386</v>
      </c>
      <c r="V294" s="145">
        <v>468</v>
      </c>
      <c r="W294" s="145">
        <v>79</v>
      </c>
      <c r="X294" s="145">
        <v>145</v>
      </c>
      <c r="Y294" s="145">
        <v>208</v>
      </c>
      <c r="Z294" s="145">
        <v>264</v>
      </c>
      <c r="AA294" s="136">
        <f>ROUND((T294+X294)-MAX(0.3*(T294-95-134),0),0)</f>
        <v>443</v>
      </c>
      <c r="AB294" s="136">
        <f>ROUND((U294+Y294)-MAX(0.3*(U294-95-134),0),0)</f>
        <v>547</v>
      </c>
      <c r="AC294" s="136">
        <f>ROUND((V294+Z294)-MAX(0.3*(V294-95-134),0),0)</f>
        <v>660</v>
      </c>
      <c r="AD294" s="203">
        <v>3644</v>
      </c>
      <c r="AE294" s="136">
        <v>325</v>
      </c>
      <c r="AF294" s="136">
        <v>2</v>
      </c>
      <c r="AG294" s="136">
        <f>SUM(AE294:AF294)</f>
        <v>327</v>
      </c>
      <c r="AH294" s="136">
        <f>ROUND((AG294+W294)-MAX(0.3*(AG294-95-134),0),0)</f>
        <v>377</v>
      </c>
      <c r="AI294" s="203">
        <v>317</v>
      </c>
      <c r="AJ294" s="204">
        <v>11.9</v>
      </c>
      <c r="AK294" s="136">
        <v>0</v>
      </c>
      <c r="AL294" s="136">
        <v>34</v>
      </c>
      <c r="AM294" s="136">
        <v>26</v>
      </c>
      <c r="AN294" s="6">
        <v>0.56999999999999995</v>
      </c>
      <c r="AO294" s="136">
        <v>18</v>
      </c>
      <c r="AP294" s="136">
        <v>12</v>
      </c>
      <c r="AQ294" s="6">
        <v>0.6</v>
      </c>
      <c r="AR294" s="149">
        <v>0</v>
      </c>
      <c r="AS294" s="149">
        <v>0.11</v>
      </c>
      <c r="AT294" s="149">
        <v>0.11</v>
      </c>
      <c r="AU294" s="149">
        <v>0.11</v>
      </c>
      <c r="AV294" s="136">
        <v>0</v>
      </c>
      <c r="AW294" s="136">
        <v>550</v>
      </c>
      <c r="AX294" s="136">
        <v>550</v>
      </c>
      <c r="AY294" s="136">
        <v>550</v>
      </c>
      <c r="AZ294" s="149">
        <v>0</v>
      </c>
      <c r="BA294" s="149">
        <v>0.1222</v>
      </c>
      <c r="BB294" s="149">
        <v>0.1222</v>
      </c>
      <c r="BC294" s="149">
        <v>0.1222</v>
      </c>
      <c r="BD294" s="138">
        <v>0</v>
      </c>
      <c r="BE294" s="138"/>
      <c r="BF294" s="138"/>
      <c r="BG294" s="136">
        <v>0</v>
      </c>
      <c r="BH294" s="6">
        <v>3.35</v>
      </c>
      <c r="BI294" s="6">
        <v>3.1</v>
      </c>
      <c r="BJ294" s="136"/>
      <c r="BK294" s="136"/>
      <c r="BL294" s="136"/>
      <c r="BM294" s="136"/>
      <c r="BN294" s="238"/>
      <c r="BO294" s="136"/>
      <c r="BP294" s="136"/>
      <c r="BQ294" s="136"/>
      <c r="BR294" s="136"/>
      <c r="BS294" s="136"/>
      <c r="BT294" s="136"/>
      <c r="BU294" s="136"/>
    </row>
    <row r="295" spans="1:73">
      <c r="A295" s="4" t="s">
        <v>109</v>
      </c>
      <c r="B295" s="137">
        <v>39</v>
      </c>
      <c r="C295" s="137">
        <v>1985</v>
      </c>
      <c r="D295" s="190">
        <v>11770862</v>
      </c>
      <c r="E295" s="141">
        <v>5108212</v>
      </c>
      <c r="F295" s="141">
        <v>444674</v>
      </c>
      <c r="G295" s="191">
        <v>8</v>
      </c>
      <c r="H295" s="209"/>
      <c r="I295" s="209"/>
      <c r="J295" s="209"/>
      <c r="K295" s="145">
        <v>176873</v>
      </c>
      <c r="L295" s="197"/>
      <c r="N295" s="140">
        <v>168466148</v>
      </c>
      <c r="O295" s="145">
        <v>91331</v>
      </c>
      <c r="P295" s="145">
        <v>560763</v>
      </c>
      <c r="Q295" s="145">
        <v>186342</v>
      </c>
      <c r="R295" s="145">
        <v>1032257</v>
      </c>
      <c r="S295" s="145">
        <v>410900.3</v>
      </c>
      <c r="T295" s="145">
        <v>285</v>
      </c>
      <c r="U295" s="145">
        <v>364</v>
      </c>
      <c r="V295" s="145">
        <v>444</v>
      </c>
      <c r="W295" s="145">
        <v>79</v>
      </c>
      <c r="X295" s="145">
        <v>145</v>
      </c>
      <c r="Y295" s="145">
        <v>208</v>
      </c>
      <c r="Z295" s="145">
        <v>264</v>
      </c>
      <c r="AA295" s="136">
        <f>ROUND((T295+X295)-MAX(0.3*(T295-95-134),0),0)</f>
        <v>413</v>
      </c>
      <c r="AB295" s="136">
        <f>ROUND((U295+Y295)-MAX(0.3*(U295-95-134),0),0)</f>
        <v>532</v>
      </c>
      <c r="AC295" s="136">
        <f>ROUND((V295+Z295)-MAX(0.3*(V295-95-134),0),0)</f>
        <v>644</v>
      </c>
      <c r="AD295" s="203">
        <v>14492</v>
      </c>
      <c r="AE295" s="136">
        <v>325</v>
      </c>
      <c r="AF295" s="136">
        <v>32</v>
      </c>
      <c r="AG295" s="136">
        <f>SUM(AE295:AF295)</f>
        <v>357</v>
      </c>
      <c r="AH295" s="136">
        <f>ROUND((AG295+W295)-MAX(0.3*(AG295-95-134),0),0)</f>
        <v>398</v>
      </c>
      <c r="AI295" s="203">
        <v>1217</v>
      </c>
      <c r="AJ295" s="204">
        <v>10.5</v>
      </c>
      <c r="AK295" s="136">
        <v>0</v>
      </c>
      <c r="AL295" s="136">
        <v>103</v>
      </c>
      <c r="AM295" s="136">
        <v>100</v>
      </c>
      <c r="AN295" s="6">
        <v>0.51</v>
      </c>
      <c r="AO295" s="136">
        <v>23</v>
      </c>
      <c r="AP295" s="136">
        <v>27</v>
      </c>
      <c r="AQ295" s="6">
        <v>0.46</v>
      </c>
      <c r="AR295" s="149">
        <v>0</v>
      </c>
      <c r="AS295" s="149">
        <v>0.11</v>
      </c>
      <c r="AT295" s="149">
        <v>0.11</v>
      </c>
      <c r="AU295" s="149">
        <v>0.11</v>
      </c>
      <c r="AV295" s="136">
        <v>0</v>
      </c>
      <c r="AW295" s="136">
        <v>550</v>
      </c>
      <c r="AX295" s="136">
        <v>550</v>
      </c>
      <c r="AY295" s="136">
        <v>550</v>
      </c>
      <c r="AZ295" s="149">
        <v>0</v>
      </c>
      <c r="BA295" s="149">
        <v>0.1222</v>
      </c>
      <c r="BB295" s="149">
        <v>0.1222</v>
      </c>
      <c r="BC295" s="149">
        <v>0.1222</v>
      </c>
      <c r="BD295" s="138">
        <v>0</v>
      </c>
      <c r="BE295" s="138"/>
      <c r="BF295" s="138"/>
      <c r="BG295" s="136">
        <v>0</v>
      </c>
      <c r="BH295" s="6">
        <v>3.35</v>
      </c>
      <c r="BI295" s="6">
        <v>3.35</v>
      </c>
      <c r="BJ295" s="136"/>
      <c r="BK295" s="136"/>
      <c r="BL295" s="136"/>
      <c r="BM295" s="136"/>
      <c r="BN295" s="238"/>
      <c r="BO295" s="136"/>
      <c r="BP295" s="136"/>
      <c r="BQ295" s="136"/>
      <c r="BR295" s="136"/>
      <c r="BS295" s="136"/>
      <c r="BT295" s="136"/>
      <c r="BU295" s="136"/>
    </row>
    <row r="296" spans="1:73">
      <c r="A296" s="4" t="s">
        <v>110</v>
      </c>
      <c r="B296" s="137">
        <v>40</v>
      </c>
      <c r="C296" s="137">
        <v>1985</v>
      </c>
      <c r="D296" s="190">
        <v>968955</v>
      </c>
      <c r="E296" s="141">
        <v>476104</v>
      </c>
      <c r="F296" s="141">
        <v>23132</v>
      </c>
      <c r="G296" s="191">
        <v>4.5999999999999996</v>
      </c>
      <c r="H296" s="209"/>
      <c r="I296" s="209"/>
      <c r="J296" s="209"/>
      <c r="K296" s="145">
        <v>15222</v>
      </c>
      <c r="L296" s="197"/>
      <c r="N296" s="140">
        <v>14283447</v>
      </c>
      <c r="O296" s="145">
        <v>8935</v>
      </c>
      <c r="P296" s="145">
        <v>43744</v>
      </c>
      <c r="Q296" s="145">
        <v>15770</v>
      </c>
      <c r="R296" s="145">
        <v>69353</v>
      </c>
      <c r="S296" s="145">
        <v>29161.75</v>
      </c>
      <c r="T296" s="145">
        <v>388</v>
      </c>
      <c r="U296" s="145">
        <v>479</v>
      </c>
      <c r="V296" s="145">
        <v>547</v>
      </c>
      <c r="W296" s="145">
        <v>79</v>
      </c>
      <c r="X296" s="145">
        <v>145</v>
      </c>
      <c r="Y296" s="145">
        <v>208</v>
      </c>
      <c r="Z296" s="145">
        <v>264</v>
      </c>
      <c r="AA296" s="136">
        <f>ROUND((T296+X296)-MAX(0.3*(T296-95-134),0),0)</f>
        <v>485</v>
      </c>
      <c r="AB296" s="136">
        <f>ROUND((U296+Y296)-MAX(0.3*(U296-95-134),0),0)</f>
        <v>612</v>
      </c>
      <c r="AC296" s="136">
        <f>ROUND((V296+Z296)-MAX(0.3*(V296-95-134),0),0)</f>
        <v>716</v>
      </c>
      <c r="AD296" s="203">
        <v>1300</v>
      </c>
      <c r="AE296" s="136">
        <v>325</v>
      </c>
      <c r="AF296" s="136">
        <v>54</v>
      </c>
      <c r="AG296" s="136">
        <f>SUM(AE296:AF296)</f>
        <v>379</v>
      </c>
      <c r="AH296" s="136">
        <f>ROUND((AG296+W296)-MAX(0.3*(AG296-95-134),0),0)</f>
        <v>413</v>
      </c>
      <c r="AI296" s="203">
        <v>84</v>
      </c>
      <c r="AJ296" s="204">
        <v>9</v>
      </c>
      <c r="AK296" s="136">
        <v>0</v>
      </c>
      <c r="AL296" s="136">
        <v>77</v>
      </c>
      <c r="AM296" s="136">
        <v>21</v>
      </c>
      <c r="AN296" s="6">
        <v>0.79</v>
      </c>
      <c r="AO296" s="136">
        <v>38</v>
      </c>
      <c r="AP296" s="136">
        <v>12</v>
      </c>
      <c r="AQ296" s="6">
        <v>0.76</v>
      </c>
      <c r="AR296" s="149">
        <v>0</v>
      </c>
      <c r="AS296" s="149">
        <v>0.11</v>
      </c>
      <c r="AT296" s="149">
        <v>0.11</v>
      </c>
      <c r="AU296" s="149">
        <v>0.11</v>
      </c>
      <c r="AV296" s="136">
        <v>0</v>
      </c>
      <c r="AW296" s="136">
        <v>550</v>
      </c>
      <c r="AX296" s="136">
        <v>550</v>
      </c>
      <c r="AY296" s="136">
        <v>550</v>
      </c>
      <c r="AZ296" s="149">
        <v>0</v>
      </c>
      <c r="BA296" s="149">
        <v>0.1222</v>
      </c>
      <c r="BB296" s="149">
        <v>0.1222</v>
      </c>
      <c r="BC296" s="149">
        <v>0.1222</v>
      </c>
      <c r="BD296" s="138">
        <v>0</v>
      </c>
      <c r="BE296" s="138"/>
      <c r="BF296" s="138"/>
      <c r="BG296" s="136">
        <v>0</v>
      </c>
      <c r="BH296" s="6">
        <v>3.35</v>
      </c>
      <c r="BI296" s="6">
        <v>3.35</v>
      </c>
      <c r="BJ296" s="136"/>
      <c r="BK296" s="136"/>
      <c r="BL296" s="136"/>
      <c r="BM296" s="136"/>
      <c r="BN296" s="238"/>
      <c r="BO296" s="136"/>
      <c r="BP296" s="136"/>
      <c r="BQ296" s="136"/>
      <c r="BR296" s="136"/>
      <c r="BS296" s="136"/>
      <c r="BT296" s="136"/>
      <c r="BU296" s="136"/>
    </row>
    <row r="297" spans="1:73">
      <c r="A297" s="4" t="s">
        <v>111</v>
      </c>
      <c r="B297" s="137">
        <v>41</v>
      </c>
      <c r="C297" s="137">
        <v>1985</v>
      </c>
      <c r="D297" s="190">
        <v>3303209</v>
      </c>
      <c r="E297" s="141">
        <v>1440832</v>
      </c>
      <c r="F297" s="141">
        <v>107111</v>
      </c>
      <c r="G297" s="191">
        <v>6.9</v>
      </c>
      <c r="H297" s="209"/>
      <c r="I297" s="209"/>
      <c r="J297" s="209"/>
      <c r="K297" s="145">
        <v>43988</v>
      </c>
      <c r="L297" s="197"/>
      <c r="N297" s="140">
        <v>38533651</v>
      </c>
      <c r="O297" s="145">
        <v>40085</v>
      </c>
      <c r="P297" s="145">
        <v>119762</v>
      </c>
      <c r="Q297" s="145">
        <v>43476</v>
      </c>
      <c r="R297" s="145">
        <v>373283.9</v>
      </c>
      <c r="S297" s="145">
        <v>126854.6</v>
      </c>
      <c r="T297" s="145">
        <v>144</v>
      </c>
      <c r="U297" s="145">
        <v>187</v>
      </c>
      <c r="V297" s="145">
        <v>229</v>
      </c>
      <c r="W297" s="145">
        <v>79</v>
      </c>
      <c r="X297" s="145">
        <v>145</v>
      </c>
      <c r="Y297" s="145">
        <v>208</v>
      </c>
      <c r="Z297" s="145">
        <v>264</v>
      </c>
      <c r="AA297" s="136">
        <f>ROUND((T297+X297)-MAX(0.3*(T297-95-134),0),0)</f>
        <v>289</v>
      </c>
      <c r="AB297" s="136">
        <f>ROUND((U297+Y297)-MAX(0.3*(U297-95-134),0),0)</f>
        <v>395</v>
      </c>
      <c r="AC297" s="136">
        <f>ROUND((V297+Z297)-MAX(0.3*(V297-95-134),0),0)</f>
        <v>493</v>
      </c>
      <c r="AD297" s="203">
        <v>9233</v>
      </c>
      <c r="AE297" s="136">
        <v>325</v>
      </c>
      <c r="AF297" s="136">
        <v>0</v>
      </c>
      <c r="AG297" s="136">
        <f>SUM(AE297:AF297)</f>
        <v>325</v>
      </c>
      <c r="AH297" s="136">
        <f>ROUND((AG297+W297)-MAX(0.3*(AG297-95-134),0),0)</f>
        <v>375</v>
      </c>
      <c r="AI297" s="203">
        <v>489</v>
      </c>
      <c r="AJ297" s="204">
        <v>15.2</v>
      </c>
      <c r="AK297" s="136">
        <v>1</v>
      </c>
      <c r="AL297" s="136">
        <v>96</v>
      </c>
      <c r="AM297" s="136">
        <v>27</v>
      </c>
      <c r="AN297" s="6">
        <v>0.78</v>
      </c>
      <c r="AO297" s="136">
        <v>36</v>
      </c>
      <c r="AP297" s="136">
        <v>10</v>
      </c>
      <c r="AQ297" s="6">
        <v>0.78</v>
      </c>
      <c r="AR297" s="149">
        <v>0</v>
      </c>
      <c r="AS297" s="149">
        <v>0.11</v>
      </c>
      <c r="AT297" s="149">
        <v>0.11</v>
      </c>
      <c r="AU297" s="149">
        <v>0.11</v>
      </c>
      <c r="AV297" s="136">
        <v>0</v>
      </c>
      <c r="AW297" s="136">
        <v>550</v>
      </c>
      <c r="AX297" s="136">
        <v>550</v>
      </c>
      <c r="AY297" s="136">
        <v>550</v>
      </c>
      <c r="AZ297" s="149">
        <v>0</v>
      </c>
      <c r="BA297" s="149">
        <v>0.1222</v>
      </c>
      <c r="BB297" s="149">
        <v>0.1222</v>
      </c>
      <c r="BC297" s="149">
        <v>0.1222</v>
      </c>
      <c r="BD297" s="138">
        <v>0</v>
      </c>
      <c r="BE297" s="138"/>
      <c r="BF297" s="138"/>
      <c r="BG297" s="136">
        <v>0</v>
      </c>
      <c r="BH297" s="6">
        <v>3.35</v>
      </c>
      <c r="BI297" s="6">
        <v>3.35</v>
      </c>
      <c r="BJ297" s="136"/>
      <c r="BK297" s="136"/>
      <c r="BL297" s="136"/>
      <c r="BM297" s="136"/>
      <c r="BN297" s="238"/>
      <c r="BO297" s="136"/>
      <c r="BP297" s="136"/>
      <c r="BQ297" s="136"/>
      <c r="BR297" s="136"/>
      <c r="BS297" s="136"/>
      <c r="BT297" s="136"/>
      <c r="BU297" s="136"/>
    </row>
    <row r="298" spans="1:73">
      <c r="A298" s="4" t="s">
        <v>112</v>
      </c>
      <c r="B298" s="137">
        <v>42</v>
      </c>
      <c r="C298" s="137">
        <v>1985</v>
      </c>
      <c r="D298" s="190">
        <v>698402</v>
      </c>
      <c r="E298" s="141">
        <v>328562</v>
      </c>
      <c r="F298" s="141">
        <v>16732</v>
      </c>
      <c r="G298" s="191">
        <v>4.8</v>
      </c>
      <c r="H298" s="209"/>
      <c r="I298" s="209"/>
      <c r="J298" s="209"/>
      <c r="K298" s="145">
        <v>9588</v>
      </c>
      <c r="N298" s="140">
        <v>8517981</v>
      </c>
      <c r="O298" s="145">
        <v>3255</v>
      </c>
      <c r="P298" s="145">
        <v>16408</v>
      </c>
      <c r="Q298" s="145">
        <v>5850</v>
      </c>
      <c r="R298" s="145">
        <v>48008</v>
      </c>
      <c r="S298" s="145">
        <v>15487.5</v>
      </c>
      <c r="T298" s="145">
        <v>286</v>
      </c>
      <c r="U298" s="145">
        <v>329</v>
      </c>
      <c r="V298" s="145">
        <v>371</v>
      </c>
      <c r="W298" s="145">
        <v>79</v>
      </c>
      <c r="X298" s="145">
        <v>145</v>
      </c>
      <c r="Y298" s="145">
        <v>208</v>
      </c>
      <c r="Z298" s="145">
        <v>264</v>
      </c>
      <c r="AA298" s="136">
        <f>ROUND((T298+X298)-MAX(0.3*(T298-95-134),0),0)</f>
        <v>414</v>
      </c>
      <c r="AB298" s="136">
        <f>ROUND((U298+Y298)-MAX(0.3*(U298-95-134),0),0)</f>
        <v>507</v>
      </c>
      <c r="AC298" s="136">
        <f>ROUND((V298+Z298)-MAX(0.3*(V298-95-134),0),0)</f>
        <v>592</v>
      </c>
      <c r="AD298" s="203">
        <v>1107</v>
      </c>
      <c r="AE298" s="136">
        <v>325</v>
      </c>
      <c r="AF298" s="136">
        <v>15</v>
      </c>
      <c r="AG298" s="136">
        <f>SUM(AE298:AF298)</f>
        <v>340</v>
      </c>
      <c r="AH298" s="136">
        <f>ROUND((AG298+W298)-MAX(0.3*(AG298-95-134),0),0)</f>
        <v>386</v>
      </c>
      <c r="AI298" s="203">
        <v>119</v>
      </c>
      <c r="AJ298" s="204">
        <v>17.3</v>
      </c>
      <c r="AK298" s="136">
        <v>0</v>
      </c>
      <c r="AL298" s="136">
        <v>13</v>
      </c>
      <c r="AM298" s="136">
        <v>57</v>
      </c>
      <c r="AN298" s="6">
        <v>0.19</v>
      </c>
      <c r="AO298" s="136">
        <v>10</v>
      </c>
      <c r="AP298" s="136">
        <v>25</v>
      </c>
      <c r="AQ298" s="6">
        <v>0.28999999999999998</v>
      </c>
      <c r="AR298" s="149">
        <v>0</v>
      </c>
      <c r="AS298" s="149">
        <v>0.11</v>
      </c>
      <c r="AT298" s="149">
        <v>0.11</v>
      </c>
      <c r="AU298" s="149">
        <v>0.11</v>
      </c>
      <c r="AV298" s="136">
        <v>0</v>
      </c>
      <c r="AW298" s="136">
        <v>550</v>
      </c>
      <c r="AX298" s="136">
        <v>550</v>
      </c>
      <c r="AY298" s="136">
        <v>550</v>
      </c>
      <c r="AZ298" s="149">
        <v>0</v>
      </c>
      <c r="BA298" s="149">
        <v>0.1222</v>
      </c>
      <c r="BB298" s="149">
        <v>0.1222</v>
      </c>
      <c r="BC298" s="149">
        <v>0.1222</v>
      </c>
      <c r="BD298" s="138">
        <v>0</v>
      </c>
      <c r="BE298" s="138"/>
      <c r="BF298" s="138"/>
      <c r="BG298" s="136">
        <v>0</v>
      </c>
      <c r="BH298" s="6">
        <v>3.35</v>
      </c>
      <c r="BI298" s="6">
        <v>2.8</v>
      </c>
      <c r="BJ298" s="136"/>
      <c r="BK298" s="136"/>
      <c r="BL298" s="136"/>
      <c r="BM298" s="136"/>
      <c r="BN298" s="238"/>
      <c r="BO298" s="136"/>
      <c r="BP298" s="136"/>
      <c r="BQ298" s="136"/>
      <c r="BR298" s="136"/>
      <c r="BS298" s="136"/>
      <c r="BT298" s="136"/>
      <c r="BU298" s="136"/>
    </row>
    <row r="299" spans="1:73">
      <c r="A299" s="4" t="s">
        <v>113</v>
      </c>
      <c r="B299" s="137">
        <v>43</v>
      </c>
      <c r="C299" s="137">
        <v>1985</v>
      </c>
      <c r="D299" s="190">
        <v>4715296</v>
      </c>
      <c r="E299" s="141">
        <v>2077808</v>
      </c>
      <c r="F299" s="141">
        <v>179435</v>
      </c>
      <c r="G299" s="191">
        <v>7.9</v>
      </c>
      <c r="H299" s="209"/>
      <c r="I299" s="209"/>
      <c r="J299" s="209"/>
      <c r="K299" s="145">
        <v>68426</v>
      </c>
      <c r="L299" s="197"/>
      <c r="N299" s="140">
        <v>57236417</v>
      </c>
      <c r="O299" s="145">
        <v>43894</v>
      </c>
      <c r="P299" s="145">
        <v>155047</v>
      </c>
      <c r="Q299" s="145">
        <v>57035</v>
      </c>
      <c r="R299" s="145">
        <v>518283.8</v>
      </c>
      <c r="S299" s="145">
        <v>186518</v>
      </c>
      <c r="T299" s="145">
        <v>106</v>
      </c>
      <c r="U299" s="145">
        <v>138</v>
      </c>
      <c r="V299" s="145">
        <v>168</v>
      </c>
      <c r="W299" s="145">
        <v>79</v>
      </c>
      <c r="X299" s="145">
        <v>145</v>
      </c>
      <c r="Y299" s="145">
        <v>208</v>
      </c>
      <c r="Z299" s="145">
        <v>264</v>
      </c>
      <c r="AA299" s="136">
        <f>ROUND((T299+X299)-MAX(0.3*(T299-95-134),0),0)</f>
        <v>251</v>
      </c>
      <c r="AB299" s="136">
        <f>ROUND((U299+Y299)-MAX(0.3*(U299-95-134),0),0)</f>
        <v>346</v>
      </c>
      <c r="AC299" s="136">
        <f>ROUND((V299+Z299)-MAX(0.3*(V299-95-134),0),0)</f>
        <v>432</v>
      </c>
      <c r="AD299" s="203">
        <v>10492</v>
      </c>
      <c r="AE299" s="136">
        <v>325</v>
      </c>
      <c r="AF299" s="136">
        <v>0</v>
      </c>
      <c r="AG299" s="136">
        <f>SUM(AE299:AF299)</f>
        <v>325</v>
      </c>
      <c r="AH299" s="136">
        <f>ROUND((AG299+W299)-MAX(0.3*(AG299-95-134),0),0)</f>
        <v>375</v>
      </c>
      <c r="AI299" s="203">
        <v>837</v>
      </c>
      <c r="AJ299" s="204">
        <v>18.100000000000001</v>
      </c>
      <c r="AK299" s="136">
        <v>0</v>
      </c>
      <c r="AL299" s="136">
        <v>62</v>
      </c>
      <c r="AM299" s="136">
        <v>37</v>
      </c>
      <c r="AN299" s="6">
        <v>0.63</v>
      </c>
      <c r="AO299" s="136">
        <v>23</v>
      </c>
      <c r="AP299" s="136">
        <v>10</v>
      </c>
      <c r="AQ299" s="6">
        <v>0.7</v>
      </c>
      <c r="AR299" s="149">
        <v>0</v>
      </c>
      <c r="AS299" s="149">
        <v>0.11</v>
      </c>
      <c r="AT299" s="149">
        <v>0.11</v>
      </c>
      <c r="AU299" s="149">
        <v>0.11</v>
      </c>
      <c r="AV299" s="136">
        <v>0</v>
      </c>
      <c r="AW299" s="136">
        <v>550</v>
      </c>
      <c r="AX299" s="136">
        <v>550</v>
      </c>
      <c r="AY299" s="136">
        <v>550</v>
      </c>
      <c r="AZ299" s="149">
        <v>0</v>
      </c>
      <c r="BA299" s="149">
        <v>0.1222</v>
      </c>
      <c r="BB299" s="149">
        <v>0.1222</v>
      </c>
      <c r="BC299" s="149">
        <v>0.1222</v>
      </c>
      <c r="BD299" s="138">
        <v>0</v>
      </c>
      <c r="BE299" s="138"/>
      <c r="BF299" s="138"/>
      <c r="BG299" s="136">
        <v>0</v>
      </c>
      <c r="BH299" s="6">
        <v>3.35</v>
      </c>
      <c r="BI299" s="6">
        <v>3.35</v>
      </c>
      <c r="BJ299" s="136"/>
      <c r="BK299" s="136"/>
      <c r="BL299" s="136"/>
      <c r="BM299" s="136"/>
      <c r="BN299" s="238"/>
      <c r="BO299" s="136"/>
      <c r="BP299" s="136"/>
      <c r="BQ299" s="136"/>
      <c r="BR299" s="136"/>
      <c r="BS299" s="136"/>
      <c r="BT299" s="136"/>
      <c r="BU299" s="136"/>
    </row>
    <row r="300" spans="1:73">
      <c r="A300" s="4" t="s">
        <v>114</v>
      </c>
      <c r="B300" s="137">
        <v>44</v>
      </c>
      <c r="C300" s="137">
        <v>1985</v>
      </c>
      <c r="D300" s="190">
        <v>16272734</v>
      </c>
      <c r="E300" s="141">
        <v>7463323</v>
      </c>
      <c r="F300" s="141">
        <v>565185</v>
      </c>
      <c r="G300" s="191">
        <v>7</v>
      </c>
      <c r="H300" s="209"/>
      <c r="I300" s="209"/>
      <c r="J300" s="209"/>
      <c r="K300" s="145">
        <v>307224</v>
      </c>
      <c r="L300" s="197"/>
      <c r="N300" s="140">
        <v>231268930</v>
      </c>
      <c r="O300" s="145">
        <v>71011</v>
      </c>
      <c r="P300" s="145">
        <v>362947</v>
      </c>
      <c r="Q300" s="145">
        <v>120182</v>
      </c>
      <c r="R300" s="145">
        <v>1262892</v>
      </c>
      <c r="S300" s="145">
        <v>392728.3</v>
      </c>
      <c r="T300" s="145">
        <v>144</v>
      </c>
      <c r="U300" s="145">
        <v>167</v>
      </c>
      <c r="V300" s="145">
        <v>201</v>
      </c>
      <c r="W300" s="145">
        <v>79</v>
      </c>
      <c r="X300" s="145">
        <v>145</v>
      </c>
      <c r="Y300" s="145">
        <v>208</v>
      </c>
      <c r="Z300" s="145">
        <v>264</v>
      </c>
      <c r="AA300" s="136">
        <f>ROUND((T300+X300)-MAX(0.3*(T300-95-134),0),0)</f>
        <v>289</v>
      </c>
      <c r="AB300" s="136">
        <f>ROUND((U300+Y300)-MAX(0.3*(U300-95-134),0),0)</f>
        <v>375</v>
      </c>
      <c r="AC300" s="136">
        <f>ROUND((V300+Z300)-MAX(0.3*(V300-95-134),0),0)</f>
        <v>465</v>
      </c>
      <c r="AD300" s="203">
        <v>5836</v>
      </c>
      <c r="AE300" s="136">
        <v>325</v>
      </c>
      <c r="AF300" s="136">
        <v>0</v>
      </c>
      <c r="AG300" s="136">
        <f>SUM(AE300:AF300)</f>
        <v>325</v>
      </c>
      <c r="AH300" s="136">
        <f>ROUND((AG300+W300)-MAX(0.3*(AG300-95-134),0),0)</f>
        <v>375</v>
      </c>
      <c r="AI300" s="203">
        <v>2582</v>
      </c>
      <c r="AJ300" s="204">
        <v>15.9</v>
      </c>
      <c r="AK300" s="136">
        <v>1</v>
      </c>
      <c r="AL300" s="136">
        <v>98</v>
      </c>
      <c r="AM300" s="136">
        <v>52</v>
      </c>
      <c r="AN300" s="6">
        <v>0.65</v>
      </c>
      <c r="AO300" s="136">
        <v>25</v>
      </c>
      <c r="AP300" s="136">
        <v>6</v>
      </c>
      <c r="AQ300" s="6">
        <v>0.81</v>
      </c>
      <c r="AR300" s="149">
        <v>0</v>
      </c>
      <c r="AS300" s="149">
        <v>0.11</v>
      </c>
      <c r="AT300" s="149">
        <v>0.11</v>
      </c>
      <c r="AU300" s="149">
        <v>0.11</v>
      </c>
      <c r="AV300" s="136">
        <v>0</v>
      </c>
      <c r="AW300" s="136">
        <v>550</v>
      </c>
      <c r="AX300" s="136">
        <v>550</v>
      </c>
      <c r="AY300" s="136">
        <v>550</v>
      </c>
      <c r="AZ300" s="149">
        <v>0</v>
      </c>
      <c r="BA300" s="149">
        <v>0.1222</v>
      </c>
      <c r="BB300" s="149">
        <v>0.1222</v>
      </c>
      <c r="BC300" s="149">
        <v>0.1222</v>
      </c>
      <c r="BD300" s="138">
        <v>0</v>
      </c>
      <c r="BE300" s="138"/>
      <c r="BF300" s="138"/>
      <c r="BG300" s="136">
        <v>0</v>
      </c>
      <c r="BH300" s="6">
        <v>3.35</v>
      </c>
      <c r="BI300" s="6">
        <v>1.4</v>
      </c>
      <c r="BJ300" s="136"/>
      <c r="BK300" s="136"/>
      <c r="BL300" s="136"/>
      <c r="BM300" s="136"/>
      <c r="BN300" s="238"/>
      <c r="BO300" s="136"/>
      <c r="BP300" s="136"/>
      <c r="BQ300" s="136"/>
      <c r="BR300" s="136"/>
      <c r="BS300" s="136"/>
      <c r="BT300" s="136"/>
      <c r="BU300" s="136"/>
    </row>
    <row r="301" spans="1:73">
      <c r="A301" s="4" t="s">
        <v>115</v>
      </c>
      <c r="B301" s="137">
        <v>45</v>
      </c>
      <c r="C301" s="137">
        <v>1985</v>
      </c>
      <c r="D301" s="190">
        <v>1642910</v>
      </c>
      <c r="E301" s="141">
        <v>686628</v>
      </c>
      <c r="F301" s="141">
        <v>44141</v>
      </c>
      <c r="G301" s="191">
        <v>6</v>
      </c>
      <c r="H301" s="209"/>
      <c r="I301" s="209"/>
      <c r="J301" s="209"/>
      <c r="K301" s="145">
        <v>24083</v>
      </c>
      <c r="L301" s="197"/>
      <c r="N301" s="140">
        <v>18879636</v>
      </c>
      <c r="O301" s="145">
        <v>56044</v>
      </c>
      <c r="P301" s="145">
        <v>38043</v>
      </c>
      <c r="Q301" s="145">
        <v>12890</v>
      </c>
      <c r="R301" s="145">
        <v>75169.5</v>
      </c>
      <c r="S301" s="145">
        <v>25484.58</v>
      </c>
      <c r="T301" s="145">
        <v>289</v>
      </c>
      <c r="U301" s="145">
        <v>363</v>
      </c>
      <c r="V301" s="145">
        <v>425</v>
      </c>
      <c r="W301" s="145">
        <v>79</v>
      </c>
      <c r="X301" s="145">
        <v>145</v>
      </c>
      <c r="Y301" s="145">
        <v>208</v>
      </c>
      <c r="Z301" s="145">
        <v>264</v>
      </c>
      <c r="AA301" s="136">
        <f>ROUND((T301+X301)-MAX(0.3*(T301-95-134),0),0)</f>
        <v>416</v>
      </c>
      <c r="AB301" s="136">
        <f>ROUND((U301+Y301)-MAX(0.3*(U301-95-134),0),0)</f>
        <v>531</v>
      </c>
      <c r="AC301" s="136">
        <f>ROUND((V301+Z301)-MAX(0.3*(V301-95-134),0),0)</f>
        <v>630</v>
      </c>
      <c r="AD301" s="203">
        <v>1464</v>
      </c>
      <c r="AE301" s="136">
        <v>325</v>
      </c>
      <c r="AF301" s="136">
        <v>10</v>
      </c>
      <c r="AG301" s="136">
        <f>SUM(AE301:AF301)</f>
        <v>335</v>
      </c>
      <c r="AH301" s="136">
        <f>ROUND((AG301+W301)-MAX(0.3*(AG301-95-134),0),0)</f>
        <v>382</v>
      </c>
      <c r="AI301" s="203">
        <v>180</v>
      </c>
      <c r="AJ301" s="204">
        <v>10.9</v>
      </c>
      <c r="AK301" s="136">
        <v>0</v>
      </c>
      <c r="AL301" s="136">
        <v>14</v>
      </c>
      <c r="AM301" s="136">
        <v>61</v>
      </c>
      <c r="AN301" s="6">
        <v>0.19</v>
      </c>
      <c r="AO301" s="136">
        <v>6</v>
      </c>
      <c r="AP301" s="136">
        <v>23</v>
      </c>
      <c r="AQ301" s="6">
        <v>0.21</v>
      </c>
      <c r="AR301" s="149">
        <v>0</v>
      </c>
      <c r="AS301" s="149">
        <v>0.11</v>
      </c>
      <c r="AT301" s="149">
        <v>0.11</v>
      </c>
      <c r="AU301" s="149">
        <v>0.11</v>
      </c>
      <c r="AV301" s="136">
        <v>0</v>
      </c>
      <c r="AW301" s="136">
        <v>550</v>
      </c>
      <c r="AX301" s="136">
        <v>550</v>
      </c>
      <c r="AY301" s="136">
        <v>550</v>
      </c>
      <c r="AZ301" s="149">
        <v>0</v>
      </c>
      <c r="BA301" s="149">
        <v>0.1222</v>
      </c>
      <c r="BB301" s="149">
        <v>0.1222</v>
      </c>
      <c r="BC301" s="149">
        <v>0.1222</v>
      </c>
      <c r="BD301" s="138">
        <v>0</v>
      </c>
      <c r="BE301" s="138"/>
      <c r="BF301" s="138"/>
      <c r="BG301" s="136">
        <v>0</v>
      </c>
      <c r="BH301" s="6">
        <v>3.35</v>
      </c>
      <c r="BI301" s="6">
        <v>3.35</v>
      </c>
      <c r="BJ301" s="136"/>
      <c r="BK301" s="136"/>
      <c r="BL301" s="136"/>
      <c r="BM301" s="136"/>
      <c r="BN301" s="238"/>
      <c r="BO301" s="136"/>
      <c r="BP301" s="136"/>
      <c r="BQ301" s="136"/>
      <c r="BR301" s="136"/>
      <c r="BS301" s="136"/>
      <c r="BT301" s="136"/>
      <c r="BU301" s="136"/>
    </row>
    <row r="302" spans="1:73">
      <c r="A302" s="4" t="s">
        <v>116</v>
      </c>
      <c r="B302" s="137">
        <v>46</v>
      </c>
      <c r="C302" s="137">
        <v>1985</v>
      </c>
      <c r="D302" s="190">
        <v>530035</v>
      </c>
      <c r="E302" s="141">
        <v>265592</v>
      </c>
      <c r="F302" s="141">
        <v>13358</v>
      </c>
      <c r="G302" s="191">
        <v>4.8</v>
      </c>
      <c r="H302" s="209"/>
      <c r="I302" s="209"/>
      <c r="J302" s="209"/>
      <c r="K302" s="145">
        <v>7524</v>
      </c>
      <c r="L302" s="197"/>
      <c r="N302" s="140">
        <v>6937305</v>
      </c>
      <c r="O302" s="145">
        <v>1044</v>
      </c>
      <c r="P302" s="145">
        <v>22433</v>
      </c>
      <c r="Q302" s="145">
        <v>7795</v>
      </c>
      <c r="R302" s="145">
        <v>43679.75</v>
      </c>
      <c r="S302" s="145">
        <v>17650.669999999998</v>
      </c>
      <c r="T302" s="145">
        <v>467</v>
      </c>
      <c r="U302" s="145">
        <v>558</v>
      </c>
      <c r="V302" s="145">
        <v>622</v>
      </c>
      <c r="W302" s="145">
        <v>79</v>
      </c>
      <c r="X302" s="145">
        <v>145</v>
      </c>
      <c r="Y302" s="145">
        <v>208</v>
      </c>
      <c r="Z302" s="145">
        <v>264</v>
      </c>
      <c r="AA302" s="136">
        <f>ROUND((T302+X302)-MAX(0.3*(T302-95-134),0),0)</f>
        <v>541</v>
      </c>
      <c r="AB302" s="136">
        <f>ROUND((U302+Y302)-MAX(0.3*(U302-95-134),0),0)</f>
        <v>667</v>
      </c>
      <c r="AC302" s="136">
        <f>ROUND((V302+Z302)-MAX(0.3*(V302-95-134),0),0)</f>
        <v>768</v>
      </c>
      <c r="AD302" s="203">
        <v>346</v>
      </c>
      <c r="AE302" s="136">
        <v>325</v>
      </c>
      <c r="AF302" s="136">
        <v>53</v>
      </c>
      <c r="AG302" s="136">
        <f>SUM(AE302:AF302)</f>
        <v>378</v>
      </c>
      <c r="AH302" s="136">
        <f>ROUND((AG302+W302)-MAX(0.3*(AG302-95-134),0),0)</f>
        <v>412</v>
      </c>
      <c r="AI302" s="203">
        <v>48</v>
      </c>
      <c r="AJ302" s="204">
        <v>9.1999999999999993</v>
      </c>
      <c r="AK302" s="136">
        <v>1</v>
      </c>
      <c r="AL302" s="136">
        <v>72</v>
      </c>
      <c r="AM302" s="136">
        <v>78</v>
      </c>
      <c r="AN302" s="6">
        <v>0.48</v>
      </c>
      <c r="AO302" s="136">
        <v>18</v>
      </c>
      <c r="AP302" s="136">
        <v>12</v>
      </c>
      <c r="AQ302" s="6">
        <v>0.6</v>
      </c>
      <c r="AR302" s="149">
        <v>0</v>
      </c>
      <c r="AS302" s="149">
        <v>0.11</v>
      </c>
      <c r="AT302" s="149">
        <v>0.11</v>
      </c>
      <c r="AU302" s="149">
        <v>0.11</v>
      </c>
      <c r="AV302" s="136">
        <v>0</v>
      </c>
      <c r="AW302" s="136">
        <v>550</v>
      </c>
      <c r="AX302" s="136">
        <v>550</v>
      </c>
      <c r="AY302" s="136">
        <v>550</v>
      </c>
      <c r="AZ302" s="149">
        <v>0</v>
      </c>
      <c r="BA302" s="149">
        <v>0.1222</v>
      </c>
      <c r="BB302" s="149">
        <v>0.1222</v>
      </c>
      <c r="BC302" s="149">
        <v>0.1222</v>
      </c>
      <c r="BD302" s="138">
        <v>0</v>
      </c>
      <c r="BE302" s="138"/>
      <c r="BF302" s="138"/>
      <c r="BG302" s="136">
        <v>0</v>
      </c>
      <c r="BH302" s="6">
        <v>3.35</v>
      </c>
      <c r="BI302" s="6">
        <v>3.35</v>
      </c>
      <c r="BJ302" s="136"/>
      <c r="BK302" s="136"/>
      <c r="BL302" s="136"/>
      <c r="BM302" s="136"/>
      <c r="BN302" s="238"/>
      <c r="BO302" s="136"/>
      <c r="BP302" s="136"/>
      <c r="BQ302" s="136"/>
      <c r="BR302" s="136"/>
      <c r="BS302" s="136"/>
      <c r="BT302" s="136"/>
      <c r="BU302" s="136"/>
    </row>
    <row r="303" spans="1:73">
      <c r="A303" s="4" t="s">
        <v>117</v>
      </c>
      <c r="B303" s="137">
        <v>47</v>
      </c>
      <c r="C303" s="137">
        <v>1985</v>
      </c>
      <c r="D303" s="190">
        <v>5715153</v>
      </c>
      <c r="E303" s="141">
        <v>2705622</v>
      </c>
      <c r="F303" s="141">
        <v>157170</v>
      </c>
      <c r="G303" s="191">
        <v>5.5</v>
      </c>
      <c r="H303" s="209"/>
      <c r="I303" s="209"/>
      <c r="J303" s="209"/>
      <c r="K303" s="145">
        <v>97967</v>
      </c>
      <c r="L303" s="197"/>
      <c r="N303" s="140">
        <v>89530895</v>
      </c>
      <c r="O303" s="145">
        <v>39136</v>
      </c>
      <c r="P303" s="145">
        <v>153584</v>
      </c>
      <c r="Q303" s="145">
        <v>58434</v>
      </c>
      <c r="R303" s="145">
        <v>360253</v>
      </c>
      <c r="S303" s="145">
        <v>136964</v>
      </c>
      <c r="T303" s="145">
        <v>272</v>
      </c>
      <c r="U303" s="145">
        <v>327</v>
      </c>
      <c r="V303" s="145">
        <v>379</v>
      </c>
      <c r="W303" s="145">
        <v>79</v>
      </c>
      <c r="X303" s="145">
        <v>145</v>
      </c>
      <c r="Y303" s="145">
        <v>208</v>
      </c>
      <c r="Z303" s="145">
        <v>264</v>
      </c>
      <c r="AA303" s="136">
        <f>ROUND((T303+X303)-MAX(0.3*(T303-95-134),0),0)</f>
        <v>404</v>
      </c>
      <c r="AB303" s="136">
        <f>ROUND((U303+Y303)-MAX(0.3*(U303-95-134),0),0)</f>
        <v>506</v>
      </c>
      <c r="AC303" s="136">
        <f>ROUND((V303+Z303)-MAX(0.3*(V303-95-134),0),0)</f>
        <v>598</v>
      </c>
      <c r="AD303" s="203">
        <v>11650</v>
      </c>
      <c r="AE303" s="136">
        <v>325</v>
      </c>
      <c r="AF303" s="136">
        <v>0</v>
      </c>
      <c r="AG303" s="136">
        <f>SUM(AE303:AF303)</f>
        <v>325</v>
      </c>
      <c r="AH303" s="136">
        <f>ROUND((AG303+W303)-MAX(0.3*(AG303-95-134),0),0)</f>
        <v>375</v>
      </c>
      <c r="AI303" s="203">
        <v>558</v>
      </c>
      <c r="AJ303" s="204">
        <v>10</v>
      </c>
      <c r="AK303" s="136">
        <v>1</v>
      </c>
      <c r="AL303" s="136">
        <v>65</v>
      </c>
      <c r="AM303" s="136">
        <v>33</v>
      </c>
      <c r="AN303" s="6">
        <v>0.66</v>
      </c>
      <c r="AO303" s="136">
        <v>31</v>
      </c>
      <c r="AP303" s="136">
        <v>8</v>
      </c>
      <c r="AQ303" s="6">
        <v>0.79</v>
      </c>
      <c r="AR303" s="149">
        <v>0</v>
      </c>
      <c r="AS303" s="149">
        <v>0.11</v>
      </c>
      <c r="AT303" s="149">
        <v>0.11</v>
      </c>
      <c r="AU303" s="149">
        <v>0.11</v>
      </c>
      <c r="AV303" s="136">
        <v>0</v>
      </c>
      <c r="AW303" s="136">
        <v>550</v>
      </c>
      <c r="AX303" s="136">
        <v>550</v>
      </c>
      <c r="AY303" s="136">
        <v>550</v>
      </c>
      <c r="AZ303" s="149">
        <v>0</v>
      </c>
      <c r="BA303" s="149">
        <v>0.1222</v>
      </c>
      <c r="BB303" s="149">
        <v>0.1222</v>
      </c>
      <c r="BC303" s="149">
        <v>0.1222</v>
      </c>
      <c r="BD303" s="138">
        <v>0</v>
      </c>
      <c r="BE303" s="138"/>
      <c r="BF303" s="138"/>
      <c r="BG303" s="136">
        <v>0</v>
      </c>
      <c r="BH303" s="6">
        <v>3.35</v>
      </c>
      <c r="BI303" s="6">
        <v>2.65</v>
      </c>
      <c r="BJ303" s="136"/>
      <c r="BK303" s="136"/>
      <c r="BL303" s="136"/>
      <c r="BM303" s="136"/>
      <c r="BN303" s="238"/>
      <c r="BO303" s="136"/>
      <c r="BP303" s="136"/>
      <c r="BQ303" s="136"/>
      <c r="BR303" s="136"/>
      <c r="BS303" s="136"/>
      <c r="BT303" s="136"/>
      <c r="BU303" s="136"/>
    </row>
    <row r="304" spans="1:73">
      <c r="A304" s="4" t="s">
        <v>118</v>
      </c>
      <c r="B304" s="137">
        <v>48</v>
      </c>
      <c r="C304" s="137">
        <v>1985</v>
      </c>
      <c r="D304" s="190">
        <v>4400098</v>
      </c>
      <c r="E304" s="141">
        <v>1922407</v>
      </c>
      <c r="F304" s="141">
        <v>175267</v>
      </c>
      <c r="G304" s="191">
        <v>8.4</v>
      </c>
      <c r="H304" s="209"/>
      <c r="I304" s="209"/>
      <c r="J304" s="209"/>
      <c r="K304" s="145">
        <v>77341</v>
      </c>
      <c r="L304" s="197"/>
      <c r="N304" s="140">
        <v>65734074</v>
      </c>
      <c r="O304" s="145">
        <v>503132</v>
      </c>
      <c r="P304" s="145">
        <v>177865</v>
      </c>
      <c r="Q304" s="145">
        <v>64492</v>
      </c>
      <c r="R304" s="145">
        <v>281297.90000000002</v>
      </c>
      <c r="S304" s="145">
        <v>111348.6</v>
      </c>
      <c r="T304" s="145">
        <v>385</v>
      </c>
      <c r="U304" s="145">
        <v>476</v>
      </c>
      <c r="V304" s="145">
        <v>561</v>
      </c>
      <c r="W304" s="145">
        <v>79</v>
      </c>
      <c r="X304" s="145">
        <v>145</v>
      </c>
      <c r="Y304" s="145">
        <v>208</v>
      </c>
      <c r="Z304" s="145">
        <v>264</v>
      </c>
      <c r="AA304" s="136">
        <f>ROUND((T304+X304)-MAX(0.3*(T304-95-134),0),0)</f>
        <v>483</v>
      </c>
      <c r="AB304" s="136">
        <f>ROUND((U304+Y304)-MAX(0.3*(U304-95-134),0),0)</f>
        <v>610</v>
      </c>
      <c r="AC304" s="136">
        <f>ROUND((V304+Z304)-MAX(0.3*(V304-95-134),0),0)</f>
        <v>725</v>
      </c>
      <c r="AD304" s="203">
        <v>8032</v>
      </c>
      <c r="AE304" s="136">
        <v>325</v>
      </c>
      <c r="AF304" s="136">
        <v>38</v>
      </c>
      <c r="AG304" s="136">
        <f>SUM(AE304:AF304)</f>
        <v>363</v>
      </c>
      <c r="AH304" s="136">
        <f>ROUND((AG304+W304)-MAX(0.3*(AG304-95-134),0),0)</f>
        <v>402</v>
      </c>
      <c r="AI304" s="203">
        <v>526</v>
      </c>
      <c r="AJ304" s="204">
        <v>12</v>
      </c>
      <c r="AK304" s="136">
        <v>1</v>
      </c>
      <c r="AL304" s="136">
        <v>53</v>
      </c>
      <c r="AM304" s="136">
        <v>45</v>
      </c>
      <c r="AN304" s="6">
        <v>0.54</v>
      </c>
      <c r="AO304" s="136">
        <v>27</v>
      </c>
      <c r="AP304" s="136">
        <v>22</v>
      </c>
      <c r="AQ304" s="6">
        <v>0.55000000000000004</v>
      </c>
      <c r="AR304" s="149">
        <v>0</v>
      </c>
      <c r="AS304" s="149">
        <v>0.11</v>
      </c>
      <c r="AT304" s="149">
        <v>0.11</v>
      </c>
      <c r="AU304" s="149">
        <v>0.11</v>
      </c>
      <c r="AV304" s="136">
        <v>0</v>
      </c>
      <c r="AW304" s="136">
        <v>550</v>
      </c>
      <c r="AX304" s="136">
        <v>550</v>
      </c>
      <c r="AY304" s="136">
        <v>550</v>
      </c>
      <c r="AZ304" s="149">
        <v>0</v>
      </c>
      <c r="BA304" s="149">
        <v>0.1222</v>
      </c>
      <c r="BB304" s="149">
        <v>0.1222</v>
      </c>
      <c r="BC304" s="149">
        <v>0.1222</v>
      </c>
      <c r="BD304" s="138">
        <v>0</v>
      </c>
      <c r="BE304" s="138"/>
      <c r="BF304" s="138"/>
      <c r="BG304" s="136">
        <v>0</v>
      </c>
      <c r="BH304" s="6">
        <v>3.35</v>
      </c>
      <c r="BI304" s="6">
        <v>2.2999999999999998</v>
      </c>
      <c r="BJ304" s="136"/>
      <c r="BK304" s="136"/>
      <c r="BL304" s="136"/>
      <c r="BM304" s="136"/>
      <c r="BN304" s="238"/>
      <c r="BO304" s="136"/>
      <c r="BP304" s="136"/>
      <c r="BQ304" s="136"/>
      <c r="BR304" s="136"/>
      <c r="BS304" s="136"/>
      <c r="BT304" s="136"/>
      <c r="BU304" s="136"/>
    </row>
    <row r="305" spans="1:73">
      <c r="A305" s="4" t="s">
        <v>119</v>
      </c>
      <c r="B305" s="137">
        <v>49</v>
      </c>
      <c r="C305" s="137">
        <v>1985</v>
      </c>
      <c r="D305" s="190">
        <v>1906831</v>
      </c>
      <c r="E305" s="141">
        <v>657796</v>
      </c>
      <c r="F305" s="141">
        <v>99550</v>
      </c>
      <c r="G305" s="191">
        <v>13.1</v>
      </c>
      <c r="H305" s="209"/>
      <c r="I305" s="209"/>
      <c r="J305" s="209"/>
      <c r="K305" s="145">
        <v>22936</v>
      </c>
      <c r="L305" s="197"/>
      <c r="N305" s="140">
        <v>20661268</v>
      </c>
      <c r="O305" s="145">
        <v>197249</v>
      </c>
      <c r="P305" s="145">
        <v>105796</v>
      </c>
      <c r="Q305" s="145">
        <v>33591</v>
      </c>
      <c r="R305" s="145">
        <v>277971.09999999998</v>
      </c>
      <c r="S305" s="145">
        <v>92959.41</v>
      </c>
      <c r="T305" s="145">
        <v>164</v>
      </c>
      <c r="U305" s="145">
        <v>206</v>
      </c>
      <c r="V305" s="145">
        <v>249</v>
      </c>
      <c r="W305" s="145">
        <v>79</v>
      </c>
      <c r="X305" s="145">
        <v>145</v>
      </c>
      <c r="Y305" s="145">
        <v>208</v>
      </c>
      <c r="Z305" s="145">
        <v>264</v>
      </c>
      <c r="AA305" s="136">
        <f>ROUND((T305+X305)-MAX(0.3*(T305-95-134),0),0)</f>
        <v>309</v>
      </c>
      <c r="AB305" s="136">
        <f>ROUND((U305+Y305)-MAX(0.3*(U305-95-134),0),0)</f>
        <v>414</v>
      </c>
      <c r="AC305" s="136">
        <f>ROUND((V305+Z305)-MAX(0.3*(V305-95-134),0),0)</f>
        <v>507</v>
      </c>
      <c r="AD305" s="203">
        <v>3404</v>
      </c>
      <c r="AE305" s="136">
        <v>325</v>
      </c>
      <c r="AF305" s="136">
        <v>0</v>
      </c>
      <c r="AG305" s="136">
        <f>SUM(AE305:AF305)</f>
        <v>325</v>
      </c>
      <c r="AH305" s="136">
        <f>ROUND((AG305+W305)-MAX(0.3*(AG305-95-134),0),0)</f>
        <v>375</v>
      </c>
      <c r="AI305" s="203">
        <v>423</v>
      </c>
      <c r="AJ305" s="204">
        <v>22.3</v>
      </c>
      <c r="AK305" s="136">
        <v>0</v>
      </c>
      <c r="AL305" s="136">
        <v>73</v>
      </c>
      <c r="AM305" s="136">
        <v>27</v>
      </c>
      <c r="AN305" s="6">
        <v>0.73</v>
      </c>
      <c r="AO305" s="136">
        <v>30</v>
      </c>
      <c r="AP305" s="136">
        <v>4</v>
      </c>
      <c r="AQ305" s="6">
        <v>0.88</v>
      </c>
      <c r="AR305" s="149">
        <v>0</v>
      </c>
      <c r="AS305" s="149">
        <v>0.11</v>
      </c>
      <c r="AT305" s="149">
        <v>0.11</v>
      </c>
      <c r="AU305" s="149">
        <v>0.11</v>
      </c>
      <c r="AV305" s="136">
        <v>0</v>
      </c>
      <c r="AW305" s="136">
        <v>550</v>
      </c>
      <c r="AX305" s="136">
        <v>550</v>
      </c>
      <c r="AY305" s="136">
        <v>550</v>
      </c>
      <c r="AZ305" s="149">
        <v>0</v>
      </c>
      <c r="BA305" s="149">
        <v>0.1222</v>
      </c>
      <c r="BB305" s="149">
        <v>0.1222</v>
      </c>
      <c r="BC305" s="149">
        <v>0.1222</v>
      </c>
      <c r="BD305" s="138">
        <v>0</v>
      </c>
      <c r="BE305" s="138"/>
      <c r="BF305" s="138"/>
      <c r="BG305" s="136">
        <v>0</v>
      </c>
      <c r="BH305" s="6">
        <v>3.35</v>
      </c>
      <c r="BI305" s="6">
        <v>3.05</v>
      </c>
      <c r="BJ305" s="136"/>
      <c r="BK305" s="136"/>
      <c r="BL305" s="136"/>
      <c r="BM305" s="136"/>
      <c r="BN305" s="238"/>
      <c r="BO305" s="136"/>
      <c r="BP305" s="136"/>
      <c r="BQ305" s="136"/>
      <c r="BR305" s="136"/>
      <c r="BS305" s="136"/>
      <c r="BT305" s="136"/>
      <c r="BU305" s="136"/>
    </row>
    <row r="306" spans="1:73">
      <c r="A306" s="4" t="s">
        <v>120</v>
      </c>
      <c r="B306" s="137">
        <v>50</v>
      </c>
      <c r="C306" s="137">
        <v>1985</v>
      </c>
      <c r="D306" s="190">
        <v>4747767</v>
      </c>
      <c r="E306" s="141">
        <v>2208079</v>
      </c>
      <c r="F306" s="141">
        <v>171125</v>
      </c>
      <c r="G306" s="191">
        <v>7.2</v>
      </c>
      <c r="H306" s="209"/>
      <c r="I306" s="209"/>
      <c r="J306" s="209"/>
      <c r="K306" s="145">
        <v>73820</v>
      </c>
      <c r="L306" s="197"/>
      <c r="N306" s="140">
        <v>66041717</v>
      </c>
      <c r="O306" s="145">
        <v>9608</v>
      </c>
      <c r="P306" s="145">
        <v>288247</v>
      </c>
      <c r="Q306" s="145">
        <v>95466</v>
      </c>
      <c r="R306" s="145">
        <v>362685.1</v>
      </c>
      <c r="S306" s="145">
        <v>129023.5</v>
      </c>
      <c r="T306" s="145">
        <v>453</v>
      </c>
      <c r="U306" s="145">
        <v>533</v>
      </c>
      <c r="V306" s="145">
        <v>636</v>
      </c>
      <c r="W306" s="145">
        <v>79</v>
      </c>
      <c r="X306" s="145">
        <v>145</v>
      </c>
      <c r="Y306" s="145">
        <v>208</v>
      </c>
      <c r="Z306" s="145">
        <v>264</v>
      </c>
      <c r="AA306" s="136">
        <f>ROUND((T306+X306)-MAX(0.3*(T306-95-134),0),0)</f>
        <v>531</v>
      </c>
      <c r="AB306" s="136">
        <f>ROUND((U306+Y306)-MAX(0.3*(U306-95-134),0),0)</f>
        <v>650</v>
      </c>
      <c r="AC306" s="136">
        <f>ROUND((V306+Z306)-MAX(0.3*(V306-95-134),0),0)</f>
        <v>778</v>
      </c>
      <c r="AD306" s="203">
        <v>8178</v>
      </c>
      <c r="AE306" s="136">
        <v>325</v>
      </c>
      <c r="AF306" s="136">
        <v>100</v>
      </c>
      <c r="AG306" s="136">
        <f>SUM(AE306:AF306)</f>
        <v>425</v>
      </c>
      <c r="AH306" s="136">
        <f>ROUND((AG306+W306)-MAX(0.3*(AG306-95-134),0),0)</f>
        <v>445</v>
      </c>
      <c r="AI306" s="203">
        <v>544</v>
      </c>
      <c r="AJ306" s="204">
        <v>11.6</v>
      </c>
      <c r="AK306" s="136">
        <v>1</v>
      </c>
      <c r="AL306" s="136">
        <v>52</v>
      </c>
      <c r="AM306" s="136">
        <v>47</v>
      </c>
      <c r="AN306" s="6">
        <v>0.53</v>
      </c>
      <c r="AO306" s="136">
        <v>19</v>
      </c>
      <c r="AP306" s="136">
        <v>14</v>
      </c>
      <c r="AQ306" s="6">
        <v>0.57999999999999996</v>
      </c>
      <c r="AR306" s="149">
        <v>0</v>
      </c>
      <c r="AS306" s="149">
        <v>0.11</v>
      </c>
      <c r="AT306" s="149">
        <v>0.11</v>
      </c>
      <c r="AU306" s="149">
        <v>0.11</v>
      </c>
      <c r="AV306" s="136">
        <v>0</v>
      </c>
      <c r="AW306" s="136">
        <v>550</v>
      </c>
      <c r="AX306" s="136">
        <v>550</v>
      </c>
      <c r="AY306" s="136">
        <v>550</v>
      </c>
      <c r="AZ306" s="149">
        <v>0</v>
      </c>
      <c r="BA306" s="149">
        <v>0.1222</v>
      </c>
      <c r="BB306" s="149">
        <v>0.1222</v>
      </c>
      <c r="BC306" s="149">
        <v>0.1222</v>
      </c>
      <c r="BD306" s="138">
        <v>0.3</v>
      </c>
      <c r="BE306" s="138"/>
      <c r="BF306" s="138"/>
      <c r="BG306" s="136">
        <v>0</v>
      </c>
      <c r="BH306" s="6">
        <v>3.35</v>
      </c>
      <c r="BI306" s="6">
        <v>3.25</v>
      </c>
      <c r="BJ306" s="136"/>
      <c r="BK306" s="136"/>
      <c r="BL306" s="136"/>
      <c r="BM306" s="136"/>
      <c r="BN306" s="238"/>
      <c r="BO306" s="136"/>
      <c r="BP306" s="136"/>
      <c r="BQ306" s="136"/>
      <c r="BR306" s="136"/>
      <c r="BS306" s="136"/>
      <c r="BT306" s="136"/>
      <c r="BU306" s="136"/>
    </row>
    <row r="307" spans="1:73">
      <c r="A307" s="4" t="s">
        <v>121</v>
      </c>
      <c r="B307" s="137">
        <v>51</v>
      </c>
      <c r="C307" s="137">
        <v>1985</v>
      </c>
      <c r="D307" s="190">
        <v>499695</v>
      </c>
      <c r="E307" s="141">
        <v>234585</v>
      </c>
      <c r="F307" s="141">
        <v>17264</v>
      </c>
      <c r="G307" s="191">
        <v>6.9</v>
      </c>
      <c r="H307" s="209"/>
      <c r="I307" s="209"/>
      <c r="J307" s="209"/>
      <c r="K307" s="145">
        <v>12205</v>
      </c>
      <c r="L307" s="197"/>
      <c r="N307" s="140">
        <v>7066297</v>
      </c>
      <c r="O307" s="145">
        <v>47851</v>
      </c>
      <c r="P307" s="145">
        <v>10036</v>
      </c>
      <c r="Q307" s="145">
        <v>3812</v>
      </c>
      <c r="R307" s="145">
        <v>27123.75</v>
      </c>
      <c r="S307" s="145">
        <v>9653.3330000000005</v>
      </c>
      <c r="T307" s="145">
        <v>290</v>
      </c>
      <c r="U307" s="145">
        <v>325</v>
      </c>
      <c r="V307" s="145">
        <v>355</v>
      </c>
      <c r="W307" s="145">
        <v>79</v>
      </c>
      <c r="X307" s="145">
        <v>145</v>
      </c>
      <c r="Y307" s="145">
        <v>208</v>
      </c>
      <c r="Z307" s="145">
        <v>264</v>
      </c>
      <c r="AA307" s="136">
        <f>ROUND((T307+X307)-MAX(0.3*(T307-95-134),0),0)</f>
        <v>417</v>
      </c>
      <c r="AB307" s="136">
        <f>ROUND((U307+Y307)-MAX(0.3*(U307-95-134),0),0)</f>
        <v>504</v>
      </c>
      <c r="AC307" s="136">
        <f>ROUND((V307+Z307)-MAX(0.3*(V307-95-134),0),0)</f>
        <v>581</v>
      </c>
      <c r="AD307" s="203">
        <v>460</v>
      </c>
      <c r="AE307" s="136">
        <v>325</v>
      </c>
      <c r="AF307" s="136">
        <v>20</v>
      </c>
      <c r="AG307" s="136">
        <f>SUM(AE307:AF307)</f>
        <v>345</v>
      </c>
      <c r="AH307" s="136">
        <f>ROUND((AG307+W307)-MAX(0.3*(AG307-95-134),0),0)</f>
        <v>389</v>
      </c>
      <c r="AI307" s="203">
        <v>61</v>
      </c>
      <c r="AJ307" s="204">
        <v>12</v>
      </c>
      <c r="AK307" s="136">
        <v>1</v>
      </c>
      <c r="AL307" s="136">
        <v>18</v>
      </c>
      <c r="AM307" s="136">
        <v>46</v>
      </c>
      <c r="AN307" s="6">
        <v>0.28000000000000003</v>
      </c>
      <c r="AO307" s="136">
        <v>11</v>
      </c>
      <c r="AP307" s="136">
        <v>19</v>
      </c>
      <c r="AQ307" s="6">
        <v>0.37</v>
      </c>
      <c r="AR307" s="149">
        <v>0</v>
      </c>
      <c r="AS307" s="149">
        <v>0.11</v>
      </c>
      <c r="AT307" s="149">
        <v>0.11</v>
      </c>
      <c r="AU307" s="149">
        <v>0.11</v>
      </c>
      <c r="AV307" s="136">
        <v>0</v>
      </c>
      <c r="AW307" s="136">
        <v>550</v>
      </c>
      <c r="AX307" s="136">
        <v>550</v>
      </c>
      <c r="AY307" s="136">
        <v>550</v>
      </c>
      <c r="AZ307" s="149">
        <v>0</v>
      </c>
      <c r="BA307" s="149">
        <v>0.1222</v>
      </c>
      <c r="BB307" s="149">
        <v>0.1222</v>
      </c>
      <c r="BC307" s="149">
        <v>0.1222</v>
      </c>
      <c r="BD307" s="138">
        <v>0</v>
      </c>
      <c r="BE307" s="138"/>
      <c r="BF307" s="138"/>
      <c r="BG307" s="136">
        <v>0</v>
      </c>
      <c r="BH307" s="6">
        <v>3.35</v>
      </c>
      <c r="BI307" s="6">
        <v>1.6</v>
      </c>
      <c r="BJ307" s="136"/>
      <c r="BK307" s="136"/>
      <c r="BL307" s="136"/>
      <c r="BM307" s="136"/>
      <c r="BN307" s="238"/>
      <c r="BO307" s="136"/>
      <c r="BP307" s="136"/>
      <c r="BQ307" s="136"/>
      <c r="BR307" s="136"/>
      <c r="BS307" s="136"/>
      <c r="BT307" s="136"/>
      <c r="BU307" s="136"/>
    </row>
    <row r="308" spans="1:73">
      <c r="A308" s="4" t="s">
        <v>70</v>
      </c>
      <c r="B308" s="137">
        <v>1</v>
      </c>
      <c r="C308" s="137">
        <v>1986</v>
      </c>
      <c r="D308" s="190">
        <v>3991569</v>
      </c>
      <c r="E308" s="141">
        <v>1680722</v>
      </c>
      <c r="F308" s="141">
        <v>180605</v>
      </c>
      <c r="G308" s="191">
        <v>9.6999999999999993</v>
      </c>
      <c r="H308" s="209"/>
      <c r="I308" s="209"/>
      <c r="J308" s="209"/>
      <c r="K308" s="145">
        <v>56134</v>
      </c>
      <c r="L308" s="197"/>
      <c r="N308" s="140">
        <v>48627446</v>
      </c>
      <c r="O308" s="145">
        <v>38143</v>
      </c>
      <c r="P308" s="145">
        <v>145993</v>
      </c>
      <c r="Q308" s="145">
        <v>50091</v>
      </c>
      <c r="R308" s="145">
        <v>512952.9</v>
      </c>
      <c r="S308" s="145">
        <v>181098.5</v>
      </c>
      <c r="T308" s="145">
        <v>88</v>
      </c>
      <c r="U308" s="145">
        <v>118</v>
      </c>
      <c r="V308" s="145">
        <v>147</v>
      </c>
      <c r="W308" s="145">
        <v>80</v>
      </c>
      <c r="X308" s="145">
        <v>147</v>
      </c>
      <c r="Y308" s="145">
        <v>211</v>
      </c>
      <c r="Z308" s="145">
        <v>268</v>
      </c>
      <c r="AA308" s="136">
        <f>ROUND((T308+X308)-MAX(0.3*(T308-98-147),0),0)</f>
        <v>235</v>
      </c>
      <c r="AB308" s="136">
        <f>ROUND((U308+Y308)-MAX(0.3*(U308-98-147),0),0)</f>
        <v>329</v>
      </c>
      <c r="AC308" s="136">
        <f>ROUND((V308+Z308)-MAX(0.3*(V308-98-147),0),0)</f>
        <v>415</v>
      </c>
      <c r="AD308" s="203">
        <v>9219</v>
      </c>
      <c r="AE308" s="136">
        <v>336</v>
      </c>
      <c r="AF308" s="136">
        <v>0</v>
      </c>
      <c r="AG308" s="136">
        <f>SUM(AE308:AF308)</f>
        <v>336</v>
      </c>
      <c r="AH308" s="136">
        <f>ROUND((AG308+W308)-MAX(0.3*(AG308-98-147),0),0)</f>
        <v>389</v>
      </c>
      <c r="AI308" s="203">
        <v>959</v>
      </c>
      <c r="AJ308" s="204">
        <v>23.8</v>
      </c>
      <c r="AK308" s="136">
        <v>1</v>
      </c>
      <c r="AL308" s="136">
        <v>87</v>
      </c>
      <c r="AM308" s="136">
        <v>12</v>
      </c>
      <c r="AN308" s="6">
        <v>0.88</v>
      </c>
      <c r="AO308" s="136">
        <v>28</v>
      </c>
      <c r="AP308" s="136">
        <v>4</v>
      </c>
      <c r="AQ308" s="6">
        <v>0.88</v>
      </c>
      <c r="AR308" s="149">
        <v>0</v>
      </c>
      <c r="AS308" s="149">
        <v>0.11</v>
      </c>
      <c r="AT308" s="149">
        <v>0.11</v>
      </c>
      <c r="AU308" s="149">
        <v>0.11</v>
      </c>
      <c r="AV308" s="136">
        <v>0</v>
      </c>
      <c r="AW308" s="136">
        <v>550</v>
      </c>
      <c r="AX308" s="136">
        <v>550</v>
      </c>
      <c r="AY308" s="136">
        <v>550</v>
      </c>
      <c r="AZ308" s="149">
        <v>0</v>
      </c>
      <c r="BA308" s="149">
        <v>0.1222</v>
      </c>
      <c r="BB308" s="149">
        <v>0.1222</v>
      </c>
      <c r="BC308" s="149">
        <v>0.1222</v>
      </c>
      <c r="BD308" s="138">
        <v>0</v>
      </c>
      <c r="BE308" s="138"/>
      <c r="BF308" s="138"/>
      <c r="BG308" s="136">
        <v>0</v>
      </c>
      <c r="BH308" s="6">
        <v>3.35</v>
      </c>
      <c r="BI308" s="6">
        <v>3.35</v>
      </c>
      <c r="BJ308" s="136"/>
      <c r="BK308" s="136"/>
      <c r="BL308" s="136"/>
      <c r="BM308" s="136"/>
      <c r="BN308" s="238"/>
      <c r="BO308" s="136"/>
      <c r="BP308" s="136"/>
      <c r="BQ308" s="136"/>
      <c r="BR308" s="136"/>
      <c r="BS308" s="136"/>
      <c r="BT308" s="136"/>
      <c r="BU308" s="136"/>
    </row>
    <row r="309" spans="1:73">
      <c r="A309" s="4" t="s">
        <v>71</v>
      </c>
      <c r="B309" s="137">
        <v>2</v>
      </c>
      <c r="C309" s="137">
        <v>1986</v>
      </c>
      <c r="D309" s="190">
        <v>544268</v>
      </c>
      <c r="E309" s="141">
        <v>227228</v>
      </c>
      <c r="F309" s="141">
        <v>27903</v>
      </c>
      <c r="G309" s="191">
        <v>10.9</v>
      </c>
      <c r="H309" s="209"/>
      <c r="I309" s="209"/>
      <c r="J309" s="209"/>
      <c r="K309" s="145">
        <v>19181</v>
      </c>
      <c r="L309" s="197"/>
      <c r="N309" s="140">
        <v>10868683</v>
      </c>
      <c r="O309" s="145">
        <v>10060</v>
      </c>
      <c r="P309" s="145">
        <v>16865</v>
      </c>
      <c r="Q309" s="145">
        <v>6799</v>
      </c>
      <c r="R309" s="145">
        <v>27947.75</v>
      </c>
      <c r="S309" s="145">
        <v>9182.5</v>
      </c>
      <c r="T309" s="145">
        <v>657</v>
      </c>
      <c r="U309" s="145">
        <v>740</v>
      </c>
      <c r="V309" s="145">
        <v>823</v>
      </c>
      <c r="W309" s="145">
        <v>111</v>
      </c>
      <c r="X309" s="145">
        <v>204</v>
      </c>
      <c r="Y309" s="145">
        <v>293</v>
      </c>
      <c r="Z309" s="145">
        <v>372</v>
      </c>
      <c r="AA309" s="136">
        <f>ROUND((T309+X309)-MAX(0.3*(T309-168-256),0),0)</f>
        <v>791</v>
      </c>
      <c r="AB309" s="136">
        <f>ROUND((U309+Y309)-MAX(0.3*(U309-168-256),0),0)</f>
        <v>938</v>
      </c>
      <c r="AC309" s="136">
        <f>ROUND((V309+Z309)-MAX(0.3*(V309-168-256),0),0)</f>
        <v>1075</v>
      </c>
      <c r="AD309" s="203">
        <v>726</v>
      </c>
      <c r="AE309" s="136">
        <v>336</v>
      </c>
      <c r="AF309" s="136">
        <v>269</v>
      </c>
      <c r="AG309" s="136">
        <f>SUM(AE309:AF309)</f>
        <v>605</v>
      </c>
      <c r="AH309" s="136">
        <f>ROUND((AG309+W309)-MAX(0.3*(AG309-168-256),0),0)</f>
        <v>662</v>
      </c>
      <c r="AI309" s="203">
        <v>59</v>
      </c>
      <c r="AJ309" s="204">
        <v>11.4</v>
      </c>
      <c r="AK309" s="136">
        <v>1</v>
      </c>
      <c r="AL309" s="136">
        <v>21</v>
      </c>
      <c r="AM309" s="136">
        <v>18</v>
      </c>
      <c r="AN309" s="6">
        <v>0.54</v>
      </c>
      <c r="AO309" s="136">
        <v>9</v>
      </c>
      <c r="AP309" s="136">
        <v>11</v>
      </c>
      <c r="AQ309" s="6">
        <v>0.45</v>
      </c>
      <c r="AR309" s="149">
        <v>0</v>
      </c>
      <c r="AS309" s="149">
        <v>0.11</v>
      </c>
      <c r="AT309" s="149">
        <v>0.11</v>
      </c>
      <c r="AU309" s="149">
        <v>0.11</v>
      </c>
      <c r="AV309" s="136">
        <v>0</v>
      </c>
      <c r="AW309" s="136">
        <v>550</v>
      </c>
      <c r="AX309" s="136">
        <v>550</v>
      </c>
      <c r="AY309" s="136">
        <v>550</v>
      </c>
      <c r="AZ309" s="149">
        <v>0</v>
      </c>
      <c r="BA309" s="149">
        <v>0.1222</v>
      </c>
      <c r="BB309" s="149">
        <v>0.1222</v>
      </c>
      <c r="BC309" s="149">
        <v>0.1222</v>
      </c>
      <c r="BD309" s="138">
        <v>0</v>
      </c>
      <c r="BE309" s="138"/>
      <c r="BF309" s="138"/>
      <c r="BG309" s="136">
        <v>0</v>
      </c>
      <c r="BH309" s="6">
        <v>3.35</v>
      </c>
      <c r="BI309" s="6">
        <v>3.85</v>
      </c>
      <c r="BJ309" s="136"/>
      <c r="BK309" s="136"/>
      <c r="BL309" s="136"/>
      <c r="BM309" s="136"/>
      <c r="BN309" s="238"/>
      <c r="BO309" s="136"/>
      <c r="BP309" s="136"/>
      <c r="BQ309" s="136"/>
      <c r="BR309" s="136"/>
      <c r="BS309" s="136"/>
      <c r="BT309" s="136"/>
      <c r="BU309" s="136"/>
    </row>
    <row r="310" spans="1:73">
      <c r="A310" s="4" t="s">
        <v>72</v>
      </c>
      <c r="B310" s="137">
        <v>3</v>
      </c>
      <c r="C310" s="137">
        <v>1986</v>
      </c>
      <c r="D310" s="190">
        <v>3308262</v>
      </c>
      <c r="E310" s="141">
        <v>1454740</v>
      </c>
      <c r="F310" s="141">
        <v>107988</v>
      </c>
      <c r="G310" s="191">
        <v>6.9</v>
      </c>
      <c r="H310" s="209"/>
      <c r="I310" s="209"/>
      <c r="J310" s="209"/>
      <c r="K310" s="145">
        <v>55881</v>
      </c>
      <c r="L310" s="197"/>
      <c r="N310" s="140">
        <v>48294793</v>
      </c>
      <c r="O310" s="145">
        <v>99739</v>
      </c>
      <c r="P310" s="145">
        <v>74363</v>
      </c>
      <c r="Q310" s="145">
        <v>26048</v>
      </c>
      <c r="R310" s="145">
        <v>193764.6</v>
      </c>
      <c r="S310" s="145">
        <v>63761.42</v>
      </c>
      <c r="T310" s="145">
        <v>233</v>
      </c>
      <c r="U310" s="145">
        <v>293</v>
      </c>
      <c r="V310" s="145">
        <v>353</v>
      </c>
      <c r="W310" s="145">
        <v>80</v>
      </c>
      <c r="X310" s="145">
        <v>147</v>
      </c>
      <c r="Y310" s="145">
        <v>211</v>
      </c>
      <c r="Z310" s="145">
        <v>268</v>
      </c>
      <c r="AA310" s="136">
        <f>ROUND((T310+X310)-MAX(0.3*(T310-98-147),0),0)</f>
        <v>380</v>
      </c>
      <c r="AB310" s="136">
        <f>ROUND((U310+Y310)-MAX(0.3*(U310-98-147),0),0)</f>
        <v>490</v>
      </c>
      <c r="AC310" s="136">
        <f>ROUND((V310+Z310)-MAX(0.3*(V310-98-147),0),0)</f>
        <v>589</v>
      </c>
      <c r="AD310" s="203">
        <v>4387</v>
      </c>
      <c r="AE310" s="136">
        <v>336</v>
      </c>
      <c r="AF310" s="136">
        <v>0</v>
      </c>
      <c r="AG310" s="136">
        <f>SUM(AE310:AF310)</f>
        <v>336</v>
      </c>
      <c r="AH310" s="136">
        <f>ROUND((AG310+W310)-MAX(0.3*(AG310-98-147),0),0)</f>
        <v>389</v>
      </c>
      <c r="AI310" s="203">
        <v>484</v>
      </c>
      <c r="AJ310" s="204">
        <v>14.3</v>
      </c>
      <c r="AK310" s="136">
        <v>1</v>
      </c>
      <c r="AL310" s="136">
        <v>22</v>
      </c>
      <c r="AM310" s="136">
        <v>38</v>
      </c>
      <c r="AN310" s="6">
        <v>0.37</v>
      </c>
      <c r="AO310" s="136">
        <v>12</v>
      </c>
      <c r="AP310" s="136">
        <v>18</v>
      </c>
      <c r="AQ310" s="6">
        <v>0.4</v>
      </c>
      <c r="AR310" s="149">
        <v>0</v>
      </c>
      <c r="AS310" s="149">
        <v>0.11</v>
      </c>
      <c r="AT310" s="149">
        <v>0.11</v>
      </c>
      <c r="AU310" s="149">
        <v>0.11</v>
      </c>
      <c r="AV310" s="136">
        <v>0</v>
      </c>
      <c r="AW310" s="136">
        <v>550</v>
      </c>
      <c r="AX310" s="136">
        <v>550</v>
      </c>
      <c r="AY310" s="136">
        <v>550</v>
      </c>
      <c r="AZ310" s="149">
        <v>0</v>
      </c>
      <c r="BA310" s="149">
        <v>0.1222</v>
      </c>
      <c r="BB310" s="149">
        <v>0.1222</v>
      </c>
      <c r="BC310" s="149">
        <v>0.1222</v>
      </c>
      <c r="BD310" s="138">
        <v>0</v>
      </c>
      <c r="BE310" s="138"/>
      <c r="BF310" s="138"/>
      <c r="BG310" s="136">
        <v>0</v>
      </c>
      <c r="BH310" s="6">
        <v>3.35</v>
      </c>
      <c r="BI310" s="6">
        <v>3.35</v>
      </c>
      <c r="BJ310" s="136"/>
      <c r="BK310" s="136"/>
      <c r="BL310" s="136"/>
      <c r="BM310" s="136"/>
      <c r="BN310" s="238"/>
      <c r="BO310" s="136"/>
      <c r="BP310" s="136"/>
      <c r="BQ310" s="136"/>
      <c r="BR310" s="136"/>
      <c r="BS310" s="136"/>
      <c r="BT310" s="136"/>
      <c r="BU310" s="136"/>
    </row>
    <row r="311" spans="1:73">
      <c r="A311" s="4" t="s">
        <v>73</v>
      </c>
      <c r="B311" s="137">
        <v>4</v>
      </c>
      <c r="C311" s="137">
        <v>1986</v>
      </c>
      <c r="D311" s="190">
        <v>2331984</v>
      </c>
      <c r="E311" s="141">
        <v>976138</v>
      </c>
      <c r="F311" s="141">
        <v>91346</v>
      </c>
      <c r="G311" s="191">
        <v>8.6</v>
      </c>
      <c r="H311" s="209"/>
      <c r="I311" s="209"/>
      <c r="J311" s="209"/>
      <c r="K311" s="145">
        <v>30799</v>
      </c>
      <c r="L311" s="197"/>
      <c r="N311" s="140">
        <v>27399821</v>
      </c>
      <c r="O311" s="145">
        <v>26664</v>
      </c>
      <c r="P311" s="145">
        <v>66609</v>
      </c>
      <c r="Q311" s="145">
        <v>22553</v>
      </c>
      <c r="R311" s="145">
        <v>242507.8</v>
      </c>
      <c r="S311" s="145">
        <v>85902.5</v>
      </c>
      <c r="T311" s="145">
        <v>158</v>
      </c>
      <c r="U311" s="145">
        <v>192</v>
      </c>
      <c r="V311" s="145">
        <v>224</v>
      </c>
      <c r="W311" s="145">
        <v>80</v>
      </c>
      <c r="X311" s="145">
        <v>147</v>
      </c>
      <c r="Y311" s="145">
        <v>211</v>
      </c>
      <c r="Z311" s="145">
        <v>268</v>
      </c>
      <c r="AA311" s="136">
        <f>ROUND((T311+X311)-MAX(0.3*(T311-98-147),0),0)</f>
        <v>305</v>
      </c>
      <c r="AB311" s="136">
        <f>ROUND((U311+Y311)-MAX(0.3*(U311-98-147),0),0)</f>
        <v>403</v>
      </c>
      <c r="AC311" s="136">
        <f>ROUND((V311+Z311)-MAX(0.3*(V311-98-147),0),0)</f>
        <v>492</v>
      </c>
      <c r="AD311" s="203">
        <v>3338</v>
      </c>
      <c r="AE311" s="136">
        <v>336</v>
      </c>
      <c r="AF311" s="136">
        <v>0</v>
      </c>
      <c r="AG311" s="136">
        <f>SUM(AE311:AF311)</f>
        <v>336</v>
      </c>
      <c r="AH311" s="136">
        <f>ROUND((AG311+W311)-MAX(0.3*(AG311-98-147),0),0)</f>
        <v>389</v>
      </c>
      <c r="AI311" s="203">
        <v>499</v>
      </c>
      <c r="AJ311" s="204">
        <v>21.3</v>
      </c>
      <c r="AK311" s="136">
        <v>1</v>
      </c>
      <c r="AL311" s="136">
        <v>91</v>
      </c>
      <c r="AM311" s="136">
        <v>9</v>
      </c>
      <c r="AN311" s="6">
        <v>0.91</v>
      </c>
      <c r="AO311" s="136">
        <v>31</v>
      </c>
      <c r="AP311" s="136">
        <v>4</v>
      </c>
      <c r="AQ311" s="6">
        <v>0.89</v>
      </c>
      <c r="AR311" s="149">
        <v>0</v>
      </c>
      <c r="AS311" s="149">
        <v>0.11</v>
      </c>
      <c r="AT311" s="149">
        <v>0.11</v>
      </c>
      <c r="AU311" s="149">
        <v>0.11</v>
      </c>
      <c r="AV311" s="136">
        <v>0</v>
      </c>
      <c r="AW311" s="136">
        <v>550</v>
      </c>
      <c r="AX311" s="136">
        <v>550</v>
      </c>
      <c r="AY311" s="136">
        <v>550</v>
      </c>
      <c r="AZ311" s="149">
        <v>0</v>
      </c>
      <c r="BA311" s="149">
        <v>0.1222</v>
      </c>
      <c r="BB311" s="149">
        <v>0.1222</v>
      </c>
      <c r="BC311" s="149">
        <v>0.1222</v>
      </c>
      <c r="BD311" s="138">
        <v>0</v>
      </c>
      <c r="BE311" s="138"/>
      <c r="BF311" s="138"/>
      <c r="BG311" s="136">
        <v>0</v>
      </c>
      <c r="BH311" s="6">
        <v>3.35</v>
      </c>
      <c r="BI311" s="6">
        <v>3.35</v>
      </c>
      <c r="BJ311" s="136"/>
      <c r="BK311" s="136"/>
      <c r="BL311" s="136"/>
      <c r="BM311" s="136"/>
      <c r="BN311" s="238"/>
      <c r="BO311" s="136"/>
      <c r="BP311" s="136"/>
      <c r="BQ311" s="136"/>
      <c r="BR311" s="136"/>
      <c r="BS311" s="136"/>
      <c r="BT311" s="136"/>
      <c r="BU311" s="136"/>
    </row>
    <row r="312" spans="1:73">
      <c r="A312" s="4" t="s">
        <v>74</v>
      </c>
      <c r="B312" s="137">
        <v>5</v>
      </c>
      <c r="C312" s="137">
        <v>1986</v>
      </c>
      <c r="D312" s="190">
        <v>27102237</v>
      </c>
      <c r="E312" s="141">
        <v>12438577</v>
      </c>
      <c r="F312" s="141">
        <v>897113</v>
      </c>
      <c r="G312" s="191">
        <v>6.7</v>
      </c>
      <c r="H312" s="209"/>
      <c r="I312" s="209"/>
      <c r="J312" s="209"/>
      <c r="K312" s="145">
        <v>563082</v>
      </c>
      <c r="L312" s="197"/>
      <c r="N312" s="140">
        <v>476271961</v>
      </c>
      <c r="O312" s="145">
        <v>631120</v>
      </c>
      <c r="P312" s="145">
        <v>1644162</v>
      </c>
      <c r="Q312" s="145">
        <v>564645</v>
      </c>
      <c r="R312" s="145">
        <v>1623250</v>
      </c>
      <c r="S312" s="145">
        <v>557691.69999999995</v>
      </c>
      <c r="T312" s="145">
        <v>474</v>
      </c>
      <c r="U312" s="145">
        <v>587</v>
      </c>
      <c r="V312" s="145">
        <v>698</v>
      </c>
      <c r="W312" s="145">
        <v>80</v>
      </c>
      <c r="X312" s="145">
        <v>147</v>
      </c>
      <c r="Y312" s="145">
        <v>211</v>
      </c>
      <c r="Z312" s="145">
        <v>268</v>
      </c>
      <c r="AA312" s="136">
        <f>ROUND((T312+X312)-MAX(0.3*(T312-98-147),0),0)</f>
        <v>552</v>
      </c>
      <c r="AB312" s="136">
        <f>ROUND((U312+Y312)-MAX(0.3*(U312-98-147),0),0)</f>
        <v>695</v>
      </c>
      <c r="AC312" s="136">
        <f>ROUND((V312+Z312)-MAX(0.3*(V312-98-147),0),0)</f>
        <v>830</v>
      </c>
      <c r="AD312" s="203">
        <v>99699</v>
      </c>
      <c r="AE312" s="136">
        <v>336</v>
      </c>
      <c r="AF312" s="136">
        <v>197</v>
      </c>
      <c r="AG312" s="136">
        <f>SUM(AE312:AF312)</f>
        <v>533</v>
      </c>
      <c r="AH312" s="136">
        <f>ROUND((AG312+W312)-MAX(0.3*(AG312-98-147),0),0)</f>
        <v>527</v>
      </c>
      <c r="AI312" s="203">
        <v>3453</v>
      </c>
      <c r="AJ312" s="204">
        <v>12.7</v>
      </c>
      <c r="AK312" s="136">
        <v>0</v>
      </c>
      <c r="AL312" s="136">
        <v>47</v>
      </c>
      <c r="AM312" s="136">
        <v>33</v>
      </c>
      <c r="AN312" s="6">
        <v>0.59</v>
      </c>
      <c r="AO312" s="136">
        <v>25</v>
      </c>
      <c r="AP312" s="136">
        <v>15</v>
      </c>
      <c r="AQ312" s="6">
        <v>0.63</v>
      </c>
      <c r="AR312" s="149">
        <v>0</v>
      </c>
      <c r="AS312" s="149">
        <v>0.11</v>
      </c>
      <c r="AT312" s="149">
        <v>0.11</v>
      </c>
      <c r="AU312" s="149">
        <v>0.11</v>
      </c>
      <c r="AV312" s="136">
        <v>0</v>
      </c>
      <c r="AW312" s="136">
        <v>550</v>
      </c>
      <c r="AX312" s="136">
        <v>550</v>
      </c>
      <c r="AY312" s="136">
        <v>550</v>
      </c>
      <c r="AZ312" s="149">
        <v>0</v>
      </c>
      <c r="BA312" s="149">
        <v>0.1222</v>
      </c>
      <c r="BB312" s="149">
        <v>0.1222</v>
      </c>
      <c r="BC312" s="149">
        <v>0.1222</v>
      </c>
      <c r="BD312" s="138">
        <v>0</v>
      </c>
      <c r="BE312" s="138"/>
      <c r="BF312" s="138"/>
      <c r="BG312" s="136">
        <v>0</v>
      </c>
      <c r="BH312" s="6">
        <v>3.35</v>
      </c>
      <c r="BI312" s="6">
        <v>3.35</v>
      </c>
      <c r="BJ312" s="136"/>
      <c r="BK312" s="136"/>
      <c r="BL312" s="136"/>
      <c r="BM312" s="136"/>
      <c r="BN312" s="238"/>
      <c r="BO312" s="136"/>
      <c r="BP312" s="136"/>
      <c r="BQ312" s="136"/>
      <c r="BR312" s="136"/>
      <c r="BS312" s="136"/>
      <c r="BT312" s="136"/>
      <c r="BU312" s="136"/>
    </row>
    <row r="313" spans="1:73">
      <c r="A313" s="4" t="s">
        <v>75</v>
      </c>
      <c r="B313" s="137">
        <v>6</v>
      </c>
      <c r="C313" s="137">
        <v>1986</v>
      </c>
      <c r="D313" s="190">
        <v>3237450</v>
      </c>
      <c r="E313" s="141">
        <v>1577648</v>
      </c>
      <c r="F313" s="141">
        <v>128194</v>
      </c>
      <c r="G313" s="191">
        <v>7.5</v>
      </c>
      <c r="H313" s="209"/>
      <c r="I313" s="209"/>
      <c r="J313" s="209"/>
      <c r="K313" s="145">
        <v>60970</v>
      </c>
      <c r="L313" s="197"/>
      <c r="N313" s="140">
        <v>51512722</v>
      </c>
      <c r="O313" s="145">
        <v>141090</v>
      </c>
      <c r="P313" s="145">
        <v>83508</v>
      </c>
      <c r="Q313" s="145">
        <v>29138</v>
      </c>
      <c r="R313" s="145">
        <v>179168.8</v>
      </c>
      <c r="S313" s="145">
        <v>66780.5</v>
      </c>
      <c r="T313" s="145">
        <v>272</v>
      </c>
      <c r="U313" s="145">
        <v>346</v>
      </c>
      <c r="V313" s="145">
        <v>420</v>
      </c>
      <c r="W313" s="145">
        <v>80</v>
      </c>
      <c r="X313" s="145">
        <v>147</v>
      </c>
      <c r="Y313" s="145">
        <v>211</v>
      </c>
      <c r="Z313" s="145">
        <v>268</v>
      </c>
      <c r="AA313" s="136">
        <f>ROUND((T313+X313)-MAX(0.3*(T313-98-147),0),0)</f>
        <v>411</v>
      </c>
      <c r="AB313" s="136">
        <f>ROUND((U313+Y313)-MAX(0.3*(U313-98-147),0),0)</f>
        <v>527</v>
      </c>
      <c r="AC313" s="136">
        <f>ROUND((V313+Z313)-MAX(0.3*(V313-98-147),0),0)</f>
        <v>636</v>
      </c>
      <c r="AD313" s="203">
        <v>2377</v>
      </c>
      <c r="AE313" s="136">
        <v>336</v>
      </c>
      <c r="AF313" s="136">
        <v>58</v>
      </c>
      <c r="AG313" s="136">
        <f>SUM(AE313:AF313)</f>
        <v>394</v>
      </c>
      <c r="AH313" s="136">
        <f>ROUND((AG313+W313)-MAX(0.3*(AG313-98-147),0),0)</f>
        <v>429</v>
      </c>
      <c r="AI313" s="203">
        <v>426</v>
      </c>
      <c r="AJ313" s="204">
        <v>13.5</v>
      </c>
      <c r="AK313" s="136">
        <v>1</v>
      </c>
      <c r="AL313" s="136">
        <v>18</v>
      </c>
      <c r="AM313" s="136">
        <v>47</v>
      </c>
      <c r="AN313" s="6">
        <v>0.28000000000000003</v>
      </c>
      <c r="AO313" s="136">
        <v>11</v>
      </c>
      <c r="AP313" s="136">
        <v>24</v>
      </c>
      <c r="AQ313" s="6">
        <v>0.31</v>
      </c>
      <c r="AR313" s="149">
        <v>0</v>
      </c>
      <c r="AS313" s="149">
        <v>0.11</v>
      </c>
      <c r="AT313" s="149">
        <v>0.11</v>
      </c>
      <c r="AU313" s="149">
        <v>0.11</v>
      </c>
      <c r="AV313" s="136">
        <v>0</v>
      </c>
      <c r="AW313" s="136">
        <v>550</v>
      </c>
      <c r="AX313" s="136">
        <v>550</v>
      </c>
      <c r="AY313" s="136">
        <v>550</v>
      </c>
      <c r="AZ313" s="149">
        <v>0</v>
      </c>
      <c r="BA313" s="149">
        <v>0.1222</v>
      </c>
      <c r="BB313" s="149">
        <v>0.1222</v>
      </c>
      <c r="BC313" s="149">
        <v>0.1222</v>
      </c>
      <c r="BD313" s="138">
        <v>0</v>
      </c>
      <c r="BE313" s="138"/>
      <c r="BF313" s="138"/>
      <c r="BG313" s="136">
        <v>0</v>
      </c>
      <c r="BH313" s="6">
        <v>3.35</v>
      </c>
      <c r="BI313" s="6">
        <v>3</v>
      </c>
      <c r="BJ313" s="136"/>
      <c r="BK313" s="136"/>
      <c r="BL313" s="136"/>
      <c r="BM313" s="136"/>
      <c r="BN313" s="238"/>
      <c r="BO313" s="136"/>
      <c r="BP313" s="136"/>
      <c r="BQ313" s="136"/>
      <c r="BR313" s="136"/>
      <c r="BS313" s="136"/>
      <c r="BT313" s="136"/>
      <c r="BU313" s="136"/>
    </row>
    <row r="314" spans="1:73">
      <c r="A314" s="4" t="s">
        <v>76</v>
      </c>
      <c r="B314" s="137">
        <v>7</v>
      </c>
      <c r="C314" s="137">
        <v>1986</v>
      </c>
      <c r="D314" s="190">
        <v>3223740</v>
      </c>
      <c r="E314" s="141">
        <v>1670498</v>
      </c>
      <c r="F314" s="141">
        <v>66775</v>
      </c>
      <c r="G314" s="191">
        <v>3.8</v>
      </c>
      <c r="H314" s="209"/>
      <c r="I314" s="209"/>
      <c r="J314" s="209"/>
      <c r="K314" s="145">
        <v>75305</v>
      </c>
      <c r="L314" s="197"/>
      <c r="N314" s="140">
        <v>64560716</v>
      </c>
      <c r="O314" s="145">
        <v>28536</v>
      </c>
      <c r="P314" s="145">
        <v>117332</v>
      </c>
      <c r="Q314" s="145">
        <v>40318</v>
      </c>
      <c r="R314" s="145">
        <v>130759.9</v>
      </c>
      <c r="S314" s="145">
        <v>48714</v>
      </c>
      <c r="T314" s="145">
        <v>459</v>
      </c>
      <c r="U314" s="145">
        <v>569</v>
      </c>
      <c r="V314" s="145">
        <v>664</v>
      </c>
      <c r="W314" s="145">
        <v>80</v>
      </c>
      <c r="X314" s="145">
        <v>147</v>
      </c>
      <c r="Y314" s="145">
        <v>211</v>
      </c>
      <c r="Z314" s="145">
        <v>268</v>
      </c>
      <c r="AA314" s="136">
        <f>ROUND((T314+X314)-MAX(0.3*(T314-98-147),0),0)</f>
        <v>542</v>
      </c>
      <c r="AB314" s="136">
        <f>ROUND((U314+Y314)-MAX(0.3*(U314-98-147),0),0)</f>
        <v>683</v>
      </c>
      <c r="AC314" s="136">
        <f>ROUND((V314+Z314)-MAX(0.3*(V314-98-147),0),0)</f>
        <v>806</v>
      </c>
      <c r="AD314" s="203">
        <v>3540</v>
      </c>
      <c r="AE314" s="136">
        <v>336</v>
      </c>
      <c r="AF314" s="136"/>
      <c r="AG314" s="136">
        <f>SUM(AE314:AF314)</f>
        <v>336</v>
      </c>
      <c r="AH314" s="136">
        <f>ROUND((AG314+W314)-MAX(0.3*(AG314-98-147),0),0)</f>
        <v>389</v>
      </c>
      <c r="AI314" s="203">
        <v>186</v>
      </c>
      <c r="AJ314" s="204">
        <v>6</v>
      </c>
      <c r="AK314" s="136">
        <v>1</v>
      </c>
      <c r="AL314" s="136">
        <v>66</v>
      </c>
      <c r="AM314" s="136">
        <v>85</v>
      </c>
      <c r="AN314" s="6">
        <v>0.44</v>
      </c>
      <c r="AO314" s="136">
        <v>12</v>
      </c>
      <c r="AP314" s="136">
        <v>24</v>
      </c>
      <c r="AQ314" s="6">
        <v>0.33</v>
      </c>
      <c r="AR314" s="149">
        <v>0</v>
      </c>
      <c r="AS314" s="149">
        <v>0.11</v>
      </c>
      <c r="AT314" s="149">
        <v>0.11</v>
      </c>
      <c r="AU314" s="149">
        <v>0.11</v>
      </c>
      <c r="AV314" s="136">
        <v>0</v>
      </c>
      <c r="AW314" s="136">
        <v>550</v>
      </c>
      <c r="AX314" s="136">
        <v>550</v>
      </c>
      <c r="AY314" s="136">
        <v>550</v>
      </c>
      <c r="AZ314" s="149">
        <v>0</v>
      </c>
      <c r="BA314" s="149">
        <v>0.1222</v>
      </c>
      <c r="BB314" s="149">
        <v>0.1222</v>
      </c>
      <c r="BC314" s="149">
        <v>0.1222</v>
      </c>
      <c r="BD314" s="138">
        <v>0</v>
      </c>
      <c r="BE314" s="138"/>
      <c r="BF314" s="138"/>
      <c r="BG314" s="136">
        <v>0</v>
      </c>
      <c r="BH314" s="6">
        <v>3.35</v>
      </c>
      <c r="BI314" s="6">
        <v>3.37</v>
      </c>
      <c r="BJ314" s="136"/>
      <c r="BK314" s="136"/>
      <c r="BL314" s="136"/>
      <c r="BM314" s="136"/>
      <c r="BN314" s="238"/>
      <c r="BO314" s="136"/>
      <c r="BP314" s="136"/>
      <c r="BQ314" s="136"/>
      <c r="BR314" s="136"/>
      <c r="BS314" s="136"/>
      <c r="BT314" s="136"/>
      <c r="BU314" s="136"/>
    </row>
    <row r="315" spans="1:73">
      <c r="A315" s="4" t="s">
        <v>77</v>
      </c>
      <c r="B315" s="137">
        <v>8</v>
      </c>
      <c r="C315" s="137">
        <v>1986</v>
      </c>
      <c r="D315" s="190">
        <v>627559</v>
      </c>
      <c r="E315" s="141">
        <v>310780</v>
      </c>
      <c r="F315" s="141">
        <v>14077</v>
      </c>
      <c r="G315" s="191">
        <v>4.3</v>
      </c>
      <c r="H315" s="209"/>
      <c r="I315" s="209"/>
      <c r="J315" s="209"/>
      <c r="K315" s="145">
        <v>14138</v>
      </c>
      <c r="L315" s="197"/>
      <c r="N315" s="140">
        <v>10431043</v>
      </c>
      <c r="O315" s="145">
        <v>5358</v>
      </c>
      <c r="P315" s="145">
        <v>21947</v>
      </c>
      <c r="Q315" s="145">
        <v>8218</v>
      </c>
      <c r="R315" s="145">
        <v>68455.41</v>
      </c>
      <c r="S315" s="145">
        <v>28139.08</v>
      </c>
      <c r="T315" s="145">
        <v>220</v>
      </c>
      <c r="U315" s="145">
        <v>298</v>
      </c>
      <c r="V315" s="145">
        <v>349</v>
      </c>
      <c r="W315" s="145">
        <v>80</v>
      </c>
      <c r="X315" s="145">
        <v>147</v>
      </c>
      <c r="Y315" s="145">
        <v>211</v>
      </c>
      <c r="Z315" s="145">
        <v>268</v>
      </c>
      <c r="AA315" s="136">
        <f>ROUND((T315+X315)-MAX(0.3*(T315-98-147),0),0)</f>
        <v>367</v>
      </c>
      <c r="AB315" s="136">
        <f>ROUND((U315+Y315)-MAX(0.3*(U315-98-147),0),0)</f>
        <v>493</v>
      </c>
      <c r="AC315" s="136">
        <f>ROUND((V315+Z315)-MAX(0.3*(V315-98-147),0),0)</f>
        <v>586</v>
      </c>
      <c r="AD315" s="203">
        <v>1387</v>
      </c>
      <c r="AE315" s="136">
        <v>336</v>
      </c>
      <c r="AF315" s="136">
        <v>0</v>
      </c>
      <c r="AG315" s="136">
        <f>SUM(AE315:AF315)</f>
        <v>336</v>
      </c>
      <c r="AH315" s="136">
        <f>ROUND((AG315+W315)-MAX(0.3*(AG315-98-147),0),0)</f>
        <v>389</v>
      </c>
      <c r="AI315" s="203">
        <v>79</v>
      </c>
      <c r="AJ315" s="204">
        <v>12.4</v>
      </c>
      <c r="AK315" s="136">
        <v>0</v>
      </c>
      <c r="AL315" s="136">
        <v>19</v>
      </c>
      <c r="AM315" s="136">
        <v>22</v>
      </c>
      <c r="AN315" s="6">
        <v>0.46</v>
      </c>
      <c r="AO315" s="136">
        <v>13</v>
      </c>
      <c r="AP315" s="136">
        <v>8</v>
      </c>
      <c r="AQ315" s="6">
        <v>0.62</v>
      </c>
      <c r="AR315" s="149">
        <v>0</v>
      </c>
      <c r="AS315" s="149">
        <v>0.11</v>
      </c>
      <c r="AT315" s="149">
        <v>0.11</v>
      </c>
      <c r="AU315" s="149">
        <v>0.11</v>
      </c>
      <c r="AV315" s="136">
        <v>0</v>
      </c>
      <c r="AW315" s="136">
        <v>550</v>
      </c>
      <c r="AX315" s="136">
        <v>550</v>
      </c>
      <c r="AY315" s="136">
        <v>550</v>
      </c>
      <c r="AZ315" s="149">
        <v>0</v>
      </c>
      <c r="BA315" s="149">
        <v>0.1222</v>
      </c>
      <c r="BB315" s="149">
        <v>0.1222</v>
      </c>
      <c r="BC315" s="149">
        <v>0.1222</v>
      </c>
      <c r="BD315" s="138">
        <v>0</v>
      </c>
      <c r="BE315" s="138"/>
      <c r="BF315" s="138"/>
      <c r="BG315" s="136">
        <v>0</v>
      </c>
      <c r="BH315" s="6">
        <v>3.35</v>
      </c>
      <c r="BI315" s="6">
        <v>3.35</v>
      </c>
      <c r="BJ315" s="136"/>
      <c r="BK315" s="136"/>
      <c r="BL315" s="136"/>
      <c r="BM315" s="136"/>
      <c r="BN315" s="238"/>
      <c r="BO315" s="136"/>
      <c r="BP315" s="136"/>
      <c r="BQ315" s="136"/>
      <c r="BR315" s="136"/>
      <c r="BS315" s="136"/>
      <c r="BT315" s="136"/>
      <c r="BU315" s="136"/>
    </row>
    <row r="316" spans="1:73">
      <c r="A316" s="4" t="s">
        <v>78</v>
      </c>
      <c r="B316" s="137">
        <v>9</v>
      </c>
      <c r="C316" s="137">
        <v>1986</v>
      </c>
      <c r="D316" s="190">
        <v>638269</v>
      </c>
      <c r="E316" s="141">
        <v>299015</v>
      </c>
      <c r="F316" s="141">
        <v>24364</v>
      </c>
      <c r="G316" s="191">
        <v>7.5</v>
      </c>
      <c r="H316" s="209"/>
      <c r="I316" s="209"/>
      <c r="J316" s="209"/>
      <c r="K316" s="145">
        <v>30079</v>
      </c>
      <c r="L316" s="197"/>
      <c r="N316" s="140">
        <v>12133514</v>
      </c>
      <c r="O316" s="145">
        <v>14666</v>
      </c>
      <c r="P316" s="145">
        <v>55195</v>
      </c>
      <c r="Q316" s="145">
        <v>21325</v>
      </c>
      <c r="R316" s="145">
        <v>32526.58</v>
      </c>
      <c r="S316" s="145">
        <v>12054</v>
      </c>
      <c r="T316" s="145">
        <v>257</v>
      </c>
      <c r="U316" s="145">
        <v>327</v>
      </c>
      <c r="V316" s="145">
        <v>399</v>
      </c>
      <c r="W316" s="145">
        <v>80</v>
      </c>
      <c r="X316" s="145">
        <v>147</v>
      </c>
      <c r="Y316" s="145">
        <v>211</v>
      </c>
      <c r="Z316" s="145">
        <v>268</v>
      </c>
      <c r="AA316" s="136">
        <f>ROUND((T316+X316)-MAX(0.3*(T316-98-147),0),0)</f>
        <v>400</v>
      </c>
      <c r="AB316" s="136">
        <f>ROUND((U316+Y316)-MAX(0.3*(U316-98-147),0),0)</f>
        <v>513</v>
      </c>
      <c r="AC316" s="136">
        <f>ROUND((V316+Z316)-MAX(0.3*(V316-98-147),0),0)</f>
        <v>621</v>
      </c>
      <c r="AD316" s="203">
        <v>3447</v>
      </c>
      <c r="AE316" s="136">
        <v>336</v>
      </c>
      <c r="AF316" s="136">
        <v>15</v>
      </c>
      <c r="AG316" s="136">
        <f>SUM(AE316:AF316)</f>
        <v>351</v>
      </c>
      <c r="AH316" s="136">
        <f>ROUND((AG316+W316)-MAX(0.3*(AG316-98-147),0),0)</f>
        <v>399</v>
      </c>
      <c r="AI316" s="203">
        <v>77</v>
      </c>
      <c r="AJ316" s="204">
        <v>12.8</v>
      </c>
      <c r="AK316" s="136"/>
      <c r="AL316" s="136"/>
      <c r="AM316" s="136"/>
      <c r="AN316" s="6"/>
      <c r="AO316" s="136"/>
      <c r="AP316" s="136"/>
      <c r="AQ316" s="6"/>
      <c r="AR316" s="149">
        <v>0</v>
      </c>
      <c r="AS316" s="149">
        <v>0.11</v>
      </c>
      <c r="AT316" s="149">
        <v>0.11</v>
      </c>
      <c r="AU316" s="149">
        <v>0.11</v>
      </c>
      <c r="AV316" s="136">
        <v>0</v>
      </c>
      <c r="AW316" s="136">
        <v>550</v>
      </c>
      <c r="AX316" s="136">
        <v>550</v>
      </c>
      <c r="AY316" s="136">
        <v>550</v>
      </c>
      <c r="AZ316" s="149">
        <v>0</v>
      </c>
      <c r="BA316" s="149">
        <v>0.1222</v>
      </c>
      <c r="BB316" s="149">
        <v>0.1222</v>
      </c>
      <c r="BC316" s="149">
        <v>0.1222</v>
      </c>
      <c r="BD316" s="138">
        <v>0</v>
      </c>
      <c r="BE316" s="138"/>
      <c r="BF316" s="138"/>
      <c r="BG316" s="136">
        <v>0</v>
      </c>
      <c r="BH316" s="6">
        <v>3.35</v>
      </c>
      <c r="BI316" s="6">
        <v>3.35</v>
      </c>
      <c r="BJ316" s="136"/>
      <c r="BK316" s="136"/>
      <c r="BL316" s="136"/>
      <c r="BM316" s="136"/>
      <c r="BN316" s="238"/>
      <c r="BO316" s="136"/>
      <c r="BP316" s="136"/>
      <c r="BQ316" s="136"/>
      <c r="BR316" s="136"/>
      <c r="BS316" s="136"/>
      <c r="BT316" s="136"/>
      <c r="BU316" s="136"/>
    </row>
    <row r="317" spans="1:73">
      <c r="A317" s="4" t="s">
        <v>80</v>
      </c>
      <c r="B317" s="137">
        <v>10</v>
      </c>
      <c r="C317" s="137">
        <v>1986</v>
      </c>
      <c r="D317" s="190">
        <v>11667505</v>
      </c>
      <c r="E317" s="141">
        <v>5267509</v>
      </c>
      <c r="F317" s="141">
        <v>323488</v>
      </c>
      <c r="G317" s="191">
        <v>5.8</v>
      </c>
      <c r="H317" s="209"/>
      <c r="I317" s="209"/>
      <c r="J317" s="209"/>
      <c r="K317" s="145">
        <v>185852</v>
      </c>
      <c r="L317" s="197"/>
      <c r="N317" s="140">
        <v>184230468</v>
      </c>
      <c r="O317" s="145">
        <v>103768</v>
      </c>
      <c r="P317" s="145">
        <v>275366</v>
      </c>
      <c r="Q317" s="145">
        <v>97383</v>
      </c>
      <c r="R317" s="145">
        <v>601777.6</v>
      </c>
      <c r="S317" s="145">
        <v>231493.4</v>
      </c>
      <c r="T317" s="145">
        <v>194</v>
      </c>
      <c r="U317" s="145">
        <v>252</v>
      </c>
      <c r="V317" s="145">
        <v>298</v>
      </c>
      <c r="W317" s="145">
        <v>80</v>
      </c>
      <c r="X317" s="145">
        <v>147</v>
      </c>
      <c r="Y317" s="145">
        <v>211</v>
      </c>
      <c r="Z317" s="145">
        <v>268</v>
      </c>
      <c r="AA317" s="136">
        <f>ROUND((T317+X317)-MAX(0.3*(T317-98-147),0),0)</f>
        <v>341</v>
      </c>
      <c r="AB317" s="136">
        <f>ROUND((U317+Y317)-MAX(0.3*(U317-98-147),0),0)</f>
        <v>461</v>
      </c>
      <c r="AC317" s="136">
        <f>ROUND((V317+Z317)-MAX(0.3*(V317-98-147),0),0)</f>
        <v>550</v>
      </c>
      <c r="AD317" s="203">
        <v>21201</v>
      </c>
      <c r="AE317" s="136">
        <v>336</v>
      </c>
      <c r="AF317" s="136">
        <v>0</v>
      </c>
      <c r="AG317" s="136">
        <f>SUM(AE317:AF317)</f>
        <v>336</v>
      </c>
      <c r="AH317" s="136">
        <f>ROUND((AG317+W317)-MAX(0.3*(AG317-98-147),0),0)</f>
        <v>389</v>
      </c>
      <c r="AI317" s="203">
        <v>1342</v>
      </c>
      <c r="AJ317" s="204">
        <v>11.4</v>
      </c>
      <c r="AK317" s="136">
        <v>1</v>
      </c>
      <c r="AL317" s="136">
        <v>77</v>
      </c>
      <c r="AM317" s="136">
        <v>43</v>
      </c>
      <c r="AN317" s="6">
        <v>0.64</v>
      </c>
      <c r="AO317" s="136">
        <v>32</v>
      </c>
      <c r="AP317" s="136">
        <v>8</v>
      </c>
      <c r="AQ317" s="6">
        <v>0.8</v>
      </c>
      <c r="AR317" s="149">
        <v>0</v>
      </c>
      <c r="AS317" s="149">
        <v>0.11</v>
      </c>
      <c r="AT317" s="149">
        <v>0.11</v>
      </c>
      <c r="AU317" s="149">
        <v>0.11</v>
      </c>
      <c r="AV317" s="136">
        <v>0</v>
      </c>
      <c r="AW317" s="136">
        <v>550</v>
      </c>
      <c r="AX317" s="136">
        <v>550</v>
      </c>
      <c r="AY317" s="136">
        <v>550</v>
      </c>
      <c r="AZ317" s="149">
        <v>0</v>
      </c>
      <c r="BA317" s="149">
        <v>0.1222</v>
      </c>
      <c r="BB317" s="149">
        <v>0.1222</v>
      </c>
      <c r="BC317" s="149">
        <v>0.1222</v>
      </c>
      <c r="BD317" s="138">
        <v>0</v>
      </c>
      <c r="BE317" s="138"/>
      <c r="BF317" s="138"/>
      <c r="BG317" s="136">
        <v>0</v>
      </c>
      <c r="BH317" s="6">
        <v>3.35</v>
      </c>
      <c r="BI317" s="6">
        <v>3.35</v>
      </c>
      <c r="BJ317" s="136"/>
      <c r="BK317" s="136"/>
      <c r="BL317" s="136"/>
      <c r="BM317" s="136"/>
      <c r="BN317" s="238"/>
      <c r="BO317" s="136"/>
      <c r="BP317" s="136"/>
      <c r="BQ317" s="136"/>
      <c r="BR317" s="136"/>
      <c r="BS317" s="136"/>
      <c r="BT317" s="136"/>
      <c r="BU317" s="136"/>
    </row>
    <row r="318" spans="1:73">
      <c r="A318" s="4" t="s">
        <v>81</v>
      </c>
      <c r="B318" s="137">
        <v>11</v>
      </c>
      <c r="C318" s="137">
        <v>1986</v>
      </c>
      <c r="D318" s="190">
        <v>6084666</v>
      </c>
      <c r="E318" s="141">
        <v>2804930</v>
      </c>
      <c r="F318" s="141">
        <v>177701</v>
      </c>
      <c r="G318" s="191">
        <v>6</v>
      </c>
      <c r="H318" s="209"/>
      <c r="I318" s="209"/>
      <c r="J318" s="209"/>
      <c r="K318" s="145">
        <v>108089</v>
      </c>
      <c r="L318" s="197"/>
      <c r="N318" s="140">
        <v>85539433</v>
      </c>
      <c r="O318" s="145">
        <v>35625</v>
      </c>
      <c r="P318" s="145">
        <v>237932</v>
      </c>
      <c r="Q318" s="145">
        <v>83902</v>
      </c>
      <c r="R318" s="145">
        <v>513926.3</v>
      </c>
      <c r="S318" s="145">
        <v>183507.5</v>
      </c>
      <c r="T318" s="145">
        <v>187</v>
      </c>
      <c r="U318" s="145">
        <v>223</v>
      </c>
      <c r="V318" s="145">
        <v>264</v>
      </c>
      <c r="W318" s="145">
        <v>80</v>
      </c>
      <c r="X318" s="145">
        <v>147</v>
      </c>
      <c r="Y318" s="145">
        <v>211</v>
      </c>
      <c r="Z318" s="145">
        <v>268</v>
      </c>
      <c r="AA318" s="136">
        <f>ROUND((T318+X318)-MAX(0.3*(T318-98-147),0),0)</f>
        <v>334</v>
      </c>
      <c r="AB318" s="136">
        <f>ROUND((U318+Y318)-MAX(0.3*(U318-98-147),0),0)</f>
        <v>434</v>
      </c>
      <c r="AC318" s="136">
        <f>ROUND((V318+Z318)-MAX(0.3*(V318-98-147),0),0)</f>
        <v>526</v>
      </c>
      <c r="AD318" s="203">
        <v>16914</v>
      </c>
      <c r="AE318" s="136">
        <v>336</v>
      </c>
      <c r="AF318" s="136">
        <v>0</v>
      </c>
      <c r="AG318" s="136">
        <f>SUM(AE318:AF318)</f>
        <v>336</v>
      </c>
      <c r="AH318" s="136">
        <f>ROUND((AG318+W318)-MAX(0.3*(AG318-98-147),0),0)</f>
        <v>389</v>
      </c>
      <c r="AI318" s="203">
        <v>879</v>
      </c>
      <c r="AJ318" s="204">
        <v>14.6</v>
      </c>
      <c r="AK318" s="136">
        <v>1</v>
      </c>
      <c r="AL318" s="136">
        <v>154</v>
      </c>
      <c r="AM318" s="136">
        <v>26</v>
      </c>
      <c r="AN318" s="6">
        <v>0.86</v>
      </c>
      <c r="AO318" s="136">
        <v>47</v>
      </c>
      <c r="AP318" s="136">
        <v>9</v>
      </c>
      <c r="AQ318" s="6">
        <v>0.84</v>
      </c>
      <c r="AR318" s="149">
        <v>0</v>
      </c>
      <c r="AS318" s="149">
        <v>0.11</v>
      </c>
      <c r="AT318" s="149">
        <v>0.11</v>
      </c>
      <c r="AU318" s="149">
        <v>0.11</v>
      </c>
      <c r="AV318" s="136">
        <v>0</v>
      </c>
      <c r="AW318" s="136">
        <v>550</v>
      </c>
      <c r="AX318" s="136">
        <v>550</v>
      </c>
      <c r="AY318" s="136">
        <v>550</v>
      </c>
      <c r="AZ318" s="149">
        <v>0</v>
      </c>
      <c r="BA318" s="149">
        <v>0.1222</v>
      </c>
      <c r="BB318" s="149">
        <v>0.1222</v>
      </c>
      <c r="BC318" s="149">
        <v>0.1222</v>
      </c>
      <c r="BD318" s="138">
        <v>0</v>
      </c>
      <c r="BE318" s="138"/>
      <c r="BF318" s="138"/>
      <c r="BG318" s="136">
        <v>0</v>
      </c>
      <c r="BH318" s="6">
        <v>3.35</v>
      </c>
      <c r="BI318" s="6">
        <v>3.25</v>
      </c>
      <c r="BJ318" s="136"/>
      <c r="BK318" s="136"/>
      <c r="BL318" s="136"/>
      <c r="BM318" s="136"/>
      <c r="BN318" s="238"/>
      <c r="BO318" s="136"/>
      <c r="BP318" s="136"/>
      <c r="BQ318" s="136"/>
      <c r="BR318" s="136"/>
      <c r="BS318" s="136"/>
      <c r="BT318" s="136"/>
      <c r="BU318" s="136"/>
    </row>
    <row r="319" spans="1:73">
      <c r="A319" s="4" t="s">
        <v>82</v>
      </c>
      <c r="B319" s="137">
        <v>12</v>
      </c>
      <c r="C319" s="137">
        <v>1986</v>
      </c>
      <c r="D319" s="190">
        <v>1051762</v>
      </c>
      <c r="E319" s="141">
        <v>467935</v>
      </c>
      <c r="F319" s="141">
        <v>23452</v>
      </c>
      <c r="G319" s="191">
        <v>4.8</v>
      </c>
      <c r="H319" s="209"/>
      <c r="I319" s="209"/>
      <c r="J319" s="209"/>
      <c r="K319" s="145">
        <v>22437</v>
      </c>
      <c r="L319" s="197"/>
      <c r="N319" s="140">
        <v>17468188</v>
      </c>
      <c r="O319" s="145">
        <v>14074</v>
      </c>
      <c r="P319" s="145">
        <v>47008</v>
      </c>
      <c r="Q319" s="145">
        <v>15177</v>
      </c>
      <c r="R319" s="145">
        <v>91802.16</v>
      </c>
      <c r="S319" s="145">
        <v>34925.58</v>
      </c>
      <c r="T319" s="145">
        <v>390</v>
      </c>
      <c r="U319" s="145">
        <v>468</v>
      </c>
      <c r="V319" s="145">
        <v>546</v>
      </c>
      <c r="W319" s="145">
        <v>124</v>
      </c>
      <c r="X319" s="145">
        <v>228</v>
      </c>
      <c r="Y319" s="145">
        <v>327</v>
      </c>
      <c r="Z319" s="145">
        <v>415</v>
      </c>
      <c r="AA319" s="136">
        <f>ROUND((T319+X319)-MAX(0.3*(T319-139-210),0),0)</f>
        <v>606</v>
      </c>
      <c r="AB319" s="136">
        <f>ROUND((U319+Y319)-MAX(0.3*(U319-139-210),0),0)</f>
        <v>759</v>
      </c>
      <c r="AC319" s="136">
        <f>ROUND((V319+Z319)-MAX(0.3*(V319-139-210),0),0)</f>
        <v>902</v>
      </c>
      <c r="AD319" s="203">
        <v>1034</v>
      </c>
      <c r="AE319" s="136">
        <v>336</v>
      </c>
      <c r="AF319" s="136">
        <v>5</v>
      </c>
      <c r="AG319" s="136">
        <f>SUM(AE319:AF319)</f>
        <v>341</v>
      </c>
      <c r="AH319" s="136">
        <f>ROUND((AG319+W319)-MAX(0.3*(AG319-139-210),0),0)</f>
        <v>465</v>
      </c>
      <c r="AI319" s="203">
        <v>109</v>
      </c>
      <c r="AJ319" s="204">
        <v>10.7</v>
      </c>
      <c r="AK319" s="136">
        <v>1</v>
      </c>
      <c r="AL319" s="136">
        <v>40</v>
      </c>
      <c r="AM319" s="136">
        <v>11</v>
      </c>
      <c r="AN319" s="6">
        <v>0.78</v>
      </c>
      <c r="AO319" s="136">
        <v>21</v>
      </c>
      <c r="AP319" s="136">
        <v>4</v>
      </c>
      <c r="AQ319" s="6">
        <v>0.84</v>
      </c>
      <c r="AR319" s="149">
        <v>0</v>
      </c>
      <c r="AS319" s="149">
        <v>0.11</v>
      </c>
      <c r="AT319" s="149">
        <v>0.11</v>
      </c>
      <c r="AU319" s="149">
        <v>0.11</v>
      </c>
      <c r="AV319" s="136">
        <v>0</v>
      </c>
      <c r="AW319" s="136">
        <v>550</v>
      </c>
      <c r="AX319" s="136">
        <v>550</v>
      </c>
      <c r="AY319" s="136">
        <v>550</v>
      </c>
      <c r="AZ319" s="149">
        <v>0</v>
      </c>
      <c r="BA319" s="149">
        <v>0.1222</v>
      </c>
      <c r="BB319" s="149">
        <v>0.1222</v>
      </c>
      <c r="BC319" s="149">
        <v>0.1222</v>
      </c>
      <c r="BD319" s="138">
        <v>0</v>
      </c>
      <c r="BE319" s="138"/>
      <c r="BF319" s="138"/>
      <c r="BG319" s="136">
        <v>0</v>
      </c>
      <c r="BH319" s="6">
        <v>3.35</v>
      </c>
      <c r="BI319" s="6">
        <v>3.35</v>
      </c>
      <c r="BJ319" s="136"/>
      <c r="BK319" s="136"/>
      <c r="BL319" s="136"/>
      <c r="BM319" s="136"/>
      <c r="BN319" s="238"/>
      <c r="BO319" s="136"/>
      <c r="BP319" s="136"/>
      <c r="BQ319" s="136"/>
      <c r="BR319" s="136"/>
      <c r="BS319" s="136"/>
      <c r="BT319" s="136"/>
      <c r="BU319" s="136"/>
    </row>
    <row r="320" spans="1:73">
      <c r="A320" s="4" t="s">
        <v>83</v>
      </c>
      <c r="B320" s="137">
        <v>13</v>
      </c>
      <c r="C320" s="137">
        <v>1986</v>
      </c>
      <c r="D320" s="190">
        <v>990224</v>
      </c>
      <c r="E320" s="141">
        <v>431928</v>
      </c>
      <c r="F320" s="141">
        <v>39832</v>
      </c>
      <c r="G320" s="191">
        <v>8.4</v>
      </c>
      <c r="H320" s="209"/>
      <c r="I320" s="209"/>
      <c r="J320" s="209"/>
      <c r="K320" s="145">
        <v>13220</v>
      </c>
      <c r="L320" s="197"/>
      <c r="N320" s="140">
        <v>11902464</v>
      </c>
      <c r="O320" s="145">
        <v>22119</v>
      </c>
      <c r="P320" s="145">
        <v>17137</v>
      </c>
      <c r="Q320" s="145">
        <v>6330</v>
      </c>
      <c r="R320" s="145">
        <v>58491.75</v>
      </c>
      <c r="S320" s="145">
        <v>20093.25</v>
      </c>
      <c r="T320" s="145">
        <v>245</v>
      </c>
      <c r="U320" s="145">
        <v>304</v>
      </c>
      <c r="V320" s="145">
        <v>344</v>
      </c>
      <c r="W320" s="145">
        <v>80</v>
      </c>
      <c r="X320" s="145">
        <v>147</v>
      </c>
      <c r="Y320" s="145">
        <v>211</v>
      </c>
      <c r="Z320" s="145">
        <v>268</v>
      </c>
      <c r="AA320" s="136">
        <f>ROUND((T320+X320)-MAX(0.3*(T320-98-147),0),0)</f>
        <v>392</v>
      </c>
      <c r="AB320" s="136">
        <f>ROUND((U320+Y320)-MAX(0.3*(U320-98-147),0),0)</f>
        <v>497</v>
      </c>
      <c r="AC320" s="136">
        <f>ROUND((V320+Z320)-MAX(0.3*(V320-98-147),0),0)</f>
        <v>582</v>
      </c>
      <c r="AD320" s="203">
        <v>566</v>
      </c>
      <c r="AE320" s="136">
        <v>336</v>
      </c>
      <c r="AF320" s="136">
        <v>72</v>
      </c>
      <c r="AG320" s="136">
        <f>SUM(AE320:AF320)</f>
        <v>408</v>
      </c>
      <c r="AH320" s="136">
        <f>ROUND((AG320+W320)-MAX(0.3*(AG320-98-147),0),0)</f>
        <v>439</v>
      </c>
      <c r="AI320" s="203">
        <v>180</v>
      </c>
      <c r="AJ320" s="204">
        <v>18.5</v>
      </c>
      <c r="AK320" s="136">
        <v>1</v>
      </c>
      <c r="AL320" s="136">
        <v>17</v>
      </c>
      <c r="AM320" s="136">
        <v>67</v>
      </c>
      <c r="AN320" s="6">
        <v>0.2</v>
      </c>
      <c r="AO320" s="136">
        <v>14</v>
      </c>
      <c r="AP320" s="136">
        <v>28</v>
      </c>
      <c r="AQ320" s="6">
        <v>0.33</v>
      </c>
      <c r="AR320" s="149">
        <v>0</v>
      </c>
      <c r="AS320" s="149">
        <v>0.11</v>
      </c>
      <c r="AT320" s="149">
        <v>0.11</v>
      </c>
      <c r="AU320" s="149">
        <v>0.11</v>
      </c>
      <c r="AV320" s="136">
        <v>0</v>
      </c>
      <c r="AW320" s="136">
        <v>550</v>
      </c>
      <c r="AX320" s="136">
        <v>550</v>
      </c>
      <c r="AY320" s="136">
        <v>550</v>
      </c>
      <c r="AZ320" s="149">
        <v>0</v>
      </c>
      <c r="BA320" s="149">
        <v>0.1222</v>
      </c>
      <c r="BB320" s="149">
        <v>0.1222</v>
      </c>
      <c r="BC320" s="149">
        <v>0.1222</v>
      </c>
      <c r="BD320" s="138">
        <v>0</v>
      </c>
      <c r="BE320" s="138"/>
      <c r="BF320" s="138"/>
      <c r="BG320" s="136">
        <v>0</v>
      </c>
      <c r="BH320" s="6">
        <v>3.35</v>
      </c>
      <c r="BI320" s="6">
        <v>2.2999999999999998</v>
      </c>
      <c r="BJ320" s="136"/>
      <c r="BK320" s="136"/>
      <c r="BL320" s="136"/>
      <c r="BM320" s="136"/>
      <c r="BN320" s="238"/>
      <c r="BO320" s="136"/>
      <c r="BP320" s="136"/>
      <c r="BQ320" s="136"/>
      <c r="BR320" s="136"/>
      <c r="BS320" s="136"/>
      <c r="BT320" s="136"/>
      <c r="BU320" s="136"/>
    </row>
    <row r="321" spans="1:73">
      <c r="A321" s="4" t="s">
        <v>84</v>
      </c>
      <c r="B321" s="137">
        <v>14</v>
      </c>
      <c r="C321" s="137">
        <v>1986</v>
      </c>
      <c r="D321" s="190">
        <v>11387257</v>
      </c>
      <c r="E321" s="141">
        <v>5223314</v>
      </c>
      <c r="F321" s="141">
        <v>471372</v>
      </c>
      <c r="G321" s="191">
        <v>8.3000000000000007</v>
      </c>
      <c r="H321" s="209"/>
      <c r="I321" s="209"/>
      <c r="J321" s="209"/>
      <c r="K321" s="145">
        <v>218696</v>
      </c>
      <c r="L321" s="197"/>
      <c r="N321" s="140">
        <v>186842150</v>
      </c>
      <c r="O321" s="145">
        <v>27804</v>
      </c>
      <c r="P321" s="145">
        <v>736880</v>
      </c>
      <c r="Q321" s="145">
        <v>241349</v>
      </c>
      <c r="R321" s="145">
        <v>1098113</v>
      </c>
      <c r="S321" s="145">
        <v>431173.2</v>
      </c>
      <c r="T321" s="145">
        <v>250</v>
      </c>
      <c r="U321" s="145">
        <v>341</v>
      </c>
      <c r="V321" s="145">
        <v>385</v>
      </c>
      <c r="W321" s="145">
        <v>80</v>
      </c>
      <c r="X321" s="145">
        <v>147</v>
      </c>
      <c r="Y321" s="145">
        <v>211</v>
      </c>
      <c r="Z321" s="145">
        <v>268</v>
      </c>
      <c r="AA321" s="136">
        <f>ROUND((T321+X321)-MAX(0.3*(T321-98-147),0),0)</f>
        <v>396</v>
      </c>
      <c r="AB321" s="136">
        <f>ROUND((U321+Y321)-MAX(0.3*(U321-98-147),0),0)</f>
        <v>523</v>
      </c>
      <c r="AC321" s="136">
        <f>ROUND((V321+Z321)-MAX(0.3*(V321-98-147),0),0)</f>
        <v>611</v>
      </c>
      <c r="AD321" s="203">
        <v>28466</v>
      </c>
      <c r="AE321" s="136">
        <v>336</v>
      </c>
      <c r="AF321" s="136">
        <v>0</v>
      </c>
      <c r="AG321" s="136">
        <f>SUM(AE321:AF321)</f>
        <v>336</v>
      </c>
      <c r="AH321" s="136">
        <f>ROUND((AG321+W321)-MAX(0.3*(AG321-98-147),0),0)</f>
        <v>389</v>
      </c>
      <c r="AI321" s="203">
        <v>1517</v>
      </c>
      <c r="AJ321" s="204">
        <v>13.3</v>
      </c>
      <c r="AK321" s="136">
        <v>0</v>
      </c>
      <c r="AL321" s="136">
        <v>67</v>
      </c>
      <c r="AM321" s="136">
        <v>51</v>
      </c>
      <c r="AN321" s="6">
        <v>0.56999999999999995</v>
      </c>
      <c r="AO321" s="136">
        <v>31</v>
      </c>
      <c r="AP321" s="136">
        <v>28</v>
      </c>
      <c r="AQ321" s="6">
        <v>0.53</v>
      </c>
      <c r="AR321" s="149">
        <v>0</v>
      </c>
      <c r="AS321" s="149">
        <v>0.11</v>
      </c>
      <c r="AT321" s="149">
        <v>0.11</v>
      </c>
      <c r="AU321" s="149">
        <v>0.11</v>
      </c>
      <c r="AV321" s="136">
        <v>0</v>
      </c>
      <c r="AW321" s="136">
        <v>550</v>
      </c>
      <c r="AX321" s="136">
        <v>550</v>
      </c>
      <c r="AY321" s="136">
        <v>550</v>
      </c>
      <c r="AZ321" s="149">
        <v>0</v>
      </c>
      <c r="BA321" s="149">
        <v>0.1222</v>
      </c>
      <c r="BB321" s="149">
        <v>0.1222</v>
      </c>
      <c r="BC321" s="149">
        <v>0.1222</v>
      </c>
      <c r="BD321" s="138">
        <v>0</v>
      </c>
      <c r="BE321" s="138"/>
      <c r="BF321" s="138"/>
      <c r="BG321" s="136">
        <v>0</v>
      </c>
      <c r="BH321" s="6">
        <v>3.35</v>
      </c>
      <c r="BI321" s="6">
        <v>3.35</v>
      </c>
      <c r="BJ321" s="136"/>
      <c r="BK321" s="136"/>
      <c r="BL321" s="136"/>
      <c r="BM321" s="136"/>
      <c r="BN321" s="238"/>
      <c r="BO321" s="136"/>
      <c r="BP321" s="136"/>
      <c r="BQ321" s="136"/>
      <c r="BR321" s="136"/>
      <c r="BS321" s="136"/>
      <c r="BT321" s="136"/>
      <c r="BU321" s="136"/>
    </row>
    <row r="322" spans="1:73">
      <c r="A322" s="4" t="s">
        <v>85</v>
      </c>
      <c r="B322" s="137">
        <v>15</v>
      </c>
      <c r="C322" s="137">
        <v>1986</v>
      </c>
      <c r="D322" s="190">
        <v>5454108</v>
      </c>
      <c r="E322" s="141">
        <v>2560101</v>
      </c>
      <c r="F322" s="141">
        <v>188309</v>
      </c>
      <c r="G322" s="191">
        <v>6.9</v>
      </c>
      <c r="H322" s="209"/>
      <c r="I322" s="209"/>
      <c r="J322" s="209"/>
      <c r="K322" s="145">
        <v>86437</v>
      </c>
      <c r="L322" s="197"/>
      <c r="N322" s="140">
        <v>75220555</v>
      </c>
      <c r="O322" s="145">
        <v>15951</v>
      </c>
      <c r="P322" s="145">
        <v>160968</v>
      </c>
      <c r="Q322" s="145">
        <v>55693</v>
      </c>
      <c r="R322" s="145">
        <v>371518.9</v>
      </c>
      <c r="S322" s="145">
        <v>124831.4</v>
      </c>
      <c r="T322" s="145">
        <v>196</v>
      </c>
      <c r="U322" s="145">
        <v>256</v>
      </c>
      <c r="V322" s="145">
        <v>316</v>
      </c>
      <c r="W322" s="145">
        <v>80</v>
      </c>
      <c r="X322" s="145">
        <v>147</v>
      </c>
      <c r="Y322" s="145">
        <v>211</v>
      </c>
      <c r="Z322" s="145">
        <v>268</v>
      </c>
      <c r="AA322" s="136">
        <f>ROUND((T322+X322)-MAX(0.3*(T322-98-147),0),0)</f>
        <v>343</v>
      </c>
      <c r="AB322" s="136">
        <f>ROUND((U322+Y322)-MAX(0.3*(U322-98-147),0),0)</f>
        <v>464</v>
      </c>
      <c r="AC322" s="136">
        <f>ROUND((V322+Z322)-MAX(0.3*(V322-98-147),0),0)</f>
        <v>563</v>
      </c>
      <c r="AD322" s="203">
        <v>4534</v>
      </c>
      <c r="AE322" s="136">
        <v>336</v>
      </c>
      <c r="AF322" s="136">
        <v>0</v>
      </c>
      <c r="AG322" s="136">
        <f>SUM(AE322:AF322)</f>
        <v>336</v>
      </c>
      <c r="AH322" s="136">
        <f>ROUND((AG322+W322)-MAX(0.3*(AG322-98-147),0),0)</f>
        <v>389</v>
      </c>
      <c r="AI322" s="203">
        <v>674</v>
      </c>
      <c r="AJ322" s="204">
        <v>12.7</v>
      </c>
      <c r="AK322" s="136">
        <v>0</v>
      </c>
      <c r="AL322" s="136">
        <v>39</v>
      </c>
      <c r="AM322" s="136">
        <v>61</v>
      </c>
      <c r="AN322" s="6">
        <v>0.39</v>
      </c>
      <c r="AO322" s="136">
        <v>20</v>
      </c>
      <c r="AP322" s="136">
        <v>30</v>
      </c>
      <c r="AQ322" s="6">
        <v>0.4</v>
      </c>
      <c r="AR322" s="149">
        <v>0</v>
      </c>
      <c r="AS322" s="149">
        <v>0.11</v>
      </c>
      <c r="AT322" s="149">
        <v>0.11</v>
      </c>
      <c r="AU322" s="149">
        <v>0.11</v>
      </c>
      <c r="AV322" s="136">
        <v>0</v>
      </c>
      <c r="AW322" s="136">
        <v>550</v>
      </c>
      <c r="AX322" s="136">
        <v>550</v>
      </c>
      <c r="AY322" s="136">
        <v>550</v>
      </c>
      <c r="AZ322" s="149">
        <v>0</v>
      </c>
      <c r="BA322" s="149">
        <v>0.1222</v>
      </c>
      <c r="BB322" s="149">
        <v>0.1222</v>
      </c>
      <c r="BC322" s="149">
        <v>0.1222</v>
      </c>
      <c r="BD322" s="138">
        <v>0</v>
      </c>
      <c r="BE322" s="138"/>
      <c r="BF322" s="138"/>
      <c r="BG322" s="136">
        <v>0</v>
      </c>
      <c r="BH322" s="6">
        <v>3.35</v>
      </c>
      <c r="BI322" s="6">
        <v>2</v>
      </c>
      <c r="BJ322" s="136"/>
      <c r="BK322" s="136"/>
      <c r="BL322" s="136"/>
      <c r="BM322" s="136"/>
      <c r="BN322" s="238"/>
      <c r="BO322" s="136"/>
      <c r="BP322" s="136"/>
      <c r="BQ322" s="136"/>
      <c r="BR322" s="136"/>
      <c r="BS322" s="136"/>
      <c r="BT322" s="136"/>
      <c r="BU322" s="136"/>
    </row>
    <row r="323" spans="1:73">
      <c r="A323" s="4" t="s">
        <v>86</v>
      </c>
      <c r="B323" s="137">
        <v>16</v>
      </c>
      <c r="C323" s="137">
        <v>1986</v>
      </c>
      <c r="D323" s="190">
        <v>2791970</v>
      </c>
      <c r="E323" s="141">
        <v>1336751</v>
      </c>
      <c r="F323" s="141">
        <v>96892</v>
      </c>
      <c r="G323" s="191">
        <v>6.8</v>
      </c>
      <c r="H323" s="209"/>
      <c r="I323" s="209"/>
      <c r="J323" s="209"/>
      <c r="K323" s="145">
        <v>43226</v>
      </c>
      <c r="L323" s="197"/>
      <c r="N323" s="140">
        <v>39614354</v>
      </c>
      <c r="O323" s="145">
        <v>4903</v>
      </c>
      <c r="P323" s="145">
        <v>127112</v>
      </c>
      <c r="Q323" s="145">
        <v>40804</v>
      </c>
      <c r="R323" s="145">
        <v>210979.8</v>
      </c>
      <c r="S323" s="145">
        <v>79362.66</v>
      </c>
      <c r="T323" s="145">
        <v>322</v>
      </c>
      <c r="U323" s="145">
        <v>381</v>
      </c>
      <c r="V323" s="145">
        <v>443</v>
      </c>
      <c r="W323" s="145">
        <v>80</v>
      </c>
      <c r="X323" s="145">
        <v>147</v>
      </c>
      <c r="Y323" s="145">
        <v>211</v>
      </c>
      <c r="Z323" s="145">
        <v>268</v>
      </c>
      <c r="AA323" s="136">
        <f>ROUND((T323+X323)-MAX(0.3*(T323-98-147),0),0)</f>
        <v>446</v>
      </c>
      <c r="AB323" s="136">
        <f>ROUND((U323+Y323)-MAX(0.3*(U323-98-147),0),0)</f>
        <v>551</v>
      </c>
      <c r="AC323" s="136">
        <f>ROUND((V323+Z323)-MAX(0.3*(V323-98-147),0),0)</f>
        <v>652</v>
      </c>
      <c r="AD323" s="203">
        <v>3358</v>
      </c>
      <c r="AE323" s="136">
        <v>336</v>
      </c>
      <c r="AF323" s="136">
        <v>0</v>
      </c>
      <c r="AG323" s="136">
        <f>SUM(AE323:AF323)</f>
        <v>336</v>
      </c>
      <c r="AH323" s="136">
        <f>ROUND((AG323+W323)-MAX(0.3*(AG323-98-147),0),0)</f>
        <v>389</v>
      </c>
      <c r="AI323" s="203">
        <v>376</v>
      </c>
      <c r="AJ323" s="204">
        <v>12.9</v>
      </c>
      <c r="AK323" s="136">
        <v>0</v>
      </c>
      <c r="AL323" s="136">
        <v>60</v>
      </c>
      <c r="AM323" s="136">
        <v>40</v>
      </c>
      <c r="AN323" s="6">
        <v>0.6</v>
      </c>
      <c r="AO323" s="136">
        <v>29</v>
      </c>
      <c r="AP323" s="136">
        <v>21</v>
      </c>
      <c r="AQ323" s="6">
        <v>0.57999999999999996</v>
      </c>
      <c r="AR323" s="149">
        <v>0</v>
      </c>
      <c r="AS323" s="149">
        <v>0.11</v>
      </c>
      <c r="AT323" s="149">
        <v>0.11</v>
      </c>
      <c r="AU323" s="149">
        <v>0.11</v>
      </c>
      <c r="AV323" s="136">
        <v>0</v>
      </c>
      <c r="AW323" s="136">
        <v>550</v>
      </c>
      <c r="AX323" s="136">
        <v>550</v>
      </c>
      <c r="AY323" s="136">
        <v>550</v>
      </c>
      <c r="AZ323" s="149">
        <v>0</v>
      </c>
      <c r="BA323" s="149">
        <v>0.1222</v>
      </c>
      <c r="BB323" s="149">
        <v>0.1222</v>
      </c>
      <c r="BC323" s="149">
        <v>0.1222</v>
      </c>
      <c r="BD323" s="138">
        <v>0</v>
      </c>
      <c r="BE323" s="138"/>
      <c r="BF323" s="138"/>
      <c r="BG323" s="136">
        <v>0</v>
      </c>
      <c r="BH323" s="6">
        <v>3.35</v>
      </c>
      <c r="BI323" s="6">
        <v>3.35</v>
      </c>
      <c r="BJ323" s="136"/>
      <c r="BK323" s="136"/>
      <c r="BL323" s="136"/>
      <c r="BM323" s="136"/>
      <c r="BN323" s="238"/>
      <c r="BO323" s="136"/>
      <c r="BP323" s="136"/>
      <c r="BQ323" s="136"/>
      <c r="BR323" s="136"/>
      <c r="BS323" s="136"/>
      <c r="BT323" s="136"/>
      <c r="BU323" s="136"/>
    </row>
    <row r="324" spans="1:73">
      <c r="A324" s="4" t="s">
        <v>87</v>
      </c>
      <c r="B324" s="137">
        <v>17</v>
      </c>
      <c r="C324" s="137">
        <v>1986</v>
      </c>
      <c r="D324" s="190">
        <v>2432619</v>
      </c>
      <c r="E324" s="141">
        <v>1175560</v>
      </c>
      <c r="F324" s="141">
        <v>66151</v>
      </c>
      <c r="G324" s="191">
        <v>5.3</v>
      </c>
      <c r="H324" s="209"/>
      <c r="I324" s="209"/>
      <c r="J324" s="209"/>
      <c r="K324" s="145">
        <v>41795</v>
      </c>
      <c r="L324" s="197"/>
      <c r="N324" s="140">
        <v>36988079</v>
      </c>
      <c r="O324" s="145">
        <v>15730</v>
      </c>
      <c r="P324" s="145">
        <v>68850</v>
      </c>
      <c r="Q324" s="145">
        <v>23355</v>
      </c>
      <c r="R324" s="145">
        <v>117395.8</v>
      </c>
      <c r="S324" s="145">
        <v>44517.25</v>
      </c>
      <c r="T324" s="145">
        <v>328</v>
      </c>
      <c r="U324" s="145">
        <v>394</v>
      </c>
      <c r="V324" s="145">
        <v>450</v>
      </c>
      <c r="W324" s="145">
        <v>80</v>
      </c>
      <c r="X324" s="145">
        <v>147</v>
      </c>
      <c r="Y324" s="145">
        <v>211</v>
      </c>
      <c r="Z324" s="145">
        <v>268</v>
      </c>
      <c r="AA324" s="136">
        <f>ROUND((T324+X324)-MAX(0.3*(T324-98-147),0),0)</f>
        <v>450</v>
      </c>
      <c r="AB324" s="136">
        <f>ROUND((U324+Y324)-MAX(0.3*(U324-98-147),0),0)</f>
        <v>560</v>
      </c>
      <c r="AC324" s="136">
        <f>ROUND((V324+Z324)-MAX(0.3*(V324-98-147),0),0)</f>
        <v>657</v>
      </c>
      <c r="AD324" s="203">
        <v>2878</v>
      </c>
      <c r="AE324" s="136">
        <v>336</v>
      </c>
      <c r="AF324" s="136">
        <v>0</v>
      </c>
      <c r="AG324" s="136">
        <f>SUM(AE324:AF324)</f>
        <v>336</v>
      </c>
      <c r="AH324" s="136">
        <f>ROUND((AG324+W324)-MAX(0.3*(AG324-98-147),0),0)</f>
        <v>389</v>
      </c>
      <c r="AI324" s="203">
        <v>269</v>
      </c>
      <c r="AJ324" s="204">
        <v>11.1</v>
      </c>
      <c r="AK324" s="136">
        <v>1</v>
      </c>
      <c r="AL324" s="136">
        <v>49</v>
      </c>
      <c r="AM324" s="136">
        <v>76</v>
      </c>
      <c r="AN324" s="6">
        <v>0.39</v>
      </c>
      <c r="AO324" s="136">
        <v>16</v>
      </c>
      <c r="AP324" s="136">
        <v>24</v>
      </c>
      <c r="AQ324" s="6">
        <v>0.4</v>
      </c>
      <c r="AR324" s="149">
        <v>0</v>
      </c>
      <c r="AS324" s="149">
        <v>0.11</v>
      </c>
      <c r="AT324" s="149">
        <v>0.11</v>
      </c>
      <c r="AU324" s="149">
        <v>0.11</v>
      </c>
      <c r="AV324" s="136">
        <v>0</v>
      </c>
      <c r="AW324" s="136">
        <v>550</v>
      </c>
      <c r="AX324" s="136">
        <v>550</v>
      </c>
      <c r="AY324" s="136">
        <v>550</v>
      </c>
      <c r="AZ324" s="149">
        <v>0</v>
      </c>
      <c r="BA324" s="149">
        <v>0.1222</v>
      </c>
      <c r="BB324" s="149">
        <v>0.1222</v>
      </c>
      <c r="BC324" s="149">
        <v>0.1222</v>
      </c>
      <c r="BD324" s="138">
        <v>0</v>
      </c>
      <c r="BE324" s="138"/>
      <c r="BF324" s="138"/>
      <c r="BG324" s="136">
        <v>0</v>
      </c>
      <c r="BH324" s="6">
        <v>3.35</v>
      </c>
      <c r="BI324" s="6">
        <v>1.6</v>
      </c>
      <c r="BJ324" s="136"/>
      <c r="BK324" s="136"/>
      <c r="BL324" s="136"/>
      <c r="BM324" s="136"/>
      <c r="BN324" s="238"/>
      <c r="BO324" s="136"/>
      <c r="BP324" s="136"/>
      <c r="BQ324" s="136"/>
      <c r="BR324" s="136"/>
      <c r="BS324" s="136"/>
      <c r="BT324" s="136"/>
      <c r="BU324" s="136"/>
    </row>
    <row r="325" spans="1:73">
      <c r="A325" s="4" t="s">
        <v>88</v>
      </c>
      <c r="B325" s="137">
        <v>18</v>
      </c>
      <c r="C325" s="137">
        <v>1986</v>
      </c>
      <c r="D325" s="190">
        <v>3687809</v>
      </c>
      <c r="E325" s="141">
        <v>1534414</v>
      </c>
      <c r="F325" s="141">
        <v>159054</v>
      </c>
      <c r="G325" s="191">
        <v>9.4</v>
      </c>
      <c r="H325" s="209"/>
      <c r="I325" s="209"/>
      <c r="J325" s="209"/>
      <c r="K325" s="145">
        <v>53199</v>
      </c>
      <c r="L325" s="197"/>
      <c r="N325" s="140">
        <v>43905007</v>
      </c>
      <c r="O325" s="145">
        <v>84567</v>
      </c>
      <c r="P325" s="145">
        <v>161783</v>
      </c>
      <c r="Q325" s="145">
        <v>60190</v>
      </c>
      <c r="R325" s="145">
        <v>536064.80000000005</v>
      </c>
      <c r="S325" s="145">
        <v>184408</v>
      </c>
      <c r="T325" s="145">
        <v>170</v>
      </c>
      <c r="U325" s="145">
        <v>197</v>
      </c>
      <c r="V325" s="145">
        <v>246</v>
      </c>
      <c r="W325" s="145">
        <v>80</v>
      </c>
      <c r="X325" s="145">
        <v>147</v>
      </c>
      <c r="Y325" s="145">
        <v>211</v>
      </c>
      <c r="Z325" s="145">
        <v>268</v>
      </c>
      <c r="AA325" s="136">
        <f>ROUND((T325+X325)-MAX(0.3*(T325-98-147),0),0)</f>
        <v>317</v>
      </c>
      <c r="AB325" s="136">
        <f>ROUND((U325+Y325)-MAX(0.3*(U325-98-147),0),0)</f>
        <v>408</v>
      </c>
      <c r="AC325" s="136">
        <f>ROUND((V325+Z325)-MAX(0.3*(V325-98-147),0),0)</f>
        <v>514</v>
      </c>
      <c r="AD325" s="203">
        <v>8494</v>
      </c>
      <c r="AE325" s="136">
        <v>336</v>
      </c>
      <c r="AF325" s="136">
        <v>0</v>
      </c>
      <c r="AG325" s="136">
        <f>SUM(AE325:AF325)</f>
        <v>336</v>
      </c>
      <c r="AH325" s="136">
        <f>ROUND((AG325+W325)-MAX(0.3*(AG325-98-147),0),0)</f>
        <v>389</v>
      </c>
      <c r="AI325" s="203">
        <v>630</v>
      </c>
      <c r="AJ325" s="204">
        <v>17.7</v>
      </c>
      <c r="AK325" s="136">
        <v>1</v>
      </c>
      <c r="AL325" s="136">
        <v>74</v>
      </c>
      <c r="AM325" s="136">
        <v>26</v>
      </c>
      <c r="AN325" s="6">
        <v>0.74</v>
      </c>
      <c r="AO325" s="136">
        <v>28</v>
      </c>
      <c r="AP325" s="136">
        <v>10</v>
      </c>
      <c r="AQ325" s="6">
        <v>0.74</v>
      </c>
      <c r="AR325" s="149">
        <v>0</v>
      </c>
      <c r="AS325" s="149">
        <v>0.11</v>
      </c>
      <c r="AT325" s="149">
        <v>0.11</v>
      </c>
      <c r="AU325" s="149">
        <v>0.11</v>
      </c>
      <c r="AV325" s="136">
        <v>0</v>
      </c>
      <c r="AW325" s="136">
        <v>550</v>
      </c>
      <c r="AX325" s="136">
        <v>550</v>
      </c>
      <c r="AY325" s="136">
        <v>550</v>
      </c>
      <c r="AZ325" s="149">
        <v>0</v>
      </c>
      <c r="BA325" s="149">
        <v>0.1222</v>
      </c>
      <c r="BB325" s="149">
        <v>0.1222</v>
      </c>
      <c r="BC325" s="149">
        <v>0.1222</v>
      </c>
      <c r="BD325" s="138">
        <v>0</v>
      </c>
      <c r="BE325" s="138"/>
      <c r="BF325" s="138"/>
      <c r="BG325" s="136">
        <v>0</v>
      </c>
      <c r="BH325" s="6">
        <v>3.35</v>
      </c>
      <c r="BI325" s="6">
        <v>3.35</v>
      </c>
      <c r="BJ325" s="136"/>
      <c r="BK325" s="136"/>
      <c r="BL325" s="136"/>
      <c r="BM325" s="136"/>
      <c r="BN325" s="238"/>
      <c r="BO325" s="136"/>
      <c r="BP325" s="136"/>
      <c r="BQ325" s="136"/>
      <c r="BR325" s="136"/>
      <c r="BS325" s="136"/>
      <c r="BT325" s="136"/>
      <c r="BU325" s="136"/>
    </row>
    <row r="326" spans="1:73">
      <c r="A326" s="4" t="s">
        <v>89</v>
      </c>
      <c r="B326" s="137">
        <v>19</v>
      </c>
      <c r="C326" s="137">
        <v>1986</v>
      </c>
      <c r="D326" s="190">
        <v>4406919</v>
      </c>
      <c r="E326" s="141">
        <v>1726694</v>
      </c>
      <c r="F326" s="141">
        <v>252336</v>
      </c>
      <c r="G326" s="191">
        <v>12.8</v>
      </c>
      <c r="H326" s="209"/>
      <c r="I326" s="209"/>
      <c r="J326" s="209"/>
      <c r="K326" s="145">
        <v>77107</v>
      </c>
      <c r="L326" s="197"/>
      <c r="N326" s="140">
        <v>53025000</v>
      </c>
      <c r="O326" s="145">
        <v>20765</v>
      </c>
      <c r="P326" s="145">
        <v>241585</v>
      </c>
      <c r="Q326" s="145">
        <v>80249</v>
      </c>
      <c r="R326" s="145">
        <v>678068.1</v>
      </c>
      <c r="S326" s="145">
        <v>219772.3</v>
      </c>
      <c r="T326" s="145">
        <v>138</v>
      </c>
      <c r="U326" s="145">
        <v>190</v>
      </c>
      <c r="V326" s="145">
        <v>234</v>
      </c>
      <c r="W326" s="145">
        <v>80</v>
      </c>
      <c r="X326" s="145">
        <v>147</v>
      </c>
      <c r="Y326" s="145">
        <v>211</v>
      </c>
      <c r="Z326" s="145">
        <v>268</v>
      </c>
      <c r="AA326" s="136">
        <f>ROUND((T326+X326)-MAX(0.3*(T326-98-147),0),0)</f>
        <v>285</v>
      </c>
      <c r="AB326" s="136">
        <f>ROUND((U326+Y326)-MAX(0.3*(U326-98-147),0),0)</f>
        <v>401</v>
      </c>
      <c r="AC326" s="136">
        <f>ROUND((V326+Z326)-MAX(0.3*(V326-98-147),0),0)</f>
        <v>502</v>
      </c>
      <c r="AD326" s="203">
        <v>12196</v>
      </c>
      <c r="AE326" s="136">
        <v>336</v>
      </c>
      <c r="AF326" s="136">
        <v>0</v>
      </c>
      <c r="AG326" s="136">
        <f>SUM(AE326:AF326)</f>
        <v>336</v>
      </c>
      <c r="AH326" s="136">
        <f>ROUND((AG326+W326)-MAX(0.3*(AG326-98-147),0),0)</f>
        <v>389</v>
      </c>
      <c r="AI326" s="203">
        <v>953</v>
      </c>
      <c r="AJ326" s="204">
        <v>22</v>
      </c>
      <c r="AK326" s="136">
        <v>1</v>
      </c>
      <c r="AL326" s="136">
        <v>91</v>
      </c>
      <c r="AM326" s="136">
        <v>14</v>
      </c>
      <c r="AN326" s="6">
        <v>0.87</v>
      </c>
      <c r="AO326" s="136">
        <v>38</v>
      </c>
      <c r="AP326" s="136">
        <v>1</v>
      </c>
      <c r="AQ326" s="6">
        <v>0.97</v>
      </c>
      <c r="AR326" s="149">
        <v>0</v>
      </c>
      <c r="AS326" s="149">
        <v>0.11</v>
      </c>
      <c r="AT326" s="149">
        <v>0.11</v>
      </c>
      <c r="AU326" s="149">
        <v>0.11</v>
      </c>
      <c r="AV326" s="136">
        <v>0</v>
      </c>
      <c r="AW326" s="136">
        <v>550</v>
      </c>
      <c r="AX326" s="136">
        <v>550</v>
      </c>
      <c r="AY326" s="136">
        <v>550</v>
      </c>
      <c r="AZ326" s="149">
        <v>0</v>
      </c>
      <c r="BA326" s="149">
        <v>0.1222</v>
      </c>
      <c r="BB326" s="149">
        <v>0.1222</v>
      </c>
      <c r="BC326" s="149">
        <v>0.1222</v>
      </c>
      <c r="BD326" s="138">
        <v>0</v>
      </c>
      <c r="BE326" s="138"/>
      <c r="BF326" s="138"/>
      <c r="BG326" s="136">
        <v>0</v>
      </c>
      <c r="BH326" s="6">
        <v>3.35</v>
      </c>
      <c r="BI326" s="6">
        <v>3.35</v>
      </c>
      <c r="BJ326" s="136"/>
      <c r="BK326" s="136"/>
      <c r="BL326" s="136"/>
      <c r="BM326" s="136"/>
      <c r="BN326" s="238"/>
      <c r="BO326" s="136"/>
      <c r="BP326" s="136"/>
      <c r="BQ326" s="136"/>
      <c r="BR326" s="136"/>
      <c r="BS326" s="136"/>
      <c r="BT326" s="136"/>
      <c r="BU326" s="136"/>
    </row>
    <row r="327" spans="1:73">
      <c r="A327" s="4" t="s">
        <v>90</v>
      </c>
      <c r="B327" s="137">
        <v>20</v>
      </c>
      <c r="C327" s="137">
        <v>1986</v>
      </c>
      <c r="D327" s="190">
        <v>1170126</v>
      </c>
      <c r="E327" s="141">
        <v>533048</v>
      </c>
      <c r="F327" s="141">
        <v>29701</v>
      </c>
      <c r="G327" s="191">
        <v>5.3</v>
      </c>
      <c r="H327" s="209"/>
      <c r="I327" s="209"/>
      <c r="J327" s="209"/>
      <c r="K327" s="145">
        <v>17382</v>
      </c>
      <c r="L327" s="197"/>
      <c r="N327" s="140">
        <v>15970626</v>
      </c>
      <c r="O327" s="145">
        <v>6354</v>
      </c>
      <c r="P327" s="145">
        <v>58435</v>
      </c>
      <c r="Q327" s="145">
        <v>20078</v>
      </c>
      <c r="R327" s="145">
        <v>110998.2</v>
      </c>
      <c r="S327" s="145">
        <v>45462.33</v>
      </c>
      <c r="T327" s="145">
        <v>289</v>
      </c>
      <c r="U327" s="145">
        <v>389</v>
      </c>
      <c r="V327" s="145">
        <v>489</v>
      </c>
      <c r="W327" s="145">
        <v>80</v>
      </c>
      <c r="X327" s="145">
        <v>147</v>
      </c>
      <c r="Y327" s="145">
        <v>211</v>
      </c>
      <c r="Z327" s="145">
        <v>268</v>
      </c>
      <c r="AA327" s="136">
        <f>ROUND((T327+X327)-MAX(0.3*(T327-98-147),0),0)</f>
        <v>423</v>
      </c>
      <c r="AB327" s="136">
        <f>ROUND((U327+Y327)-MAX(0.3*(U327-98-147),0),0)</f>
        <v>557</v>
      </c>
      <c r="AC327" s="136">
        <f>ROUND((V327+Z327)-MAX(0.3*(V327-98-147),0),0)</f>
        <v>684</v>
      </c>
      <c r="AD327" s="203">
        <v>1650</v>
      </c>
      <c r="AE327" s="136">
        <v>336</v>
      </c>
      <c r="AF327" s="136">
        <v>10</v>
      </c>
      <c r="AG327" s="136">
        <f>SUM(AE327:AF327)</f>
        <v>346</v>
      </c>
      <c r="AH327" s="136">
        <f>ROUND((AG327+W327)-MAX(0.3*(AG327-98-147),0),0)</f>
        <v>396</v>
      </c>
      <c r="AI327" s="203">
        <v>115</v>
      </c>
      <c r="AJ327" s="204">
        <v>10.199999999999999</v>
      </c>
      <c r="AK327" s="136">
        <v>1</v>
      </c>
      <c r="AL327" s="136">
        <v>85</v>
      </c>
      <c r="AM327" s="136">
        <v>66</v>
      </c>
      <c r="AN327" s="6">
        <v>0.56000000000000005</v>
      </c>
      <c r="AO327" s="136">
        <v>24</v>
      </c>
      <c r="AP327" s="136">
        <v>11</v>
      </c>
      <c r="AQ327" s="6">
        <v>0.69</v>
      </c>
      <c r="AR327" s="149">
        <v>0</v>
      </c>
      <c r="AS327" s="149">
        <v>0.11</v>
      </c>
      <c r="AT327" s="149">
        <v>0.11</v>
      </c>
      <c r="AU327" s="149">
        <v>0.11</v>
      </c>
      <c r="AV327" s="136">
        <v>0</v>
      </c>
      <c r="AW327" s="136">
        <v>550</v>
      </c>
      <c r="AX327" s="136">
        <v>550</v>
      </c>
      <c r="AY327" s="136">
        <v>550</v>
      </c>
      <c r="AZ327" s="149">
        <v>0</v>
      </c>
      <c r="BA327" s="149">
        <v>0.1222</v>
      </c>
      <c r="BB327" s="149">
        <v>0.1222</v>
      </c>
      <c r="BC327" s="149">
        <v>0.1222</v>
      </c>
      <c r="BD327" s="138">
        <v>0</v>
      </c>
      <c r="BE327" s="138"/>
      <c r="BF327" s="138"/>
      <c r="BG327" s="136">
        <v>0</v>
      </c>
      <c r="BH327" s="6">
        <v>3.35</v>
      </c>
      <c r="BI327" s="6">
        <v>3.55</v>
      </c>
      <c r="BJ327" s="136"/>
      <c r="BK327" s="136"/>
      <c r="BL327" s="136"/>
      <c r="BM327" s="136"/>
      <c r="BN327" s="238"/>
      <c r="BO327" s="136"/>
      <c r="BP327" s="136"/>
      <c r="BQ327" s="136"/>
      <c r="BR327" s="136"/>
      <c r="BS327" s="136"/>
      <c r="BT327" s="136"/>
      <c r="BU327" s="136"/>
    </row>
    <row r="328" spans="1:73">
      <c r="A328" s="4" t="s">
        <v>91</v>
      </c>
      <c r="B328" s="137">
        <v>21</v>
      </c>
      <c r="C328" s="137">
        <v>1986</v>
      </c>
      <c r="D328" s="190">
        <v>4486957</v>
      </c>
      <c r="E328" s="141">
        <v>2239999</v>
      </c>
      <c r="F328" s="141">
        <v>106981</v>
      </c>
      <c r="G328" s="191">
        <v>4.5999999999999996</v>
      </c>
      <c r="H328" s="209"/>
      <c r="I328" s="209"/>
      <c r="J328" s="209"/>
      <c r="K328" s="145">
        <v>83744</v>
      </c>
      <c r="L328" s="197"/>
      <c r="N328" s="140">
        <v>81682411</v>
      </c>
      <c r="O328" s="145">
        <v>129302</v>
      </c>
      <c r="P328" s="145">
        <v>191950</v>
      </c>
      <c r="Q328" s="145">
        <v>69541</v>
      </c>
      <c r="R328" s="145">
        <v>271731.3</v>
      </c>
      <c r="S328" s="145">
        <v>110571.4</v>
      </c>
      <c r="T328" s="145">
        <v>256</v>
      </c>
      <c r="U328" s="145">
        <v>329</v>
      </c>
      <c r="V328" s="145">
        <v>395</v>
      </c>
      <c r="W328" s="145">
        <v>80</v>
      </c>
      <c r="X328" s="145">
        <v>147</v>
      </c>
      <c r="Y328" s="145">
        <v>211</v>
      </c>
      <c r="Z328" s="145">
        <v>268</v>
      </c>
      <c r="AA328" s="136">
        <f>ROUND((T328+X328)-MAX(0.3*(T328-98-147),0),0)</f>
        <v>400</v>
      </c>
      <c r="AB328" s="136">
        <f>ROUND((U328+Y328)-MAX(0.3*(U328-98-147),0),0)</f>
        <v>515</v>
      </c>
      <c r="AC328" s="136">
        <f>ROUND((V328+Z328)-MAX(0.3*(V328-98-147),0),0)</f>
        <v>618</v>
      </c>
      <c r="AD328" s="203">
        <v>7361</v>
      </c>
      <c r="AE328" s="136">
        <v>336</v>
      </c>
      <c r="AF328" s="136">
        <v>0</v>
      </c>
      <c r="AG328" s="136">
        <f>SUM(AE328:AF328)</f>
        <v>336</v>
      </c>
      <c r="AH328" s="136">
        <f>ROUND((AG328+W328)-MAX(0.3*(AG328-98-147),0),0)</f>
        <v>389</v>
      </c>
      <c r="AI328" s="203">
        <v>414</v>
      </c>
      <c r="AJ328" s="204">
        <v>9.1999999999999993</v>
      </c>
      <c r="AK328" s="136">
        <v>1</v>
      </c>
      <c r="AL328" s="136">
        <v>124</v>
      </c>
      <c r="AM328" s="136">
        <v>17</v>
      </c>
      <c r="AN328" s="6">
        <v>0.88</v>
      </c>
      <c r="AO328" s="136">
        <v>41</v>
      </c>
      <c r="AP328" s="136">
        <v>6</v>
      </c>
      <c r="AQ328" s="6">
        <v>0.87</v>
      </c>
      <c r="AR328" s="149">
        <v>0</v>
      </c>
      <c r="AS328" s="149">
        <v>0.11</v>
      </c>
      <c r="AT328" s="149">
        <v>0.11</v>
      </c>
      <c r="AU328" s="149">
        <v>0.11</v>
      </c>
      <c r="AV328" s="136">
        <v>0</v>
      </c>
      <c r="AW328" s="136">
        <v>550</v>
      </c>
      <c r="AX328" s="136">
        <v>550</v>
      </c>
      <c r="AY328" s="136">
        <v>550</v>
      </c>
      <c r="AZ328" s="149">
        <v>0</v>
      </c>
      <c r="BA328" s="149">
        <v>0.1222</v>
      </c>
      <c r="BB328" s="149">
        <v>0.1222</v>
      </c>
      <c r="BC328" s="149">
        <v>0.1222</v>
      </c>
      <c r="BD328" s="138">
        <v>0</v>
      </c>
      <c r="BE328" s="138"/>
      <c r="BF328" s="138"/>
      <c r="BG328" s="136">
        <v>0</v>
      </c>
      <c r="BH328" s="6">
        <v>3.35</v>
      </c>
      <c r="BI328" s="6">
        <v>3.35</v>
      </c>
      <c r="BJ328" s="136"/>
      <c r="BK328" s="136"/>
      <c r="BL328" s="136"/>
      <c r="BM328" s="136"/>
      <c r="BN328" s="238"/>
      <c r="BO328" s="136"/>
      <c r="BP328" s="136"/>
      <c r="BQ328" s="136"/>
      <c r="BR328" s="136"/>
      <c r="BS328" s="136"/>
      <c r="BT328" s="136"/>
      <c r="BU328" s="136"/>
    </row>
    <row r="329" spans="1:73">
      <c r="A329" s="4" t="s">
        <v>92</v>
      </c>
      <c r="B329" s="137">
        <v>22</v>
      </c>
      <c r="C329" s="137">
        <v>1986</v>
      </c>
      <c r="D329" s="190">
        <v>5902678</v>
      </c>
      <c r="E329" s="141">
        <v>2946878</v>
      </c>
      <c r="F329" s="141">
        <v>119151</v>
      </c>
      <c r="G329" s="191">
        <v>3.9</v>
      </c>
      <c r="H329" s="209"/>
      <c r="I329" s="209"/>
      <c r="J329" s="209"/>
      <c r="K329" s="145">
        <v>127155</v>
      </c>
      <c r="L329" s="197"/>
      <c r="N329" s="140">
        <v>107410509</v>
      </c>
      <c r="O329" s="145">
        <v>29741</v>
      </c>
      <c r="P329" s="145">
        <v>235234</v>
      </c>
      <c r="Q329" s="145">
        <v>87341</v>
      </c>
      <c r="R329" s="145">
        <v>321968.8</v>
      </c>
      <c r="S329" s="145">
        <v>135794.29999999999</v>
      </c>
      <c r="T329" s="145">
        <v>358</v>
      </c>
      <c r="U329" s="145">
        <v>432</v>
      </c>
      <c r="V329" s="145">
        <v>505</v>
      </c>
      <c r="W329" s="145">
        <v>80</v>
      </c>
      <c r="X329" s="145">
        <v>147</v>
      </c>
      <c r="Y329" s="145">
        <v>211</v>
      </c>
      <c r="Z329" s="145">
        <v>268</v>
      </c>
      <c r="AA329" s="136">
        <f>ROUND((T329+X329)-MAX(0.3*(T329-98-147),0),0)</f>
        <v>471</v>
      </c>
      <c r="AB329" s="136">
        <f>ROUND((U329+Y329)-MAX(0.3*(U329-98-147),0),0)</f>
        <v>587</v>
      </c>
      <c r="AC329" s="136">
        <f>ROUND((V329+Z329)-MAX(0.3*(V329-98-147),0),0)</f>
        <v>695</v>
      </c>
      <c r="AD329" s="203">
        <v>8396</v>
      </c>
      <c r="AE329" s="136">
        <v>336</v>
      </c>
      <c r="AF329" s="136">
        <v>129</v>
      </c>
      <c r="AG329" s="136">
        <f>SUM(AE329:AF329)</f>
        <v>465</v>
      </c>
      <c r="AH329" s="136">
        <f>ROUND((AG329+W329)-MAX(0.3*(AG329-98-147),0),0)</f>
        <v>479</v>
      </c>
      <c r="AI329" s="203">
        <v>538</v>
      </c>
      <c r="AJ329" s="204">
        <v>9.1999999999999993</v>
      </c>
      <c r="AK329" s="136">
        <v>1</v>
      </c>
      <c r="AL329" s="136">
        <v>126</v>
      </c>
      <c r="AM329" s="136">
        <v>34</v>
      </c>
      <c r="AN329" s="6">
        <v>0.79</v>
      </c>
      <c r="AO329" s="136">
        <v>32</v>
      </c>
      <c r="AP329" s="136">
        <v>8</v>
      </c>
      <c r="AQ329" s="6">
        <v>0.8</v>
      </c>
      <c r="AR329" s="149">
        <v>0</v>
      </c>
      <c r="AS329" s="149">
        <v>0.11</v>
      </c>
      <c r="AT329" s="149">
        <v>0.11</v>
      </c>
      <c r="AU329" s="149">
        <v>0.11</v>
      </c>
      <c r="AV329" s="136">
        <v>0</v>
      </c>
      <c r="AW329" s="136">
        <v>550</v>
      </c>
      <c r="AX329" s="136">
        <v>550</v>
      </c>
      <c r="AY329" s="136">
        <v>550</v>
      </c>
      <c r="AZ329" s="149">
        <v>0</v>
      </c>
      <c r="BA329" s="149">
        <v>0.1222</v>
      </c>
      <c r="BB329" s="149">
        <v>0.1222</v>
      </c>
      <c r="BC329" s="149">
        <v>0.1222</v>
      </c>
      <c r="BD329" s="138">
        <v>0</v>
      </c>
      <c r="BE329" s="138"/>
      <c r="BF329" s="138"/>
      <c r="BG329" s="136">
        <v>0</v>
      </c>
      <c r="BH329" s="6">
        <v>3.35</v>
      </c>
      <c r="BI329" s="6">
        <v>3.55</v>
      </c>
      <c r="BJ329" s="136"/>
      <c r="BK329" s="136"/>
      <c r="BL329" s="136"/>
      <c r="BM329" s="136"/>
      <c r="BN329" s="238"/>
      <c r="BO329" s="136"/>
      <c r="BP329" s="136"/>
      <c r="BQ329" s="136"/>
      <c r="BR329" s="136"/>
      <c r="BS329" s="136"/>
      <c r="BT329" s="136"/>
      <c r="BU329" s="136"/>
    </row>
    <row r="330" spans="1:73">
      <c r="A330" s="4" t="s">
        <v>93</v>
      </c>
      <c r="B330" s="137">
        <v>23</v>
      </c>
      <c r="C330" s="137">
        <v>1986</v>
      </c>
      <c r="D330" s="190">
        <v>9127775</v>
      </c>
      <c r="E330" s="141">
        <v>4010764</v>
      </c>
      <c r="F330" s="141">
        <v>387777</v>
      </c>
      <c r="G330" s="191">
        <v>8.8000000000000007</v>
      </c>
      <c r="H330" s="209"/>
      <c r="I330" s="209"/>
      <c r="J330" s="209"/>
      <c r="K330" s="145">
        <v>163458</v>
      </c>
      <c r="L330" s="197"/>
      <c r="N330" s="140">
        <v>141065411</v>
      </c>
      <c r="O330" s="145">
        <v>148523</v>
      </c>
      <c r="P330" s="145">
        <v>672678</v>
      </c>
      <c r="Q330" s="145">
        <v>220191</v>
      </c>
      <c r="R330" s="145">
        <v>928095.8</v>
      </c>
      <c r="S330" s="145">
        <v>381997.8</v>
      </c>
      <c r="T330" s="145">
        <v>398</v>
      </c>
      <c r="U330" s="145">
        <v>486</v>
      </c>
      <c r="V330" s="145">
        <v>588</v>
      </c>
      <c r="W330" s="145">
        <v>80</v>
      </c>
      <c r="X330" s="145">
        <v>147</v>
      </c>
      <c r="Y330" s="145">
        <v>211</v>
      </c>
      <c r="Z330" s="145">
        <v>268</v>
      </c>
      <c r="AA330" s="136">
        <f>ROUND((T330+X330)-MAX(0.3*(T330-98-147),0),0)</f>
        <v>499</v>
      </c>
      <c r="AB330" s="136">
        <f>ROUND((U330+Y330)-MAX(0.3*(U330-98-147),0),0)</f>
        <v>625</v>
      </c>
      <c r="AC330" s="136">
        <f>ROUND((V330+Z330)-MAX(0.3*(V330-98-147),0),0)</f>
        <v>753</v>
      </c>
      <c r="AD330" s="203">
        <v>6815</v>
      </c>
      <c r="AE330" s="136">
        <v>336</v>
      </c>
      <c r="AF330" s="136">
        <v>28</v>
      </c>
      <c r="AG330" s="136">
        <f>SUM(AE330:AF330)</f>
        <v>364</v>
      </c>
      <c r="AH330" s="136">
        <f>ROUND((AG330+W330)-MAX(0.3*(AG330-98-147),0),0)</f>
        <v>408</v>
      </c>
      <c r="AI330" s="203">
        <v>1267</v>
      </c>
      <c r="AJ330" s="204">
        <v>13.9</v>
      </c>
      <c r="AK330" s="136">
        <v>1</v>
      </c>
      <c r="AL330" s="136">
        <v>57</v>
      </c>
      <c r="AM330" s="136">
        <v>53</v>
      </c>
      <c r="AN330" s="6">
        <v>0.52</v>
      </c>
      <c r="AO330" s="136">
        <v>18</v>
      </c>
      <c r="AP330" s="136">
        <v>19</v>
      </c>
      <c r="AQ330" s="6">
        <v>0.49</v>
      </c>
      <c r="AR330" s="149">
        <v>0</v>
      </c>
      <c r="AS330" s="149">
        <v>0.11</v>
      </c>
      <c r="AT330" s="149">
        <v>0.11</v>
      </c>
      <c r="AU330" s="149">
        <v>0.11</v>
      </c>
      <c r="AV330" s="136">
        <v>0</v>
      </c>
      <c r="AW330" s="136">
        <v>550</v>
      </c>
      <c r="AX330" s="136">
        <v>550</v>
      </c>
      <c r="AY330" s="136">
        <v>550</v>
      </c>
      <c r="AZ330" s="149">
        <v>0</v>
      </c>
      <c r="BA330" s="149">
        <v>0.1222</v>
      </c>
      <c r="BB330" s="149">
        <v>0.1222</v>
      </c>
      <c r="BC330" s="149">
        <v>0.1222</v>
      </c>
      <c r="BD330" s="138">
        <v>0</v>
      </c>
      <c r="BE330" s="138"/>
      <c r="BF330" s="138"/>
      <c r="BG330" s="136">
        <v>0</v>
      </c>
      <c r="BH330" s="6">
        <v>3.35</v>
      </c>
      <c r="BI330" s="6">
        <v>3.35</v>
      </c>
      <c r="BJ330" s="136"/>
      <c r="BK330" s="136"/>
      <c r="BL330" s="136"/>
      <c r="BM330" s="136"/>
      <c r="BN330" s="238"/>
      <c r="BO330" s="136"/>
      <c r="BP330" s="136"/>
      <c r="BQ330" s="136"/>
      <c r="BR330" s="136"/>
      <c r="BS330" s="136"/>
      <c r="BT330" s="136"/>
      <c r="BU330" s="136"/>
    </row>
    <row r="331" spans="1:73">
      <c r="A331" s="4" t="s">
        <v>94</v>
      </c>
      <c r="B331" s="137">
        <v>24</v>
      </c>
      <c r="C331" s="137">
        <v>1986</v>
      </c>
      <c r="D331" s="190">
        <v>4205212</v>
      </c>
      <c r="E331" s="141">
        <v>2117295</v>
      </c>
      <c r="F331" s="141">
        <v>123766</v>
      </c>
      <c r="G331" s="191">
        <v>5.5</v>
      </c>
      <c r="H331" s="209"/>
      <c r="I331" s="209"/>
      <c r="J331" s="209"/>
      <c r="K331" s="145">
        <v>79450</v>
      </c>
      <c r="L331" s="197"/>
      <c r="N331" s="140">
        <v>66395130</v>
      </c>
      <c r="O331" s="145">
        <v>79213</v>
      </c>
      <c r="P331" s="145">
        <v>160093</v>
      </c>
      <c r="Q331" s="145">
        <v>53756</v>
      </c>
      <c r="R331" s="145">
        <v>227553.2</v>
      </c>
      <c r="S331" s="145">
        <v>89843.59</v>
      </c>
      <c r="T331" s="145">
        <v>434</v>
      </c>
      <c r="U331" s="145">
        <v>528</v>
      </c>
      <c r="V331" s="145">
        <v>616</v>
      </c>
      <c r="W331" s="145">
        <v>80</v>
      </c>
      <c r="X331" s="145">
        <v>147</v>
      </c>
      <c r="Y331" s="145">
        <v>211</v>
      </c>
      <c r="Z331" s="145">
        <v>268</v>
      </c>
      <c r="AA331" s="136">
        <f>ROUND((T331+X331)-MAX(0.3*(T331-98-147),0),0)</f>
        <v>524</v>
      </c>
      <c r="AB331" s="136">
        <f>ROUND((U331+Y331)-MAX(0.3*(U331-98-147),0),0)</f>
        <v>654</v>
      </c>
      <c r="AC331" s="136">
        <f>ROUND((V331+Z331)-MAX(0.3*(V331-98-147),0),0)</f>
        <v>773</v>
      </c>
      <c r="AD331" s="203">
        <v>3277</v>
      </c>
      <c r="AE331" s="136">
        <v>336</v>
      </c>
      <c r="AF331" s="136">
        <v>35</v>
      </c>
      <c r="AG331" s="136">
        <f>SUM(AE331:AF331)</f>
        <v>371</v>
      </c>
      <c r="AH331" s="136">
        <f>ROUND((AG331+W331)-MAX(0.3*(AG331-98-147),0),0)</f>
        <v>413</v>
      </c>
      <c r="AI331" s="203">
        <v>517</v>
      </c>
      <c r="AJ331" s="204">
        <v>12.5</v>
      </c>
      <c r="AK331" s="136">
        <v>1</v>
      </c>
      <c r="AL331" s="136">
        <v>65</v>
      </c>
      <c r="AM331" s="136">
        <v>69</v>
      </c>
      <c r="AN331" s="6">
        <v>0.49</v>
      </c>
      <c r="AO331" s="136">
        <v>42</v>
      </c>
      <c r="AP331" s="136">
        <v>24</v>
      </c>
      <c r="AQ331" s="6">
        <v>0.64</v>
      </c>
      <c r="AR331" s="149">
        <v>0</v>
      </c>
      <c r="AS331" s="149">
        <v>0.11</v>
      </c>
      <c r="AT331" s="149">
        <v>0.11</v>
      </c>
      <c r="AU331" s="149">
        <v>0.11</v>
      </c>
      <c r="AV331" s="136">
        <v>0</v>
      </c>
      <c r="AW331" s="136">
        <v>550</v>
      </c>
      <c r="AX331" s="136">
        <v>550</v>
      </c>
      <c r="AY331" s="136">
        <v>550</v>
      </c>
      <c r="AZ331" s="149">
        <v>0</v>
      </c>
      <c r="BA331" s="149">
        <v>0.1222</v>
      </c>
      <c r="BB331" s="149">
        <v>0.1222</v>
      </c>
      <c r="BC331" s="149">
        <v>0.1222</v>
      </c>
      <c r="BD331" s="138">
        <v>0</v>
      </c>
      <c r="BE331" s="138"/>
      <c r="BF331" s="138"/>
      <c r="BG331" s="136">
        <v>0</v>
      </c>
      <c r="BH331" s="6">
        <v>3.35</v>
      </c>
      <c r="BI331" s="6">
        <v>3.35</v>
      </c>
      <c r="BJ331" s="136"/>
      <c r="BK331" s="136"/>
      <c r="BL331" s="136"/>
      <c r="BM331" s="136"/>
      <c r="BN331" s="238"/>
      <c r="BO331" s="136"/>
      <c r="BP331" s="136"/>
      <c r="BQ331" s="136"/>
      <c r="BR331" s="136"/>
      <c r="BS331" s="136"/>
      <c r="BT331" s="136"/>
      <c r="BU331" s="136"/>
    </row>
    <row r="332" spans="1:73">
      <c r="A332" s="4" t="s">
        <v>95</v>
      </c>
      <c r="B332" s="137">
        <v>25</v>
      </c>
      <c r="C332" s="137">
        <v>1986</v>
      </c>
      <c r="D332" s="190">
        <v>2593597</v>
      </c>
      <c r="E332" s="141">
        <v>1021251</v>
      </c>
      <c r="F332" s="141">
        <v>131459</v>
      </c>
      <c r="G332" s="191">
        <v>11.4</v>
      </c>
      <c r="H332" s="209"/>
      <c r="I332" s="209"/>
      <c r="J332" s="209"/>
      <c r="K332" s="145">
        <v>30996</v>
      </c>
      <c r="L332" s="197"/>
      <c r="N332" s="140">
        <v>26678772</v>
      </c>
      <c r="O332" s="145">
        <v>14327</v>
      </c>
      <c r="P332" s="145">
        <v>159804</v>
      </c>
      <c r="Q332" s="145">
        <v>53334</v>
      </c>
      <c r="R332" s="145">
        <v>490787.5</v>
      </c>
      <c r="S332" s="145">
        <v>160351.1</v>
      </c>
      <c r="T332" s="145">
        <v>96</v>
      </c>
      <c r="U332" s="145">
        <v>120</v>
      </c>
      <c r="V332" s="145">
        <v>144</v>
      </c>
      <c r="W332" s="145">
        <v>80</v>
      </c>
      <c r="X332" s="145">
        <v>147</v>
      </c>
      <c r="Y332" s="145">
        <v>211</v>
      </c>
      <c r="Z332" s="145">
        <v>268</v>
      </c>
      <c r="AA332" s="136">
        <f>ROUND((T332+X332)-MAX(0.3*(T332-98-147),0),0)</f>
        <v>243</v>
      </c>
      <c r="AB332" s="136">
        <f>ROUND((U332+Y332)-MAX(0.3*(U332-98-147),0),0)</f>
        <v>331</v>
      </c>
      <c r="AC332" s="136">
        <f>ROUND((V332+Z332)-MAX(0.3*(V332-98-147),0),0)</f>
        <v>412</v>
      </c>
      <c r="AD332" s="203">
        <v>8423</v>
      </c>
      <c r="AE332" s="136">
        <v>336</v>
      </c>
      <c r="AF332" s="136">
        <v>0</v>
      </c>
      <c r="AG332" s="136">
        <f>SUM(AE332:AF332)</f>
        <v>336</v>
      </c>
      <c r="AH332" s="136">
        <f>ROUND((AG332+W332)-MAX(0.3*(AG332-98-147),0),0)</f>
        <v>389</v>
      </c>
      <c r="AI332" s="203">
        <v>695</v>
      </c>
      <c r="AJ332" s="204">
        <v>26.6</v>
      </c>
      <c r="AK332" s="136">
        <v>1</v>
      </c>
      <c r="AL332" s="136">
        <v>116</v>
      </c>
      <c r="AM332" s="136">
        <v>6</v>
      </c>
      <c r="AN332" s="6">
        <v>0.95</v>
      </c>
      <c r="AO332" s="136">
        <v>49</v>
      </c>
      <c r="AP332" s="136">
        <v>3</v>
      </c>
      <c r="AQ332" s="6">
        <v>0.94</v>
      </c>
      <c r="AR332" s="149">
        <v>0</v>
      </c>
      <c r="AS332" s="149">
        <v>0.11</v>
      </c>
      <c r="AT332" s="149">
        <v>0.11</v>
      </c>
      <c r="AU332" s="149">
        <v>0.11</v>
      </c>
      <c r="AV332" s="136">
        <v>0</v>
      </c>
      <c r="AW332" s="136">
        <v>550</v>
      </c>
      <c r="AX332" s="136">
        <v>550</v>
      </c>
      <c r="AY332" s="136">
        <v>550</v>
      </c>
      <c r="AZ332" s="149">
        <v>0</v>
      </c>
      <c r="BA332" s="149">
        <v>0.1222</v>
      </c>
      <c r="BB332" s="149">
        <v>0.1222</v>
      </c>
      <c r="BC332" s="149">
        <v>0.1222</v>
      </c>
      <c r="BD332" s="138">
        <v>0</v>
      </c>
      <c r="BE332" s="138"/>
      <c r="BF332" s="138"/>
      <c r="BG332" s="136">
        <v>0</v>
      </c>
      <c r="BH332" s="6">
        <v>3.35</v>
      </c>
      <c r="BI332" s="6">
        <v>3.35</v>
      </c>
      <c r="BJ332" s="136"/>
      <c r="BK332" s="136"/>
      <c r="BL332" s="136"/>
      <c r="BM332" s="136"/>
      <c r="BN332" s="238"/>
      <c r="BO332" s="136"/>
      <c r="BP332" s="136"/>
      <c r="BQ332" s="136"/>
      <c r="BR332" s="136"/>
      <c r="BS332" s="136"/>
      <c r="BT332" s="136"/>
      <c r="BU332" s="136"/>
    </row>
    <row r="333" spans="1:73">
      <c r="A333" s="4" t="s">
        <v>96</v>
      </c>
      <c r="B333" s="137">
        <v>26</v>
      </c>
      <c r="C333" s="137">
        <v>1986</v>
      </c>
      <c r="D333" s="190">
        <v>5023068</v>
      </c>
      <c r="E333" s="141">
        <v>2377984</v>
      </c>
      <c r="F333" s="141">
        <v>157858</v>
      </c>
      <c r="G333" s="191">
        <v>6.2</v>
      </c>
      <c r="H333" s="209"/>
      <c r="I333" s="209"/>
      <c r="J333" s="209"/>
      <c r="K333" s="145">
        <v>83330</v>
      </c>
      <c r="L333" s="197"/>
      <c r="N333" s="140">
        <v>73376484</v>
      </c>
      <c r="O333" s="145">
        <v>19813</v>
      </c>
      <c r="P333" s="145">
        <v>200523</v>
      </c>
      <c r="Q333" s="145">
        <v>66514</v>
      </c>
      <c r="R333" s="145">
        <v>384758.7</v>
      </c>
      <c r="S333" s="145">
        <v>138137.70000000001</v>
      </c>
      <c r="T333" s="145">
        <v>219</v>
      </c>
      <c r="U333" s="145">
        <v>274</v>
      </c>
      <c r="V333" s="145">
        <v>320</v>
      </c>
      <c r="W333" s="145">
        <v>80</v>
      </c>
      <c r="X333" s="145">
        <v>147</v>
      </c>
      <c r="Y333" s="145">
        <v>211</v>
      </c>
      <c r="Z333" s="145">
        <v>268</v>
      </c>
      <c r="AA333" s="136">
        <f>ROUND((T333+X333)-MAX(0.3*(T333-98-147),0),0)</f>
        <v>366</v>
      </c>
      <c r="AB333" s="136">
        <f>ROUND((U333+Y333)-MAX(0.3*(U333-98-147),0),0)</f>
        <v>476</v>
      </c>
      <c r="AC333" s="136">
        <f>ROUND((V333+Z333)-MAX(0.3*(V333-98-147),0),0)</f>
        <v>566</v>
      </c>
      <c r="AD333" s="203">
        <v>7895</v>
      </c>
      <c r="AE333" s="136">
        <v>336</v>
      </c>
      <c r="AF333" s="136">
        <v>0</v>
      </c>
      <c r="AG333" s="136">
        <f>SUM(AE333:AF333)</f>
        <v>336</v>
      </c>
      <c r="AH333" s="136">
        <f>ROUND((AG333+W333)-MAX(0.3*(AG333-98-147),0),0)</f>
        <v>389</v>
      </c>
      <c r="AI333" s="203">
        <v>722</v>
      </c>
      <c r="AJ333" s="204">
        <v>14.4</v>
      </c>
      <c r="AK333" s="136">
        <v>0</v>
      </c>
      <c r="AL333" s="136">
        <v>108</v>
      </c>
      <c r="AM333" s="136">
        <v>55</v>
      </c>
      <c r="AN333" s="6">
        <v>0.66</v>
      </c>
      <c r="AO333" s="136">
        <v>21</v>
      </c>
      <c r="AP333" s="136">
        <v>13</v>
      </c>
      <c r="AQ333" s="6">
        <v>0.62</v>
      </c>
      <c r="AR333" s="149">
        <v>0</v>
      </c>
      <c r="AS333" s="149">
        <v>0.11</v>
      </c>
      <c r="AT333" s="149">
        <v>0.11</v>
      </c>
      <c r="AU333" s="149">
        <v>0.11</v>
      </c>
      <c r="AV333" s="136">
        <v>0</v>
      </c>
      <c r="AW333" s="136">
        <v>550</v>
      </c>
      <c r="AX333" s="136">
        <v>550</v>
      </c>
      <c r="AY333" s="136">
        <v>550</v>
      </c>
      <c r="AZ333" s="149">
        <v>0</v>
      </c>
      <c r="BA333" s="149">
        <v>0.1222</v>
      </c>
      <c r="BB333" s="149">
        <v>0.1222</v>
      </c>
      <c r="BC333" s="149">
        <v>0.1222</v>
      </c>
      <c r="BD333" s="138">
        <v>0</v>
      </c>
      <c r="BE333" s="138"/>
      <c r="BF333" s="138"/>
      <c r="BG333" s="136">
        <v>0</v>
      </c>
      <c r="BH333" s="6">
        <v>3.35</v>
      </c>
      <c r="BI333" s="6">
        <v>3.35</v>
      </c>
      <c r="BJ333" s="136"/>
      <c r="BK333" s="136"/>
      <c r="BL333" s="136"/>
      <c r="BM333" s="136"/>
      <c r="BN333" s="238"/>
      <c r="BO333" s="136"/>
      <c r="BP333" s="136"/>
      <c r="BQ333" s="136"/>
      <c r="BR333" s="136"/>
      <c r="BS333" s="136"/>
      <c r="BT333" s="136"/>
      <c r="BU333" s="136"/>
    </row>
    <row r="334" spans="1:73">
      <c r="A334" s="4" t="s">
        <v>97</v>
      </c>
      <c r="B334" s="137">
        <v>27</v>
      </c>
      <c r="C334" s="137">
        <v>1986</v>
      </c>
      <c r="D334" s="190">
        <v>813739</v>
      </c>
      <c r="E334" s="141">
        <v>369942</v>
      </c>
      <c r="F334" s="141">
        <v>31872</v>
      </c>
      <c r="G334" s="191">
        <v>7.9</v>
      </c>
      <c r="H334" s="209"/>
      <c r="I334" s="209"/>
      <c r="J334" s="209"/>
      <c r="K334" s="145">
        <v>10979</v>
      </c>
      <c r="L334" s="197"/>
      <c r="N334" s="140">
        <v>10152794</v>
      </c>
      <c r="O334" s="145">
        <v>76935</v>
      </c>
      <c r="P334" s="145">
        <v>25825</v>
      </c>
      <c r="Q334" s="145">
        <v>8840</v>
      </c>
      <c r="R334" s="145">
        <v>59602.58</v>
      </c>
      <c r="S334" s="145">
        <v>21754.83</v>
      </c>
      <c r="T334" s="145">
        <v>282</v>
      </c>
      <c r="U334" s="145">
        <v>354</v>
      </c>
      <c r="V334" s="145">
        <v>426</v>
      </c>
      <c r="W334" s="145">
        <v>80</v>
      </c>
      <c r="X334" s="145">
        <v>147</v>
      </c>
      <c r="Y334" s="145">
        <v>211</v>
      </c>
      <c r="Z334" s="145">
        <v>268</v>
      </c>
      <c r="AA334" s="136">
        <f>ROUND((T334+X334)-MAX(0.3*(T334-98-147),0),0)</f>
        <v>418</v>
      </c>
      <c r="AB334" s="136">
        <f>ROUND((U334+Y334)-MAX(0.3*(U334-98-147),0),0)</f>
        <v>532</v>
      </c>
      <c r="AC334" s="136">
        <f>ROUND((V334+Z334)-MAX(0.3*(V334-98-147),0),0)</f>
        <v>640</v>
      </c>
      <c r="AD334" s="203">
        <v>459</v>
      </c>
      <c r="AE334" s="136">
        <v>336</v>
      </c>
      <c r="AF334" s="136">
        <v>0</v>
      </c>
      <c r="AG334" s="136">
        <f>SUM(AE334:AF334)</f>
        <v>336</v>
      </c>
      <c r="AH334" s="136">
        <f>ROUND((AG334+W334)-MAX(0.3*(AG334-98-147),0),0)</f>
        <v>389</v>
      </c>
      <c r="AI334" s="203">
        <v>136</v>
      </c>
      <c r="AJ334" s="204">
        <v>16.5</v>
      </c>
      <c r="AK334" s="136">
        <v>1</v>
      </c>
      <c r="AL334" s="136">
        <v>50</v>
      </c>
      <c r="AM334" s="136">
        <v>50</v>
      </c>
      <c r="AN334" s="6">
        <v>0.5</v>
      </c>
      <c r="AO334" s="136">
        <v>28</v>
      </c>
      <c r="AP334" s="136">
        <v>22</v>
      </c>
      <c r="AQ334" s="6">
        <v>0.56000000000000005</v>
      </c>
      <c r="AR334" s="149">
        <v>0</v>
      </c>
      <c r="AS334" s="149">
        <v>0.11</v>
      </c>
      <c r="AT334" s="149">
        <v>0.11</v>
      </c>
      <c r="AU334" s="149">
        <v>0.11</v>
      </c>
      <c r="AV334" s="136">
        <v>0</v>
      </c>
      <c r="AW334" s="136">
        <v>550</v>
      </c>
      <c r="AX334" s="136">
        <v>550</v>
      </c>
      <c r="AY334" s="136">
        <v>550</v>
      </c>
      <c r="AZ334" s="149">
        <v>0</v>
      </c>
      <c r="BA334" s="149">
        <v>0.1222</v>
      </c>
      <c r="BB334" s="149">
        <v>0.1222</v>
      </c>
      <c r="BC334" s="149">
        <v>0.1222</v>
      </c>
      <c r="BD334" s="138">
        <v>0</v>
      </c>
      <c r="BE334" s="138"/>
      <c r="BF334" s="138"/>
      <c r="BG334" s="136">
        <v>0</v>
      </c>
      <c r="BH334" s="6">
        <v>3.35</v>
      </c>
      <c r="BI334" s="6">
        <v>3.35</v>
      </c>
      <c r="BJ334" s="136"/>
      <c r="BK334" s="136"/>
      <c r="BL334" s="136"/>
      <c r="BM334" s="136"/>
      <c r="BN334" s="238"/>
      <c r="BO334" s="136"/>
      <c r="BP334" s="136"/>
      <c r="BQ334" s="136"/>
      <c r="BR334" s="136"/>
      <c r="BS334" s="136"/>
      <c r="BT334" s="136"/>
      <c r="BU334" s="136"/>
    </row>
    <row r="335" spans="1:73">
      <c r="A335" s="4" t="s">
        <v>98</v>
      </c>
      <c r="B335" s="137">
        <v>28</v>
      </c>
      <c r="C335" s="137">
        <v>1986</v>
      </c>
      <c r="D335" s="190">
        <v>1574333</v>
      </c>
      <c r="E335" s="141">
        <v>767768</v>
      </c>
      <c r="F335" s="141">
        <v>40586</v>
      </c>
      <c r="G335" s="191">
        <v>5</v>
      </c>
      <c r="H335" s="209"/>
      <c r="I335" s="209"/>
      <c r="J335" s="209"/>
      <c r="K335" s="145">
        <v>26045</v>
      </c>
      <c r="L335" s="197"/>
      <c r="N335" s="140">
        <v>23031245</v>
      </c>
      <c r="O335" s="145">
        <v>3635</v>
      </c>
      <c r="P335" s="145">
        <v>47059</v>
      </c>
      <c r="Q335" s="145">
        <v>16142</v>
      </c>
      <c r="R335" s="145">
        <v>99458.09</v>
      </c>
      <c r="S335" s="145">
        <v>36146.92</v>
      </c>
      <c r="T335" s="145">
        <v>280</v>
      </c>
      <c r="U335" s="145">
        <v>350</v>
      </c>
      <c r="V335" s="145">
        <v>420</v>
      </c>
      <c r="W335" s="145">
        <v>80</v>
      </c>
      <c r="X335" s="145">
        <v>147</v>
      </c>
      <c r="Y335" s="145">
        <v>211</v>
      </c>
      <c r="Z335" s="145">
        <v>268</v>
      </c>
      <c r="AA335" s="136">
        <f>ROUND((T335+X335)-MAX(0.3*(T335-98-147),0),0)</f>
        <v>417</v>
      </c>
      <c r="AB335" s="136">
        <f>ROUND((U335+Y335)-MAX(0.3*(U335-98-147),0),0)</f>
        <v>530</v>
      </c>
      <c r="AC335" s="136">
        <f>ROUND((V335+Z335)-MAX(0.3*(V335-98-147),0),0)</f>
        <v>636</v>
      </c>
      <c r="AD335" s="203">
        <v>2496</v>
      </c>
      <c r="AE335" s="136">
        <v>336</v>
      </c>
      <c r="AF335" s="136">
        <v>62</v>
      </c>
      <c r="AG335" s="136">
        <f>SUM(AE335:AF335)</f>
        <v>398</v>
      </c>
      <c r="AH335" s="136">
        <f>ROUND((AG335+W335)-MAX(0.3*(AG335-98-147),0),0)</f>
        <v>432</v>
      </c>
      <c r="AI335" s="203">
        <v>220</v>
      </c>
      <c r="AJ335" s="204">
        <v>13.6</v>
      </c>
      <c r="AK335" s="136">
        <v>1</v>
      </c>
      <c r="AL335" s="136"/>
      <c r="AM335" s="136"/>
      <c r="AN335" s="6"/>
      <c r="AO335" s="136"/>
      <c r="AP335" s="136"/>
      <c r="AQ335" s="6"/>
      <c r="AR335" s="149">
        <v>0</v>
      </c>
      <c r="AS335" s="149">
        <v>0.11</v>
      </c>
      <c r="AT335" s="149">
        <v>0.11</v>
      </c>
      <c r="AU335" s="149">
        <v>0.11</v>
      </c>
      <c r="AV335" s="136">
        <v>0</v>
      </c>
      <c r="AW335" s="136">
        <v>550</v>
      </c>
      <c r="AX335" s="136">
        <v>550</v>
      </c>
      <c r="AY335" s="136">
        <v>550</v>
      </c>
      <c r="AZ335" s="149">
        <v>0</v>
      </c>
      <c r="BA335" s="149">
        <v>0.1222</v>
      </c>
      <c r="BB335" s="149">
        <v>0.1222</v>
      </c>
      <c r="BC335" s="149">
        <v>0.1222</v>
      </c>
      <c r="BD335" s="138">
        <v>0</v>
      </c>
      <c r="BE335" s="138"/>
      <c r="BF335" s="138"/>
      <c r="BG335" s="136">
        <v>0</v>
      </c>
      <c r="BH335" s="6">
        <v>3.35</v>
      </c>
      <c r="BI335" s="6">
        <v>1.6</v>
      </c>
      <c r="BJ335" s="136"/>
      <c r="BK335" s="136"/>
      <c r="BL335" s="136"/>
      <c r="BM335" s="136"/>
      <c r="BN335" s="238"/>
      <c r="BO335" s="136"/>
      <c r="BP335" s="136"/>
      <c r="BQ335" s="136"/>
      <c r="BR335" s="136"/>
      <c r="BS335" s="136"/>
      <c r="BT335" s="136"/>
      <c r="BU335" s="136"/>
    </row>
    <row r="336" spans="1:73">
      <c r="A336" s="4" t="s">
        <v>99</v>
      </c>
      <c r="B336" s="137">
        <v>29</v>
      </c>
      <c r="C336" s="137">
        <v>1986</v>
      </c>
      <c r="D336" s="190">
        <v>980613</v>
      </c>
      <c r="E336" s="141">
        <v>498051</v>
      </c>
      <c r="F336" s="141">
        <v>32835</v>
      </c>
      <c r="G336" s="191">
        <v>6.2</v>
      </c>
      <c r="H336" s="209"/>
      <c r="I336" s="209"/>
      <c r="J336" s="209"/>
      <c r="K336" s="145">
        <v>19731</v>
      </c>
      <c r="L336" s="197"/>
      <c r="N336" s="140">
        <v>15912885</v>
      </c>
      <c r="O336" s="145">
        <v>187729</v>
      </c>
      <c r="P336" s="145">
        <v>15883</v>
      </c>
      <c r="Q336" s="145">
        <v>5471</v>
      </c>
      <c r="R336" s="145">
        <v>34157.75</v>
      </c>
      <c r="S336" s="145">
        <v>15272.75</v>
      </c>
      <c r="T336" s="145">
        <v>229</v>
      </c>
      <c r="U336" s="145">
        <v>285</v>
      </c>
      <c r="V336" s="145">
        <v>341</v>
      </c>
      <c r="W336" s="145">
        <v>80</v>
      </c>
      <c r="X336" s="145">
        <v>147</v>
      </c>
      <c r="Y336" s="145">
        <v>211</v>
      </c>
      <c r="Z336" s="145">
        <v>268</v>
      </c>
      <c r="AA336" s="136">
        <f>ROUND((T336+X336)-MAX(0.3*(T336-98-147),0),0)</f>
        <v>376</v>
      </c>
      <c r="AB336" s="136">
        <f>ROUND((U336+Y336)-MAX(0.3*(U336-98-147),0),0)</f>
        <v>484</v>
      </c>
      <c r="AC336" s="136">
        <f>ROUND((V336+Z336)-MAX(0.3*(V336-98-147),0),0)</f>
        <v>580</v>
      </c>
      <c r="AD336" s="203">
        <v>774</v>
      </c>
      <c r="AE336" s="136">
        <v>336</v>
      </c>
      <c r="AF336" s="136">
        <v>36</v>
      </c>
      <c r="AG336" s="136">
        <f>SUM(AE336:AF336)</f>
        <v>372</v>
      </c>
      <c r="AH336" s="136">
        <f>ROUND((AG336+W336)-MAX(0.3*(AG336-98-147),0),0)</f>
        <v>414</v>
      </c>
      <c r="AI336" s="203">
        <v>82</v>
      </c>
      <c r="AJ336" s="204">
        <v>8.1</v>
      </c>
      <c r="AK336" s="136">
        <v>1</v>
      </c>
      <c r="AL336" s="136">
        <v>17</v>
      </c>
      <c r="AM336" s="136">
        <v>25</v>
      </c>
      <c r="AN336" s="6">
        <v>0.4</v>
      </c>
      <c r="AO336" s="136">
        <v>13</v>
      </c>
      <c r="AP336" s="136">
        <v>8</v>
      </c>
      <c r="AQ336" s="6">
        <v>0.62</v>
      </c>
      <c r="AR336" s="149">
        <v>0</v>
      </c>
      <c r="AS336" s="149">
        <v>0.11</v>
      </c>
      <c r="AT336" s="149">
        <v>0.11</v>
      </c>
      <c r="AU336" s="149">
        <v>0.11</v>
      </c>
      <c r="AV336" s="136">
        <v>0</v>
      </c>
      <c r="AW336" s="136">
        <v>550</v>
      </c>
      <c r="AX336" s="136">
        <v>550</v>
      </c>
      <c r="AY336" s="136">
        <v>550</v>
      </c>
      <c r="AZ336" s="149">
        <v>0</v>
      </c>
      <c r="BA336" s="149">
        <v>0.1222</v>
      </c>
      <c r="BB336" s="149">
        <v>0.1222</v>
      </c>
      <c r="BC336" s="149">
        <v>0.1222</v>
      </c>
      <c r="BD336" s="138">
        <v>0</v>
      </c>
      <c r="BE336" s="138"/>
      <c r="BF336" s="138"/>
      <c r="BG336" s="136">
        <v>0</v>
      </c>
      <c r="BH336" s="6">
        <v>3.35</v>
      </c>
      <c r="BI336" s="6">
        <v>2.75</v>
      </c>
      <c r="BJ336" s="136"/>
      <c r="BK336" s="136"/>
      <c r="BL336" s="136"/>
      <c r="BM336" s="136"/>
      <c r="BN336" s="238"/>
      <c r="BO336" s="136"/>
      <c r="BP336" s="136"/>
      <c r="BQ336" s="136"/>
      <c r="BR336" s="136"/>
      <c r="BS336" s="136"/>
      <c r="BT336" s="136"/>
      <c r="BU336" s="136"/>
    </row>
    <row r="337" spans="1:73">
      <c r="A337" s="4" t="s">
        <v>100</v>
      </c>
      <c r="B337" s="137">
        <v>30</v>
      </c>
      <c r="C337" s="137">
        <v>1986</v>
      </c>
      <c r="D337" s="190">
        <v>1025053</v>
      </c>
      <c r="E337" s="141">
        <v>545821</v>
      </c>
      <c r="F337" s="141">
        <v>15514</v>
      </c>
      <c r="G337" s="191">
        <v>2.8</v>
      </c>
      <c r="H337" s="209"/>
      <c r="I337" s="209"/>
      <c r="J337" s="209"/>
      <c r="K337" s="145">
        <v>18369</v>
      </c>
      <c r="L337" s="197"/>
      <c r="N337" s="140">
        <v>17589083</v>
      </c>
      <c r="O337" s="145">
        <v>5501</v>
      </c>
      <c r="P337" s="145">
        <v>13097</v>
      </c>
      <c r="Q337" s="145">
        <v>4966</v>
      </c>
      <c r="R337" s="145">
        <v>23802.25</v>
      </c>
      <c r="S337" s="145">
        <v>10619.75</v>
      </c>
      <c r="T337" s="145">
        <v>329</v>
      </c>
      <c r="U337" s="145">
        <v>389</v>
      </c>
      <c r="V337" s="145">
        <v>442</v>
      </c>
      <c r="W337" s="145">
        <v>80</v>
      </c>
      <c r="X337" s="145">
        <v>147</v>
      </c>
      <c r="Y337" s="145">
        <v>211</v>
      </c>
      <c r="Z337" s="145">
        <v>268</v>
      </c>
      <c r="AA337" s="136">
        <f>ROUND((T337+X337)-MAX(0.3*(T337-98-147),0),0)</f>
        <v>451</v>
      </c>
      <c r="AB337" s="136">
        <f>ROUND((U337+Y337)-MAX(0.3*(U337-98-147),0),0)</f>
        <v>557</v>
      </c>
      <c r="AC337" s="136">
        <f>ROUND((V337+Z337)-MAX(0.3*(V337-98-147),0),0)</f>
        <v>651</v>
      </c>
      <c r="AD337" s="203">
        <v>597</v>
      </c>
      <c r="AE337" s="136">
        <v>336</v>
      </c>
      <c r="AF337" s="136">
        <v>27</v>
      </c>
      <c r="AG337" s="136">
        <f>SUM(AE337:AF337)</f>
        <v>363</v>
      </c>
      <c r="AH337" s="136">
        <f>ROUND((AG337+W337)-MAX(0.3*(AG337-98-147),0),0)</f>
        <v>408</v>
      </c>
      <c r="AI337" s="203">
        <v>37</v>
      </c>
      <c r="AJ337" s="204">
        <v>3.7</v>
      </c>
      <c r="AK337" s="136">
        <v>0</v>
      </c>
      <c r="AL337" s="136">
        <v>102</v>
      </c>
      <c r="AM337" s="136">
        <v>297</v>
      </c>
      <c r="AN337" s="6">
        <v>0.26</v>
      </c>
      <c r="AO337" s="136">
        <v>6</v>
      </c>
      <c r="AP337" s="136">
        <v>18</v>
      </c>
      <c r="AQ337" s="6">
        <v>0.25</v>
      </c>
      <c r="AR337" s="149">
        <v>0</v>
      </c>
      <c r="AS337" s="149">
        <v>0.11</v>
      </c>
      <c r="AT337" s="149">
        <v>0.11</v>
      </c>
      <c r="AU337" s="149">
        <v>0.11</v>
      </c>
      <c r="AV337" s="136">
        <v>0</v>
      </c>
      <c r="AW337" s="136">
        <v>550</v>
      </c>
      <c r="AX337" s="136">
        <v>550</v>
      </c>
      <c r="AY337" s="136">
        <v>550</v>
      </c>
      <c r="AZ337" s="149">
        <v>0</v>
      </c>
      <c r="BA337" s="149">
        <v>0.1222</v>
      </c>
      <c r="BB337" s="149">
        <v>0.1222</v>
      </c>
      <c r="BC337" s="149">
        <v>0.1222</v>
      </c>
      <c r="BD337" s="138">
        <v>0</v>
      </c>
      <c r="BE337" s="138"/>
      <c r="BF337" s="138"/>
      <c r="BG337" s="136">
        <v>0</v>
      </c>
      <c r="BH337" s="6">
        <v>3.35</v>
      </c>
      <c r="BI337" s="6">
        <v>3.35</v>
      </c>
      <c r="BJ337" s="136"/>
      <c r="BK337" s="136"/>
      <c r="BL337" s="136"/>
      <c r="BM337" s="136"/>
      <c r="BN337" s="238"/>
      <c r="BO337" s="136"/>
      <c r="BP337" s="136"/>
      <c r="BQ337" s="136"/>
      <c r="BR337" s="136"/>
      <c r="BS337" s="136"/>
      <c r="BT337" s="136"/>
      <c r="BU337" s="136"/>
    </row>
    <row r="338" spans="1:73">
      <c r="A338" s="4" t="s">
        <v>101</v>
      </c>
      <c r="B338" s="137">
        <v>31</v>
      </c>
      <c r="C338" s="137">
        <v>1986</v>
      </c>
      <c r="D338" s="190">
        <v>7622159</v>
      </c>
      <c r="E338" s="141">
        <v>3707802</v>
      </c>
      <c r="F338" s="141">
        <v>195726</v>
      </c>
      <c r="G338" s="191">
        <v>5</v>
      </c>
      <c r="H338" s="209"/>
      <c r="I338" s="209"/>
      <c r="J338" s="209"/>
      <c r="K338" s="145">
        <v>158836</v>
      </c>
      <c r="L338" s="197"/>
      <c r="N338" s="140">
        <v>144359457</v>
      </c>
      <c r="O338" s="145">
        <v>78675</v>
      </c>
      <c r="P338" s="145">
        <v>355655</v>
      </c>
      <c r="Q338" s="145">
        <v>121278</v>
      </c>
      <c r="R338" s="145">
        <v>428736.7</v>
      </c>
      <c r="S338" s="145">
        <v>161151.79999999999</v>
      </c>
      <c r="T338" s="145">
        <v>307</v>
      </c>
      <c r="U338" s="145">
        <v>404</v>
      </c>
      <c r="V338" s="145">
        <v>465</v>
      </c>
      <c r="W338" s="145">
        <v>80</v>
      </c>
      <c r="X338" s="145">
        <v>147</v>
      </c>
      <c r="Y338" s="145">
        <v>211</v>
      </c>
      <c r="Z338" s="145">
        <v>268</v>
      </c>
      <c r="AA338" s="136">
        <f>ROUND((T338+X338)-MAX(0.3*(T338-98-147),0),0)</f>
        <v>435</v>
      </c>
      <c r="AB338" s="136">
        <f>ROUND((U338+Y338)-MAX(0.3*(U338-98-147),0),0)</f>
        <v>567</v>
      </c>
      <c r="AC338" s="136">
        <f>ROUND((V338+Z338)-MAX(0.3*(V338-98-147),0),0)</f>
        <v>667</v>
      </c>
      <c r="AD338" s="203">
        <v>12764</v>
      </c>
      <c r="AE338" s="136">
        <v>336</v>
      </c>
      <c r="AF338" s="136">
        <v>31</v>
      </c>
      <c r="AG338" s="136">
        <f>SUM(AE338:AF338)</f>
        <v>367</v>
      </c>
      <c r="AH338" s="136">
        <f>ROUND((AG338+W338)-MAX(0.3*(AG338-98-147),0),0)</f>
        <v>410</v>
      </c>
      <c r="AI338" s="203">
        <v>679</v>
      </c>
      <c r="AJ338" s="204">
        <v>8.9</v>
      </c>
      <c r="AK338" s="136">
        <v>0</v>
      </c>
      <c r="AL338" s="136">
        <v>30</v>
      </c>
      <c r="AM338" s="136">
        <v>50</v>
      </c>
      <c r="AN338" s="6">
        <v>0.38</v>
      </c>
      <c r="AO338" s="136">
        <v>23</v>
      </c>
      <c r="AP338" s="136">
        <v>17</v>
      </c>
      <c r="AQ338" s="6">
        <v>0.57999999999999996</v>
      </c>
      <c r="AR338" s="149">
        <v>0</v>
      </c>
      <c r="AS338" s="149">
        <v>0.11</v>
      </c>
      <c r="AT338" s="149">
        <v>0.11</v>
      </c>
      <c r="AU338" s="149">
        <v>0.11</v>
      </c>
      <c r="AV338" s="136">
        <v>0</v>
      </c>
      <c r="AW338" s="136">
        <v>550</v>
      </c>
      <c r="AX338" s="136">
        <v>550</v>
      </c>
      <c r="AY338" s="136">
        <v>550</v>
      </c>
      <c r="AZ338" s="149">
        <v>0</v>
      </c>
      <c r="BA338" s="149">
        <v>0.1222</v>
      </c>
      <c r="BB338" s="149">
        <v>0.1222</v>
      </c>
      <c r="BC338" s="149">
        <v>0.1222</v>
      </c>
      <c r="BD338" s="138">
        <v>0</v>
      </c>
      <c r="BE338" s="138"/>
      <c r="BF338" s="138"/>
      <c r="BG338" s="136">
        <v>0</v>
      </c>
      <c r="BH338" s="6">
        <v>3.35</v>
      </c>
      <c r="BI338" s="6">
        <v>3.35</v>
      </c>
      <c r="BJ338" s="136"/>
      <c r="BK338" s="136"/>
      <c r="BL338" s="136"/>
      <c r="BM338" s="136"/>
      <c r="BN338" s="238"/>
      <c r="BO338" s="136"/>
      <c r="BP338" s="136"/>
      <c r="BQ338" s="136"/>
      <c r="BR338" s="136"/>
      <c r="BS338" s="136"/>
      <c r="BT338" s="136"/>
      <c r="BU338" s="136"/>
    </row>
    <row r="339" spans="1:73">
      <c r="A339" s="4" t="s">
        <v>102</v>
      </c>
      <c r="B339" s="137">
        <v>32</v>
      </c>
      <c r="C339" s="137">
        <v>1986</v>
      </c>
      <c r="D339" s="190">
        <v>1462729</v>
      </c>
      <c r="E339" s="141">
        <v>608831</v>
      </c>
      <c r="F339" s="141">
        <v>62577</v>
      </c>
      <c r="G339" s="191">
        <v>9.3000000000000007</v>
      </c>
      <c r="H339" s="209"/>
      <c r="I339" s="209"/>
      <c r="J339" s="209"/>
      <c r="K339" s="145">
        <v>21807</v>
      </c>
      <c r="L339" s="197"/>
      <c r="N339" s="140">
        <v>18255711</v>
      </c>
      <c r="O339" s="145">
        <v>15902</v>
      </c>
      <c r="P339" s="145">
        <v>51529</v>
      </c>
      <c r="Q339" s="145">
        <v>18104</v>
      </c>
      <c r="R339" s="145">
        <v>153966.70000000001</v>
      </c>
      <c r="S339" s="145">
        <v>48983.5</v>
      </c>
      <c r="T339" s="145">
        <v>210</v>
      </c>
      <c r="U339" s="145">
        <v>258</v>
      </c>
      <c r="V339" s="145">
        <v>313</v>
      </c>
      <c r="W339" s="145">
        <v>80</v>
      </c>
      <c r="X339" s="145">
        <v>147</v>
      </c>
      <c r="Y339" s="145">
        <v>211</v>
      </c>
      <c r="Z339" s="145">
        <v>268</v>
      </c>
      <c r="AA339" s="136">
        <f>ROUND((T339+X339)-MAX(0.3*(T339-98-147),0),0)</f>
        <v>357</v>
      </c>
      <c r="AB339" s="136">
        <f>ROUND((U339+Y339)-MAX(0.3*(U339-98-147),0),0)</f>
        <v>465</v>
      </c>
      <c r="AC339" s="136">
        <f>ROUND((V339+Z339)-MAX(0.3*(V339-98-147),0),0)</f>
        <v>561</v>
      </c>
      <c r="AD339" s="203">
        <v>1755</v>
      </c>
      <c r="AE339" s="136">
        <v>336</v>
      </c>
      <c r="AF339" s="136">
        <v>0</v>
      </c>
      <c r="AG339" s="136">
        <f>SUM(AE339:AF339)</f>
        <v>336</v>
      </c>
      <c r="AH339" s="136">
        <f>ROUND((AG339+W339)-MAX(0.3*(AG339-98-147),0),0)</f>
        <v>389</v>
      </c>
      <c r="AI339" s="203">
        <v>306</v>
      </c>
      <c r="AJ339" s="204">
        <v>21.3</v>
      </c>
      <c r="AK339" s="136">
        <v>1</v>
      </c>
      <c r="AL339" s="136">
        <v>42</v>
      </c>
      <c r="AM339" s="136">
        <v>28</v>
      </c>
      <c r="AN339" s="6">
        <v>0.6</v>
      </c>
      <c r="AO339" s="136">
        <v>21</v>
      </c>
      <c r="AP339" s="136">
        <v>21</v>
      </c>
      <c r="AQ339" s="6">
        <v>0.5</v>
      </c>
      <c r="AR339" s="149">
        <v>0</v>
      </c>
      <c r="AS339" s="149">
        <v>0.11</v>
      </c>
      <c r="AT339" s="149">
        <v>0.11</v>
      </c>
      <c r="AU339" s="149">
        <v>0.11</v>
      </c>
      <c r="AV339" s="136">
        <v>0</v>
      </c>
      <c r="AW339" s="136">
        <v>550</v>
      </c>
      <c r="AX339" s="136">
        <v>550</v>
      </c>
      <c r="AY339" s="136">
        <v>550</v>
      </c>
      <c r="AZ339" s="149">
        <v>0</v>
      </c>
      <c r="BA339" s="149">
        <v>0.1222</v>
      </c>
      <c r="BB339" s="149">
        <v>0.1222</v>
      </c>
      <c r="BC339" s="149">
        <v>0.1222</v>
      </c>
      <c r="BD339" s="138">
        <v>0</v>
      </c>
      <c r="BE339" s="138"/>
      <c r="BF339" s="138"/>
      <c r="BG339" s="136">
        <v>0</v>
      </c>
      <c r="BH339" s="6">
        <v>3.35</v>
      </c>
      <c r="BI339" s="6">
        <v>3.35</v>
      </c>
      <c r="BJ339" s="136"/>
      <c r="BK339" s="136"/>
      <c r="BL339" s="136"/>
      <c r="BM339" s="136"/>
      <c r="BN339" s="238"/>
      <c r="BO339" s="136"/>
      <c r="BP339" s="136"/>
      <c r="BQ339" s="136"/>
      <c r="BR339" s="136"/>
      <c r="BS339" s="136"/>
      <c r="BT339" s="136"/>
      <c r="BU339" s="136"/>
    </row>
    <row r="340" spans="1:73">
      <c r="A340" s="4" t="s">
        <v>103</v>
      </c>
      <c r="B340" s="137">
        <v>33</v>
      </c>
      <c r="C340" s="137">
        <v>1986</v>
      </c>
      <c r="D340" s="190">
        <v>17833419</v>
      </c>
      <c r="E340" s="141">
        <v>7913640</v>
      </c>
      <c r="F340" s="141">
        <v>524993</v>
      </c>
      <c r="G340" s="191">
        <v>6.2</v>
      </c>
      <c r="H340" s="209"/>
      <c r="I340" s="209"/>
      <c r="J340" s="209"/>
      <c r="K340" s="145">
        <v>390104</v>
      </c>
      <c r="L340" s="197"/>
      <c r="N340" s="140">
        <v>318949769</v>
      </c>
      <c r="O340" s="145">
        <v>445425</v>
      </c>
      <c r="P340" s="145">
        <v>1099520</v>
      </c>
      <c r="Q340" s="145">
        <v>368361</v>
      </c>
      <c r="R340" s="145">
        <v>1722919</v>
      </c>
      <c r="S340" s="145">
        <v>721889.6</v>
      </c>
      <c r="T340" s="145">
        <v>416</v>
      </c>
      <c r="U340" s="145">
        <v>497</v>
      </c>
      <c r="V340" s="145">
        <v>596</v>
      </c>
      <c r="W340" s="145">
        <v>80</v>
      </c>
      <c r="X340" s="145">
        <v>147</v>
      </c>
      <c r="Y340" s="145">
        <v>211</v>
      </c>
      <c r="Z340" s="145">
        <v>268</v>
      </c>
      <c r="AA340" s="136">
        <f>ROUND((T340+X340)-MAX(0.3*(T340-98-147),0),0)</f>
        <v>512</v>
      </c>
      <c r="AB340" s="136">
        <f>ROUND((U340+Y340)-MAX(0.3*(U340-98-147),0),0)</f>
        <v>632</v>
      </c>
      <c r="AC340" s="136">
        <f>ROUND((V340+Z340)-MAX(0.3*(V340-98-147),0),0)</f>
        <v>759</v>
      </c>
      <c r="AD340" s="203">
        <v>25923</v>
      </c>
      <c r="AE340" s="136">
        <v>336</v>
      </c>
      <c r="AF340" s="136">
        <v>72</v>
      </c>
      <c r="AG340" s="136">
        <f>SUM(AE340:AF340)</f>
        <v>408</v>
      </c>
      <c r="AH340" s="136">
        <f>ROUND((AG340+W340)-MAX(0.3*(AG340-98-147),0),0)</f>
        <v>439</v>
      </c>
      <c r="AI340" s="203">
        <v>2322</v>
      </c>
      <c r="AJ340" s="204">
        <v>13.2</v>
      </c>
      <c r="AK340" s="136">
        <v>1</v>
      </c>
      <c r="AL340" s="136">
        <v>94</v>
      </c>
      <c r="AM340" s="136">
        <v>56</v>
      </c>
      <c r="AN340" s="6">
        <v>0.63</v>
      </c>
      <c r="AO340" s="136">
        <v>26</v>
      </c>
      <c r="AP340" s="136">
        <v>35</v>
      </c>
      <c r="AQ340" s="6">
        <v>0.43</v>
      </c>
      <c r="AR340" s="149">
        <v>0</v>
      </c>
      <c r="AS340" s="149">
        <v>0.11</v>
      </c>
      <c r="AT340" s="149">
        <v>0.11</v>
      </c>
      <c r="AU340" s="149">
        <v>0.11</v>
      </c>
      <c r="AV340" s="136">
        <v>0</v>
      </c>
      <c r="AW340" s="136">
        <v>550</v>
      </c>
      <c r="AX340" s="136">
        <v>550</v>
      </c>
      <c r="AY340" s="136">
        <v>550</v>
      </c>
      <c r="AZ340" s="149">
        <v>0</v>
      </c>
      <c r="BA340" s="149">
        <v>0.1222</v>
      </c>
      <c r="BB340" s="149">
        <v>0.1222</v>
      </c>
      <c r="BC340" s="149">
        <v>0.1222</v>
      </c>
      <c r="BD340" s="138">
        <v>0</v>
      </c>
      <c r="BE340" s="138"/>
      <c r="BF340" s="138"/>
      <c r="BG340" s="136">
        <v>0</v>
      </c>
      <c r="BH340" s="6">
        <v>3.35</v>
      </c>
      <c r="BI340" s="6">
        <v>3.35</v>
      </c>
      <c r="BJ340" s="136"/>
      <c r="BK340" s="136"/>
      <c r="BL340" s="136"/>
      <c r="BM340" s="136"/>
      <c r="BN340" s="238"/>
      <c r="BO340" s="136"/>
      <c r="BP340" s="136"/>
      <c r="BQ340" s="136"/>
      <c r="BR340" s="136"/>
      <c r="BS340" s="136"/>
      <c r="BT340" s="136"/>
      <c r="BU340" s="136"/>
    </row>
    <row r="341" spans="1:73">
      <c r="A341" s="4" t="s">
        <v>104</v>
      </c>
      <c r="B341" s="137">
        <v>34</v>
      </c>
      <c r="C341" s="137">
        <v>1986</v>
      </c>
      <c r="D341" s="190">
        <v>6321578</v>
      </c>
      <c r="E341" s="141">
        <v>3017057</v>
      </c>
      <c r="F341" s="141">
        <v>168423</v>
      </c>
      <c r="G341" s="191">
        <v>5.3</v>
      </c>
      <c r="H341" s="209"/>
      <c r="I341" s="209"/>
      <c r="J341" s="209"/>
      <c r="K341" s="145">
        <v>104785</v>
      </c>
      <c r="L341" s="197"/>
      <c r="N341" s="140">
        <v>84796696</v>
      </c>
      <c r="O341" s="145">
        <v>24329</v>
      </c>
      <c r="P341" s="145">
        <v>174967</v>
      </c>
      <c r="Q341" s="145">
        <v>66864</v>
      </c>
      <c r="R341" s="145">
        <v>449993.5</v>
      </c>
      <c r="S341" s="145">
        <v>167128.1</v>
      </c>
      <c r="T341" s="145">
        <v>214</v>
      </c>
      <c r="U341" s="145">
        <v>246</v>
      </c>
      <c r="V341" s="145">
        <v>269</v>
      </c>
      <c r="W341" s="145">
        <v>80</v>
      </c>
      <c r="X341" s="145">
        <v>147</v>
      </c>
      <c r="Y341" s="145">
        <v>211</v>
      </c>
      <c r="Z341" s="145">
        <v>268</v>
      </c>
      <c r="AA341" s="136">
        <f>ROUND((T341+X341)-MAX(0.3*(T341-98-147),0),0)</f>
        <v>361</v>
      </c>
      <c r="AB341" s="136">
        <f>ROUND((U341+Y341)-MAX(0.3*(U341-98-147),0),0)</f>
        <v>457</v>
      </c>
      <c r="AC341" s="136">
        <f>ROUND((V341+Z341)-MAX(0.3*(V341-98-147),0),0)</f>
        <v>530</v>
      </c>
      <c r="AD341" s="203">
        <v>9433</v>
      </c>
      <c r="AE341" s="136">
        <v>336</v>
      </c>
      <c r="AF341" s="136">
        <v>0</v>
      </c>
      <c r="AG341" s="136">
        <f>SUM(AE341:AF341)</f>
        <v>336</v>
      </c>
      <c r="AH341" s="136">
        <f>ROUND((AG341+W341)-MAX(0.3*(AG341-98-147),0),0)</f>
        <v>389</v>
      </c>
      <c r="AI341" s="203">
        <v>884</v>
      </c>
      <c r="AJ341" s="204">
        <v>14.3</v>
      </c>
      <c r="AK341" s="136">
        <v>0</v>
      </c>
      <c r="AL341" s="136">
        <v>82</v>
      </c>
      <c r="AM341" s="136">
        <v>38</v>
      </c>
      <c r="AN341" s="6">
        <v>0.68</v>
      </c>
      <c r="AO341" s="136">
        <v>38</v>
      </c>
      <c r="AP341" s="136">
        <v>12</v>
      </c>
      <c r="AQ341" s="6">
        <v>0.76</v>
      </c>
      <c r="AR341" s="149">
        <v>0</v>
      </c>
      <c r="AS341" s="149">
        <v>0.11</v>
      </c>
      <c r="AT341" s="149">
        <v>0.11</v>
      </c>
      <c r="AU341" s="149">
        <v>0.11</v>
      </c>
      <c r="AV341" s="136">
        <v>0</v>
      </c>
      <c r="AW341" s="136">
        <v>550</v>
      </c>
      <c r="AX341" s="136">
        <v>550</v>
      </c>
      <c r="AY341" s="136">
        <v>550</v>
      </c>
      <c r="AZ341" s="149">
        <v>0</v>
      </c>
      <c r="BA341" s="149">
        <v>0.1222</v>
      </c>
      <c r="BB341" s="149">
        <v>0.1222</v>
      </c>
      <c r="BC341" s="149">
        <v>0.1222</v>
      </c>
      <c r="BD341" s="138">
        <v>0</v>
      </c>
      <c r="BE341" s="138"/>
      <c r="BF341" s="138"/>
      <c r="BG341" s="136">
        <v>0</v>
      </c>
      <c r="BH341" s="6">
        <v>3.35</v>
      </c>
      <c r="BI341" s="6">
        <v>3.35</v>
      </c>
      <c r="BJ341" s="136"/>
      <c r="BK341" s="136"/>
      <c r="BL341" s="136"/>
      <c r="BM341" s="136"/>
      <c r="BN341" s="238"/>
      <c r="BO341" s="136"/>
      <c r="BP341" s="136"/>
      <c r="BQ341" s="136"/>
      <c r="BR341" s="136"/>
      <c r="BS341" s="136"/>
      <c r="BT341" s="136"/>
      <c r="BU341" s="136"/>
    </row>
    <row r="342" spans="1:73">
      <c r="A342" s="4" t="s">
        <v>105</v>
      </c>
      <c r="B342" s="137">
        <v>35</v>
      </c>
      <c r="C342" s="137">
        <v>1986</v>
      </c>
      <c r="D342" s="190">
        <v>669512</v>
      </c>
      <c r="E342" s="141">
        <v>313041</v>
      </c>
      <c r="F342" s="141">
        <v>19466</v>
      </c>
      <c r="G342" s="191">
        <v>5.9</v>
      </c>
      <c r="H342" s="209"/>
      <c r="I342" s="209"/>
      <c r="J342" s="209"/>
      <c r="K342" s="145">
        <v>9773</v>
      </c>
      <c r="L342" s="197"/>
      <c r="N342" s="140">
        <v>8910617</v>
      </c>
      <c r="O342" s="145">
        <v>40313</v>
      </c>
      <c r="P342" s="145">
        <v>13427</v>
      </c>
      <c r="Q342" s="145">
        <v>4843</v>
      </c>
      <c r="R342" s="145">
        <v>35733.08</v>
      </c>
      <c r="S342" s="145">
        <v>12390.42</v>
      </c>
      <c r="T342" s="145">
        <v>301</v>
      </c>
      <c r="U342" s="145">
        <v>371</v>
      </c>
      <c r="V342" s="145">
        <v>454</v>
      </c>
      <c r="W342" s="145">
        <v>80</v>
      </c>
      <c r="X342" s="145">
        <v>147</v>
      </c>
      <c r="Y342" s="145">
        <v>211</v>
      </c>
      <c r="Z342" s="145">
        <v>268</v>
      </c>
      <c r="AA342" s="136">
        <f>ROUND((T342+X342)-MAX(0.3*(T342-98-147),0),0)</f>
        <v>431</v>
      </c>
      <c r="AB342" s="136">
        <f>ROUND((U342+Y342)-MAX(0.3*(U342-98-147),0),0)</f>
        <v>544</v>
      </c>
      <c r="AC342" s="136">
        <f>ROUND((V342+Z342)-MAX(0.3*(V342-98-147),0),0)</f>
        <v>659</v>
      </c>
      <c r="AD342" s="203">
        <v>232</v>
      </c>
      <c r="AE342" s="136">
        <v>336</v>
      </c>
      <c r="AF342" s="136">
        <v>0</v>
      </c>
      <c r="AG342" s="136">
        <f>SUM(AE342:AF342)</f>
        <v>336</v>
      </c>
      <c r="AH342" s="136">
        <f>ROUND((AG342+W342)-MAX(0.3*(AG342-98-147),0),0)</f>
        <v>389</v>
      </c>
      <c r="AI342" s="203">
        <v>88</v>
      </c>
      <c r="AJ342" s="204">
        <v>13.5</v>
      </c>
      <c r="AK342" s="136">
        <v>1</v>
      </c>
      <c r="AL342" s="136">
        <v>42</v>
      </c>
      <c r="AM342" s="136">
        <v>64</v>
      </c>
      <c r="AN342" s="6">
        <v>0.4</v>
      </c>
      <c r="AO342" s="136">
        <v>24</v>
      </c>
      <c r="AP342" s="136">
        <v>29</v>
      </c>
      <c r="AQ342" s="6">
        <v>0.45</v>
      </c>
      <c r="AR342" s="149">
        <v>0</v>
      </c>
      <c r="AS342" s="149">
        <v>0.11</v>
      </c>
      <c r="AT342" s="149">
        <v>0.11</v>
      </c>
      <c r="AU342" s="149">
        <v>0.11</v>
      </c>
      <c r="AV342" s="136">
        <v>0</v>
      </c>
      <c r="AW342" s="136">
        <v>550</v>
      </c>
      <c r="AX342" s="136">
        <v>550</v>
      </c>
      <c r="AY342" s="136">
        <v>550</v>
      </c>
      <c r="AZ342" s="149">
        <v>0</v>
      </c>
      <c r="BA342" s="149">
        <v>0.1222</v>
      </c>
      <c r="BB342" s="149">
        <v>0.1222</v>
      </c>
      <c r="BC342" s="149">
        <v>0.1222</v>
      </c>
      <c r="BD342" s="138">
        <v>0</v>
      </c>
      <c r="BE342" s="138"/>
      <c r="BF342" s="138"/>
      <c r="BG342" s="136">
        <v>0</v>
      </c>
      <c r="BH342" s="6">
        <v>3.35</v>
      </c>
      <c r="BI342" s="6">
        <v>3.35</v>
      </c>
      <c r="BJ342" s="136"/>
      <c r="BK342" s="136"/>
      <c r="BL342" s="136"/>
      <c r="BM342" s="136"/>
      <c r="BN342" s="238"/>
      <c r="BO342" s="136"/>
      <c r="BP342" s="136"/>
      <c r="BQ342" s="136"/>
      <c r="BR342" s="136"/>
      <c r="BS342" s="136"/>
      <c r="BT342" s="136"/>
      <c r="BU342" s="136"/>
    </row>
    <row r="343" spans="1:73">
      <c r="A343" s="4" t="s">
        <v>106</v>
      </c>
      <c r="B343" s="137">
        <v>36</v>
      </c>
      <c r="C343" s="137">
        <v>1986</v>
      </c>
      <c r="D343" s="190">
        <v>10730268</v>
      </c>
      <c r="E343" s="141">
        <v>4791014</v>
      </c>
      <c r="F343" s="141">
        <v>431890</v>
      </c>
      <c r="G343" s="191">
        <v>8.3000000000000007</v>
      </c>
      <c r="H343" s="209"/>
      <c r="I343" s="209"/>
      <c r="J343" s="209"/>
      <c r="K343" s="145">
        <v>182644</v>
      </c>
      <c r="L343" s="197"/>
      <c r="N343" s="140">
        <v>158445882</v>
      </c>
      <c r="O343" s="145">
        <v>1037343</v>
      </c>
      <c r="P343" s="145">
        <v>676733</v>
      </c>
      <c r="Q343" s="145">
        <v>227315</v>
      </c>
      <c r="R343" s="145">
        <v>1127177</v>
      </c>
      <c r="S343" s="145">
        <v>449911.4</v>
      </c>
      <c r="T343" s="145">
        <v>248</v>
      </c>
      <c r="U343" s="145">
        <v>302</v>
      </c>
      <c r="V343" s="145">
        <v>374</v>
      </c>
      <c r="W343" s="145">
        <v>80</v>
      </c>
      <c r="X343" s="145">
        <v>147</v>
      </c>
      <c r="Y343" s="145">
        <v>211</v>
      </c>
      <c r="Z343" s="145">
        <v>268</v>
      </c>
      <c r="AA343" s="136">
        <f>ROUND((T343+X343)-MAX(0.3*(T343-98-147),0),0)</f>
        <v>394</v>
      </c>
      <c r="AB343" s="136">
        <f>ROUND((U343+Y343)-MAX(0.3*(U343-98-147),0),0)</f>
        <v>496</v>
      </c>
      <c r="AC343" s="136">
        <f>ROUND((V343+Z343)-MAX(0.3*(V343-98-147),0),0)</f>
        <v>603</v>
      </c>
      <c r="AD343" s="203">
        <v>17016</v>
      </c>
      <c r="AE343" s="136">
        <v>336</v>
      </c>
      <c r="AF343" s="136">
        <v>0</v>
      </c>
      <c r="AG343" s="136">
        <f>SUM(AE343:AF343)</f>
        <v>336</v>
      </c>
      <c r="AH343" s="136">
        <f>ROUND((AG343+W343)-MAX(0.3*(AG343-98-147),0),0)</f>
        <v>389</v>
      </c>
      <c r="AI343" s="203">
        <v>1372</v>
      </c>
      <c r="AJ343" s="204">
        <v>12.8</v>
      </c>
      <c r="AK343" s="136">
        <v>1</v>
      </c>
      <c r="AL343" s="136">
        <v>58</v>
      </c>
      <c r="AM343" s="136">
        <v>40</v>
      </c>
      <c r="AN343" s="6">
        <v>0.59</v>
      </c>
      <c r="AO343" s="136">
        <v>15</v>
      </c>
      <c r="AP343" s="136">
        <v>18</v>
      </c>
      <c r="AQ343" s="6">
        <v>0.45</v>
      </c>
      <c r="AR343" s="149">
        <v>0</v>
      </c>
      <c r="AS343" s="149">
        <v>0.11</v>
      </c>
      <c r="AT343" s="149">
        <v>0.11</v>
      </c>
      <c r="AU343" s="149">
        <v>0.11</v>
      </c>
      <c r="AV343" s="136">
        <v>0</v>
      </c>
      <c r="AW343" s="136">
        <v>550</v>
      </c>
      <c r="AX343" s="136">
        <v>550</v>
      </c>
      <c r="AY343" s="136">
        <v>550</v>
      </c>
      <c r="AZ343" s="149">
        <v>0</v>
      </c>
      <c r="BA343" s="149">
        <v>0.1222</v>
      </c>
      <c r="BB343" s="149">
        <v>0.1222</v>
      </c>
      <c r="BC343" s="149">
        <v>0.1222</v>
      </c>
      <c r="BD343" s="138">
        <v>0</v>
      </c>
      <c r="BE343" s="138"/>
      <c r="BF343" s="138"/>
      <c r="BG343" s="136">
        <v>0</v>
      </c>
      <c r="BH343" s="6">
        <v>3.35</v>
      </c>
      <c r="BI343" s="6">
        <v>2.2999999999999998</v>
      </c>
      <c r="BJ343" s="136"/>
      <c r="BK343" s="136"/>
      <c r="BL343" s="136"/>
      <c r="BM343" s="136"/>
      <c r="BN343" s="238"/>
      <c r="BO343" s="136"/>
      <c r="BP343" s="136"/>
      <c r="BQ343" s="136"/>
      <c r="BR343" s="136"/>
      <c r="BS343" s="136"/>
      <c r="BT343" s="136"/>
      <c r="BU343" s="136"/>
    </row>
    <row r="344" spans="1:73">
      <c r="A344" s="4" t="s">
        <v>107</v>
      </c>
      <c r="B344" s="137">
        <v>37</v>
      </c>
      <c r="C344" s="137">
        <v>1986</v>
      </c>
      <c r="D344" s="190">
        <v>3252735</v>
      </c>
      <c r="E344" s="141">
        <v>1459542</v>
      </c>
      <c r="F344" s="141">
        <v>131051</v>
      </c>
      <c r="G344" s="191">
        <v>8.1999999999999993</v>
      </c>
      <c r="H344" s="209"/>
      <c r="I344" s="209"/>
      <c r="J344" s="209"/>
      <c r="K344" s="145">
        <v>48997</v>
      </c>
      <c r="L344" s="197"/>
      <c r="N344" s="140">
        <v>43625647</v>
      </c>
      <c r="O344" s="145">
        <v>64437</v>
      </c>
      <c r="P344" s="145">
        <v>87860</v>
      </c>
      <c r="Q344" s="145">
        <v>30223</v>
      </c>
      <c r="R344" s="145">
        <v>263910.3</v>
      </c>
      <c r="S344" s="145">
        <v>100259.1</v>
      </c>
      <c r="T344" s="145">
        <v>240</v>
      </c>
      <c r="U344" s="145">
        <v>310</v>
      </c>
      <c r="V344" s="145">
        <v>384</v>
      </c>
      <c r="W344" s="145">
        <v>80</v>
      </c>
      <c r="X344" s="145">
        <v>147</v>
      </c>
      <c r="Y344" s="145">
        <v>211</v>
      </c>
      <c r="Z344" s="145">
        <v>268</v>
      </c>
      <c r="AA344" s="136">
        <f>ROUND((T344+X344)-MAX(0.3*(T344-98-147),0),0)</f>
        <v>387</v>
      </c>
      <c r="AB344" s="136">
        <f>ROUND((U344+Y344)-MAX(0.3*(U344-98-147),0),0)</f>
        <v>502</v>
      </c>
      <c r="AC344" s="136">
        <f>ROUND((V344+Z344)-MAX(0.3*(V344-98-147),0),0)</f>
        <v>610</v>
      </c>
      <c r="AD344" s="203">
        <v>3068</v>
      </c>
      <c r="AE344" s="136">
        <v>336</v>
      </c>
      <c r="AF344" s="136">
        <v>64</v>
      </c>
      <c r="AG344" s="136">
        <f>SUM(AE344:AF344)</f>
        <v>400</v>
      </c>
      <c r="AH344" s="136">
        <f>ROUND((AG344+W344)-MAX(0.3*(AG344-98-147),0),0)</f>
        <v>434</v>
      </c>
      <c r="AI344" s="203">
        <v>469</v>
      </c>
      <c r="AJ344" s="204">
        <v>14.7</v>
      </c>
      <c r="AK344" s="136">
        <v>1</v>
      </c>
      <c r="AL344" s="136">
        <v>69</v>
      </c>
      <c r="AM344" s="136">
        <v>32</v>
      </c>
      <c r="AN344" s="6">
        <v>0.68</v>
      </c>
      <c r="AO344" s="136">
        <v>34</v>
      </c>
      <c r="AP344" s="136">
        <v>14</v>
      </c>
      <c r="AQ344" s="6">
        <v>0.71</v>
      </c>
      <c r="AR344" s="149">
        <v>0</v>
      </c>
      <c r="AS344" s="149">
        <v>0.11</v>
      </c>
      <c r="AT344" s="149">
        <v>0.11</v>
      </c>
      <c r="AU344" s="149">
        <v>0.11</v>
      </c>
      <c r="AV344" s="136">
        <v>0</v>
      </c>
      <c r="AW344" s="136">
        <v>550</v>
      </c>
      <c r="AX344" s="136">
        <v>550</v>
      </c>
      <c r="AY344" s="136">
        <v>550</v>
      </c>
      <c r="AZ344" s="149">
        <v>0</v>
      </c>
      <c r="BA344" s="149">
        <v>0.1222</v>
      </c>
      <c r="BB344" s="149">
        <v>0.1222</v>
      </c>
      <c r="BC344" s="149">
        <v>0.1222</v>
      </c>
      <c r="BD344" s="138">
        <v>0</v>
      </c>
      <c r="BE344" s="138"/>
      <c r="BF344" s="138"/>
      <c r="BG344" s="136">
        <v>0</v>
      </c>
      <c r="BH344" s="6">
        <v>3.35</v>
      </c>
      <c r="BI344" s="6">
        <v>3.35</v>
      </c>
      <c r="BJ344" s="136"/>
      <c r="BK344" s="136"/>
      <c r="BL344" s="136"/>
      <c r="BM344" s="136"/>
      <c r="BN344" s="238"/>
      <c r="BO344" s="136"/>
      <c r="BP344" s="136"/>
      <c r="BQ344" s="136"/>
      <c r="BR344" s="136"/>
      <c r="BS344" s="136"/>
      <c r="BT344" s="136"/>
      <c r="BU344" s="136"/>
    </row>
    <row r="345" spans="1:73">
      <c r="A345" s="4" t="s">
        <v>108</v>
      </c>
      <c r="B345" s="137">
        <v>38</v>
      </c>
      <c r="C345" s="137">
        <v>1986</v>
      </c>
      <c r="D345" s="190">
        <v>2683528</v>
      </c>
      <c r="E345" s="141">
        <v>1247520</v>
      </c>
      <c r="F345" s="141">
        <v>109155</v>
      </c>
      <c r="G345" s="191">
        <v>8</v>
      </c>
      <c r="H345" s="209"/>
      <c r="I345" s="209"/>
      <c r="J345" s="209"/>
      <c r="K345" s="145">
        <v>41730</v>
      </c>
      <c r="L345" s="197"/>
      <c r="N345" s="140">
        <v>37856822</v>
      </c>
      <c r="O345" s="145">
        <v>134199</v>
      </c>
      <c r="P345" s="145">
        <v>82036</v>
      </c>
      <c r="Q345" s="145">
        <v>30359</v>
      </c>
      <c r="R345" s="145">
        <v>226408.1</v>
      </c>
      <c r="S345" s="145">
        <v>93476.160000000003</v>
      </c>
      <c r="T345" s="145">
        <v>338</v>
      </c>
      <c r="U345" s="145">
        <v>397</v>
      </c>
      <c r="V345" s="145">
        <v>482</v>
      </c>
      <c r="W345" s="145">
        <v>80</v>
      </c>
      <c r="X345" s="145">
        <v>147</v>
      </c>
      <c r="Y345" s="145">
        <v>211</v>
      </c>
      <c r="Z345" s="145">
        <v>268</v>
      </c>
      <c r="AA345" s="136">
        <f>ROUND((T345+X345)-MAX(0.3*(T345-98-147),0),0)</f>
        <v>457</v>
      </c>
      <c r="AB345" s="136">
        <f>ROUND((U345+Y345)-MAX(0.3*(U345-98-147),0),0)</f>
        <v>562</v>
      </c>
      <c r="AC345" s="136">
        <f>ROUND((V345+Z345)-MAX(0.3*(V345-98-147),0),0)</f>
        <v>679</v>
      </c>
      <c r="AD345" s="203">
        <v>4053</v>
      </c>
      <c r="AE345" s="136">
        <v>336</v>
      </c>
      <c r="AF345" s="136">
        <v>2</v>
      </c>
      <c r="AG345" s="136">
        <f>SUM(AE345:AF345)</f>
        <v>338</v>
      </c>
      <c r="AH345" s="136">
        <f>ROUND((AG345+W345)-MAX(0.3*(AG345-98-147),0),0)</f>
        <v>390</v>
      </c>
      <c r="AI345" s="203">
        <v>332</v>
      </c>
      <c r="AJ345" s="204">
        <v>12.3</v>
      </c>
      <c r="AK345" s="136">
        <v>0</v>
      </c>
      <c r="AL345" s="136">
        <v>34</v>
      </c>
      <c r="AM345" s="136">
        <v>26</v>
      </c>
      <c r="AN345" s="6">
        <v>0.56999999999999995</v>
      </c>
      <c r="AO345" s="136">
        <v>18</v>
      </c>
      <c r="AP345" s="136">
        <v>12</v>
      </c>
      <c r="AQ345" s="6">
        <v>0.6</v>
      </c>
      <c r="AR345" s="149">
        <v>0</v>
      </c>
      <c r="AS345" s="149">
        <v>0.11</v>
      </c>
      <c r="AT345" s="149">
        <v>0.11</v>
      </c>
      <c r="AU345" s="149">
        <v>0.11</v>
      </c>
      <c r="AV345" s="136">
        <v>0</v>
      </c>
      <c r="AW345" s="136">
        <v>550</v>
      </c>
      <c r="AX345" s="136">
        <v>550</v>
      </c>
      <c r="AY345" s="136">
        <v>550</v>
      </c>
      <c r="AZ345" s="149">
        <v>0</v>
      </c>
      <c r="BA345" s="149">
        <v>0.1222</v>
      </c>
      <c r="BB345" s="149">
        <v>0.1222</v>
      </c>
      <c r="BC345" s="149">
        <v>0.1222</v>
      </c>
      <c r="BD345" s="138">
        <v>0</v>
      </c>
      <c r="BE345" s="138"/>
      <c r="BF345" s="138"/>
      <c r="BG345" s="136">
        <v>0</v>
      </c>
      <c r="BH345" s="6">
        <v>3.35</v>
      </c>
      <c r="BI345" s="6">
        <v>3.35</v>
      </c>
      <c r="BJ345" s="136"/>
      <c r="BK345" s="136"/>
      <c r="BL345" s="136"/>
      <c r="BM345" s="136"/>
      <c r="BN345" s="238"/>
      <c r="BO345" s="136"/>
      <c r="BP345" s="136"/>
      <c r="BQ345" s="136"/>
      <c r="BR345" s="136"/>
      <c r="BS345" s="136"/>
      <c r="BT345" s="136"/>
      <c r="BU345" s="136"/>
    </row>
    <row r="346" spans="1:73">
      <c r="A346" s="4" t="s">
        <v>109</v>
      </c>
      <c r="B346" s="137">
        <v>39</v>
      </c>
      <c r="C346" s="137">
        <v>1986</v>
      </c>
      <c r="D346" s="190">
        <v>11782752</v>
      </c>
      <c r="E346" s="141">
        <v>5216732</v>
      </c>
      <c r="F346" s="141">
        <v>386388</v>
      </c>
      <c r="G346" s="191">
        <v>6.9</v>
      </c>
      <c r="H346" s="209"/>
      <c r="I346" s="209"/>
      <c r="J346" s="209"/>
      <c r="K346" s="145">
        <v>187386</v>
      </c>
      <c r="L346" s="197"/>
      <c r="N346" s="140">
        <v>177342443</v>
      </c>
      <c r="O346" s="145">
        <v>99654</v>
      </c>
      <c r="P346" s="145">
        <v>580193</v>
      </c>
      <c r="Q346" s="145">
        <v>190816</v>
      </c>
      <c r="R346" s="145">
        <v>1011439</v>
      </c>
      <c r="S346" s="145">
        <v>406087</v>
      </c>
      <c r="T346" s="145">
        <v>299</v>
      </c>
      <c r="U346" s="145">
        <v>382</v>
      </c>
      <c r="V346" s="145">
        <v>466</v>
      </c>
      <c r="W346" s="145">
        <v>80</v>
      </c>
      <c r="X346" s="145">
        <v>147</v>
      </c>
      <c r="Y346" s="145">
        <v>211</v>
      </c>
      <c r="Z346" s="145">
        <v>268</v>
      </c>
      <c r="AA346" s="136">
        <f>ROUND((T346+X346)-MAX(0.3*(T346-98-147),0),0)</f>
        <v>430</v>
      </c>
      <c r="AB346" s="136">
        <f>ROUND((U346+Y346)-MAX(0.3*(U346-98-147),0),0)</f>
        <v>552</v>
      </c>
      <c r="AC346" s="136">
        <f>ROUND((V346+Z346)-MAX(0.3*(V346-98-147),0),0)</f>
        <v>668</v>
      </c>
      <c r="AD346" s="203">
        <v>13314</v>
      </c>
      <c r="AE346" s="136">
        <v>336</v>
      </c>
      <c r="AF346" s="136">
        <v>32</v>
      </c>
      <c r="AG346" s="136">
        <f>SUM(AE346:AF346)</f>
        <v>368</v>
      </c>
      <c r="AH346" s="136">
        <f>ROUND((AG346+W346)-MAX(0.3*(AG346-98-147),0),0)</f>
        <v>411</v>
      </c>
      <c r="AI346" s="203">
        <v>1190</v>
      </c>
      <c r="AJ346" s="204">
        <v>10.1</v>
      </c>
      <c r="AK346" s="136">
        <v>0</v>
      </c>
      <c r="AL346" s="136">
        <v>103</v>
      </c>
      <c r="AM346" s="136">
        <v>100</v>
      </c>
      <c r="AN346" s="6">
        <v>0.51</v>
      </c>
      <c r="AO346" s="136">
        <v>23</v>
      </c>
      <c r="AP346" s="136">
        <v>27</v>
      </c>
      <c r="AQ346" s="6">
        <v>0.46</v>
      </c>
      <c r="AR346" s="149">
        <v>0</v>
      </c>
      <c r="AS346" s="149">
        <v>0.11</v>
      </c>
      <c r="AT346" s="149">
        <v>0.11</v>
      </c>
      <c r="AU346" s="149">
        <v>0.11</v>
      </c>
      <c r="AV346" s="136">
        <v>0</v>
      </c>
      <c r="AW346" s="136">
        <v>550</v>
      </c>
      <c r="AX346" s="136">
        <v>550</v>
      </c>
      <c r="AY346" s="136">
        <v>550</v>
      </c>
      <c r="AZ346" s="149">
        <v>0</v>
      </c>
      <c r="BA346" s="149">
        <v>0.1222</v>
      </c>
      <c r="BB346" s="149">
        <v>0.1222</v>
      </c>
      <c r="BC346" s="149">
        <v>0.1222</v>
      </c>
      <c r="BD346" s="138">
        <v>0</v>
      </c>
      <c r="BE346" s="138"/>
      <c r="BF346" s="138"/>
      <c r="BG346" s="136">
        <v>0</v>
      </c>
      <c r="BH346" s="6">
        <v>3.35</v>
      </c>
      <c r="BI346" s="6">
        <v>3.35</v>
      </c>
      <c r="BJ346" s="136"/>
      <c r="BK346" s="136"/>
      <c r="BL346" s="136"/>
      <c r="BM346" s="136"/>
      <c r="BN346" s="238"/>
      <c r="BO346" s="136"/>
      <c r="BP346" s="136"/>
      <c r="BQ346" s="136"/>
      <c r="BR346" s="136"/>
      <c r="BS346" s="136"/>
      <c r="BT346" s="136"/>
      <c r="BU346" s="136"/>
    </row>
    <row r="347" spans="1:73">
      <c r="A347" s="4" t="s">
        <v>110</v>
      </c>
      <c r="B347" s="137">
        <v>40</v>
      </c>
      <c r="C347" s="137">
        <v>1986</v>
      </c>
      <c r="D347" s="190">
        <v>977341</v>
      </c>
      <c r="E347" s="141">
        <v>488500</v>
      </c>
      <c r="F347" s="141">
        <v>20701</v>
      </c>
      <c r="G347" s="191">
        <v>4.0999999999999996</v>
      </c>
      <c r="H347" s="209"/>
      <c r="I347" s="209"/>
      <c r="J347" s="209"/>
      <c r="K347" s="145">
        <v>16622</v>
      </c>
      <c r="L347" s="197"/>
      <c r="N347" s="140">
        <v>15348279</v>
      </c>
      <c r="O347" s="145">
        <v>8646</v>
      </c>
      <c r="P347" s="145">
        <v>44439</v>
      </c>
      <c r="Q347" s="145">
        <v>16035</v>
      </c>
      <c r="R347" s="145">
        <v>66038.09</v>
      </c>
      <c r="S347" s="145">
        <v>27906.83</v>
      </c>
      <c r="T347" s="145">
        <v>407</v>
      </c>
      <c r="U347" s="145">
        <v>503</v>
      </c>
      <c r="V347" s="145">
        <v>574</v>
      </c>
      <c r="W347" s="145">
        <v>80</v>
      </c>
      <c r="X347" s="145">
        <v>147</v>
      </c>
      <c r="Y347" s="145">
        <v>211</v>
      </c>
      <c r="Z347" s="145">
        <v>268</v>
      </c>
      <c r="AA347" s="136">
        <f>ROUND((T347+X347)-MAX(0.3*(T347-98-147),0),0)</f>
        <v>505</v>
      </c>
      <c r="AB347" s="136">
        <f>ROUND((U347+Y347)-MAX(0.3*(U347-98-147),0),0)</f>
        <v>637</v>
      </c>
      <c r="AC347" s="136">
        <f>ROUND((V347+Z347)-MAX(0.3*(V347-98-147),0),0)</f>
        <v>743</v>
      </c>
      <c r="AD347" s="203">
        <v>1243</v>
      </c>
      <c r="AE347" s="136">
        <v>336</v>
      </c>
      <c r="AF347" s="136">
        <v>56</v>
      </c>
      <c r="AG347" s="136">
        <f>SUM(AE347:AF347)</f>
        <v>392</v>
      </c>
      <c r="AH347" s="136">
        <f>ROUND((AG347+W347)-MAX(0.3*(AG347-98-147),0),0)</f>
        <v>428</v>
      </c>
      <c r="AI347" s="203">
        <v>87</v>
      </c>
      <c r="AJ347" s="204">
        <v>9.1</v>
      </c>
      <c r="AK347" s="136">
        <v>0</v>
      </c>
      <c r="AL347" s="136">
        <v>77</v>
      </c>
      <c r="AM347" s="136">
        <v>21</v>
      </c>
      <c r="AN347" s="6">
        <v>0.79</v>
      </c>
      <c r="AO347" s="136">
        <v>38</v>
      </c>
      <c r="AP347" s="136">
        <v>12</v>
      </c>
      <c r="AQ347" s="6">
        <v>0.76</v>
      </c>
      <c r="AR347" s="149">
        <v>0</v>
      </c>
      <c r="AS347" s="149">
        <v>0.11</v>
      </c>
      <c r="AT347" s="149">
        <v>0.11</v>
      </c>
      <c r="AU347" s="149">
        <v>0.11</v>
      </c>
      <c r="AV347" s="136">
        <v>0</v>
      </c>
      <c r="AW347" s="136">
        <v>550</v>
      </c>
      <c r="AX347" s="136">
        <v>550</v>
      </c>
      <c r="AY347" s="136">
        <v>550</v>
      </c>
      <c r="AZ347" s="149">
        <v>0</v>
      </c>
      <c r="BA347" s="149">
        <v>0.1222</v>
      </c>
      <c r="BB347" s="149">
        <v>0.1222</v>
      </c>
      <c r="BC347" s="149">
        <v>0.1222</v>
      </c>
      <c r="BD347" s="138">
        <v>0.22209999999999999</v>
      </c>
      <c r="BE347" s="138"/>
      <c r="BF347" s="138"/>
      <c r="BG347" s="136">
        <v>0</v>
      </c>
      <c r="BH347" s="6">
        <v>3.35</v>
      </c>
      <c r="BI347" s="6">
        <v>3.55</v>
      </c>
      <c r="BJ347" s="136"/>
      <c r="BK347" s="136"/>
      <c r="BL347" s="136"/>
      <c r="BM347" s="136"/>
      <c r="BN347" s="238"/>
      <c r="BO347" s="136"/>
      <c r="BP347" s="136"/>
      <c r="BQ347" s="136"/>
      <c r="BR347" s="136"/>
      <c r="BS347" s="136"/>
      <c r="BT347" s="136"/>
      <c r="BU347" s="136"/>
    </row>
    <row r="348" spans="1:73">
      <c r="A348" s="4" t="s">
        <v>111</v>
      </c>
      <c r="B348" s="137">
        <v>41</v>
      </c>
      <c r="C348" s="137">
        <v>1986</v>
      </c>
      <c r="D348" s="190">
        <v>3342758</v>
      </c>
      <c r="E348" s="141">
        <v>1485545</v>
      </c>
      <c r="F348" s="141">
        <v>101907</v>
      </c>
      <c r="G348" s="191">
        <v>6.4</v>
      </c>
      <c r="H348" s="209"/>
      <c r="I348" s="209"/>
      <c r="J348" s="209"/>
      <c r="K348" s="145">
        <v>47748</v>
      </c>
      <c r="L348" s="197"/>
      <c r="N348" s="140">
        <v>41172834</v>
      </c>
      <c r="O348" s="145">
        <v>43584</v>
      </c>
      <c r="P348" s="145">
        <v>130272</v>
      </c>
      <c r="Q348" s="145">
        <v>46116</v>
      </c>
      <c r="R348" s="145">
        <v>337391.7</v>
      </c>
      <c r="S348" s="145">
        <v>115183.3</v>
      </c>
      <c r="T348" s="145">
        <v>158</v>
      </c>
      <c r="U348" s="145">
        <v>199</v>
      </c>
      <c r="V348" s="145">
        <v>239</v>
      </c>
      <c r="W348" s="145">
        <v>80</v>
      </c>
      <c r="X348" s="145">
        <v>147</v>
      </c>
      <c r="Y348" s="145">
        <v>211</v>
      </c>
      <c r="Z348" s="145">
        <v>268</v>
      </c>
      <c r="AA348" s="136">
        <f>ROUND((T348+X348)-MAX(0.3*(T348-98-147),0),0)</f>
        <v>305</v>
      </c>
      <c r="AB348" s="136">
        <f>ROUND((U348+Y348)-MAX(0.3*(U348-98-147),0),0)</f>
        <v>410</v>
      </c>
      <c r="AC348" s="136">
        <f>ROUND((V348+Z348)-MAX(0.3*(V348-98-147),0),0)</f>
        <v>507</v>
      </c>
      <c r="AD348" s="203">
        <v>8603</v>
      </c>
      <c r="AE348" s="136">
        <v>336</v>
      </c>
      <c r="AF348" s="136">
        <v>0</v>
      </c>
      <c r="AG348" s="136">
        <f>SUM(AE348:AF348)</f>
        <v>336</v>
      </c>
      <c r="AH348" s="136">
        <f>ROUND((AG348+W348)-MAX(0.3*(AG348-98-147),0),0)</f>
        <v>389</v>
      </c>
      <c r="AI348" s="203">
        <v>569</v>
      </c>
      <c r="AJ348" s="204">
        <v>17.3</v>
      </c>
      <c r="AK348" s="136">
        <v>1</v>
      </c>
      <c r="AL348" s="136">
        <v>96</v>
      </c>
      <c r="AM348" s="136">
        <v>27</v>
      </c>
      <c r="AN348" s="6">
        <v>0.78</v>
      </c>
      <c r="AO348" s="136">
        <v>36</v>
      </c>
      <c r="AP348" s="136">
        <v>10</v>
      </c>
      <c r="AQ348" s="6">
        <v>0.78</v>
      </c>
      <c r="AR348" s="149">
        <v>0</v>
      </c>
      <c r="AS348" s="149">
        <v>0.11</v>
      </c>
      <c r="AT348" s="149">
        <v>0.11</v>
      </c>
      <c r="AU348" s="149">
        <v>0.11</v>
      </c>
      <c r="AV348" s="136">
        <v>0</v>
      </c>
      <c r="AW348" s="136">
        <v>550</v>
      </c>
      <c r="AX348" s="136">
        <v>550</v>
      </c>
      <c r="AY348" s="136">
        <v>550</v>
      </c>
      <c r="AZ348" s="149">
        <v>0</v>
      </c>
      <c r="BA348" s="149">
        <v>0.1222</v>
      </c>
      <c r="BB348" s="149">
        <v>0.1222</v>
      </c>
      <c r="BC348" s="149">
        <v>0.1222</v>
      </c>
      <c r="BD348" s="138">
        <v>0</v>
      </c>
      <c r="BE348" s="138"/>
      <c r="BF348" s="138"/>
      <c r="BG348" s="136">
        <v>0</v>
      </c>
      <c r="BH348" s="6">
        <v>3.35</v>
      </c>
      <c r="BI348" s="6">
        <v>3.35</v>
      </c>
      <c r="BJ348" s="136"/>
      <c r="BK348" s="136"/>
      <c r="BL348" s="136"/>
      <c r="BM348" s="136"/>
      <c r="BN348" s="238"/>
      <c r="BO348" s="136"/>
      <c r="BP348" s="136"/>
      <c r="BQ348" s="136"/>
      <c r="BR348" s="136"/>
      <c r="BS348" s="136"/>
      <c r="BT348" s="136"/>
      <c r="BU348" s="136"/>
    </row>
    <row r="349" spans="1:73">
      <c r="A349" s="4" t="s">
        <v>112</v>
      </c>
      <c r="B349" s="137">
        <v>42</v>
      </c>
      <c r="C349" s="137">
        <v>1986</v>
      </c>
      <c r="D349" s="190">
        <v>696034</v>
      </c>
      <c r="E349" s="141">
        <v>332959</v>
      </c>
      <c r="F349" s="141">
        <v>15966</v>
      </c>
      <c r="G349" s="191">
        <v>4.5999999999999996</v>
      </c>
      <c r="H349" s="209"/>
      <c r="I349" s="209"/>
      <c r="J349" s="209"/>
      <c r="K349" s="145">
        <v>10067</v>
      </c>
      <c r="N349" s="140">
        <v>8896433</v>
      </c>
      <c r="O349" s="145">
        <v>3699</v>
      </c>
      <c r="P349" s="145">
        <v>17346</v>
      </c>
      <c r="Q349" s="145">
        <v>6161</v>
      </c>
      <c r="R349" s="145">
        <v>52111.75</v>
      </c>
      <c r="S349" s="145">
        <v>16771.25</v>
      </c>
      <c r="T349" s="145">
        <v>286</v>
      </c>
      <c r="U349" s="145">
        <v>329</v>
      </c>
      <c r="V349" s="145">
        <v>371</v>
      </c>
      <c r="W349" s="145">
        <v>80</v>
      </c>
      <c r="X349" s="145">
        <v>147</v>
      </c>
      <c r="Y349" s="145">
        <v>211</v>
      </c>
      <c r="Z349" s="145">
        <v>268</v>
      </c>
      <c r="AA349" s="136">
        <f>ROUND((T349+X349)-MAX(0.3*(T349-98-147),0),0)</f>
        <v>421</v>
      </c>
      <c r="AB349" s="136">
        <f>ROUND((U349+Y349)-MAX(0.3*(U349-98-147),0),0)</f>
        <v>515</v>
      </c>
      <c r="AC349" s="136">
        <f>ROUND((V349+Z349)-MAX(0.3*(V349-98-147),0),0)</f>
        <v>601</v>
      </c>
      <c r="AD349" s="203">
        <v>1049</v>
      </c>
      <c r="AE349" s="136">
        <v>336</v>
      </c>
      <c r="AF349" s="136">
        <v>15</v>
      </c>
      <c r="AG349" s="136">
        <f>SUM(AE349:AF349)</f>
        <v>351</v>
      </c>
      <c r="AH349" s="136">
        <f>ROUND((AG349+W349)-MAX(0.3*(AG349-98-147),0),0)</f>
        <v>399</v>
      </c>
      <c r="AI349" s="203">
        <v>118</v>
      </c>
      <c r="AJ349" s="204">
        <v>17</v>
      </c>
      <c r="AK349" s="136">
        <v>0</v>
      </c>
      <c r="AL349" s="136">
        <v>13</v>
      </c>
      <c r="AM349" s="136">
        <v>57</v>
      </c>
      <c r="AN349" s="6">
        <v>0.19</v>
      </c>
      <c r="AO349" s="136">
        <v>10</v>
      </c>
      <c r="AP349" s="136">
        <v>25</v>
      </c>
      <c r="AQ349" s="6">
        <v>0.28999999999999998</v>
      </c>
      <c r="AR349" s="149">
        <v>0</v>
      </c>
      <c r="AS349" s="149">
        <v>0.11</v>
      </c>
      <c r="AT349" s="149">
        <v>0.11</v>
      </c>
      <c r="AU349" s="149">
        <v>0.11</v>
      </c>
      <c r="AV349" s="136">
        <v>0</v>
      </c>
      <c r="AW349" s="136">
        <v>550</v>
      </c>
      <c r="AX349" s="136">
        <v>550</v>
      </c>
      <c r="AY349" s="136">
        <v>550</v>
      </c>
      <c r="AZ349" s="149">
        <v>0</v>
      </c>
      <c r="BA349" s="149">
        <v>0.1222</v>
      </c>
      <c r="BB349" s="149">
        <v>0.1222</v>
      </c>
      <c r="BC349" s="149">
        <v>0.1222</v>
      </c>
      <c r="BD349" s="138">
        <v>0</v>
      </c>
      <c r="BE349" s="138"/>
      <c r="BF349" s="138"/>
      <c r="BG349" s="136">
        <v>0</v>
      </c>
      <c r="BH349" s="6">
        <v>3.35</v>
      </c>
      <c r="BI349" s="6">
        <v>2.8</v>
      </c>
      <c r="BJ349" s="136"/>
      <c r="BK349" s="136"/>
      <c r="BL349" s="136"/>
      <c r="BM349" s="136"/>
      <c r="BN349" s="238"/>
      <c r="BO349" s="136"/>
      <c r="BP349" s="136"/>
      <c r="BQ349" s="136"/>
      <c r="BR349" s="136"/>
      <c r="BS349" s="136"/>
      <c r="BT349" s="136"/>
      <c r="BU349" s="136"/>
    </row>
    <row r="350" spans="1:73">
      <c r="A350" s="4" t="s">
        <v>113</v>
      </c>
      <c r="B350" s="137">
        <v>43</v>
      </c>
      <c r="C350" s="137">
        <v>1986</v>
      </c>
      <c r="D350" s="190">
        <v>4738708</v>
      </c>
      <c r="E350" s="141">
        <v>2118432</v>
      </c>
      <c r="F350" s="141">
        <v>181713</v>
      </c>
      <c r="G350" s="191">
        <v>7.9</v>
      </c>
      <c r="H350" s="209"/>
      <c r="I350" s="209"/>
      <c r="J350" s="209"/>
      <c r="K350" s="145">
        <v>73288</v>
      </c>
      <c r="L350" s="197"/>
      <c r="N350" s="140">
        <v>61284468</v>
      </c>
      <c r="O350" s="145">
        <v>42303</v>
      </c>
      <c r="P350" s="145">
        <v>161635</v>
      </c>
      <c r="Q350" s="145">
        <v>59080</v>
      </c>
      <c r="R350" s="145">
        <v>505626.5</v>
      </c>
      <c r="S350" s="145">
        <v>184060.6</v>
      </c>
      <c r="T350" s="145">
        <v>117</v>
      </c>
      <c r="U350" s="145">
        <v>153</v>
      </c>
      <c r="V350" s="145">
        <v>186</v>
      </c>
      <c r="W350" s="145">
        <v>80</v>
      </c>
      <c r="X350" s="145">
        <v>147</v>
      </c>
      <c r="Y350" s="145">
        <v>211</v>
      </c>
      <c r="Z350" s="145">
        <v>268</v>
      </c>
      <c r="AA350" s="136">
        <f>ROUND((T350+X350)-MAX(0.3*(T350-98-147),0),0)</f>
        <v>264</v>
      </c>
      <c r="AB350" s="136">
        <f>ROUND((U350+Y350)-MAX(0.3*(U350-98-147),0),0)</f>
        <v>364</v>
      </c>
      <c r="AC350" s="136">
        <f>ROUND((V350+Z350)-MAX(0.3*(V350-98-147),0),0)</f>
        <v>454</v>
      </c>
      <c r="AD350" s="203">
        <v>10224</v>
      </c>
      <c r="AE350" s="136">
        <v>336</v>
      </c>
      <c r="AF350" s="136">
        <v>0</v>
      </c>
      <c r="AG350" s="136">
        <f>SUM(AE350:AF350)</f>
        <v>336</v>
      </c>
      <c r="AH350" s="136">
        <f>ROUND((AG350+W350)-MAX(0.3*(AG350-98-147),0),0)</f>
        <v>389</v>
      </c>
      <c r="AI350" s="203">
        <v>853</v>
      </c>
      <c r="AJ350" s="204">
        <v>18.3</v>
      </c>
      <c r="AK350" s="136">
        <v>0</v>
      </c>
      <c r="AL350" s="136">
        <v>62</v>
      </c>
      <c r="AM350" s="136">
        <v>37</v>
      </c>
      <c r="AN350" s="6">
        <v>0.63</v>
      </c>
      <c r="AO350" s="136">
        <v>23</v>
      </c>
      <c r="AP350" s="136">
        <v>10</v>
      </c>
      <c r="AQ350" s="6">
        <v>0.7</v>
      </c>
      <c r="AR350" s="149">
        <v>0</v>
      </c>
      <c r="AS350" s="149">
        <v>0.11</v>
      </c>
      <c r="AT350" s="149">
        <v>0.11</v>
      </c>
      <c r="AU350" s="149">
        <v>0.11</v>
      </c>
      <c r="AV350" s="136">
        <v>0</v>
      </c>
      <c r="AW350" s="136">
        <v>550</v>
      </c>
      <c r="AX350" s="136">
        <v>550</v>
      </c>
      <c r="AY350" s="136">
        <v>550</v>
      </c>
      <c r="AZ350" s="149">
        <v>0</v>
      </c>
      <c r="BA350" s="149">
        <v>0.1222</v>
      </c>
      <c r="BB350" s="149">
        <v>0.1222</v>
      </c>
      <c r="BC350" s="149">
        <v>0.1222</v>
      </c>
      <c r="BD350" s="138">
        <v>0</v>
      </c>
      <c r="BE350" s="138"/>
      <c r="BF350" s="138"/>
      <c r="BG350" s="136">
        <v>0</v>
      </c>
      <c r="BH350" s="6">
        <v>3.35</v>
      </c>
      <c r="BI350" s="6">
        <v>3.35</v>
      </c>
      <c r="BJ350" s="136"/>
      <c r="BK350" s="136"/>
      <c r="BL350" s="136"/>
      <c r="BM350" s="136"/>
      <c r="BN350" s="238"/>
      <c r="BO350" s="136"/>
      <c r="BP350" s="136"/>
      <c r="BQ350" s="136"/>
      <c r="BR350" s="136"/>
      <c r="BS350" s="136"/>
      <c r="BT350" s="136"/>
      <c r="BU350" s="136"/>
    </row>
    <row r="351" spans="1:73">
      <c r="A351" s="4" t="s">
        <v>114</v>
      </c>
      <c r="B351" s="137">
        <v>44</v>
      </c>
      <c r="C351" s="137">
        <v>1986</v>
      </c>
      <c r="D351" s="190">
        <v>16561113</v>
      </c>
      <c r="E351" s="141">
        <v>7463198</v>
      </c>
      <c r="F351" s="141">
        <v>716385</v>
      </c>
      <c r="G351" s="191">
        <v>8.8000000000000007</v>
      </c>
      <c r="H351" s="209"/>
      <c r="I351" s="209"/>
      <c r="J351" s="209"/>
      <c r="K351" s="145">
        <v>295721</v>
      </c>
      <c r="L351" s="197"/>
      <c r="N351" s="140">
        <v>236746076</v>
      </c>
      <c r="O351" s="145">
        <v>76945</v>
      </c>
      <c r="P351" s="145">
        <v>413455</v>
      </c>
      <c r="Q351" s="145">
        <v>136333</v>
      </c>
      <c r="R351" s="145">
        <v>1333601</v>
      </c>
      <c r="S351" s="145">
        <v>417039.7</v>
      </c>
      <c r="T351" s="145">
        <v>158</v>
      </c>
      <c r="U351" s="145">
        <v>184</v>
      </c>
      <c r="V351" s="145">
        <v>221</v>
      </c>
      <c r="W351" s="145">
        <v>80</v>
      </c>
      <c r="X351" s="145">
        <v>147</v>
      </c>
      <c r="Y351" s="145">
        <v>211</v>
      </c>
      <c r="Z351" s="145">
        <v>268</v>
      </c>
      <c r="AA351" s="136">
        <f>ROUND((T351+X351)-MAX(0.3*(T351-98-147),0),0)</f>
        <v>305</v>
      </c>
      <c r="AB351" s="136">
        <f>ROUND((U351+Y351)-MAX(0.3*(U351-98-147),0),0)</f>
        <v>395</v>
      </c>
      <c r="AC351" s="136">
        <f>ROUND((V351+Z351)-MAX(0.3*(V351-98-147),0),0)</f>
        <v>489</v>
      </c>
      <c r="AD351" s="203">
        <v>20556</v>
      </c>
      <c r="AE351" s="136">
        <v>336</v>
      </c>
      <c r="AF351" s="136">
        <v>0</v>
      </c>
      <c r="AG351" s="136">
        <f>SUM(AE351:AF351)</f>
        <v>336</v>
      </c>
      <c r="AH351" s="136">
        <f>ROUND((AG351+W351)-MAX(0.3*(AG351-98-147),0),0)</f>
        <v>389</v>
      </c>
      <c r="AI351" s="203">
        <v>2825</v>
      </c>
      <c r="AJ351" s="204">
        <v>17.3</v>
      </c>
      <c r="AK351" s="136">
        <v>1</v>
      </c>
      <c r="AL351" s="136">
        <v>98</v>
      </c>
      <c r="AM351" s="136">
        <v>52</v>
      </c>
      <c r="AN351" s="6">
        <v>0.65</v>
      </c>
      <c r="AO351" s="136">
        <v>25</v>
      </c>
      <c r="AP351" s="136">
        <v>6</v>
      </c>
      <c r="AQ351" s="6">
        <v>0.81</v>
      </c>
      <c r="AR351" s="149">
        <v>0</v>
      </c>
      <c r="AS351" s="149">
        <v>0.11</v>
      </c>
      <c r="AT351" s="149">
        <v>0.11</v>
      </c>
      <c r="AU351" s="149">
        <v>0.11</v>
      </c>
      <c r="AV351" s="136">
        <v>0</v>
      </c>
      <c r="AW351" s="136">
        <v>550</v>
      </c>
      <c r="AX351" s="136">
        <v>550</v>
      </c>
      <c r="AY351" s="136">
        <v>550</v>
      </c>
      <c r="AZ351" s="149">
        <v>0</v>
      </c>
      <c r="BA351" s="149">
        <v>0.1222</v>
      </c>
      <c r="BB351" s="149">
        <v>0.1222</v>
      </c>
      <c r="BC351" s="149">
        <v>0.1222</v>
      </c>
      <c r="BD351" s="138">
        <v>0</v>
      </c>
      <c r="BE351" s="138"/>
      <c r="BF351" s="138"/>
      <c r="BG351" s="136">
        <v>0</v>
      </c>
      <c r="BH351" s="6">
        <v>3.35</v>
      </c>
      <c r="BI351" s="6">
        <v>1.4</v>
      </c>
      <c r="BJ351" s="136"/>
      <c r="BK351" s="136"/>
      <c r="BL351" s="136"/>
      <c r="BM351" s="136"/>
      <c r="BN351" s="238"/>
      <c r="BO351" s="136"/>
      <c r="BP351" s="136"/>
      <c r="BQ351" s="136"/>
      <c r="BR351" s="136"/>
      <c r="BS351" s="136"/>
      <c r="BT351" s="136"/>
      <c r="BU351" s="136"/>
    </row>
    <row r="352" spans="1:73">
      <c r="A352" s="4" t="s">
        <v>115</v>
      </c>
      <c r="B352" s="137">
        <v>45</v>
      </c>
      <c r="C352" s="137">
        <v>1986</v>
      </c>
      <c r="D352" s="190">
        <v>1662834</v>
      </c>
      <c r="E352" s="141">
        <v>704533</v>
      </c>
      <c r="F352" s="141">
        <v>45656</v>
      </c>
      <c r="G352" s="191">
        <v>6.1</v>
      </c>
      <c r="H352" s="209"/>
      <c r="I352" s="209"/>
      <c r="J352" s="209"/>
      <c r="K352" s="145">
        <v>24282</v>
      </c>
      <c r="L352" s="197"/>
      <c r="N352" s="140">
        <v>19816954</v>
      </c>
      <c r="O352" s="145">
        <v>68212</v>
      </c>
      <c r="P352" s="145">
        <v>39788</v>
      </c>
      <c r="Q352" s="145">
        <v>13384</v>
      </c>
      <c r="R352" s="145">
        <v>77367.59</v>
      </c>
      <c r="S352" s="145">
        <v>26528.33</v>
      </c>
      <c r="T352" s="145">
        <v>301</v>
      </c>
      <c r="U352" s="145">
        <v>376</v>
      </c>
      <c r="V352" s="145">
        <v>439</v>
      </c>
      <c r="W352" s="145">
        <v>80</v>
      </c>
      <c r="X352" s="145">
        <v>147</v>
      </c>
      <c r="Y352" s="145">
        <v>211</v>
      </c>
      <c r="Z352" s="145">
        <v>268</v>
      </c>
      <c r="AA352" s="136">
        <f>ROUND((T352+X352)-MAX(0.3*(T352-98-147),0),0)</f>
        <v>431</v>
      </c>
      <c r="AB352" s="136">
        <f>ROUND((U352+Y352)-MAX(0.3*(U352-98-147),0),0)</f>
        <v>548</v>
      </c>
      <c r="AC352" s="136">
        <f>ROUND((V352+Z352)-MAX(0.3*(V352-98-147),0),0)</f>
        <v>649</v>
      </c>
      <c r="AD352" s="203">
        <v>1217</v>
      </c>
      <c r="AE352" s="136">
        <v>336</v>
      </c>
      <c r="AF352" s="136">
        <v>10</v>
      </c>
      <c r="AG352" s="136">
        <f>SUM(AE352:AF352)</f>
        <v>346</v>
      </c>
      <c r="AH352" s="136">
        <f>ROUND((AG352+W352)-MAX(0.3*(AG352-98-147),0),0)</f>
        <v>396</v>
      </c>
      <c r="AI352" s="203">
        <v>209</v>
      </c>
      <c r="AJ352" s="204">
        <v>12.6</v>
      </c>
      <c r="AK352" s="136">
        <v>0</v>
      </c>
      <c r="AL352" s="136">
        <v>14</v>
      </c>
      <c r="AM352" s="136">
        <v>61</v>
      </c>
      <c r="AN352" s="6">
        <v>0.19</v>
      </c>
      <c r="AO352" s="136">
        <v>6</v>
      </c>
      <c r="AP352" s="136">
        <v>23</v>
      </c>
      <c r="AQ352" s="6">
        <v>0.21</v>
      </c>
      <c r="AR352" s="149">
        <v>0</v>
      </c>
      <c r="AS352" s="149">
        <v>0.11</v>
      </c>
      <c r="AT352" s="149">
        <v>0.11</v>
      </c>
      <c r="AU352" s="149">
        <v>0.11</v>
      </c>
      <c r="AV352" s="136">
        <v>0</v>
      </c>
      <c r="AW352" s="136">
        <v>550</v>
      </c>
      <c r="AX352" s="136">
        <v>550</v>
      </c>
      <c r="AY352" s="136">
        <v>550</v>
      </c>
      <c r="AZ352" s="149">
        <v>0</v>
      </c>
      <c r="BA352" s="149">
        <v>0.1222</v>
      </c>
      <c r="BB352" s="149">
        <v>0.1222</v>
      </c>
      <c r="BC352" s="149">
        <v>0.1222</v>
      </c>
      <c r="BD352" s="138">
        <v>0</v>
      </c>
      <c r="BE352" s="138"/>
      <c r="BF352" s="138"/>
      <c r="BG352" s="136">
        <v>0</v>
      </c>
      <c r="BH352" s="6">
        <v>3.35</v>
      </c>
      <c r="BI352" s="6">
        <v>3.35</v>
      </c>
      <c r="BJ352" s="136"/>
      <c r="BK352" s="136"/>
      <c r="BL352" s="136"/>
      <c r="BM352" s="136"/>
      <c r="BN352" s="238"/>
      <c r="BO352" s="136"/>
      <c r="BP352" s="136"/>
      <c r="BQ352" s="136"/>
      <c r="BR352" s="136"/>
      <c r="BS352" s="136"/>
      <c r="BT352" s="136"/>
      <c r="BU352" s="136"/>
    </row>
    <row r="353" spans="1:73">
      <c r="A353" s="4" t="s">
        <v>116</v>
      </c>
      <c r="B353" s="137">
        <v>46</v>
      </c>
      <c r="C353" s="137">
        <v>1986</v>
      </c>
      <c r="D353" s="190">
        <v>534066</v>
      </c>
      <c r="E353" s="141">
        <v>276583</v>
      </c>
      <c r="F353" s="141">
        <v>12353</v>
      </c>
      <c r="G353" s="191">
        <v>4.3</v>
      </c>
      <c r="H353" s="209"/>
      <c r="I353" s="209"/>
      <c r="J353" s="209"/>
      <c r="K353" s="145">
        <v>8169</v>
      </c>
      <c r="L353" s="197"/>
      <c r="N353" s="140">
        <v>7479849</v>
      </c>
      <c r="O353" s="145">
        <v>1022</v>
      </c>
      <c r="P353" s="145">
        <v>21871</v>
      </c>
      <c r="Q353" s="145">
        <v>7629</v>
      </c>
      <c r="R353" s="145">
        <v>38349.67</v>
      </c>
      <c r="S353" s="145">
        <v>16133.67</v>
      </c>
      <c r="T353" s="145">
        <v>489</v>
      </c>
      <c r="U353" s="145">
        <v>583</v>
      </c>
      <c r="V353" s="145">
        <v>651</v>
      </c>
      <c r="W353" s="145">
        <v>80</v>
      </c>
      <c r="X353" s="145">
        <v>147</v>
      </c>
      <c r="Y353" s="145">
        <v>211</v>
      </c>
      <c r="Z353" s="145">
        <v>268</v>
      </c>
      <c r="AA353" s="136">
        <f>ROUND((T353+X353)-MAX(0.3*(T353-98-147),0),0)</f>
        <v>563</v>
      </c>
      <c r="AB353" s="136">
        <f>ROUND((U353+Y353)-MAX(0.3*(U353-98-147),0),0)</f>
        <v>693</v>
      </c>
      <c r="AC353" s="136">
        <f>ROUND((V353+Z353)-MAX(0.3*(V353-98-147),0),0)</f>
        <v>797</v>
      </c>
      <c r="AD353" s="203">
        <v>488</v>
      </c>
      <c r="AE353" s="136">
        <v>336</v>
      </c>
      <c r="AF353" s="136">
        <v>56</v>
      </c>
      <c r="AG353" s="136">
        <f>SUM(AE353:AF353)</f>
        <v>392</v>
      </c>
      <c r="AH353" s="136">
        <f>ROUND((AG353+W353)-MAX(0.3*(AG353-98-147),0),0)</f>
        <v>428</v>
      </c>
      <c r="AI353" s="203">
        <v>58</v>
      </c>
      <c r="AJ353" s="204">
        <v>11</v>
      </c>
      <c r="AK353" s="136">
        <v>1</v>
      </c>
      <c r="AL353" s="136">
        <v>72</v>
      </c>
      <c r="AM353" s="136">
        <v>78</v>
      </c>
      <c r="AN353" s="6">
        <v>0.48</v>
      </c>
      <c r="AO353" s="136">
        <v>18</v>
      </c>
      <c r="AP353" s="136">
        <v>12</v>
      </c>
      <c r="AQ353" s="6">
        <v>0.6</v>
      </c>
      <c r="AR353" s="149">
        <v>0</v>
      </c>
      <c r="AS353" s="149">
        <v>0.11</v>
      </c>
      <c r="AT353" s="149">
        <v>0.11</v>
      </c>
      <c r="AU353" s="149">
        <v>0.11</v>
      </c>
      <c r="AV353" s="136">
        <v>0</v>
      </c>
      <c r="AW353" s="136">
        <v>550</v>
      </c>
      <c r="AX353" s="136">
        <v>550</v>
      </c>
      <c r="AY353" s="136">
        <v>550</v>
      </c>
      <c r="AZ353" s="149">
        <v>0</v>
      </c>
      <c r="BA353" s="149">
        <v>0.1222</v>
      </c>
      <c r="BB353" s="149">
        <v>0.1222</v>
      </c>
      <c r="BC353" s="149">
        <v>0.1222</v>
      </c>
      <c r="BD353" s="138">
        <v>0</v>
      </c>
      <c r="BE353" s="138"/>
      <c r="BF353" s="138"/>
      <c r="BG353" s="136">
        <v>0</v>
      </c>
      <c r="BH353" s="6">
        <v>3.35</v>
      </c>
      <c r="BI353" s="6">
        <v>3.45</v>
      </c>
      <c r="BJ353" s="136"/>
      <c r="BK353" s="136"/>
      <c r="BL353" s="136"/>
      <c r="BM353" s="136"/>
      <c r="BN353" s="238"/>
      <c r="BO353" s="136"/>
      <c r="BP353" s="136"/>
      <c r="BQ353" s="136"/>
      <c r="BR353" s="136"/>
      <c r="BS353" s="136"/>
      <c r="BT353" s="136"/>
      <c r="BU353" s="136"/>
    </row>
    <row r="354" spans="1:73">
      <c r="A354" s="4" t="s">
        <v>117</v>
      </c>
      <c r="B354" s="137">
        <v>47</v>
      </c>
      <c r="C354" s="137">
        <v>1986</v>
      </c>
      <c r="D354" s="190">
        <v>5811700</v>
      </c>
      <c r="E354" s="141">
        <v>2767014</v>
      </c>
      <c r="F354" s="141">
        <v>146647</v>
      </c>
      <c r="G354" s="191">
        <v>5</v>
      </c>
      <c r="H354" s="209"/>
      <c r="I354" s="209"/>
      <c r="J354" s="209"/>
      <c r="K354" s="145">
        <v>107348</v>
      </c>
      <c r="L354" s="197"/>
      <c r="N354" s="140">
        <v>96590314</v>
      </c>
      <c r="O354" s="145">
        <v>46789</v>
      </c>
      <c r="P354" s="145">
        <v>153393</v>
      </c>
      <c r="Q354" s="145">
        <v>58500</v>
      </c>
      <c r="R354" s="145">
        <v>343052.6</v>
      </c>
      <c r="S354" s="145">
        <v>133052.4</v>
      </c>
      <c r="T354" s="145">
        <v>294</v>
      </c>
      <c r="U354" s="145">
        <v>354</v>
      </c>
      <c r="V354" s="145">
        <v>410</v>
      </c>
      <c r="W354" s="145">
        <v>80</v>
      </c>
      <c r="X354" s="145">
        <v>147</v>
      </c>
      <c r="Y354" s="145">
        <v>211</v>
      </c>
      <c r="Z354" s="145">
        <v>268</v>
      </c>
      <c r="AA354" s="136">
        <f>ROUND((T354+X354)-MAX(0.3*(T354-98-147),0),0)</f>
        <v>426</v>
      </c>
      <c r="AB354" s="136">
        <f>ROUND((U354+Y354)-MAX(0.3*(U354-98-147),0),0)</f>
        <v>532</v>
      </c>
      <c r="AC354" s="136">
        <f>ROUND((V354+Z354)-MAX(0.3*(V354-98-147),0),0)</f>
        <v>629</v>
      </c>
      <c r="AD354" s="203">
        <v>11054</v>
      </c>
      <c r="AE354" s="136">
        <v>336</v>
      </c>
      <c r="AF354" s="136">
        <v>0</v>
      </c>
      <c r="AG354" s="136">
        <f>SUM(AE354:AF354)</f>
        <v>336</v>
      </c>
      <c r="AH354" s="136">
        <f>ROUND((AG354+W354)-MAX(0.3*(AG354-98-147),0),0)</f>
        <v>389</v>
      </c>
      <c r="AI354" s="203">
        <v>547</v>
      </c>
      <c r="AJ354" s="204">
        <v>9.6999999999999993</v>
      </c>
      <c r="AK354" s="136">
        <v>1</v>
      </c>
      <c r="AL354" s="136">
        <v>65</v>
      </c>
      <c r="AM354" s="136">
        <v>33</v>
      </c>
      <c r="AN354" s="6">
        <v>0.66</v>
      </c>
      <c r="AO354" s="136">
        <v>31</v>
      </c>
      <c r="AP354" s="136">
        <v>8</v>
      </c>
      <c r="AQ354" s="6">
        <v>0.79</v>
      </c>
      <c r="AR354" s="149">
        <v>0</v>
      </c>
      <c r="AS354" s="149">
        <v>0.11</v>
      </c>
      <c r="AT354" s="149">
        <v>0.11</v>
      </c>
      <c r="AU354" s="149">
        <v>0.11</v>
      </c>
      <c r="AV354" s="136">
        <v>0</v>
      </c>
      <c r="AW354" s="136">
        <v>550</v>
      </c>
      <c r="AX354" s="136">
        <v>550</v>
      </c>
      <c r="AY354" s="136">
        <v>550</v>
      </c>
      <c r="AZ354" s="149">
        <v>0</v>
      </c>
      <c r="BA354" s="149">
        <v>0.1222</v>
      </c>
      <c r="BB354" s="149">
        <v>0.1222</v>
      </c>
      <c r="BC354" s="149">
        <v>0.1222</v>
      </c>
      <c r="BD354" s="138">
        <v>0</v>
      </c>
      <c r="BE354" s="138"/>
      <c r="BF354" s="138"/>
      <c r="BG354" s="136">
        <v>0</v>
      </c>
      <c r="BH354" s="6">
        <v>3.35</v>
      </c>
      <c r="BI354" s="6">
        <v>2.65</v>
      </c>
      <c r="BJ354" s="136"/>
      <c r="BK354" s="136"/>
      <c r="BL354" s="136"/>
      <c r="BM354" s="136"/>
      <c r="BN354" s="238"/>
      <c r="BO354" s="136"/>
      <c r="BP354" s="136"/>
      <c r="BQ354" s="136"/>
      <c r="BR354" s="136"/>
      <c r="BS354" s="136"/>
      <c r="BT354" s="136"/>
      <c r="BU354" s="136"/>
    </row>
    <row r="355" spans="1:73">
      <c r="A355" s="4" t="s">
        <v>118</v>
      </c>
      <c r="B355" s="137">
        <v>48</v>
      </c>
      <c r="C355" s="137">
        <v>1986</v>
      </c>
      <c r="D355" s="190">
        <v>4452720</v>
      </c>
      <c r="E355" s="141">
        <v>2010442</v>
      </c>
      <c r="F355" s="141">
        <v>177636</v>
      </c>
      <c r="G355" s="191">
        <v>8.1</v>
      </c>
      <c r="H355" s="209"/>
      <c r="I355" s="209"/>
      <c r="J355" s="209"/>
      <c r="K355" s="145">
        <v>84015</v>
      </c>
      <c r="L355" s="197"/>
      <c r="N355" s="140">
        <v>70366088</v>
      </c>
      <c r="O355" s="145">
        <v>545579</v>
      </c>
      <c r="P355" s="145">
        <v>197611</v>
      </c>
      <c r="Q355" s="145">
        <v>70687</v>
      </c>
      <c r="R355" s="145">
        <v>293157.8</v>
      </c>
      <c r="S355" s="145">
        <v>116695.4</v>
      </c>
      <c r="T355" s="145">
        <v>397</v>
      </c>
      <c r="U355" s="145">
        <v>492</v>
      </c>
      <c r="V355" s="145">
        <v>578</v>
      </c>
      <c r="W355" s="145">
        <v>80</v>
      </c>
      <c r="X355" s="145">
        <v>147</v>
      </c>
      <c r="Y355" s="145">
        <v>211</v>
      </c>
      <c r="Z355" s="145">
        <v>268</v>
      </c>
      <c r="AA355" s="136">
        <f>ROUND((T355+X355)-MAX(0.3*(T355-98-147),0),0)</f>
        <v>498</v>
      </c>
      <c r="AB355" s="136">
        <f>ROUND((U355+Y355)-MAX(0.3*(U355-98-147),0),0)</f>
        <v>629</v>
      </c>
      <c r="AC355" s="136">
        <f>ROUND((V355+Z355)-MAX(0.3*(V355-98-147),0),0)</f>
        <v>746</v>
      </c>
      <c r="AD355" s="203">
        <v>8591</v>
      </c>
      <c r="AE355" s="136">
        <v>336</v>
      </c>
      <c r="AF355" s="136">
        <v>28</v>
      </c>
      <c r="AG355" s="136">
        <f>SUM(AE355:AF355)</f>
        <v>364</v>
      </c>
      <c r="AH355" s="136">
        <f>ROUND((AG355+W355)-MAX(0.3*(AG355-98-147),0),0)</f>
        <v>408</v>
      </c>
      <c r="AI355" s="203">
        <v>563</v>
      </c>
      <c r="AJ355" s="204">
        <v>12.9</v>
      </c>
      <c r="AK355" s="136">
        <v>1</v>
      </c>
      <c r="AL355" s="136">
        <v>53</v>
      </c>
      <c r="AM355" s="136">
        <v>45</v>
      </c>
      <c r="AN355" s="6">
        <v>0.54</v>
      </c>
      <c r="AO355" s="136">
        <v>27</v>
      </c>
      <c r="AP355" s="136">
        <v>22</v>
      </c>
      <c r="AQ355" s="6">
        <v>0.55000000000000004</v>
      </c>
      <c r="AR355" s="149">
        <v>0</v>
      </c>
      <c r="AS355" s="149">
        <v>0.11</v>
      </c>
      <c r="AT355" s="149">
        <v>0.11</v>
      </c>
      <c r="AU355" s="149">
        <v>0.11</v>
      </c>
      <c r="AV355" s="136">
        <v>0</v>
      </c>
      <c r="AW355" s="136">
        <v>550</v>
      </c>
      <c r="AX355" s="136">
        <v>550</v>
      </c>
      <c r="AY355" s="136">
        <v>550</v>
      </c>
      <c r="AZ355" s="149">
        <v>0</v>
      </c>
      <c r="BA355" s="149">
        <v>0.1222</v>
      </c>
      <c r="BB355" s="149">
        <v>0.1222</v>
      </c>
      <c r="BC355" s="149">
        <v>0.1222</v>
      </c>
      <c r="BD355" s="138">
        <v>0</v>
      </c>
      <c r="BE355" s="138"/>
      <c r="BF355" s="138"/>
      <c r="BG355" s="136">
        <v>0</v>
      </c>
      <c r="BH355" s="6">
        <v>3.35</v>
      </c>
      <c r="BI355" s="6">
        <v>2.2999999999999998</v>
      </c>
      <c r="BJ355" s="136"/>
      <c r="BK355" s="136"/>
      <c r="BL355" s="136"/>
      <c r="BM355" s="136"/>
      <c r="BN355" s="238"/>
      <c r="BO355" s="136"/>
      <c r="BP355" s="136"/>
      <c r="BQ355" s="136"/>
      <c r="BR355" s="136"/>
      <c r="BS355" s="136"/>
      <c r="BT355" s="136"/>
      <c r="BU355" s="136"/>
    </row>
    <row r="356" spans="1:73">
      <c r="A356" s="4" t="s">
        <v>119</v>
      </c>
      <c r="B356" s="137">
        <v>49</v>
      </c>
      <c r="C356" s="137">
        <v>1986</v>
      </c>
      <c r="D356" s="190">
        <v>1882350</v>
      </c>
      <c r="E356" s="141">
        <v>659400</v>
      </c>
      <c r="F356" s="141">
        <v>88199</v>
      </c>
      <c r="G356" s="191">
        <v>11.8</v>
      </c>
      <c r="H356" s="209"/>
      <c r="I356" s="209"/>
      <c r="J356" s="209"/>
      <c r="K356" s="145">
        <v>22880</v>
      </c>
      <c r="L356" s="197"/>
      <c r="N356" s="140">
        <v>21170283</v>
      </c>
      <c r="O356" s="145">
        <v>231326</v>
      </c>
      <c r="P356" s="145">
        <v>115144</v>
      </c>
      <c r="Q356" s="145">
        <v>36514</v>
      </c>
      <c r="R356" s="145">
        <v>275068.5</v>
      </c>
      <c r="S356" s="145">
        <v>93553</v>
      </c>
      <c r="T356" s="145">
        <v>201</v>
      </c>
      <c r="U356" s="145">
        <v>249</v>
      </c>
      <c r="V356" s="145">
        <v>312</v>
      </c>
      <c r="W356" s="145">
        <v>80</v>
      </c>
      <c r="X356" s="145">
        <v>147</v>
      </c>
      <c r="Y356" s="145">
        <v>211</v>
      </c>
      <c r="Z356" s="145">
        <v>268</v>
      </c>
      <c r="AA356" s="136">
        <f>ROUND((T356+X356)-MAX(0.3*(T356-98-147),0),0)</f>
        <v>348</v>
      </c>
      <c r="AB356" s="136">
        <f>ROUND((U356+Y356)-MAX(0.3*(U356-98-147),0),0)</f>
        <v>459</v>
      </c>
      <c r="AC356" s="136">
        <f>ROUND((V356+Z356)-MAX(0.3*(V356-98-147),0),0)</f>
        <v>560</v>
      </c>
      <c r="AD356" s="203">
        <v>1915</v>
      </c>
      <c r="AE356" s="136">
        <v>336</v>
      </c>
      <c r="AF356" s="136">
        <v>0</v>
      </c>
      <c r="AG356" s="136">
        <f>SUM(AE356:AF356)</f>
        <v>336</v>
      </c>
      <c r="AH356" s="136">
        <f>ROUND((AG356+W356)-MAX(0.3*(AG356-98-147),0),0)</f>
        <v>389</v>
      </c>
      <c r="AI356" s="203">
        <v>432</v>
      </c>
      <c r="AJ356" s="204">
        <v>22.4</v>
      </c>
      <c r="AK356" s="136">
        <v>0</v>
      </c>
      <c r="AL356" s="136">
        <v>73</v>
      </c>
      <c r="AM356" s="136">
        <v>27</v>
      </c>
      <c r="AN356" s="6">
        <v>0.73</v>
      </c>
      <c r="AO356" s="136">
        <v>30</v>
      </c>
      <c r="AP356" s="136">
        <v>4</v>
      </c>
      <c r="AQ356" s="6">
        <v>0.88</v>
      </c>
      <c r="AR356" s="149">
        <v>0</v>
      </c>
      <c r="AS356" s="149">
        <v>0.11</v>
      </c>
      <c r="AT356" s="149">
        <v>0.11</v>
      </c>
      <c r="AU356" s="149">
        <v>0.11</v>
      </c>
      <c r="AV356" s="136">
        <v>0</v>
      </c>
      <c r="AW356" s="136">
        <v>550</v>
      </c>
      <c r="AX356" s="136">
        <v>550</v>
      </c>
      <c r="AY356" s="136">
        <v>550</v>
      </c>
      <c r="AZ356" s="149">
        <v>0</v>
      </c>
      <c r="BA356" s="149">
        <v>0.1222</v>
      </c>
      <c r="BB356" s="149">
        <v>0.1222</v>
      </c>
      <c r="BC356" s="149">
        <v>0.1222</v>
      </c>
      <c r="BD356" s="138">
        <v>0</v>
      </c>
      <c r="BE356" s="138"/>
      <c r="BF356" s="138"/>
      <c r="BG356" s="136">
        <v>0</v>
      </c>
      <c r="BH356" s="6">
        <v>3.35</v>
      </c>
      <c r="BI356" s="6">
        <v>3.05</v>
      </c>
      <c r="BJ356" s="136"/>
      <c r="BK356" s="136"/>
      <c r="BL356" s="136"/>
      <c r="BM356" s="136"/>
      <c r="BN356" s="238"/>
      <c r="BO356" s="136"/>
      <c r="BP356" s="136"/>
      <c r="BQ356" s="136"/>
      <c r="BR356" s="136"/>
      <c r="BS356" s="136"/>
      <c r="BT356" s="136"/>
      <c r="BU356" s="136"/>
    </row>
    <row r="357" spans="1:73">
      <c r="A357" s="4" t="s">
        <v>120</v>
      </c>
      <c r="B357" s="137">
        <v>50</v>
      </c>
      <c r="C357" s="137">
        <v>1986</v>
      </c>
      <c r="D357" s="190">
        <v>4755618</v>
      </c>
      <c r="E357" s="141">
        <v>2249171</v>
      </c>
      <c r="F357" s="141">
        <v>168430</v>
      </c>
      <c r="G357" s="191">
        <v>7</v>
      </c>
      <c r="H357" s="209"/>
      <c r="I357" s="209"/>
      <c r="J357" s="209"/>
      <c r="K357" s="145">
        <v>77824</v>
      </c>
      <c r="L357" s="197"/>
      <c r="N357" s="140">
        <v>69705474</v>
      </c>
      <c r="O357" s="145">
        <v>10112</v>
      </c>
      <c r="P357" s="145">
        <v>300945</v>
      </c>
      <c r="Q357" s="145">
        <v>98616</v>
      </c>
      <c r="R357" s="145">
        <v>368636.3</v>
      </c>
      <c r="S357" s="145">
        <v>129852.5</v>
      </c>
      <c r="T357" s="145">
        <v>463</v>
      </c>
      <c r="U357" s="145">
        <v>544</v>
      </c>
      <c r="V357" s="145">
        <v>649</v>
      </c>
      <c r="W357" s="145">
        <v>80</v>
      </c>
      <c r="X357" s="145">
        <v>147</v>
      </c>
      <c r="Y357" s="145">
        <v>211</v>
      </c>
      <c r="Z357" s="145">
        <v>268</v>
      </c>
      <c r="AA357" s="136">
        <f>ROUND((T357+X357)-MAX(0.3*(T357-98-147),0),0)</f>
        <v>545</v>
      </c>
      <c r="AB357" s="136">
        <f>ROUND((U357+Y357)-MAX(0.3*(U357-98-147),0),0)</f>
        <v>665</v>
      </c>
      <c r="AC357" s="136">
        <f>ROUND((V357+Z357)-MAX(0.3*(V357-98-147),0),0)</f>
        <v>796</v>
      </c>
      <c r="AD357" s="203">
        <v>8532</v>
      </c>
      <c r="AE357" s="136">
        <v>336</v>
      </c>
      <c r="AF357" s="136">
        <v>102</v>
      </c>
      <c r="AG357" s="136">
        <f>SUM(AE357:AF357)</f>
        <v>438</v>
      </c>
      <c r="AH357" s="136">
        <f>ROUND((AG357+W357)-MAX(0.3*(AG357-98-147),0),0)</f>
        <v>460</v>
      </c>
      <c r="AI357" s="203">
        <v>501</v>
      </c>
      <c r="AJ357" s="204">
        <v>10.7</v>
      </c>
      <c r="AK357" s="136">
        <v>1</v>
      </c>
      <c r="AL357" s="136">
        <v>52</v>
      </c>
      <c r="AM357" s="136">
        <v>47</v>
      </c>
      <c r="AN357" s="6">
        <v>0.53</v>
      </c>
      <c r="AO357" s="136">
        <v>19</v>
      </c>
      <c r="AP357" s="136">
        <v>14</v>
      </c>
      <c r="AQ357" s="6">
        <v>0.57999999999999996</v>
      </c>
      <c r="AR357" s="149">
        <v>0</v>
      </c>
      <c r="AS357" s="149">
        <v>0.11</v>
      </c>
      <c r="AT357" s="149">
        <v>0.11</v>
      </c>
      <c r="AU357" s="149">
        <v>0.11</v>
      </c>
      <c r="AV357" s="136">
        <v>0</v>
      </c>
      <c r="AW357" s="136">
        <v>550</v>
      </c>
      <c r="AX357" s="136">
        <v>550</v>
      </c>
      <c r="AY357" s="136">
        <v>550</v>
      </c>
      <c r="AZ357" s="149">
        <v>0</v>
      </c>
      <c r="BA357" s="149">
        <v>0.1222</v>
      </c>
      <c r="BB357" s="149">
        <v>0.1222</v>
      </c>
      <c r="BC357" s="149">
        <v>0.1222</v>
      </c>
      <c r="BD357" s="138">
        <v>0</v>
      </c>
      <c r="BE357" s="138"/>
      <c r="BF357" s="138"/>
      <c r="BG357" s="136">
        <v>0</v>
      </c>
      <c r="BH357" s="6">
        <v>3.35</v>
      </c>
      <c r="BI357" s="6">
        <v>3.25</v>
      </c>
      <c r="BJ357" s="136"/>
      <c r="BK357" s="136"/>
      <c r="BL357" s="136"/>
      <c r="BM357" s="136"/>
      <c r="BN357" s="238"/>
      <c r="BO357" s="136"/>
      <c r="BP357" s="136"/>
      <c r="BQ357" s="136"/>
      <c r="BR357" s="136"/>
      <c r="BS357" s="136"/>
      <c r="BT357" s="136"/>
      <c r="BU357" s="136"/>
    </row>
    <row r="358" spans="1:73">
      <c r="A358" s="4" t="s">
        <v>121</v>
      </c>
      <c r="B358" s="137">
        <v>51</v>
      </c>
      <c r="C358" s="137">
        <v>1986</v>
      </c>
      <c r="D358" s="190">
        <v>495633</v>
      </c>
      <c r="E358" s="141">
        <v>228478</v>
      </c>
      <c r="F358" s="141">
        <v>22300</v>
      </c>
      <c r="G358" s="191">
        <v>8.9</v>
      </c>
      <c r="H358" s="209"/>
      <c r="I358" s="209"/>
      <c r="J358" s="209"/>
      <c r="K358" s="145">
        <v>10522</v>
      </c>
      <c r="L358" s="197"/>
      <c r="N358" s="140">
        <v>7021157</v>
      </c>
      <c r="O358" s="145">
        <v>54751</v>
      </c>
      <c r="P358" s="145">
        <v>11103</v>
      </c>
      <c r="Q358" s="145">
        <v>4001</v>
      </c>
      <c r="R358" s="145">
        <v>28428.75</v>
      </c>
      <c r="S358" s="145">
        <v>9953.9169999999995</v>
      </c>
      <c r="T358" s="145">
        <v>320</v>
      </c>
      <c r="U358" s="145">
        <v>360</v>
      </c>
      <c r="V358" s="145">
        <v>390</v>
      </c>
      <c r="W358" s="145">
        <v>80</v>
      </c>
      <c r="X358" s="145">
        <v>147</v>
      </c>
      <c r="Y358" s="145">
        <v>211</v>
      </c>
      <c r="Z358" s="145">
        <v>268</v>
      </c>
      <c r="AA358" s="136">
        <f>ROUND((T358+X358)-MAX(0.3*(T358-98-147),0),0)</f>
        <v>445</v>
      </c>
      <c r="AB358" s="136">
        <f>ROUND((U358+Y358)-MAX(0.3*(U358-98-147),0),0)</f>
        <v>537</v>
      </c>
      <c r="AC358" s="136">
        <f>ROUND((V358+Z358)-MAX(0.3*(V358-98-147),0),0)</f>
        <v>615</v>
      </c>
      <c r="AD358" s="203">
        <v>473</v>
      </c>
      <c r="AE358" s="136">
        <v>336</v>
      </c>
      <c r="AF358" s="136">
        <v>20</v>
      </c>
      <c r="AG358" s="136">
        <f>SUM(AE358:AF358)</f>
        <v>356</v>
      </c>
      <c r="AH358" s="136">
        <f>ROUND((AG358+W358)-MAX(0.3*(AG358-98-147),0),0)</f>
        <v>403</v>
      </c>
      <c r="AI358" s="203">
        <v>73</v>
      </c>
      <c r="AJ358" s="204">
        <v>14.6</v>
      </c>
      <c r="AK358" s="136">
        <v>1</v>
      </c>
      <c r="AL358" s="136">
        <v>18</v>
      </c>
      <c r="AM358" s="136">
        <v>46</v>
      </c>
      <c r="AN358" s="6">
        <v>0.28000000000000003</v>
      </c>
      <c r="AO358" s="136">
        <v>11</v>
      </c>
      <c r="AP358" s="136">
        <v>19</v>
      </c>
      <c r="AQ358" s="6">
        <v>0.37</v>
      </c>
      <c r="AR358" s="149">
        <v>0</v>
      </c>
      <c r="AS358" s="149">
        <v>0.11</v>
      </c>
      <c r="AT358" s="149">
        <v>0.11</v>
      </c>
      <c r="AU358" s="149">
        <v>0.11</v>
      </c>
      <c r="AV358" s="136">
        <v>0</v>
      </c>
      <c r="AW358" s="136">
        <v>550</v>
      </c>
      <c r="AX358" s="136">
        <v>550</v>
      </c>
      <c r="AY358" s="136">
        <v>550</v>
      </c>
      <c r="AZ358" s="149">
        <v>0</v>
      </c>
      <c r="BA358" s="149">
        <v>0.1222</v>
      </c>
      <c r="BB358" s="149">
        <v>0.1222</v>
      </c>
      <c r="BC358" s="149">
        <v>0.1222</v>
      </c>
      <c r="BD358" s="138">
        <v>0</v>
      </c>
      <c r="BE358" s="138"/>
      <c r="BF358" s="138"/>
      <c r="BG358" s="136">
        <v>0</v>
      </c>
      <c r="BH358" s="6">
        <v>3.35</v>
      </c>
      <c r="BI358" s="6">
        <v>1.6</v>
      </c>
      <c r="BJ358" s="136"/>
      <c r="BK358" s="136"/>
      <c r="BL358" s="136"/>
      <c r="BM358" s="136"/>
      <c r="BN358" s="238"/>
      <c r="BO358" s="136"/>
      <c r="BP358" s="136"/>
      <c r="BQ358" s="136"/>
      <c r="BR358" s="136"/>
      <c r="BS358" s="136"/>
      <c r="BT358" s="136"/>
      <c r="BU358" s="136"/>
    </row>
    <row r="359" spans="1:73">
      <c r="A359" s="4" t="s">
        <v>70</v>
      </c>
      <c r="B359" s="137">
        <v>1</v>
      </c>
      <c r="C359" s="137">
        <v>1987</v>
      </c>
      <c r="D359" s="190">
        <v>4015264</v>
      </c>
      <c r="E359" s="141">
        <v>1718107</v>
      </c>
      <c r="F359" s="141">
        <v>150898</v>
      </c>
      <c r="G359" s="191">
        <v>8.1</v>
      </c>
      <c r="H359" s="209"/>
      <c r="I359" s="209"/>
      <c r="J359" s="209"/>
      <c r="K359" s="145">
        <v>60752</v>
      </c>
      <c r="L359" s="197"/>
      <c r="N359" s="140">
        <v>51486400</v>
      </c>
      <c r="O359" s="145">
        <v>37931</v>
      </c>
      <c r="P359" s="145">
        <v>137427</v>
      </c>
      <c r="Q359" s="145">
        <v>47231</v>
      </c>
      <c r="R359" s="145">
        <v>457207.5</v>
      </c>
      <c r="S359" s="145">
        <v>161123.79999999999</v>
      </c>
      <c r="T359" s="145">
        <v>88</v>
      </c>
      <c r="U359" s="145">
        <v>118</v>
      </c>
      <c r="V359" s="145">
        <v>147</v>
      </c>
      <c r="W359" s="145">
        <v>81</v>
      </c>
      <c r="X359" s="145">
        <v>149</v>
      </c>
      <c r="Y359" s="145">
        <v>214</v>
      </c>
      <c r="Z359" s="145">
        <v>271</v>
      </c>
      <c r="AA359" s="136">
        <f>ROUND((T359+X359)-MAX(0.3*(T359-99-149),0),0)</f>
        <v>237</v>
      </c>
      <c r="AB359" s="136">
        <f>ROUND((U359+Y359)-MAX(0.3*(U359-99-149),0),0)</f>
        <v>332</v>
      </c>
      <c r="AC359" s="136">
        <f>ROUND((V359+Z359)-MAX(0.3*(V359-99-149),0),0)</f>
        <v>418</v>
      </c>
      <c r="AD359" s="203">
        <v>6136</v>
      </c>
      <c r="AE359" s="136">
        <v>340</v>
      </c>
      <c r="AF359" s="136">
        <v>0</v>
      </c>
      <c r="AG359" s="136">
        <f>SUM(AE359:AF359)</f>
        <v>340</v>
      </c>
      <c r="AH359" s="136">
        <f>ROUND((AG359+W359)-MAX(0.3*(AG359-99-149),0),0)</f>
        <v>393</v>
      </c>
      <c r="AI359" s="203">
        <v>851</v>
      </c>
      <c r="AJ359" s="204">
        <v>21.3</v>
      </c>
      <c r="AK359" s="136">
        <v>0</v>
      </c>
      <c r="AL359" s="136">
        <v>89</v>
      </c>
      <c r="AM359" s="136">
        <v>16</v>
      </c>
      <c r="AN359" s="6">
        <v>0.85</v>
      </c>
      <c r="AO359" s="136">
        <v>30</v>
      </c>
      <c r="AP359" s="136">
        <v>5</v>
      </c>
      <c r="AQ359" s="6">
        <v>0.86</v>
      </c>
      <c r="AR359" s="149">
        <v>0</v>
      </c>
      <c r="AS359" s="149">
        <v>0.14000000000000001</v>
      </c>
      <c r="AT359" s="149">
        <v>0.14000000000000001</v>
      </c>
      <c r="AU359" s="149">
        <v>0.14000000000000001</v>
      </c>
      <c r="AV359" s="136">
        <v>0</v>
      </c>
      <c r="AW359" s="136">
        <v>851</v>
      </c>
      <c r="AX359" s="136">
        <v>851</v>
      </c>
      <c r="AY359" s="136">
        <v>851</v>
      </c>
      <c r="AZ359" s="149">
        <v>0</v>
      </c>
      <c r="BA359" s="149">
        <v>0.1</v>
      </c>
      <c r="BB359" s="149">
        <v>0.1</v>
      </c>
      <c r="BC359" s="149">
        <v>0.1</v>
      </c>
      <c r="BD359" s="138">
        <v>0</v>
      </c>
      <c r="BE359" s="138"/>
      <c r="BF359" s="138"/>
      <c r="BG359" s="136">
        <v>0</v>
      </c>
      <c r="BH359" s="6">
        <v>3.35</v>
      </c>
      <c r="BI359" s="6">
        <v>3.35</v>
      </c>
      <c r="BJ359" s="136"/>
      <c r="BK359" s="136"/>
      <c r="BL359" s="136"/>
      <c r="BM359" s="136"/>
      <c r="BN359" s="238"/>
      <c r="BO359" s="136"/>
      <c r="BP359" s="136"/>
      <c r="BQ359" s="136"/>
      <c r="BR359" s="136"/>
      <c r="BS359" s="136"/>
      <c r="BT359" s="136"/>
      <c r="BU359" s="136"/>
    </row>
    <row r="360" spans="1:73">
      <c r="A360" s="4" t="s">
        <v>71</v>
      </c>
      <c r="B360" s="137">
        <v>2</v>
      </c>
      <c r="C360" s="137">
        <v>1987</v>
      </c>
      <c r="D360" s="190">
        <v>539309</v>
      </c>
      <c r="E360" s="141">
        <v>223042</v>
      </c>
      <c r="F360" s="141">
        <v>25557</v>
      </c>
      <c r="G360" s="191">
        <v>10.3</v>
      </c>
      <c r="H360" s="209"/>
      <c r="I360" s="209"/>
      <c r="J360" s="209"/>
      <c r="K360" s="145">
        <v>22925</v>
      </c>
      <c r="L360" s="197"/>
      <c r="N360" s="140">
        <v>10430514</v>
      </c>
      <c r="O360" s="145">
        <v>10811</v>
      </c>
      <c r="P360" s="145">
        <v>18617</v>
      </c>
      <c r="Q360" s="145">
        <v>7446</v>
      </c>
      <c r="R360" s="145">
        <v>31589</v>
      </c>
      <c r="S360" s="145">
        <v>10482.33</v>
      </c>
      <c r="T360" s="145">
        <v>665</v>
      </c>
      <c r="U360" s="145">
        <v>749</v>
      </c>
      <c r="V360" s="145">
        <v>833</v>
      </c>
      <c r="W360" s="145">
        <v>111</v>
      </c>
      <c r="X360" s="145">
        <v>204</v>
      </c>
      <c r="Y360" s="145">
        <v>293</v>
      </c>
      <c r="Z360" s="145">
        <v>372</v>
      </c>
      <c r="AA360" s="136">
        <f>ROUND((T360+X360)-MAX(0.3*(T360-169-260),0),0)</f>
        <v>798</v>
      </c>
      <c r="AB360" s="136">
        <f>ROUND((U360+Y360)-MAX(0.3*(U360-169-260),0),0)</f>
        <v>946</v>
      </c>
      <c r="AC360" s="136">
        <f>ROUND((V360+Z360)-MAX(0.3*(V360-169-260),0),0)</f>
        <v>1084</v>
      </c>
      <c r="AD360" s="203">
        <v>429</v>
      </c>
      <c r="AE360" s="136">
        <v>340</v>
      </c>
      <c r="AF360" s="136">
        <v>292</v>
      </c>
      <c r="AG360" s="136">
        <f>SUM(AE360:AF360)</f>
        <v>632</v>
      </c>
      <c r="AH360" s="136">
        <f>ROUND((AG360+W360)-MAX(0.3*(AG360-169-260),0),0)</f>
        <v>682</v>
      </c>
      <c r="AI360" s="203">
        <v>60</v>
      </c>
      <c r="AJ360" s="204">
        <v>12</v>
      </c>
      <c r="AK360" s="136">
        <v>1</v>
      </c>
      <c r="AL360" s="136">
        <v>24</v>
      </c>
      <c r="AM360" s="136">
        <v>16</v>
      </c>
      <c r="AN360" s="6">
        <v>0.6</v>
      </c>
      <c r="AO360" s="136">
        <v>8</v>
      </c>
      <c r="AP360" s="136">
        <v>12</v>
      </c>
      <c r="AQ360" s="6">
        <v>0.4</v>
      </c>
      <c r="AR360" s="149">
        <v>0</v>
      </c>
      <c r="AS360" s="149">
        <v>0.14000000000000001</v>
      </c>
      <c r="AT360" s="149">
        <v>0.14000000000000001</v>
      </c>
      <c r="AU360" s="149">
        <v>0.14000000000000001</v>
      </c>
      <c r="AV360" s="136">
        <v>0</v>
      </c>
      <c r="AW360" s="136">
        <v>851</v>
      </c>
      <c r="AX360" s="136">
        <v>851</v>
      </c>
      <c r="AY360" s="136">
        <v>851</v>
      </c>
      <c r="AZ360" s="149">
        <v>0</v>
      </c>
      <c r="BA360" s="149">
        <v>0.1</v>
      </c>
      <c r="BB360" s="149">
        <v>0.1</v>
      </c>
      <c r="BC360" s="149">
        <v>0.1</v>
      </c>
      <c r="BD360" s="138">
        <v>0</v>
      </c>
      <c r="BE360" s="138"/>
      <c r="BF360" s="138"/>
      <c r="BG360" s="136">
        <v>0</v>
      </c>
      <c r="BH360" s="6">
        <v>3.35</v>
      </c>
      <c r="BI360" s="6">
        <v>3.85</v>
      </c>
      <c r="BJ360" s="136"/>
      <c r="BK360" s="136"/>
      <c r="BL360" s="136"/>
      <c r="BM360" s="136"/>
      <c r="BN360" s="238"/>
      <c r="BO360" s="136"/>
      <c r="BP360" s="136"/>
      <c r="BQ360" s="136"/>
      <c r="BR360" s="136"/>
      <c r="BS360" s="136"/>
      <c r="BT360" s="136"/>
      <c r="BU360" s="136"/>
    </row>
    <row r="361" spans="1:73">
      <c r="A361" s="4" t="s">
        <v>72</v>
      </c>
      <c r="B361" s="137">
        <v>3</v>
      </c>
      <c r="C361" s="137">
        <v>1987</v>
      </c>
      <c r="D361" s="190">
        <v>3437103</v>
      </c>
      <c r="E361" s="141">
        <v>1513853</v>
      </c>
      <c r="F361" s="141">
        <v>104377</v>
      </c>
      <c r="G361" s="191">
        <v>6.5</v>
      </c>
      <c r="H361" s="209"/>
      <c r="I361" s="209"/>
      <c r="J361" s="209"/>
      <c r="K361" s="145">
        <v>60047</v>
      </c>
      <c r="L361" s="197"/>
      <c r="N361" s="140">
        <v>52226134</v>
      </c>
      <c r="O361" s="145">
        <v>193586</v>
      </c>
      <c r="P361" s="145">
        <v>84626</v>
      </c>
      <c r="Q361" s="145">
        <v>29298</v>
      </c>
      <c r="R361" s="145">
        <v>202704.5</v>
      </c>
      <c r="S361" s="145">
        <v>66549.25</v>
      </c>
      <c r="T361" s="145">
        <v>233</v>
      </c>
      <c r="U361" s="145">
        <v>293</v>
      </c>
      <c r="V361" s="145">
        <v>353</v>
      </c>
      <c r="W361" s="145">
        <v>81</v>
      </c>
      <c r="X361" s="145">
        <v>149</v>
      </c>
      <c r="Y361" s="145">
        <v>214</v>
      </c>
      <c r="Z361" s="145">
        <v>271</v>
      </c>
      <c r="AA361" s="136">
        <f>ROUND((T361+X361)-MAX(0.3*(T361-99-149),0),0)</f>
        <v>382</v>
      </c>
      <c r="AB361" s="136">
        <f>ROUND((U361+Y361)-MAX(0.3*(U361-99-149),0),0)</f>
        <v>494</v>
      </c>
      <c r="AC361" s="136">
        <f>ROUND((V361+Z361)-MAX(0.3*(V361-99-149),0),0)</f>
        <v>593</v>
      </c>
      <c r="AD361" s="203">
        <v>3696</v>
      </c>
      <c r="AE361" s="136">
        <v>340</v>
      </c>
      <c r="AF361" s="136">
        <v>0</v>
      </c>
      <c r="AG361" s="136">
        <f>SUM(AE361:AF361)</f>
        <v>340</v>
      </c>
      <c r="AH361" s="136">
        <f>ROUND((AG361+W361)-MAX(0.3*(AG361-99-149),0),0)</f>
        <v>393</v>
      </c>
      <c r="AI361" s="203">
        <v>444</v>
      </c>
      <c r="AJ361" s="204">
        <v>12.8</v>
      </c>
      <c r="AK361" s="136">
        <v>0</v>
      </c>
      <c r="AL361" s="136">
        <v>24</v>
      </c>
      <c r="AM361" s="136">
        <v>36</v>
      </c>
      <c r="AN361" s="6">
        <v>0.4</v>
      </c>
      <c r="AO361" s="136">
        <v>11</v>
      </c>
      <c r="AP361" s="136">
        <v>19</v>
      </c>
      <c r="AQ361" s="6">
        <v>0.37</v>
      </c>
      <c r="AR361" s="149">
        <v>0</v>
      </c>
      <c r="AS361" s="149">
        <v>0.14000000000000001</v>
      </c>
      <c r="AT361" s="149">
        <v>0.14000000000000001</v>
      </c>
      <c r="AU361" s="149">
        <v>0.14000000000000001</v>
      </c>
      <c r="AV361" s="136">
        <v>0</v>
      </c>
      <c r="AW361" s="136">
        <v>851</v>
      </c>
      <c r="AX361" s="136">
        <v>851</v>
      </c>
      <c r="AY361" s="136">
        <v>851</v>
      </c>
      <c r="AZ361" s="149">
        <v>0</v>
      </c>
      <c r="BA361" s="149">
        <v>0.1</v>
      </c>
      <c r="BB361" s="149">
        <v>0.1</v>
      </c>
      <c r="BC361" s="149">
        <v>0.1</v>
      </c>
      <c r="BD361" s="138">
        <v>0</v>
      </c>
      <c r="BE361" s="138"/>
      <c r="BF361" s="138"/>
      <c r="BG361" s="136">
        <v>0</v>
      </c>
      <c r="BH361" s="6">
        <v>3.35</v>
      </c>
      <c r="BI361" s="6">
        <v>3.35</v>
      </c>
      <c r="BJ361" s="136"/>
      <c r="BK361" s="136"/>
      <c r="BL361" s="136"/>
      <c r="BM361" s="136"/>
      <c r="BN361" s="238"/>
      <c r="BO361" s="136"/>
      <c r="BP361" s="136"/>
      <c r="BQ361" s="136"/>
      <c r="BR361" s="136"/>
      <c r="BS361" s="136"/>
      <c r="BT361" s="136"/>
      <c r="BU361" s="136"/>
    </row>
    <row r="362" spans="1:73">
      <c r="A362" s="4" t="s">
        <v>73</v>
      </c>
      <c r="B362" s="137">
        <v>4</v>
      </c>
      <c r="C362" s="137">
        <v>1987</v>
      </c>
      <c r="D362" s="190">
        <v>2342355</v>
      </c>
      <c r="E362" s="141">
        <v>1003871</v>
      </c>
      <c r="F362" s="141">
        <v>88376</v>
      </c>
      <c r="G362" s="191">
        <v>8.1</v>
      </c>
      <c r="H362" s="209"/>
      <c r="I362" s="209"/>
      <c r="J362" s="209"/>
      <c r="K362" s="145">
        <v>32664</v>
      </c>
      <c r="L362" s="197"/>
      <c r="N362" s="140">
        <v>28476005</v>
      </c>
      <c r="O362" s="145">
        <v>26440</v>
      </c>
      <c r="P362" s="145">
        <v>66831</v>
      </c>
      <c r="Q362" s="145">
        <v>22786</v>
      </c>
      <c r="R362" s="145">
        <v>238353.3</v>
      </c>
      <c r="S362" s="145">
        <v>84686.16</v>
      </c>
      <c r="T362" s="145">
        <v>158</v>
      </c>
      <c r="U362" s="145">
        <v>192</v>
      </c>
      <c r="V362" s="145">
        <v>224</v>
      </c>
      <c r="W362" s="145">
        <v>81</v>
      </c>
      <c r="X362" s="145">
        <v>149</v>
      </c>
      <c r="Y362" s="145">
        <v>214</v>
      </c>
      <c r="Z362" s="145">
        <v>271</v>
      </c>
      <c r="AA362" s="136">
        <f>ROUND((T362+X362)-MAX(0.3*(T362-99-149),0),0)</f>
        <v>307</v>
      </c>
      <c r="AB362" s="136">
        <f>ROUND((U362+Y362)-MAX(0.3*(U362-99-149),0),0)</f>
        <v>406</v>
      </c>
      <c r="AC362" s="136">
        <f>ROUND((V362+Z362)-MAX(0.3*(V362-99-149),0),0)</f>
        <v>495</v>
      </c>
      <c r="AD362" s="203">
        <v>3613</v>
      </c>
      <c r="AE362" s="136">
        <v>340</v>
      </c>
      <c r="AF362" s="136">
        <v>0</v>
      </c>
      <c r="AG362" s="136">
        <f>SUM(AE362:AF362)</f>
        <v>340</v>
      </c>
      <c r="AH362" s="136">
        <f>ROUND((AG362+W362)-MAX(0.3*(AG362-99-149),0),0)</f>
        <v>393</v>
      </c>
      <c r="AI362" s="203">
        <v>537</v>
      </c>
      <c r="AJ362" s="204">
        <v>21.8</v>
      </c>
      <c r="AK362" s="136">
        <v>1</v>
      </c>
      <c r="AL362" s="136">
        <v>91</v>
      </c>
      <c r="AM362" s="136">
        <v>9</v>
      </c>
      <c r="AN362" s="6">
        <v>0.91</v>
      </c>
      <c r="AO362" s="136">
        <v>31</v>
      </c>
      <c r="AP362" s="136">
        <v>4</v>
      </c>
      <c r="AQ362" s="6">
        <v>0.89</v>
      </c>
      <c r="AR362" s="149">
        <v>0</v>
      </c>
      <c r="AS362" s="149">
        <v>0.14000000000000001</v>
      </c>
      <c r="AT362" s="149">
        <v>0.14000000000000001</v>
      </c>
      <c r="AU362" s="149">
        <v>0.14000000000000001</v>
      </c>
      <c r="AV362" s="136">
        <v>0</v>
      </c>
      <c r="AW362" s="136">
        <v>851</v>
      </c>
      <c r="AX362" s="136">
        <v>851</v>
      </c>
      <c r="AY362" s="136">
        <v>851</v>
      </c>
      <c r="AZ362" s="149">
        <v>0</v>
      </c>
      <c r="BA362" s="149">
        <v>0.1</v>
      </c>
      <c r="BB362" s="149">
        <v>0.1</v>
      </c>
      <c r="BC362" s="149">
        <v>0.1</v>
      </c>
      <c r="BD362" s="138">
        <v>0</v>
      </c>
      <c r="BE362" s="138"/>
      <c r="BF362" s="138"/>
      <c r="BG362" s="136">
        <v>0</v>
      </c>
      <c r="BH362" s="6">
        <v>3.35</v>
      </c>
      <c r="BI362" s="6">
        <v>3.35</v>
      </c>
      <c r="BJ362" s="136"/>
      <c r="BK362" s="136"/>
      <c r="BL362" s="136"/>
      <c r="BM362" s="136"/>
      <c r="BN362" s="238"/>
      <c r="BO362" s="136"/>
      <c r="BP362" s="136"/>
      <c r="BQ362" s="136"/>
      <c r="BR362" s="136"/>
      <c r="BS362" s="136"/>
      <c r="BT362" s="136"/>
      <c r="BU362" s="136"/>
    </row>
    <row r="363" spans="1:73">
      <c r="A363" s="4" t="s">
        <v>74</v>
      </c>
      <c r="B363" s="137">
        <v>5</v>
      </c>
      <c r="C363" s="137">
        <v>1987</v>
      </c>
      <c r="D363" s="190">
        <v>27777158</v>
      </c>
      <c r="E363" s="141">
        <v>12945765</v>
      </c>
      <c r="F363" s="141">
        <v>798225</v>
      </c>
      <c r="G363" s="191">
        <v>5.8</v>
      </c>
      <c r="H363" s="209"/>
      <c r="I363" s="209"/>
      <c r="J363" s="209"/>
      <c r="K363" s="145">
        <v>615359</v>
      </c>
      <c r="L363" s="197"/>
      <c r="N363" s="140">
        <v>513636748</v>
      </c>
      <c r="O363" s="145">
        <v>783014</v>
      </c>
      <c r="P363" s="145">
        <v>1702743</v>
      </c>
      <c r="Q363" s="145">
        <v>584842</v>
      </c>
      <c r="R363" s="145">
        <v>1627593</v>
      </c>
      <c r="S363" s="145">
        <v>563927</v>
      </c>
      <c r="T363" s="145">
        <v>498</v>
      </c>
      <c r="U363" s="145">
        <v>617</v>
      </c>
      <c r="V363" s="145">
        <v>734</v>
      </c>
      <c r="W363" s="145">
        <v>81</v>
      </c>
      <c r="X363" s="145">
        <v>149</v>
      </c>
      <c r="Y363" s="145">
        <v>214</v>
      </c>
      <c r="Z363" s="145">
        <v>271</v>
      </c>
      <c r="AA363" s="136">
        <f>ROUND((T363+X363)-MAX(0.3*(T363-99-149),0),0)</f>
        <v>572</v>
      </c>
      <c r="AB363" s="136">
        <f>ROUND((U363+Y363)-MAX(0.3*(U363-99-149),0),0)</f>
        <v>720</v>
      </c>
      <c r="AC363" s="136">
        <f>ROUND((V363+Z363)-MAX(0.3*(V363-99-149),0),0)</f>
        <v>859</v>
      </c>
      <c r="AD363" s="203">
        <v>90681</v>
      </c>
      <c r="AE363" s="136">
        <v>340</v>
      </c>
      <c r="AF363" s="136">
        <v>220</v>
      </c>
      <c r="AG363" s="136">
        <f>SUM(AE363:AF363)</f>
        <v>560</v>
      </c>
      <c r="AH363" s="136">
        <f>ROUND((AG363+W363)-MAX(0.3*(AG363-99-149),0),0)</f>
        <v>547</v>
      </c>
      <c r="AI363" s="203">
        <v>3443</v>
      </c>
      <c r="AJ363" s="204">
        <v>12.3</v>
      </c>
      <c r="AK363" s="136">
        <v>0</v>
      </c>
      <c r="AL363" s="136">
        <v>44</v>
      </c>
      <c r="AM363" s="136">
        <v>36</v>
      </c>
      <c r="AN363" s="6">
        <v>0.55000000000000004</v>
      </c>
      <c r="AO363" s="136">
        <v>23</v>
      </c>
      <c r="AP363" s="136">
        <v>15</v>
      </c>
      <c r="AQ363" s="6">
        <v>0.61</v>
      </c>
      <c r="AR363" s="149">
        <v>0</v>
      </c>
      <c r="AS363" s="149">
        <v>0.14000000000000001</v>
      </c>
      <c r="AT363" s="149">
        <v>0.14000000000000001</v>
      </c>
      <c r="AU363" s="149">
        <v>0.14000000000000001</v>
      </c>
      <c r="AV363" s="136">
        <v>0</v>
      </c>
      <c r="AW363" s="136">
        <v>851</v>
      </c>
      <c r="AX363" s="136">
        <v>851</v>
      </c>
      <c r="AY363" s="136">
        <v>851</v>
      </c>
      <c r="AZ363" s="149">
        <v>0</v>
      </c>
      <c r="BA363" s="149">
        <v>0.1</v>
      </c>
      <c r="BB363" s="149">
        <v>0.1</v>
      </c>
      <c r="BC363" s="149">
        <v>0.1</v>
      </c>
      <c r="BD363" s="138">
        <v>0</v>
      </c>
      <c r="BE363" s="138"/>
      <c r="BF363" s="138"/>
      <c r="BG363" s="136">
        <v>0</v>
      </c>
      <c r="BH363" s="6">
        <v>3.35</v>
      </c>
      <c r="BI363" s="6">
        <v>3.35</v>
      </c>
      <c r="BJ363" s="136"/>
      <c r="BK363" s="136"/>
      <c r="BL363" s="136"/>
      <c r="BM363" s="136"/>
      <c r="BN363" s="238"/>
      <c r="BO363" s="136"/>
      <c r="BP363" s="136"/>
      <c r="BQ363" s="136"/>
      <c r="BR363" s="136"/>
      <c r="BS363" s="136"/>
      <c r="BT363" s="136"/>
      <c r="BU363" s="136"/>
    </row>
    <row r="364" spans="1:73">
      <c r="A364" s="4" t="s">
        <v>75</v>
      </c>
      <c r="B364" s="137">
        <v>6</v>
      </c>
      <c r="C364" s="137">
        <v>1987</v>
      </c>
      <c r="D364" s="190">
        <v>3260480</v>
      </c>
      <c r="E364" s="141">
        <v>1573086</v>
      </c>
      <c r="F364" s="141">
        <v>128256</v>
      </c>
      <c r="G364" s="191">
        <v>7.5</v>
      </c>
      <c r="H364" s="209"/>
      <c r="I364" s="209"/>
      <c r="J364" s="209"/>
      <c r="K364" s="145">
        <v>63920</v>
      </c>
      <c r="L364" s="197"/>
      <c r="N364" s="140">
        <v>53462768</v>
      </c>
      <c r="O364" s="145">
        <v>243800</v>
      </c>
      <c r="P364" s="145">
        <v>90125</v>
      </c>
      <c r="Q364" s="145">
        <v>31337</v>
      </c>
      <c r="R364" s="145">
        <v>195175.9</v>
      </c>
      <c r="S364" s="145">
        <v>73065.25</v>
      </c>
      <c r="T364" s="145">
        <v>272</v>
      </c>
      <c r="U364" s="145">
        <v>346</v>
      </c>
      <c r="V364" s="145">
        <v>420</v>
      </c>
      <c r="W364" s="145">
        <v>81</v>
      </c>
      <c r="X364" s="145">
        <v>149</v>
      </c>
      <c r="Y364" s="145">
        <v>214</v>
      </c>
      <c r="Z364" s="145">
        <v>271</v>
      </c>
      <c r="AA364" s="136">
        <f>ROUND((T364+X364)-MAX(0.3*(T364-99-149),0),0)</f>
        <v>414</v>
      </c>
      <c r="AB364" s="136">
        <f>ROUND((U364+Y364)-MAX(0.3*(U364-99-149),0),0)</f>
        <v>531</v>
      </c>
      <c r="AC364" s="136">
        <f>ROUND((V364+Z364)-MAX(0.3*(V364-99-149),0),0)</f>
        <v>639</v>
      </c>
      <c r="AD364" s="203">
        <v>1709</v>
      </c>
      <c r="AE364" s="136">
        <v>340</v>
      </c>
      <c r="AF364" s="136">
        <v>58</v>
      </c>
      <c r="AG364" s="136">
        <f>SUM(AE364:AF364)</f>
        <v>398</v>
      </c>
      <c r="AH364" s="136">
        <f>ROUND((AG364+W364)-MAX(0.3*(AG364-99-149),0),0)</f>
        <v>434</v>
      </c>
      <c r="AI364" s="203">
        <v>398</v>
      </c>
      <c r="AJ364" s="204">
        <v>12.5</v>
      </c>
      <c r="AK364" s="136">
        <v>1</v>
      </c>
      <c r="AL364" s="136">
        <v>25</v>
      </c>
      <c r="AM364" s="136">
        <v>40</v>
      </c>
      <c r="AN364" s="6">
        <v>0.38</v>
      </c>
      <c r="AO364" s="136">
        <v>10</v>
      </c>
      <c r="AP364" s="136">
        <v>25</v>
      </c>
      <c r="AQ364" s="6">
        <v>0.28999999999999998</v>
      </c>
      <c r="AR364" s="149">
        <v>0</v>
      </c>
      <c r="AS364" s="149">
        <v>0.14000000000000001</v>
      </c>
      <c r="AT364" s="149">
        <v>0.14000000000000001</v>
      </c>
      <c r="AU364" s="149">
        <v>0.14000000000000001</v>
      </c>
      <c r="AV364" s="136">
        <v>0</v>
      </c>
      <c r="AW364" s="136">
        <v>851</v>
      </c>
      <c r="AX364" s="136">
        <v>851</v>
      </c>
      <c r="AY364" s="136">
        <v>851</v>
      </c>
      <c r="AZ364" s="149">
        <v>0</v>
      </c>
      <c r="BA364" s="149">
        <v>0.1</v>
      </c>
      <c r="BB364" s="149">
        <v>0.1</v>
      </c>
      <c r="BC364" s="149">
        <v>0.1</v>
      </c>
      <c r="BD364" s="138">
        <v>0</v>
      </c>
      <c r="BE364" s="138"/>
      <c r="BF364" s="138"/>
      <c r="BG364" s="136">
        <v>0</v>
      </c>
      <c r="BH364" s="6">
        <v>3.35</v>
      </c>
      <c r="BI364" s="6">
        <v>3</v>
      </c>
      <c r="BJ364" s="136"/>
      <c r="BK364" s="136"/>
      <c r="BL364" s="136"/>
      <c r="BM364" s="136"/>
      <c r="BN364" s="238"/>
      <c r="BO364" s="136"/>
      <c r="BP364" s="136"/>
      <c r="BQ364" s="136"/>
      <c r="BR364" s="136"/>
      <c r="BS364" s="136"/>
      <c r="BT364" s="136"/>
      <c r="BU364" s="136"/>
    </row>
    <row r="365" spans="1:73">
      <c r="A365" s="4" t="s">
        <v>76</v>
      </c>
      <c r="B365" s="137">
        <v>7</v>
      </c>
      <c r="C365" s="137">
        <v>1987</v>
      </c>
      <c r="D365" s="190">
        <v>3247291</v>
      </c>
      <c r="E365" s="141">
        <v>1691514</v>
      </c>
      <c r="F365" s="141">
        <v>58847</v>
      </c>
      <c r="G365" s="191">
        <v>3.4</v>
      </c>
      <c r="H365" s="209"/>
      <c r="I365" s="209"/>
      <c r="J365" s="209"/>
      <c r="K365" s="145">
        <v>82984</v>
      </c>
      <c r="L365" s="197"/>
      <c r="N365" s="140">
        <v>70594722</v>
      </c>
      <c r="O365" s="145">
        <v>33351</v>
      </c>
      <c r="P365" s="145">
        <v>111939</v>
      </c>
      <c r="Q365" s="145">
        <v>38661</v>
      </c>
      <c r="R365" s="145">
        <v>115946.2</v>
      </c>
      <c r="S365" s="145">
        <v>42735.42</v>
      </c>
      <c r="T365" s="145">
        <v>476</v>
      </c>
      <c r="U365" s="145">
        <v>590</v>
      </c>
      <c r="V365" s="145">
        <v>688</v>
      </c>
      <c r="W365" s="145">
        <v>81</v>
      </c>
      <c r="X365" s="145">
        <v>149</v>
      </c>
      <c r="Y365" s="145">
        <v>214</v>
      </c>
      <c r="Z365" s="145">
        <v>271</v>
      </c>
      <c r="AA365" s="136">
        <f>ROUND((T365+X365)-MAX(0.3*(T365-99-149),0),0)</f>
        <v>557</v>
      </c>
      <c r="AB365" s="136">
        <f>ROUND((U365+Y365)-MAX(0.3*(U365-99-149),0),0)</f>
        <v>701</v>
      </c>
      <c r="AC365" s="136">
        <f>ROUND((V365+Z365)-MAX(0.3*(V365-99-149),0),0)</f>
        <v>827</v>
      </c>
      <c r="AD365" s="203">
        <v>3443</v>
      </c>
      <c r="AE365" s="136">
        <v>340</v>
      </c>
      <c r="AF365" s="136"/>
      <c r="AG365" s="136">
        <f>SUM(AE365:AF365)</f>
        <v>340</v>
      </c>
      <c r="AH365" s="136">
        <f>ROUND((AG365+W365)-MAX(0.3*(AG365-99-149),0),0)</f>
        <v>393</v>
      </c>
      <c r="AI365" s="203">
        <v>207</v>
      </c>
      <c r="AJ365" s="204">
        <v>6.6</v>
      </c>
      <c r="AK365" s="136">
        <v>1</v>
      </c>
      <c r="AL365" s="136">
        <v>92</v>
      </c>
      <c r="AM365" s="136">
        <v>59</v>
      </c>
      <c r="AN365" s="6">
        <v>0.61</v>
      </c>
      <c r="AO365" s="136">
        <v>25</v>
      </c>
      <c r="AP365" s="136">
        <v>11</v>
      </c>
      <c r="AQ365" s="6">
        <v>0.69</v>
      </c>
      <c r="AR365" s="149">
        <v>0</v>
      </c>
      <c r="AS365" s="149">
        <v>0.14000000000000001</v>
      </c>
      <c r="AT365" s="149">
        <v>0.14000000000000001</v>
      </c>
      <c r="AU365" s="149">
        <v>0.14000000000000001</v>
      </c>
      <c r="AV365" s="136">
        <v>0</v>
      </c>
      <c r="AW365" s="136">
        <v>851</v>
      </c>
      <c r="AX365" s="136">
        <v>851</v>
      </c>
      <c r="AY365" s="136">
        <v>851</v>
      </c>
      <c r="AZ365" s="149">
        <v>0</v>
      </c>
      <c r="BA365" s="149">
        <v>0.1</v>
      </c>
      <c r="BB365" s="149">
        <v>0.1</v>
      </c>
      <c r="BC365" s="149">
        <v>0.1</v>
      </c>
      <c r="BD365" s="138">
        <v>0</v>
      </c>
      <c r="BE365" s="138"/>
      <c r="BF365" s="138"/>
      <c r="BG365" s="136">
        <v>0</v>
      </c>
      <c r="BH365" s="6">
        <v>3.35</v>
      </c>
      <c r="BI365" s="6">
        <v>3.75</v>
      </c>
      <c r="BJ365" s="136"/>
      <c r="BK365" s="136"/>
      <c r="BL365" s="136"/>
      <c r="BM365" s="136"/>
      <c r="BN365" s="238"/>
      <c r="BO365" s="136"/>
      <c r="BP365" s="136"/>
      <c r="BQ365" s="136"/>
      <c r="BR365" s="136"/>
      <c r="BS365" s="136"/>
      <c r="BT365" s="136"/>
      <c r="BU365" s="136"/>
    </row>
    <row r="366" spans="1:73">
      <c r="A366" s="4" t="s">
        <v>77</v>
      </c>
      <c r="B366" s="137">
        <v>8</v>
      </c>
      <c r="C366" s="137">
        <v>1987</v>
      </c>
      <c r="D366" s="190">
        <v>636947</v>
      </c>
      <c r="E366" s="141">
        <v>322702</v>
      </c>
      <c r="F366" s="141">
        <v>10288</v>
      </c>
      <c r="G366" s="191">
        <v>3.1</v>
      </c>
      <c r="H366" s="209"/>
      <c r="I366" s="209"/>
      <c r="J366" s="209"/>
      <c r="K366" s="145">
        <v>15568</v>
      </c>
      <c r="L366" s="197"/>
      <c r="N366" s="140">
        <v>11269736</v>
      </c>
      <c r="O366" s="145">
        <v>6600</v>
      </c>
      <c r="P366" s="145">
        <v>20634</v>
      </c>
      <c r="Q366" s="145">
        <v>7827</v>
      </c>
      <c r="R366" s="145">
        <v>61170.080000000002</v>
      </c>
      <c r="S366" s="145">
        <v>25446.33</v>
      </c>
      <c r="T366" s="145">
        <v>229</v>
      </c>
      <c r="U366" s="145">
        <v>310</v>
      </c>
      <c r="V366" s="145">
        <v>363</v>
      </c>
      <c r="W366" s="145">
        <v>81</v>
      </c>
      <c r="X366" s="145">
        <v>149</v>
      </c>
      <c r="Y366" s="145">
        <v>214</v>
      </c>
      <c r="Z366" s="145">
        <v>271</v>
      </c>
      <c r="AA366" s="136">
        <f>ROUND((T366+X366)-MAX(0.3*(T366-99-149),0),0)</f>
        <v>378</v>
      </c>
      <c r="AB366" s="136">
        <f>ROUND((U366+Y366)-MAX(0.3*(U366-99-149),0),0)</f>
        <v>505</v>
      </c>
      <c r="AC366" s="136">
        <f>ROUND((V366+Z366)-MAX(0.3*(V366-99-149),0),0)</f>
        <v>600</v>
      </c>
      <c r="AD366" s="203">
        <v>1058</v>
      </c>
      <c r="AE366" s="136">
        <v>340</v>
      </c>
      <c r="AF366" s="136">
        <v>0</v>
      </c>
      <c r="AG366" s="136">
        <f>SUM(AE366:AF366)</f>
        <v>340</v>
      </c>
      <c r="AH366" s="136">
        <f>ROUND((AG366+W366)-MAX(0.3*(AG366-99-149),0),0)</f>
        <v>393</v>
      </c>
      <c r="AI366" s="203">
        <v>42</v>
      </c>
      <c r="AJ366" s="204">
        <v>6.6</v>
      </c>
      <c r="AK366" s="136">
        <v>0</v>
      </c>
      <c r="AL366" s="136">
        <v>19</v>
      </c>
      <c r="AM366" s="136">
        <v>22</v>
      </c>
      <c r="AN366" s="6">
        <v>0.46</v>
      </c>
      <c r="AO366" s="136">
        <v>13</v>
      </c>
      <c r="AP366" s="136">
        <v>8</v>
      </c>
      <c r="AQ366" s="6">
        <v>0.62</v>
      </c>
      <c r="AR366" s="149">
        <v>0</v>
      </c>
      <c r="AS366" s="149">
        <v>0.14000000000000001</v>
      </c>
      <c r="AT366" s="149">
        <v>0.14000000000000001</v>
      </c>
      <c r="AU366" s="149">
        <v>0.14000000000000001</v>
      </c>
      <c r="AV366" s="136">
        <v>0</v>
      </c>
      <c r="AW366" s="136">
        <v>851</v>
      </c>
      <c r="AX366" s="136">
        <v>851</v>
      </c>
      <c r="AY366" s="136">
        <v>851</v>
      </c>
      <c r="AZ366" s="149">
        <v>0</v>
      </c>
      <c r="BA366" s="149">
        <v>0.1</v>
      </c>
      <c r="BB366" s="149">
        <v>0.1</v>
      </c>
      <c r="BC366" s="149">
        <v>0.1</v>
      </c>
      <c r="BD366" s="138">
        <v>0</v>
      </c>
      <c r="BE366" s="138"/>
      <c r="BF366" s="138"/>
      <c r="BG366" s="136">
        <v>0</v>
      </c>
      <c r="BH366" s="6">
        <v>3.35</v>
      </c>
      <c r="BI366" s="6">
        <v>3.35</v>
      </c>
      <c r="BJ366" s="136"/>
      <c r="BK366" s="136"/>
      <c r="BL366" s="136"/>
      <c r="BM366" s="136"/>
      <c r="BN366" s="238"/>
      <c r="BO366" s="136"/>
      <c r="BP366" s="136"/>
      <c r="BQ366" s="136"/>
      <c r="BR366" s="136"/>
      <c r="BS366" s="136"/>
      <c r="BT366" s="136"/>
      <c r="BU366" s="136"/>
    </row>
    <row r="367" spans="1:73">
      <c r="A367" s="4" t="s">
        <v>78</v>
      </c>
      <c r="B367" s="137">
        <v>9</v>
      </c>
      <c r="C367" s="137">
        <v>1987</v>
      </c>
      <c r="D367" s="190">
        <v>636930</v>
      </c>
      <c r="E367" s="141">
        <v>309197</v>
      </c>
      <c r="F367" s="141">
        <v>20869</v>
      </c>
      <c r="G367" s="191">
        <v>6.3</v>
      </c>
      <c r="H367" s="209"/>
      <c r="I367" s="209"/>
      <c r="J367" s="209"/>
      <c r="K367" s="145">
        <v>32129</v>
      </c>
      <c r="L367" s="197"/>
      <c r="N367" s="140">
        <v>12781025</v>
      </c>
      <c r="O367" s="145">
        <v>16164</v>
      </c>
      <c r="P367" s="145">
        <v>52883</v>
      </c>
      <c r="Q367" s="145">
        <v>19825</v>
      </c>
      <c r="R367" s="145">
        <v>29431.08</v>
      </c>
      <c r="S367" s="145">
        <v>10893.08</v>
      </c>
      <c r="T367" s="145">
        <v>286</v>
      </c>
      <c r="U367" s="145">
        <v>364</v>
      </c>
      <c r="V367" s="145">
        <v>441</v>
      </c>
      <c r="W367" s="145">
        <v>81</v>
      </c>
      <c r="X367" s="145">
        <v>149</v>
      </c>
      <c r="Y367" s="145">
        <v>214</v>
      </c>
      <c r="Z367" s="145">
        <v>271</v>
      </c>
      <c r="AA367" s="136">
        <f>ROUND((T367+X367)-MAX(0.3*(T367-99-149),0),0)</f>
        <v>424</v>
      </c>
      <c r="AB367" s="136">
        <f>ROUND((U367+Y367)-MAX(0.3*(U367-99-149),0),0)</f>
        <v>543</v>
      </c>
      <c r="AC367" s="136">
        <f>ROUND((V367+Z367)-MAX(0.3*(V367-99-149),0),0)</f>
        <v>654</v>
      </c>
      <c r="AD367" s="203">
        <v>2825</v>
      </c>
      <c r="AE367" s="136">
        <v>340</v>
      </c>
      <c r="AF367" s="136">
        <v>15</v>
      </c>
      <c r="AG367" s="136">
        <f>SUM(AE367:AF367)</f>
        <v>355</v>
      </c>
      <c r="AH367" s="136">
        <f>ROUND((AG367+W367)-MAX(0.3*(AG367-99-149),0),0)</f>
        <v>404</v>
      </c>
      <c r="AI367" s="203">
        <v>88</v>
      </c>
      <c r="AJ367" s="204">
        <v>14.9</v>
      </c>
      <c r="AK367" s="136"/>
      <c r="AL367" s="136"/>
      <c r="AM367" s="136"/>
      <c r="AN367" s="6"/>
      <c r="AO367" s="136"/>
      <c r="AP367" s="136"/>
      <c r="AQ367" s="6"/>
      <c r="AR367" s="149">
        <v>0</v>
      </c>
      <c r="AS367" s="149">
        <v>0.14000000000000001</v>
      </c>
      <c r="AT367" s="149">
        <v>0.14000000000000001</v>
      </c>
      <c r="AU367" s="149">
        <v>0.14000000000000001</v>
      </c>
      <c r="AV367" s="136">
        <v>0</v>
      </c>
      <c r="AW367" s="136">
        <v>851</v>
      </c>
      <c r="AX367" s="136">
        <v>851</v>
      </c>
      <c r="AY367" s="136">
        <v>851</v>
      </c>
      <c r="AZ367" s="149">
        <v>0</v>
      </c>
      <c r="BA367" s="149">
        <v>0.1</v>
      </c>
      <c r="BB367" s="149">
        <v>0.1</v>
      </c>
      <c r="BC367" s="149">
        <v>0.1</v>
      </c>
      <c r="BD367" s="138">
        <v>0</v>
      </c>
      <c r="BE367" s="138"/>
      <c r="BF367" s="138"/>
      <c r="BG367" s="136">
        <v>0</v>
      </c>
      <c r="BH367" s="6">
        <v>3.35</v>
      </c>
      <c r="BI367" s="6">
        <v>3.35</v>
      </c>
      <c r="BJ367" s="136"/>
      <c r="BK367" s="136"/>
      <c r="BL367" s="136"/>
      <c r="BM367" s="136"/>
      <c r="BN367" s="238"/>
      <c r="BO367" s="136"/>
      <c r="BP367" s="136"/>
      <c r="BQ367" s="136"/>
      <c r="BR367" s="136"/>
      <c r="BS367" s="136"/>
      <c r="BT367" s="136"/>
      <c r="BU367" s="136"/>
    </row>
    <row r="368" spans="1:73">
      <c r="A368" s="4" t="s">
        <v>80</v>
      </c>
      <c r="B368" s="137">
        <v>10</v>
      </c>
      <c r="C368" s="137">
        <v>1987</v>
      </c>
      <c r="D368" s="190">
        <v>11997283</v>
      </c>
      <c r="E368" s="141">
        <v>5549518</v>
      </c>
      <c r="F368" s="141">
        <v>310351</v>
      </c>
      <c r="G368" s="191">
        <v>5.3</v>
      </c>
      <c r="H368" s="209"/>
      <c r="I368" s="209"/>
      <c r="J368" s="209"/>
      <c r="K368" s="145">
        <v>204816</v>
      </c>
      <c r="L368" s="197"/>
      <c r="N368" s="140">
        <v>199396960</v>
      </c>
      <c r="O368" s="145">
        <v>110458</v>
      </c>
      <c r="P368" s="145">
        <v>290952</v>
      </c>
      <c r="Q368" s="145">
        <v>103698</v>
      </c>
      <c r="R368" s="145">
        <v>607958.9</v>
      </c>
      <c r="S368" s="145">
        <v>233650.1</v>
      </c>
      <c r="T368" s="145">
        <v>203</v>
      </c>
      <c r="U368" s="145">
        <v>264</v>
      </c>
      <c r="V368" s="145">
        <v>312</v>
      </c>
      <c r="W368" s="145">
        <v>81</v>
      </c>
      <c r="X368" s="145">
        <v>149</v>
      </c>
      <c r="Y368" s="145">
        <v>214</v>
      </c>
      <c r="Z368" s="145">
        <v>271</v>
      </c>
      <c r="AA368" s="136">
        <f>ROUND((T368+X368)-MAX(0.3*(T368-99-149),0),0)</f>
        <v>352</v>
      </c>
      <c r="AB368" s="136">
        <f>ROUND((U368+Y368)-MAX(0.3*(U368-99-149),0),0)</f>
        <v>473</v>
      </c>
      <c r="AC368" s="136">
        <f>ROUND((V368+Z368)-MAX(0.3*(V368-99-149),0),0)</f>
        <v>564</v>
      </c>
      <c r="AD368" s="203">
        <v>19535</v>
      </c>
      <c r="AE368" s="136">
        <v>340</v>
      </c>
      <c r="AF368" s="136">
        <v>0</v>
      </c>
      <c r="AG368" s="136">
        <f>SUM(AE368:AF368)</f>
        <v>340</v>
      </c>
      <c r="AH368" s="136">
        <f>ROUND((AG368+W368)-MAX(0.3*(AG368-99-149),0),0)</f>
        <v>393</v>
      </c>
      <c r="AI368" s="203">
        <v>1523</v>
      </c>
      <c r="AJ368" s="204">
        <v>12.4</v>
      </c>
      <c r="AK368" s="136">
        <v>0</v>
      </c>
      <c r="AL368" s="136">
        <v>75</v>
      </c>
      <c r="AM368" s="136">
        <v>45</v>
      </c>
      <c r="AN368" s="6">
        <v>0.63</v>
      </c>
      <c r="AO368" s="136">
        <v>25</v>
      </c>
      <c r="AP368" s="136">
        <v>15</v>
      </c>
      <c r="AQ368" s="6">
        <v>0.63</v>
      </c>
      <c r="AR368" s="149">
        <v>0</v>
      </c>
      <c r="AS368" s="149">
        <v>0.14000000000000001</v>
      </c>
      <c r="AT368" s="149">
        <v>0.14000000000000001</v>
      </c>
      <c r="AU368" s="149">
        <v>0.14000000000000001</v>
      </c>
      <c r="AV368" s="136">
        <v>0</v>
      </c>
      <c r="AW368" s="136">
        <v>851</v>
      </c>
      <c r="AX368" s="136">
        <v>851</v>
      </c>
      <c r="AY368" s="136">
        <v>851</v>
      </c>
      <c r="AZ368" s="149">
        <v>0</v>
      </c>
      <c r="BA368" s="149">
        <v>0.1</v>
      </c>
      <c r="BB368" s="149">
        <v>0.1</v>
      </c>
      <c r="BC368" s="149">
        <v>0.1</v>
      </c>
      <c r="BD368" s="138">
        <v>0</v>
      </c>
      <c r="BE368" s="138"/>
      <c r="BF368" s="138"/>
      <c r="BG368" s="136">
        <v>0</v>
      </c>
      <c r="BH368" s="6">
        <v>3.35</v>
      </c>
      <c r="BI368" s="6">
        <v>3.35</v>
      </c>
      <c r="BJ368" s="136"/>
      <c r="BK368" s="136"/>
      <c r="BL368" s="136"/>
      <c r="BM368" s="136"/>
      <c r="BN368" s="238"/>
      <c r="BO368" s="136"/>
      <c r="BP368" s="136"/>
      <c r="BQ368" s="136"/>
      <c r="BR368" s="136"/>
      <c r="BS368" s="136"/>
      <c r="BT368" s="136"/>
      <c r="BU368" s="136"/>
    </row>
    <row r="369" spans="1:73">
      <c r="A369" s="4" t="s">
        <v>81</v>
      </c>
      <c r="B369" s="137">
        <v>11</v>
      </c>
      <c r="C369" s="137">
        <v>1987</v>
      </c>
      <c r="D369" s="190">
        <v>6208467</v>
      </c>
      <c r="E369" s="141">
        <v>2889508</v>
      </c>
      <c r="F369" s="141">
        <v>173707</v>
      </c>
      <c r="G369" s="191">
        <v>5.7</v>
      </c>
      <c r="H369" s="209"/>
      <c r="I369" s="209"/>
      <c r="J369" s="209"/>
      <c r="K369" s="145">
        <v>117033</v>
      </c>
      <c r="L369" s="197"/>
      <c r="N369" s="140">
        <v>92052320</v>
      </c>
      <c r="O369" s="145">
        <v>37487</v>
      </c>
      <c r="P369" s="145">
        <v>246270</v>
      </c>
      <c r="Q369" s="145">
        <v>86335</v>
      </c>
      <c r="R369" s="145">
        <v>485673.5</v>
      </c>
      <c r="S369" s="145">
        <v>175547</v>
      </c>
      <c r="T369" s="145">
        <v>214</v>
      </c>
      <c r="U369" s="145">
        <v>256</v>
      </c>
      <c r="V369" s="145">
        <v>302</v>
      </c>
      <c r="W369" s="145">
        <v>81</v>
      </c>
      <c r="X369" s="145">
        <v>149</v>
      </c>
      <c r="Y369" s="145">
        <v>214</v>
      </c>
      <c r="Z369" s="145">
        <v>271</v>
      </c>
      <c r="AA369" s="136">
        <f>ROUND((T369+X369)-MAX(0.3*(T369-99-149),0),0)</f>
        <v>363</v>
      </c>
      <c r="AB369" s="136">
        <f>ROUND((U369+Y369)-MAX(0.3*(U369-99-149),0),0)</f>
        <v>468</v>
      </c>
      <c r="AC369" s="136">
        <f>ROUND((V369+Z369)-MAX(0.3*(V369-99-149),0),0)</f>
        <v>557</v>
      </c>
      <c r="AD369" s="203">
        <v>13475</v>
      </c>
      <c r="AE369" s="136">
        <v>340</v>
      </c>
      <c r="AF369" s="136">
        <v>0</v>
      </c>
      <c r="AG369" s="136">
        <f>SUM(AE369:AF369)</f>
        <v>340</v>
      </c>
      <c r="AH369" s="136">
        <f>ROUND((AG369+W369)-MAX(0.3*(AG369-99-149),0),0)</f>
        <v>393</v>
      </c>
      <c r="AI369" s="203">
        <v>883</v>
      </c>
      <c r="AJ369" s="204">
        <v>14.6</v>
      </c>
      <c r="AK369" s="136">
        <v>1</v>
      </c>
      <c r="AL369" s="136">
        <v>153</v>
      </c>
      <c r="AM369" s="136">
        <v>27</v>
      </c>
      <c r="AN369" s="6">
        <v>0.85</v>
      </c>
      <c r="AO369" s="136">
        <v>48</v>
      </c>
      <c r="AP369" s="136">
        <v>10</v>
      </c>
      <c r="AQ369" s="6">
        <v>0.83</v>
      </c>
      <c r="AR369" s="149">
        <v>0</v>
      </c>
      <c r="AS369" s="149">
        <v>0.14000000000000001</v>
      </c>
      <c r="AT369" s="149">
        <v>0.14000000000000001</v>
      </c>
      <c r="AU369" s="149">
        <v>0.14000000000000001</v>
      </c>
      <c r="AV369" s="136">
        <v>0</v>
      </c>
      <c r="AW369" s="136">
        <v>851</v>
      </c>
      <c r="AX369" s="136">
        <v>851</v>
      </c>
      <c r="AY369" s="136">
        <v>851</v>
      </c>
      <c r="AZ369" s="149">
        <v>0</v>
      </c>
      <c r="BA369" s="149">
        <v>0.1</v>
      </c>
      <c r="BB369" s="149">
        <v>0.1</v>
      </c>
      <c r="BC369" s="149">
        <v>0.1</v>
      </c>
      <c r="BD369" s="138">
        <v>0</v>
      </c>
      <c r="BE369" s="138"/>
      <c r="BF369" s="138"/>
      <c r="BG369" s="136">
        <v>0</v>
      </c>
      <c r="BH369" s="6">
        <v>3.35</v>
      </c>
      <c r="BI369" s="6">
        <v>3.25</v>
      </c>
      <c r="BJ369" s="136"/>
      <c r="BK369" s="136"/>
      <c r="BL369" s="136"/>
      <c r="BM369" s="136"/>
      <c r="BN369" s="238"/>
      <c r="BO369" s="136"/>
      <c r="BP369" s="136"/>
      <c r="BQ369" s="136"/>
      <c r="BR369" s="136"/>
      <c r="BS369" s="136"/>
      <c r="BT369" s="136"/>
      <c r="BU369" s="136"/>
    </row>
    <row r="370" spans="1:73">
      <c r="A370" s="4" t="s">
        <v>82</v>
      </c>
      <c r="B370" s="137">
        <v>12</v>
      </c>
      <c r="C370" s="137">
        <v>1987</v>
      </c>
      <c r="D370" s="190">
        <v>1067918</v>
      </c>
      <c r="E370" s="141">
        <v>491212</v>
      </c>
      <c r="F370" s="141">
        <v>19416</v>
      </c>
      <c r="G370" s="191">
        <v>3.8</v>
      </c>
      <c r="H370" s="209"/>
      <c r="I370" s="209"/>
      <c r="J370" s="209"/>
      <c r="K370" s="145">
        <v>24273</v>
      </c>
      <c r="L370" s="197"/>
      <c r="N370" s="140">
        <v>18623163</v>
      </c>
      <c r="O370" s="145">
        <v>13794</v>
      </c>
      <c r="P370" s="145">
        <v>42972</v>
      </c>
      <c r="Q370" s="145">
        <v>14108</v>
      </c>
      <c r="R370" s="145">
        <v>85451.41</v>
      </c>
      <c r="S370" s="145">
        <v>32886.83</v>
      </c>
      <c r="T370" s="145">
        <v>390</v>
      </c>
      <c r="U370" s="145">
        <v>468</v>
      </c>
      <c r="V370" s="145">
        <v>546</v>
      </c>
      <c r="W370" s="145">
        <v>128</v>
      </c>
      <c r="X370" s="145">
        <v>234</v>
      </c>
      <c r="Y370" s="145">
        <v>336</v>
      </c>
      <c r="Z370" s="145">
        <v>426</v>
      </c>
      <c r="AA370" s="136">
        <f>ROUND((T370+X370)-MAX(0.3*(T370-140-213),0),0)</f>
        <v>613</v>
      </c>
      <c r="AB370" s="136">
        <f>ROUND((U370+Y370)-MAX(0.3*(U370-140-213),0),0)</f>
        <v>770</v>
      </c>
      <c r="AC370" s="136">
        <f>ROUND((V370+Z370)-MAX(0.3*(V370-140-213),0),0)</f>
        <v>914</v>
      </c>
      <c r="AD370" s="203">
        <v>807</v>
      </c>
      <c r="AE370" s="136">
        <v>340</v>
      </c>
      <c r="AF370" s="136">
        <v>5</v>
      </c>
      <c r="AG370" s="136">
        <f>SUM(AE370:AF370)</f>
        <v>345</v>
      </c>
      <c r="AH370" s="136">
        <f>ROUND((AG370+W370)-MAX(0.3*(AG370-140-213),0),0)</f>
        <v>473</v>
      </c>
      <c r="AI370" s="203">
        <v>95</v>
      </c>
      <c r="AJ370" s="204">
        <v>8.8000000000000007</v>
      </c>
      <c r="AK370" s="136">
        <v>1</v>
      </c>
      <c r="AL370" s="136">
        <v>40</v>
      </c>
      <c r="AM370" s="136">
        <v>10</v>
      </c>
      <c r="AN370" s="6">
        <v>0.8</v>
      </c>
      <c r="AO370" s="136">
        <v>20</v>
      </c>
      <c r="AP370" s="136">
        <v>5</v>
      </c>
      <c r="AQ370" s="6">
        <v>0.8</v>
      </c>
      <c r="AR370" s="149">
        <v>0</v>
      </c>
      <c r="AS370" s="149">
        <v>0.14000000000000001</v>
      </c>
      <c r="AT370" s="149">
        <v>0.14000000000000001</v>
      </c>
      <c r="AU370" s="149">
        <v>0.14000000000000001</v>
      </c>
      <c r="AV370" s="136">
        <v>0</v>
      </c>
      <c r="AW370" s="136">
        <v>851</v>
      </c>
      <c r="AX370" s="136">
        <v>851</v>
      </c>
      <c r="AY370" s="136">
        <v>851</v>
      </c>
      <c r="AZ370" s="149">
        <v>0</v>
      </c>
      <c r="BA370" s="149">
        <v>0.1</v>
      </c>
      <c r="BB370" s="149">
        <v>0.1</v>
      </c>
      <c r="BC370" s="149">
        <v>0.1</v>
      </c>
      <c r="BD370" s="138">
        <v>0</v>
      </c>
      <c r="BE370" s="138"/>
      <c r="BF370" s="138"/>
      <c r="BG370" s="136">
        <v>0</v>
      </c>
      <c r="BH370" s="6">
        <v>3.35</v>
      </c>
      <c r="BI370" s="6">
        <v>3.35</v>
      </c>
      <c r="BJ370" s="136"/>
      <c r="BK370" s="136"/>
      <c r="BL370" s="136"/>
      <c r="BM370" s="136"/>
      <c r="BN370" s="238"/>
      <c r="BO370" s="136"/>
      <c r="BP370" s="136"/>
      <c r="BQ370" s="136"/>
      <c r="BR370" s="136"/>
      <c r="BS370" s="136"/>
      <c r="BT370" s="136"/>
      <c r="BU370" s="136"/>
    </row>
    <row r="371" spans="1:73">
      <c r="A371" s="4" t="s">
        <v>83</v>
      </c>
      <c r="B371" s="137">
        <v>13</v>
      </c>
      <c r="C371" s="137">
        <v>1987</v>
      </c>
      <c r="D371" s="190">
        <v>984997</v>
      </c>
      <c r="E371" s="141">
        <v>434907</v>
      </c>
      <c r="F371" s="141">
        <v>35851</v>
      </c>
      <c r="G371" s="191">
        <v>7.6</v>
      </c>
      <c r="H371" s="209"/>
      <c r="I371" s="209"/>
      <c r="J371" s="209"/>
      <c r="K371" s="145">
        <v>13996</v>
      </c>
      <c r="L371" s="197"/>
      <c r="N371" s="140">
        <v>12490918</v>
      </c>
      <c r="O371" s="145">
        <v>26961</v>
      </c>
      <c r="P371" s="145">
        <v>17602</v>
      </c>
      <c r="Q371" s="145">
        <v>6480</v>
      </c>
      <c r="R371" s="145">
        <v>60938.17</v>
      </c>
      <c r="S371" s="145">
        <v>20906.25</v>
      </c>
      <c r="T371" s="145">
        <v>245</v>
      </c>
      <c r="U371" s="145">
        <v>304</v>
      </c>
      <c r="V371" s="145">
        <v>344</v>
      </c>
      <c r="W371" s="145">
        <v>81</v>
      </c>
      <c r="X371" s="145">
        <v>149</v>
      </c>
      <c r="Y371" s="145">
        <v>214</v>
      </c>
      <c r="Z371" s="145">
        <v>271</v>
      </c>
      <c r="AA371" s="136">
        <f>ROUND((T371+X371)-MAX(0.3*(T371-99-149),0),0)</f>
        <v>394</v>
      </c>
      <c r="AB371" s="136">
        <f>ROUND((U371+Y371)-MAX(0.3*(U371-99-149),0),0)</f>
        <v>501</v>
      </c>
      <c r="AC371" s="136">
        <f>ROUND((V371+Z371)-MAX(0.3*(V371-99-149),0),0)</f>
        <v>586</v>
      </c>
      <c r="AD371" s="203">
        <v>300</v>
      </c>
      <c r="AE371" s="136">
        <v>340</v>
      </c>
      <c r="AF371" s="136">
        <v>73</v>
      </c>
      <c r="AG371" s="136">
        <f>SUM(AE371:AF371)</f>
        <v>413</v>
      </c>
      <c r="AH371" s="136">
        <f>ROUND((AG371+W371)-MAX(0.3*(AG371-99-149),0),0)</f>
        <v>445</v>
      </c>
      <c r="AI371" s="203">
        <v>150</v>
      </c>
      <c r="AJ371" s="204">
        <v>15.1</v>
      </c>
      <c r="AK371" s="136">
        <v>1</v>
      </c>
      <c r="AL371" s="136">
        <v>20</v>
      </c>
      <c r="AM371" s="136">
        <v>64</v>
      </c>
      <c r="AN371" s="6">
        <v>0.24</v>
      </c>
      <c r="AO371" s="136">
        <v>16</v>
      </c>
      <c r="AP371" s="136">
        <v>26</v>
      </c>
      <c r="AQ371" s="6">
        <v>0.38</v>
      </c>
      <c r="AR371" s="149">
        <v>0</v>
      </c>
      <c r="AS371" s="149">
        <v>0.14000000000000001</v>
      </c>
      <c r="AT371" s="149">
        <v>0.14000000000000001</v>
      </c>
      <c r="AU371" s="149">
        <v>0.14000000000000001</v>
      </c>
      <c r="AV371" s="136">
        <v>0</v>
      </c>
      <c r="AW371" s="136">
        <v>851</v>
      </c>
      <c r="AX371" s="136">
        <v>851</v>
      </c>
      <c r="AY371" s="136">
        <v>851</v>
      </c>
      <c r="AZ371" s="149">
        <v>0</v>
      </c>
      <c r="BA371" s="149">
        <v>0.1</v>
      </c>
      <c r="BB371" s="149">
        <v>0.1</v>
      </c>
      <c r="BC371" s="149">
        <v>0.1</v>
      </c>
      <c r="BD371" s="138">
        <v>0</v>
      </c>
      <c r="BE371" s="138"/>
      <c r="BF371" s="138"/>
      <c r="BG371" s="136">
        <v>0</v>
      </c>
      <c r="BH371" s="6">
        <v>3.35</v>
      </c>
      <c r="BI371" s="6">
        <v>2.2999999999999998</v>
      </c>
      <c r="BJ371" s="136"/>
      <c r="BK371" s="136"/>
      <c r="BL371" s="136"/>
      <c r="BM371" s="136"/>
      <c r="BN371" s="238"/>
      <c r="BO371" s="136"/>
      <c r="BP371" s="136"/>
      <c r="BQ371" s="136"/>
      <c r="BR371" s="136"/>
      <c r="BS371" s="136"/>
      <c r="BT371" s="136"/>
      <c r="BU371" s="136"/>
    </row>
    <row r="372" spans="1:73">
      <c r="A372" s="4" t="s">
        <v>84</v>
      </c>
      <c r="B372" s="137">
        <v>14</v>
      </c>
      <c r="C372" s="137">
        <v>1987</v>
      </c>
      <c r="D372" s="190">
        <v>11391178</v>
      </c>
      <c r="E372" s="141">
        <v>5327984</v>
      </c>
      <c r="F372" s="141">
        <v>428440</v>
      </c>
      <c r="G372" s="191">
        <v>7.4</v>
      </c>
      <c r="H372" s="209"/>
      <c r="I372" s="209"/>
      <c r="J372" s="209"/>
      <c r="K372" s="145">
        <v>231210</v>
      </c>
      <c r="L372" s="197"/>
      <c r="N372" s="140">
        <v>197670677</v>
      </c>
      <c r="O372" s="145">
        <v>27848</v>
      </c>
      <c r="P372" s="145">
        <v>720848</v>
      </c>
      <c r="Q372" s="145">
        <v>236557</v>
      </c>
      <c r="R372" s="145">
        <v>1079357</v>
      </c>
      <c r="S372" s="145">
        <v>429714.4</v>
      </c>
      <c r="T372" s="145">
        <v>250</v>
      </c>
      <c r="U372" s="145">
        <v>342</v>
      </c>
      <c r="V372" s="145">
        <v>386</v>
      </c>
      <c r="W372" s="145">
        <v>81</v>
      </c>
      <c r="X372" s="145">
        <v>149</v>
      </c>
      <c r="Y372" s="145">
        <v>214</v>
      </c>
      <c r="Z372" s="145">
        <v>271</v>
      </c>
      <c r="AA372" s="136">
        <f>ROUND((T372+X372)-MAX(0.3*(T372-99-149),0),0)</f>
        <v>398</v>
      </c>
      <c r="AB372" s="136">
        <f>ROUND((U372+Y372)-MAX(0.3*(U372-99-149),0),0)</f>
        <v>528</v>
      </c>
      <c r="AC372" s="136">
        <f>ROUND((V372+Z372)-MAX(0.3*(V372-99-149),0),0)</f>
        <v>616</v>
      </c>
      <c r="AD372" s="203">
        <v>16854</v>
      </c>
      <c r="AE372" s="136">
        <v>340</v>
      </c>
      <c r="AF372" s="136">
        <v>0</v>
      </c>
      <c r="AG372" s="136">
        <f>SUM(AE372:AF372)</f>
        <v>340</v>
      </c>
      <c r="AH372" s="136">
        <f>ROUND((AG372+W372)-MAX(0.3*(AG372-99-149),0),0)</f>
        <v>393</v>
      </c>
      <c r="AI372" s="203">
        <v>1655</v>
      </c>
      <c r="AJ372" s="204">
        <v>14.4</v>
      </c>
      <c r="AK372" s="136">
        <v>0</v>
      </c>
      <c r="AL372" s="136">
        <v>67</v>
      </c>
      <c r="AM372" s="136">
        <v>51</v>
      </c>
      <c r="AN372" s="6">
        <v>0.56999999999999995</v>
      </c>
      <c r="AO372" s="136">
        <v>31</v>
      </c>
      <c r="AP372" s="136">
        <v>28</v>
      </c>
      <c r="AQ372" s="6">
        <v>0.53</v>
      </c>
      <c r="AR372" s="149">
        <v>0</v>
      </c>
      <c r="AS372" s="149">
        <v>0.14000000000000001</v>
      </c>
      <c r="AT372" s="149">
        <v>0.14000000000000001</v>
      </c>
      <c r="AU372" s="149">
        <v>0.14000000000000001</v>
      </c>
      <c r="AV372" s="136">
        <v>0</v>
      </c>
      <c r="AW372" s="136">
        <v>851</v>
      </c>
      <c r="AX372" s="136">
        <v>851</v>
      </c>
      <c r="AY372" s="136">
        <v>851</v>
      </c>
      <c r="AZ372" s="149">
        <v>0</v>
      </c>
      <c r="BA372" s="149">
        <v>0.1</v>
      </c>
      <c r="BB372" s="149">
        <v>0.1</v>
      </c>
      <c r="BC372" s="149">
        <v>0.1</v>
      </c>
      <c r="BD372" s="138">
        <v>0</v>
      </c>
      <c r="BE372" s="138"/>
      <c r="BF372" s="138"/>
      <c r="BG372" s="136">
        <v>0</v>
      </c>
      <c r="BH372" s="6">
        <v>3.35</v>
      </c>
      <c r="BI372" s="6">
        <v>3.35</v>
      </c>
      <c r="BJ372" s="136"/>
      <c r="BK372" s="136"/>
      <c r="BL372" s="136"/>
      <c r="BM372" s="136"/>
      <c r="BN372" s="238"/>
      <c r="BO372" s="136"/>
      <c r="BP372" s="136"/>
      <c r="BQ372" s="136"/>
      <c r="BR372" s="136"/>
      <c r="BS372" s="136"/>
      <c r="BT372" s="136"/>
      <c r="BU372" s="136"/>
    </row>
    <row r="373" spans="1:73">
      <c r="A373" s="4" t="s">
        <v>85</v>
      </c>
      <c r="B373" s="137">
        <v>15</v>
      </c>
      <c r="C373" s="137">
        <v>1987</v>
      </c>
      <c r="D373" s="190">
        <v>5473012</v>
      </c>
      <c r="E373" s="141">
        <v>2585927</v>
      </c>
      <c r="F373" s="141">
        <v>171936</v>
      </c>
      <c r="G373" s="191">
        <v>6.2</v>
      </c>
      <c r="H373" s="209"/>
      <c r="I373" s="209"/>
      <c r="J373" s="209"/>
      <c r="K373" s="145">
        <v>91650</v>
      </c>
      <c r="L373" s="197"/>
      <c r="N373" s="140">
        <v>79856399</v>
      </c>
      <c r="O373" s="145">
        <v>16034</v>
      </c>
      <c r="P373" s="145">
        <v>152044</v>
      </c>
      <c r="Q373" s="145">
        <v>52920</v>
      </c>
      <c r="R373" s="145">
        <v>337372.7</v>
      </c>
      <c r="S373" s="145">
        <v>113977.7</v>
      </c>
      <c r="T373" s="145">
        <v>196</v>
      </c>
      <c r="U373" s="145">
        <v>256</v>
      </c>
      <c r="V373" s="145">
        <v>316</v>
      </c>
      <c r="W373" s="145">
        <v>81</v>
      </c>
      <c r="X373" s="145">
        <v>149</v>
      </c>
      <c r="Y373" s="145">
        <v>214</v>
      </c>
      <c r="Z373" s="145">
        <v>271</v>
      </c>
      <c r="AA373" s="136">
        <f>ROUND((T373+X373)-MAX(0.3*(T373-99-149),0),0)</f>
        <v>345</v>
      </c>
      <c r="AB373" s="136">
        <f>ROUND((U373+Y373)-MAX(0.3*(U373-99-149),0),0)</f>
        <v>468</v>
      </c>
      <c r="AC373" s="136">
        <f>ROUND((V373+Z373)-MAX(0.3*(V373-99-149),0),0)</f>
        <v>567</v>
      </c>
      <c r="AD373" s="203">
        <v>3547</v>
      </c>
      <c r="AE373" s="136">
        <v>340</v>
      </c>
      <c r="AF373" s="136">
        <v>0</v>
      </c>
      <c r="AG373" s="136">
        <f>SUM(AE373:AF373)</f>
        <v>340</v>
      </c>
      <c r="AH373" s="136">
        <f>ROUND((AG373+W373)-MAX(0.3*(AG373-99-149),0),0)</f>
        <v>393</v>
      </c>
      <c r="AI373" s="203">
        <v>597</v>
      </c>
      <c r="AJ373" s="204">
        <v>11.1</v>
      </c>
      <c r="AK373" s="136">
        <v>0</v>
      </c>
      <c r="AL373" s="136">
        <v>48</v>
      </c>
      <c r="AM373" s="136">
        <v>52</v>
      </c>
      <c r="AN373" s="6">
        <v>0.48</v>
      </c>
      <c r="AO373" s="136">
        <v>19</v>
      </c>
      <c r="AP373" s="136">
        <v>30</v>
      </c>
      <c r="AQ373" s="6">
        <v>0.39</v>
      </c>
      <c r="AR373" s="149">
        <v>0</v>
      </c>
      <c r="AS373" s="149">
        <v>0.14000000000000001</v>
      </c>
      <c r="AT373" s="149">
        <v>0.14000000000000001</v>
      </c>
      <c r="AU373" s="149">
        <v>0.14000000000000001</v>
      </c>
      <c r="AV373" s="136">
        <v>0</v>
      </c>
      <c r="AW373" s="136">
        <v>851</v>
      </c>
      <c r="AX373" s="136">
        <v>851</v>
      </c>
      <c r="AY373" s="136">
        <v>851</v>
      </c>
      <c r="AZ373" s="149">
        <v>0</v>
      </c>
      <c r="BA373" s="149">
        <v>0.1</v>
      </c>
      <c r="BB373" s="149">
        <v>0.1</v>
      </c>
      <c r="BC373" s="149">
        <v>0.1</v>
      </c>
      <c r="BD373" s="138">
        <v>0</v>
      </c>
      <c r="BE373" s="138"/>
      <c r="BF373" s="138"/>
      <c r="BG373" s="136">
        <v>0</v>
      </c>
      <c r="BH373" s="6">
        <v>3.35</v>
      </c>
      <c r="BI373" s="6">
        <v>2</v>
      </c>
      <c r="BJ373" s="136"/>
      <c r="BK373" s="136"/>
      <c r="BL373" s="136"/>
      <c r="BM373" s="136"/>
      <c r="BN373" s="238"/>
      <c r="BO373" s="136"/>
      <c r="BP373" s="136"/>
      <c r="BQ373" s="136"/>
      <c r="BR373" s="136"/>
      <c r="BS373" s="136"/>
      <c r="BT373" s="136"/>
      <c r="BU373" s="136"/>
    </row>
    <row r="374" spans="1:73">
      <c r="A374" s="4" t="s">
        <v>86</v>
      </c>
      <c r="B374" s="137">
        <v>16</v>
      </c>
      <c r="C374" s="137">
        <v>1987</v>
      </c>
      <c r="D374" s="190">
        <v>2767011</v>
      </c>
      <c r="E374" s="141">
        <v>1373229</v>
      </c>
      <c r="F374" s="141">
        <v>79759</v>
      </c>
      <c r="G374" s="191">
        <v>5.5</v>
      </c>
      <c r="H374" s="209"/>
      <c r="I374" s="209"/>
      <c r="J374" s="209"/>
      <c r="K374" s="145">
        <v>45283</v>
      </c>
      <c r="L374" s="197"/>
      <c r="N374" s="140">
        <v>41467308</v>
      </c>
      <c r="O374" s="145">
        <v>5443</v>
      </c>
      <c r="P374" s="145">
        <v>114711</v>
      </c>
      <c r="Q374" s="145">
        <v>39704</v>
      </c>
      <c r="R374" s="145">
        <v>202354.7</v>
      </c>
      <c r="S374" s="145">
        <v>77206.59</v>
      </c>
      <c r="T374" s="145">
        <v>322</v>
      </c>
      <c r="U374" s="145">
        <v>381</v>
      </c>
      <c r="V374" s="145">
        <v>443</v>
      </c>
      <c r="W374" s="145">
        <v>81</v>
      </c>
      <c r="X374" s="145">
        <v>149</v>
      </c>
      <c r="Y374" s="145">
        <v>214</v>
      </c>
      <c r="Z374" s="145">
        <v>271</v>
      </c>
      <c r="AA374" s="136">
        <f>ROUND((T374+X374)-MAX(0.3*(T374-99-149),0),0)</f>
        <v>449</v>
      </c>
      <c r="AB374" s="136">
        <f>ROUND((U374+Y374)-MAX(0.3*(U374-99-149),0),0)</f>
        <v>555</v>
      </c>
      <c r="AC374" s="136">
        <f>ROUND((V374+Z374)-MAX(0.3*(V374-99-149),0),0)</f>
        <v>656</v>
      </c>
      <c r="AD374" s="203">
        <v>1875</v>
      </c>
      <c r="AE374" s="136">
        <v>340</v>
      </c>
      <c r="AF374" s="136">
        <v>0</v>
      </c>
      <c r="AG374" s="136">
        <f>SUM(AE374:AF374)</f>
        <v>340</v>
      </c>
      <c r="AH374" s="136">
        <f>ROUND((AG374+W374)-MAX(0.3*(AG374-99-149),0),0)</f>
        <v>393</v>
      </c>
      <c r="AI374" s="203">
        <v>419</v>
      </c>
      <c r="AJ374" s="204">
        <v>14.5</v>
      </c>
      <c r="AK374" s="136">
        <v>0</v>
      </c>
      <c r="AL374" s="136">
        <v>58</v>
      </c>
      <c r="AM374" s="136">
        <v>42</v>
      </c>
      <c r="AN374" s="6">
        <v>0.57999999999999996</v>
      </c>
      <c r="AO374" s="136">
        <v>30</v>
      </c>
      <c r="AP374" s="136">
        <v>20</v>
      </c>
      <c r="AQ374" s="6">
        <v>0.6</v>
      </c>
      <c r="AR374" s="149">
        <v>0</v>
      </c>
      <c r="AS374" s="149">
        <v>0.14000000000000001</v>
      </c>
      <c r="AT374" s="149">
        <v>0.14000000000000001</v>
      </c>
      <c r="AU374" s="149">
        <v>0.14000000000000001</v>
      </c>
      <c r="AV374" s="136">
        <v>0</v>
      </c>
      <c r="AW374" s="136">
        <v>851</v>
      </c>
      <c r="AX374" s="136">
        <v>851</v>
      </c>
      <c r="AY374" s="136">
        <v>851</v>
      </c>
      <c r="AZ374" s="149">
        <v>0</v>
      </c>
      <c r="BA374" s="149">
        <v>0.1</v>
      </c>
      <c r="BB374" s="149">
        <v>0.1</v>
      </c>
      <c r="BC374" s="149">
        <v>0.1</v>
      </c>
      <c r="BD374" s="138">
        <v>0</v>
      </c>
      <c r="BE374" s="138"/>
      <c r="BF374" s="138"/>
      <c r="BG374" s="136">
        <v>0</v>
      </c>
      <c r="BH374" s="6">
        <v>3.35</v>
      </c>
      <c r="BI374" s="6">
        <v>3.35</v>
      </c>
      <c r="BJ374" s="136"/>
      <c r="BK374" s="136"/>
      <c r="BL374" s="136"/>
      <c r="BM374" s="136"/>
      <c r="BN374" s="238"/>
      <c r="BO374" s="136"/>
      <c r="BP374" s="136"/>
      <c r="BQ374" s="136"/>
      <c r="BR374" s="136"/>
      <c r="BS374" s="136"/>
      <c r="BT374" s="136"/>
      <c r="BU374" s="136"/>
    </row>
    <row r="375" spans="1:73">
      <c r="A375" s="4" t="s">
        <v>87</v>
      </c>
      <c r="B375" s="137">
        <v>17</v>
      </c>
      <c r="C375" s="137">
        <v>1987</v>
      </c>
      <c r="D375" s="190">
        <v>2445367</v>
      </c>
      <c r="E375" s="141">
        <v>1201769</v>
      </c>
      <c r="F375" s="141">
        <v>61052</v>
      </c>
      <c r="G375" s="191">
        <v>4.8</v>
      </c>
      <c r="H375" s="209"/>
      <c r="I375" s="209"/>
      <c r="J375" s="209"/>
      <c r="K375" s="145">
        <v>44164</v>
      </c>
      <c r="L375" s="197"/>
      <c r="N375" s="140">
        <v>38669638</v>
      </c>
      <c r="O375" s="145">
        <v>17852</v>
      </c>
      <c r="P375" s="145">
        <v>73171</v>
      </c>
      <c r="Q375" s="145">
        <v>24793</v>
      </c>
      <c r="R375" s="145">
        <v>122369.4</v>
      </c>
      <c r="S375" s="145">
        <v>45823.5</v>
      </c>
      <c r="T375" s="145">
        <v>334</v>
      </c>
      <c r="U375" s="145">
        <v>403</v>
      </c>
      <c r="V375" s="145">
        <v>462</v>
      </c>
      <c r="W375" s="145">
        <v>81</v>
      </c>
      <c r="X375" s="145">
        <v>149</v>
      </c>
      <c r="Y375" s="145">
        <v>214</v>
      </c>
      <c r="Z375" s="145">
        <v>271</v>
      </c>
      <c r="AA375" s="136">
        <f>ROUND((T375+X375)-MAX(0.3*(T375-99-149),0),0)</f>
        <v>457</v>
      </c>
      <c r="AB375" s="136">
        <f>ROUND((U375+Y375)-MAX(0.3*(U375-99-149),0),0)</f>
        <v>571</v>
      </c>
      <c r="AC375" s="136">
        <f>ROUND((V375+Z375)-MAX(0.3*(V375-99-149),0),0)</f>
        <v>669</v>
      </c>
      <c r="AD375" s="203">
        <v>2261</v>
      </c>
      <c r="AE375" s="136">
        <v>340</v>
      </c>
      <c r="AF375" s="136">
        <v>0</v>
      </c>
      <c r="AG375" s="136">
        <f>SUM(AE375:AF375)</f>
        <v>340</v>
      </c>
      <c r="AH375" s="136">
        <f>ROUND((AG375+W375)-MAX(0.3*(AG375-99-149),0),0)</f>
        <v>393</v>
      </c>
      <c r="AI375" s="203">
        <v>225</v>
      </c>
      <c r="AJ375" s="204">
        <v>9.1999999999999993</v>
      </c>
      <c r="AK375" s="136">
        <v>0</v>
      </c>
      <c r="AL375" s="136">
        <v>51</v>
      </c>
      <c r="AM375" s="136">
        <v>74</v>
      </c>
      <c r="AN375" s="6">
        <v>0.41</v>
      </c>
      <c r="AO375" s="136">
        <v>16</v>
      </c>
      <c r="AP375" s="136">
        <v>24</v>
      </c>
      <c r="AQ375" s="6">
        <v>0.4</v>
      </c>
      <c r="AR375" s="149">
        <v>0</v>
      </c>
      <c r="AS375" s="149">
        <v>0.14000000000000001</v>
      </c>
      <c r="AT375" s="149">
        <v>0.14000000000000001</v>
      </c>
      <c r="AU375" s="149">
        <v>0.14000000000000001</v>
      </c>
      <c r="AV375" s="136">
        <v>0</v>
      </c>
      <c r="AW375" s="136">
        <v>851</v>
      </c>
      <c r="AX375" s="136">
        <v>851</v>
      </c>
      <c r="AY375" s="136">
        <v>851</v>
      </c>
      <c r="AZ375" s="149">
        <v>0</v>
      </c>
      <c r="BA375" s="149">
        <v>0.1</v>
      </c>
      <c r="BB375" s="149">
        <v>0.1</v>
      </c>
      <c r="BC375" s="149">
        <v>0.1</v>
      </c>
      <c r="BD375" s="138">
        <v>0</v>
      </c>
      <c r="BE375" s="138"/>
      <c r="BF375" s="138"/>
      <c r="BG375" s="136">
        <v>0</v>
      </c>
      <c r="BH375" s="6">
        <v>3.35</v>
      </c>
      <c r="BI375" s="6">
        <v>1.6</v>
      </c>
      <c r="BJ375" s="136"/>
      <c r="BK375" s="136"/>
      <c r="BL375" s="136"/>
      <c r="BM375" s="136"/>
      <c r="BN375" s="238"/>
      <c r="BO375" s="136"/>
      <c r="BP375" s="136"/>
      <c r="BQ375" s="136"/>
      <c r="BR375" s="136"/>
      <c r="BS375" s="136"/>
      <c r="BT375" s="136"/>
      <c r="BU375" s="136"/>
    </row>
    <row r="376" spans="1:73">
      <c r="A376" s="4" t="s">
        <v>88</v>
      </c>
      <c r="B376" s="137">
        <v>18</v>
      </c>
      <c r="C376" s="137">
        <v>1987</v>
      </c>
      <c r="D376" s="190">
        <v>3683329</v>
      </c>
      <c r="E376" s="141">
        <v>1548994</v>
      </c>
      <c r="F376" s="141">
        <v>143296</v>
      </c>
      <c r="G376" s="191">
        <v>8.5</v>
      </c>
      <c r="H376" s="209"/>
      <c r="I376" s="209"/>
      <c r="J376" s="209"/>
      <c r="K376" s="145">
        <v>56282</v>
      </c>
      <c r="L376" s="197"/>
      <c r="N376" s="140">
        <v>46333321</v>
      </c>
      <c r="O376" s="145">
        <v>88594</v>
      </c>
      <c r="P376" s="145">
        <v>159370</v>
      </c>
      <c r="Q376" s="145">
        <v>59536</v>
      </c>
      <c r="R376" s="145">
        <v>503599.3</v>
      </c>
      <c r="S376" s="145">
        <v>174650.4</v>
      </c>
      <c r="T376" s="145">
        <v>170</v>
      </c>
      <c r="U376" s="145">
        <v>197</v>
      </c>
      <c r="V376" s="145">
        <v>246</v>
      </c>
      <c r="W376" s="145">
        <v>81</v>
      </c>
      <c r="X376" s="145">
        <v>149</v>
      </c>
      <c r="Y376" s="145">
        <v>214</v>
      </c>
      <c r="Z376" s="145">
        <v>271</v>
      </c>
      <c r="AA376" s="136">
        <f>ROUND((T376+X376)-MAX(0.3*(T376-99-149),0),0)</f>
        <v>319</v>
      </c>
      <c r="AB376" s="136">
        <f>ROUND((U376+Y376)-MAX(0.3*(U376-99-149),0),0)</f>
        <v>411</v>
      </c>
      <c r="AC376" s="136">
        <f>ROUND((V376+Z376)-MAX(0.3*(V376-99-149),0),0)</f>
        <v>517</v>
      </c>
      <c r="AD376" s="203">
        <v>7838</v>
      </c>
      <c r="AE376" s="136">
        <v>340</v>
      </c>
      <c r="AF376" s="136">
        <v>0</v>
      </c>
      <c r="AG376" s="136">
        <f>SUM(AE376:AF376)</f>
        <v>340</v>
      </c>
      <c r="AH376" s="136">
        <f>ROUND((AG376+W376)-MAX(0.3*(AG376-99-149),0),0)</f>
        <v>393</v>
      </c>
      <c r="AI376" s="203">
        <v>634</v>
      </c>
      <c r="AJ376" s="204">
        <v>17.3</v>
      </c>
      <c r="AK376" s="136">
        <v>1</v>
      </c>
      <c r="AL376" s="136">
        <v>73</v>
      </c>
      <c r="AM376" s="136">
        <v>26</v>
      </c>
      <c r="AN376" s="6">
        <v>0.74</v>
      </c>
      <c r="AO376" s="136">
        <v>29</v>
      </c>
      <c r="AP376" s="136">
        <v>9</v>
      </c>
      <c r="AQ376" s="6">
        <v>0.76</v>
      </c>
      <c r="AR376" s="149">
        <v>0</v>
      </c>
      <c r="AS376" s="149">
        <v>0.14000000000000001</v>
      </c>
      <c r="AT376" s="149">
        <v>0.14000000000000001</v>
      </c>
      <c r="AU376" s="149">
        <v>0.14000000000000001</v>
      </c>
      <c r="AV376" s="136">
        <v>0</v>
      </c>
      <c r="AW376" s="136">
        <v>851</v>
      </c>
      <c r="AX376" s="136">
        <v>851</v>
      </c>
      <c r="AY376" s="136">
        <v>851</v>
      </c>
      <c r="AZ376" s="149">
        <v>0</v>
      </c>
      <c r="BA376" s="149">
        <v>0.1</v>
      </c>
      <c r="BB376" s="149">
        <v>0.1</v>
      </c>
      <c r="BC376" s="149">
        <v>0.1</v>
      </c>
      <c r="BD376" s="138">
        <v>0</v>
      </c>
      <c r="BE376" s="138"/>
      <c r="BF376" s="138"/>
      <c r="BG376" s="136">
        <v>0</v>
      </c>
      <c r="BH376" s="6">
        <v>3.35</v>
      </c>
      <c r="BI376" s="6">
        <v>3.35</v>
      </c>
      <c r="BJ376" s="136"/>
      <c r="BK376" s="136"/>
      <c r="BL376" s="136"/>
      <c r="BM376" s="136"/>
      <c r="BN376" s="238"/>
      <c r="BO376" s="136"/>
      <c r="BP376" s="136"/>
      <c r="BQ376" s="136"/>
      <c r="BR376" s="136"/>
      <c r="BS376" s="136"/>
      <c r="BT376" s="136"/>
      <c r="BU376" s="136"/>
    </row>
    <row r="377" spans="1:73">
      <c r="A377" s="4" t="s">
        <v>89</v>
      </c>
      <c r="B377" s="137">
        <v>19</v>
      </c>
      <c r="C377" s="137">
        <v>1987</v>
      </c>
      <c r="D377" s="190">
        <v>4344148</v>
      </c>
      <c r="E377" s="141">
        <v>1711944</v>
      </c>
      <c r="F377" s="141">
        <v>236309</v>
      </c>
      <c r="G377" s="191">
        <v>12.1</v>
      </c>
      <c r="H377" s="209"/>
      <c r="I377" s="209"/>
      <c r="J377" s="209"/>
      <c r="K377" s="145">
        <v>78488</v>
      </c>
      <c r="L377" s="197"/>
      <c r="N377" s="140">
        <v>53216629</v>
      </c>
      <c r="O377" s="145">
        <v>22388</v>
      </c>
      <c r="P377" s="145">
        <v>259883</v>
      </c>
      <c r="Q377" s="145">
        <v>86155</v>
      </c>
      <c r="R377" s="145">
        <v>720635.8</v>
      </c>
      <c r="S377" s="145">
        <v>231604.9</v>
      </c>
      <c r="T377" s="145">
        <v>138</v>
      </c>
      <c r="U377" s="145">
        <v>190</v>
      </c>
      <c r="V377" s="145">
        <v>234</v>
      </c>
      <c r="W377" s="145">
        <v>81</v>
      </c>
      <c r="X377" s="145">
        <v>149</v>
      </c>
      <c r="Y377" s="145">
        <v>214</v>
      </c>
      <c r="Z377" s="145">
        <v>271</v>
      </c>
      <c r="AA377" s="136">
        <f>ROUND((T377+X377)-MAX(0.3*(T377-99-149),0),0)</f>
        <v>287</v>
      </c>
      <c r="AB377" s="136">
        <f>ROUND((U377+Y377)-MAX(0.3*(U377-99-149),0),0)</f>
        <v>404</v>
      </c>
      <c r="AC377" s="136">
        <f>ROUND((V377+Z377)-MAX(0.3*(V377-99-149),0),0)</f>
        <v>505</v>
      </c>
      <c r="AD377" s="203">
        <v>10232</v>
      </c>
      <c r="AE377" s="136">
        <v>340</v>
      </c>
      <c r="AF377" s="136">
        <v>0</v>
      </c>
      <c r="AG377" s="136">
        <f>SUM(AE377:AF377)</f>
        <v>340</v>
      </c>
      <c r="AH377" s="136">
        <f>ROUND((AG377+W377)-MAX(0.3*(AG377-99-149),0),0)</f>
        <v>393</v>
      </c>
      <c r="AI377" s="203">
        <v>1071</v>
      </c>
      <c r="AJ377" s="204">
        <v>25.1</v>
      </c>
      <c r="AK377" s="136">
        <v>1</v>
      </c>
      <c r="AL377" s="136">
        <v>81</v>
      </c>
      <c r="AM377" s="136">
        <v>22</v>
      </c>
      <c r="AN377" s="6">
        <v>0.79</v>
      </c>
      <c r="AO377" s="136">
        <v>34</v>
      </c>
      <c r="AP377" s="136">
        <v>5</v>
      </c>
      <c r="AQ377" s="6">
        <v>0.87</v>
      </c>
      <c r="AR377" s="149">
        <v>0</v>
      </c>
      <c r="AS377" s="149">
        <v>0.14000000000000001</v>
      </c>
      <c r="AT377" s="149">
        <v>0.14000000000000001</v>
      </c>
      <c r="AU377" s="149">
        <v>0.14000000000000001</v>
      </c>
      <c r="AV377" s="136">
        <v>0</v>
      </c>
      <c r="AW377" s="136">
        <v>851</v>
      </c>
      <c r="AX377" s="136">
        <v>851</v>
      </c>
      <c r="AY377" s="136">
        <v>851</v>
      </c>
      <c r="AZ377" s="149">
        <v>0</v>
      </c>
      <c r="BA377" s="149">
        <v>0.1</v>
      </c>
      <c r="BB377" s="149">
        <v>0.1</v>
      </c>
      <c r="BC377" s="149">
        <v>0.1</v>
      </c>
      <c r="BD377" s="138">
        <v>0</v>
      </c>
      <c r="BE377" s="138"/>
      <c r="BF377" s="138"/>
      <c r="BG377" s="136">
        <v>0</v>
      </c>
      <c r="BH377" s="6">
        <v>3.35</v>
      </c>
      <c r="BI377" s="6">
        <v>3.35</v>
      </c>
      <c r="BJ377" s="136"/>
      <c r="BK377" s="136"/>
      <c r="BL377" s="136"/>
      <c r="BM377" s="136"/>
      <c r="BN377" s="238"/>
      <c r="BO377" s="136"/>
      <c r="BP377" s="136"/>
      <c r="BQ377" s="136"/>
      <c r="BR377" s="136"/>
      <c r="BS377" s="136"/>
      <c r="BT377" s="136"/>
      <c r="BU377" s="136"/>
    </row>
    <row r="378" spans="1:73">
      <c r="A378" s="4" t="s">
        <v>90</v>
      </c>
      <c r="B378" s="137">
        <v>20</v>
      </c>
      <c r="C378" s="137">
        <v>1987</v>
      </c>
      <c r="D378" s="190">
        <v>1184574</v>
      </c>
      <c r="E378" s="141">
        <v>559295</v>
      </c>
      <c r="F378" s="141">
        <v>25545</v>
      </c>
      <c r="G378" s="191">
        <v>4.4000000000000004</v>
      </c>
      <c r="H378" s="209"/>
      <c r="I378" s="209"/>
      <c r="J378" s="209"/>
      <c r="K378" s="145">
        <v>19166</v>
      </c>
      <c r="L378" s="197"/>
      <c r="N378" s="140">
        <v>17383822</v>
      </c>
      <c r="O378" s="145">
        <v>6193</v>
      </c>
      <c r="P378" s="145">
        <v>55590</v>
      </c>
      <c r="Q378" s="145">
        <v>19260</v>
      </c>
      <c r="R378" s="145">
        <v>99595.16</v>
      </c>
      <c r="S378" s="145">
        <v>41545.58</v>
      </c>
      <c r="T378" s="145">
        <v>301</v>
      </c>
      <c r="U378" s="145">
        <v>405</v>
      </c>
      <c r="V378" s="145">
        <v>509</v>
      </c>
      <c r="W378" s="145">
        <v>81</v>
      </c>
      <c r="X378" s="145">
        <v>149</v>
      </c>
      <c r="Y378" s="145">
        <v>214</v>
      </c>
      <c r="Z378" s="145">
        <v>271</v>
      </c>
      <c r="AA378" s="136">
        <f>ROUND((T378+X378)-MAX(0.3*(T378-99-149),0),0)</f>
        <v>434</v>
      </c>
      <c r="AB378" s="136">
        <f>ROUND((U378+Y378)-MAX(0.3*(U378-99-149),0),0)</f>
        <v>572</v>
      </c>
      <c r="AC378" s="136">
        <f>ROUND((V378+Z378)-MAX(0.3*(V378-99-149),0),0)</f>
        <v>702</v>
      </c>
      <c r="AD378" s="203">
        <v>1225</v>
      </c>
      <c r="AE378" s="136">
        <v>340</v>
      </c>
      <c r="AF378" s="136">
        <v>10</v>
      </c>
      <c r="AG378" s="136">
        <f>SUM(AE378:AF378)</f>
        <v>350</v>
      </c>
      <c r="AH378" s="136">
        <f>ROUND((AG378+W378)-MAX(0.3*(AG378-99-149),0),0)</f>
        <v>400</v>
      </c>
      <c r="AI378" s="203">
        <v>134</v>
      </c>
      <c r="AJ378" s="204">
        <v>11.7</v>
      </c>
      <c r="AK378" s="136">
        <v>0</v>
      </c>
      <c r="AL378" s="136">
        <v>86</v>
      </c>
      <c r="AM378" s="136">
        <v>65</v>
      </c>
      <c r="AN378" s="6">
        <v>0.56999999999999995</v>
      </c>
      <c r="AO378" s="136">
        <v>20</v>
      </c>
      <c r="AP378" s="136">
        <v>15</v>
      </c>
      <c r="AQ378" s="6">
        <v>0.56999999999999995</v>
      </c>
      <c r="AR378" s="149">
        <v>0</v>
      </c>
      <c r="AS378" s="149">
        <v>0.14000000000000001</v>
      </c>
      <c r="AT378" s="149">
        <v>0.14000000000000001</v>
      </c>
      <c r="AU378" s="149">
        <v>0.14000000000000001</v>
      </c>
      <c r="AV378" s="136">
        <v>0</v>
      </c>
      <c r="AW378" s="136">
        <v>851</v>
      </c>
      <c r="AX378" s="136">
        <v>851</v>
      </c>
      <c r="AY378" s="136">
        <v>851</v>
      </c>
      <c r="AZ378" s="149">
        <v>0</v>
      </c>
      <c r="BA378" s="149">
        <v>0.1</v>
      </c>
      <c r="BB378" s="149">
        <v>0.1</v>
      </c>
      <c r="BC378" s="149">
        <v>0.1</v>
      </c>
      <c r="BD378" s="138">
        <v>0</v>
      </c>
      <c r="BE378" s="138"/>
      <c r="BF378" s="138"/>
      <c r="BG378" s="136">
        <v>0</v>
      </c>
      <c r="BH378" s="6">
        <v>3.35</v>
      </c>
      <c r="BI378" s="6">
        <v>3.65</v>
      </c>
      <c r="BJ378" s="136"/>
      <c r="BK378" s="136"/>
      <c r="BL378" s="136"/>
      <c r="BM378" s="136"/>
      <c r="BN378" s="238"/>
      <c r="BO378" s="136"/>
      <c r="BP378" s="136"/>
      <c r="BQ378" s="136"/>
      <c r="BR378" s="136"/>
      <c r="BS378" s="136"/>
      <c r="BT378" s="136"/>
      <c r="BU378" s="136"/>
    </row>
    <row r="379" spans="1:73">
      <c r="A379" s="4" t="s">
        <v>91</v>
      </c>
      <c r="B379" s="137">
        <v>21</v>
      </c>
      <c r="C379" s="137">
        <v>1987</v>
      </c>
      <c r="D379" s="190">
        <v>4565557</v>
      </c>
      <c r="E379" s="141">
        <v>2303385</v>
      </c>
      <c r="F379" s="141">
        <v>104825</v>
      </c>
      <c r="G379" s="191">
        <v>4.4000000000000004</v>
      </c>
      <c r="H379" s="209"/>
      <c r="I379" s="209"/>
      <c r="J379" s="209"/>
      <c r="K379" s="145">
        <v>91380</v>
      </c>
      <c r="L379" s="197"/>
      <c r="N379" s="140">
        <v>88108956</v>
      </c>
      <c r="O379" s="145">
        <v>165816</v>
      </c>
      <c r="P379" s="145">
        <v>182784</v>
      </c>
      <c r="Q379" s="145">
        <v>66393</v>
      </c>
      <c r="R379" s="145">
        <v>253674.1</v>
      </c>
      <c r="S379" s="145">
        <v>104136.6</v>
      </c>
      <c r="T379" s="145">
        <v>269</v>
      </c>
      <c r="U379" s="145">
        <v>345</v>
      </c>
      <c r="V379" s="145">
        <v>415</v>
      </c>
      <c r="W379" s="145">
        <v>81</v>
      </c>
      <c r="X379" s="145">
        <v>149</v>
      </c>
      <c r="Y379" s="145">
        <v>214</v>
      </c>
      <c r="Z379" s="145">
        <v>271</v>
      </c>
      <c r="AA379" s="136">
        <f>ROUND((T379+X379)-MAX(0.3*(T379-99-149),0),0)</f>
        <v>412</v>
      </c>
      <c r="AB379" s="136">
        <f>ROUND((U379+Y379)-MAX(0.3*(U379-99-149),0),0)</f>
        <v>530</v>
      </c>
      <c r="AC379" s="136">
        <f>ROUND((V379+Z379)-MAX(0.3*(V379-99-149),0),0)</f>
        <v>636</v>
      </c>
      <c r="AD379" s="203">
        <v>4597</v>
      </c>
      <c r="AE379" s="136">
        <v>340</v>
      </c>
      <c r="AF379" s="136">
        <v>0</v>
      </c>
      <c r="AG379" s="136">
        <f>SUM(AE379:AF379)</f>
        <v>340</v>
      </c>
      <c r="AH379" s="136">
        <f>ROUND((AG379+W379)-MAX(0.3*(AG379-99-149),0),0)</f>
        <v>393</v>
      </c>
      <c r="AI379" s="203">
        <v>420</v>
      </c>
      <c r="AJ379" s="204">
        <v>9.1999999999999993</v>
      </c>
      <c r="AK379" s="136">
        <v>1</v>
      </c>
      <c r="AL379" s="136">
        <v>124</v>
      </c>
      <c r="AM379" s="136">
        <v>17</v>
      </c>
      <c r="AN379" s="6">
        <v>0.88</v>
      </c>
      <c r="AO379" s="136">
        <v>40</v>
      </c>
      <c r="AP379" s="136">
        <v>7</v>
      </c>
      <c r="AQ379" s="6">
        <v>0.85</v>
      </c>
      <c r="AR379" s="149">
        <v>0</v>
      </c>
      <c r="AS379" s="149">
        <v>0.14000000000000001</v>
      </c>
      <c r="AT379" s="149">
        <v>0.14000000000000001</v>
      </c>
      <c r="AU379" s="149">
        <v>0.14000000000000001</v>
      </c>
      <c r="AV379" s="136">
        <v>0</v>
      </c>
      <c r="AW379" s="136">
        <v>851</v>
      </c>
      <c r="AX379" s="136">
        <v>851</v>
      </c>
      <c r="AY379" s="136">
        <v>851</v>
      </c>
      <c r="AZ379" s="149">
        <v>0</v>
      </c>
      <c r="BA379" s="149">
        <v>0.1</v>
      </c>
      <c r="BB379" s="149">
        <v>0.1</v>
      </c>
      <c r="BC379" s="149">
        <v>0.1</v>
      </c>
      <c r="BD379" s="138">
        <v>0.5</v>
      </c>
      <c r="BE379" s="138"/>
      <c r="BF379" s="138"/>
      <c r="BG379" s="136">
        <v>0</v>
      </c>
      <c r="BH379" s="6">
        <v>3.35</v>
      </c>
      <c r="BI379" s="6">
        <v>3.35</v>
      </c>
      <c r="BJ379" s="136"/>
      <c r="BK379" s="136"/>
      <c r="BL379" s="136"/>
      <c r="BM379" s="136"/>
      <c r="BN379" s="238"/>
      <c r="BO379" s="136"/>
      <c r="BP379" s="136"/>
      <c r="BQ379" s="136"/>
      <c r="BR379" s="136"/>
      <c r="BS379" s="136"/>
      <c r="BT379" s="136"/>
      <c r="BU379" s="136"/>
    </row>
    <row r="380" spans="1:73">
      <c r="A380" s="4" t="s">
        <v>92</v>
      </c>
      <c r="B380" s="137">
        <v>22</v>
      </c>
      <c r="C380" s="137">
        <v>1987</v>
      </c>
      <c r="D380" s="190">
        <v>5935204</v>
      </c>
      <c r="E380" s="141">
        <v>2993991</v>
      </c>
      <c r="F380" s="141">
        <v>100332</v>
      </c>
      <c r="G380" s="191">
        <v>3.2</v>
      </c>
      <c r="H380" s="209"/>
      <c r="I380" s="209"/>
      <c r="J380" s="209"/>
      <c r="K380" s="145">
        <v>138900</v>
      </c>
      <c r="L380" s="197"/>
      <c r="N380" s="140">
        <v>116375406</v>
      </c>
      <c r="O380" s="145">
        <v>29933</v>
      </c>
      <c r="P380" s="145">
        <v>235047</v>
      </c>
      <c r="Q380" s="145">
        <v>87716</v>
      </c>
      <c r="R380" s="145">
        <v>305174.3</v>
      </c>
      <c r="S380" s="145">
        <v>129877.1</v>
      </c>
      <c r="T380" s="145">
        <v>409</v>
      </c>
      <c r="U380" s="145">
        <v>491</v>
      </c>
      <c r="V380" s="145">
        <v>571</v>
      </c>
      <c r="W380" s="145">
        <v>81</v>
      </c>
      <c r="X380" s="145">
        <v>149</v>
      </c>
      <c r="Y380" s="145">
        <v>214</v>
      </c>
      <c r="Z380" s="145">
        <v>271</v>
      </c>
      <c r="AA380" s="136">
        <f>ROUND((T380+X380)-MAX(0.3*(T380-99-149),0),0)</f>
        <v>510</v>
      </c>
      <c r="AB380" s="136">
        <f>ROUND((U380+Y380)-MAX(0.3*(U380-99-149),0),0)</f>
        <v>632</v>
      </c>
      <c r="AC380" s="136">
        <f>ROUND((V380+Z380)-MAX(0.3*(V380-99-149),0),0)</f>
        <v>745</v>
      </c>
      <c r="AD380" s="203">
        <v>3866</v>
      </c>
      <c r="AE380" s="136">
        <v>340</v>
      </c>
      <c r="AF380" s="136">
        <v>129</v>
      </c>
      <c r="AG380" s="136">
        <f>SUM(AE380:AF380)</f>
        <v>469</v>
      </c>
      <c r="AH380" s="136">
        <f>ROUND((AG380+W380)-MAX(0.3*(AG380-99-149),0),0)</f>
        <v>484</v>
      </c>
      <c r="AI380" s="203">
        <v>477</v>
      </c>
      <c r="AJ380" s="204">
        <v>8.1999999999999993</v>
      </c>
      <c r="AK380" s="136">
        <v>1</v>
      </c>
      <c r="AL380" s="136">
        <v>127</v>
      </c>
      <c r="AM380" s="136">
        <v>33</v>
      </c>
      <c r="AN380" s="6">
        <v>0.79</v>
      </c>
      <c r="AO380" s="136">
        <v>32</v>
      </c>
      <c r="AP380" s="136">
        <v>8</v>
      </c>
      <c r="AQ380" s="6">
        <v>0.8</v>
      </c>
      <c r="AR380" s="149">
        <v>0</v>
      </c>
      <c r="AS380" s="149">
        <v>0.14000000000000001</v>
      </c>
      <c r="AT380" s="149">
        <v>0.14000000000000001</v>
      </c>
      <c r="AU380" s="149">
        <v>0.14000000000000001</v>
      </c>
      <c r="AV380" s="136">
        <v>0</v>
      </c>
      <c r="AW380" s="136">
        <v>851</v>
      </c>
      <c r="AX380" s="136">
        <v>851</v>
      </c>
      <c r="AY380" s="136">
        <v>851</v>
      </c>
      <c r="AZ380" s="149">
        <v>0</v>
      </c>
      <c r="BA380" s="149">
        <v>0.1</v>
      </c>
      <c r="BB380" s="149">
        <v>0.1</v>
      </c>
      <c r="BC380" s="149">
        <v>0.1</v>
      </c>
      <c r="BD380" s="138">
        <v>0</v>
      </c>
      <c r="BE380" s="138"/>
      <c r="BF380" s="138"/>
      <c r="BG380" s="136">
        <v>0</v>
      </c>
      <c r="BH380" s="6">
        <v>3.35</v>
      </c>
      <c r="BI380" s="6">
        <v>3.65</v>
      </c>
      <c r="BJ380" s="136"/>
      <c r="BK380" s="136"/>
      <c r="BL380" s="136"/>
      <c r="BM380" s="136"/>
      <c r="BN380" s="238"/>
      <c r="BO380" s="136"/>
      <c r="BP380" s="136"/>
      <c r="BQ380" s="136"/>
      <c r="BR380" s="136"/>
      <c r="BS380" s="136"/>
      <c r="BT380" s="136"/>
      <c r="BU380" s="136"/>
    </row>
    <row r="381" spans="1:73">
      <c r="A381" s="4" t="s">
        <v>93</v>
      </c>
      <c r="B381" s="137">
        <v>23</v>
      </c>
      <c r="C381" s="137">
        <v>1987</v>
      </c>
      <c r="D381" s="190">
        <v>9187481</v>
      </c>
      <c r="E381" s="141">
        <v>4136577</v>
      </c>
      <c r="F381" s="141">
        <v>374624</v>
      </c>
      <c r="G381" s="191">
        <v>8.3000000000000007</v>
      </c>
      <c r="H381" s="209"/>
      <c r="I381" s="209"/>
      <c r="J381" s="209"/>
      <c r="K381" s="145">
        <v>169237</v>
      </c>
      <c r="L381" s="197"/>
      <c r="N381" s="140">
        <v>146705873</v>
      </c>
      <c r="O381" s="145">
        <v>61457</v>
      </c>
      <c r="P381" s="145">
        <v>652076</v>
      </c>
      <c r="Q381" s="145">
        <v>214410</v>
      </c>
      <c r="R381" s="145">
        <v>887759.3</v>
      </c>
      <c r="S381" s="145">
        <v>363316.7</v>
      </c>
      <c r="T381" s="145">
        <v>387</v>
      </c>
      <c r="U381" s="145">
        <v>473</v>
      </c>
      <c r="V381" s="145">
        <v>575</v>
      </c>
      <c r="W381" s="145">
        <v>81</v>
      </c>
      <c r="X381" s="145">
        <v>149</v>
      </c>
      <c r="Y381" s="145">
        <v>214</v>
      </c>
      <c r="Z381" s="145">
        <v>271</v>
      </c>
      <c r="AA381" s="136">
        <f>ROUND((T381+X381)-MAX(0.3*(T381-99-149),0),0)</f>
        <v>494</v>
      </c>
      <c r="AB381" s="136">
        <f>ROUND((U381+Y381)-MAX(0.3*(U381-99-149),0),0)</f>
        <v>620</v>
      </c>
      <c r="AC381" s="136">
        <f>ROUND((V381+Z381)-MAX(0.3*(V381-99-149),0),0)</f>
        <v>748</v>
      </c>
      <c r="AD381" s="203">
        <v>4332</v>
      </c>
      <c r="AE381" s="136">
        <v>340</v>
      </c>
      <c r="AF381" s="136">
        <v>29</v>
      </c>
      <c r="AG381" s="136">
        <f>SUM(AE381:AF381)</f>
        <v>369</v>
      </c>
      <c r="AH381" s="136">
        <f>ROUND((AG381+W381)-MAX(0.3*(AG381-99-149),0),0)</f>
        <v>414</v>
      </c>
      <c r="AI381" s="203">
        <v>1095</v>
      </c>
      <c r="AJ381" s="204">
        <v>12.2</v>
      </c>
      <c r="AK381" s="136">
        <v>1</v>
      </c>
      <c r="AL381" s="136">
        <v>64</v>
      </c>
      <c r="AM381" s="136">
        <v>46</v>
      </c>
      <c r="AN381" s="6">
        <v>0.57999999999999996</v>
      </c>
      <c r="AO381" s="136">
        <v>18</v>
      </c>
      <c r="AP381" s="136">
        <v>20</v>
      </c>
      <c r="AQ381" s="6">
        <v>0.47</v>
      </c>
      <c r="AR381" s="149">
        <v>0</v>
      </c>
      <c r="AS381" s="149">
        <v>0.14000000000000001</v>
      </c>
      <c r="AT381" s="149">
        <v>0.14000000000000001</v>
      </c>
      <c r="AU381" s="149">
        <v>0.14000000000000001</v>
      </c>
      <c r="AV381" s="136">
        <v>0</v>
      </c>
      <c r="AW381" s="136">
        <v>851</v>
      </c>
      <c r="AX381" s="136">
        <v>851</v>
      </c>
      <c r="AY381" s="136">
        <v>851</v>
      </c>
      <c r="AZ381" s="149">
        <v>0</v>
      </c>
      <c r="BA381" s="149">
        <v>0.1</v>
      </c>
      <c r="BB381" s="149">
        <v>0.1</v>
      </c>
      <c r="BC381" s="149">
        <v>0.1</v>
      </c>
      <c r="BD381" s="138">
        <v>0</v>
      </c>
      <c r="BE381" s="138"/>
      <c r="BF381" s="138"/>
      <c r="BG381" s="136">
        <v>0</v>
      </c>
      <c r="BH381" s="6">
        <v>3.35</v>
      </c>
      <c r="BI381" s="6">
        <v>3.35</v>
      </c>
      <c r="BJ381" s="136"/>
      <c r="BK381" s="136"/>
      <c r="BL381" s="136"/>
      <c r="BM381" s="136"/>
      <c r="BN381" s="238"/>
      <c r="BO381" s="136"/>
      <c r="BP381" s="136"/>
      <c r="BQ381" s="136"/>
      <c r="BR381" s="136"/>
      <c r="BS381" s="136"/>
      <c r="BT381" s="136"/>
      <c r="BU381" s="136"/>
    </row>
    <row r="382" spans="1:73">
      <c r="A382" s="4" t="s">
        <v>94</v>
      </c>
      <c r="B382" s="137">
        <v>24</v>
      </c>
      <c r="C382" s="137">
        <v>1987</v>
      </c>
      <c r="D382" s="190">
        <v>4235136</v>
      </c>
      <c r="E382" s="141">
        <v>2163788</v>
      </c>
      <c r="F382" s="141">
        <v>116886</v>
      </c>
      <c r="G382" s="191">
        <v>5.0999999999999996</v>
      </c>
      <c r="H382" s="209"/>
      <c r="I382" s="209"/>
      <c r="J382" s="209"/>
      <c r="K382" s="145">
        <v>85365</v>
      </c>
      <c r="L382" s="197"/>
      <c r="N382" s="140">
        <v>70827147</v>
      </c>
      <c r="O382" s="145">
        <v>109844</v>
      </c>
      <c r="P382" s="145">
        <v>162354</v>
      </c>
      <c r="Q382" s="145">
        <v>54554</v>
      </c>
      <c r="R382" s="145">
        <v>233376.4</v>
      </c>
      <c r="S382" s="145">
        <v>92394.66</v>
      </c>
      <c r="T382" s="145">
        <v>437</v>
      </c>
      <c r="U382" s="145">
        <v>532</v>
      </c>
      <c r="V382" s="145">
        <v>621</v>
      </c>
      <c r="W382" s="145">
        <v>81</v>
      </c>
      <c r="X382" s="145">
        <v>149</v>
      </c>
      <c r="Y382" s="145">
        <v>214</v>
      </c>
      <c r="Z382" s="145">
        <v>271</v>
      </c>
      <c r="AA382" s="136">
        <f>ROUND((T382+X382)-MAX(0.3*(T382-99-149),0),0)</f>
        <v>529</v>
      </c>
      <c r="AB382" s="136">
        <f>ROUND((U382+Y382)-MAX(0.3*(U382-99-149),0),0)</f>
        <v>661</v>
      </c>
      <c r="AC382" s="136">
        <f>ROUND((V382+Z382)-MAX(0.3*(V382-99-149),0),0)</f>
        <v>780</v>
      </c>
      <c r="AD382" s="203">
        <v>1858</v>
      </c>
      <c r="AE382" s="136">
        <v>340</v>
      </c>
      <c r="AF382" s="136">
        <v>35</v>
      </c>
      <c r="AG382" s="136">
        <f>SUM(AE382:AF382)</f>
        <v>375</v>
      </c>
      <c r="AH382" s="136">
        <f>ROUND((AG382+W382)-MAX(0.3*(AG382-99-149),0),0)</f>
        <v>418</v>
      </c>
      <c r="AI382" s="203">
        <v>484</v>
      </c>
      <c r="AJ382" s="204">
        <v>11.3</v>
      </c>
      <c r="AK382" s="136">
        <v>1</v>
      </c>
      <c r="AL382" s="136">
        <v>83</v>
      </c>
      <c r="AM382" s="136">
        <v>51</v>
      </c>
      <c r="AN382" s="6">
        <v>0.62</v>
      </c>
      <c r="AO382" s="136">
        <v>47</v>
      </c>
      <c r="AP382" s="136">
        <v>20</v>
      </c>
      <c r="AQ382" s="6">
        <v>0.7</v>
      </c>
      <c r="AR382" s="149">
        <v>0</v>
      </c>
      <c r="AS382" s="149">
        <v>0.14000000000000001</v>
      </c>
      <c r="AT382" s="149">
        <v>0.14000000000000001</v>
      </c>
      <c r="AU382" s="149">
        <v>0.14000000000000001</v>
      </c>
      <c r="AV382" s="136">
        <v>0</v>
      </c>
      <c r="AW382" s="136">
        <v>851</v>
      </c>
      <c r="AX382" s="136">
        <v>851</v>
      </c>
      <c r="AY382" s="136">
        <v>851</v>
      </c>
      <c r="AZ382" s="149">
        <v>0</v>
      </c>
      <c r="BA382" s="149">
        <v>0.1</v>
      </c>
      <c r="BB382" s="149">
        <v>0.1</v>
      </c>
      <c r="BC382" s="149">
        <v>0.1</v>
      </c>
      <c r="BD382" s="138">
        <v>0</v>
      </c>
      <c r="BE382" s="138"/>
      <c r="BF382" s="138"/>
      <c r="BG382" s="136">
        <v>0</v>
      </c>
      <c r="BH382" s="6">
        <v>3.35</v>
      </c>
      <c r="BI382" s="6">
        <v>3.35</v>
      </c>
      <c r="BJ382" s="136"/>
      <c r="BK382" s="136"/>
      <c r="BL382" s="136"/>
      <c r="BM382" s="136"/>
      <c r="BN382" s="238"/>
      <c r="BO382" s="136"/>
      <c r="BP382" s="136"/>
      <c r="BQ382" s="136"/>
      <c r="BR382" s="136"/>
      <c r="BS382" s="136"/>
      <c r="BT382" s="136"/>
      <c r="BU382" s="136"/>
    </row>
    <row r="383" spans="1:73">
      <c r="A383" s="4" t="s">
        <v>95</v>
      </c>
      <c r="B383" s="137">
        <v>25</v>
      </c>
      <c r="C383" s="137">
        <v>1987</v>
      </c>
      <c r="D383" s="190">
        <v>2588545</v>
      </c>
      <c r="E383" s="141">
        <v>1035177</v>
      </c>
      <c r="F383" s="141">
        <v>114712</v>
      </c>
      <c r="G383" s="191">
        <v>10</v>
      </c>
      <c r="H383" s="209"/>
      <c r="I383" s="209"/>
      <c r="J383" s="209"/>
      <c r="K383" s="145">
        <v>33531</v>
      </c>
      <c r="L383" s="197"/>
      <c r="N383" s="140">
        <v>28202012</v>
      </c>
      <c r="O383" s="145">
        <v>14503</v>
      </c>
      <c r="P383" s="145">
        <v>174578</v>
      </c>
      <c r="Q383" s="145">
        <v>58017</v>
      </c>
      <c r="R383" s="145">
        <v>505606.6</v>
      </c>
      <c r="S383" s="145">
        <v>167158.39999999999</v>
      </c>
      <c r="T383" s="145">
        <v>96</v>
      </c>
      <c r="U383" s="145">
        <v>120</v>
      </c>
      <c r="V383" s="145">
        <v>144</v>
      </c>
      <c r="W383" s="145">
        <v>81</v>
      </c>
      <c r="X383" s="145">
        <v>149</v>
      </c>
      <c r="Y383" s="145">
        <v>214</v>
      </c>
      <c r="Z383" s="145">
        <v>271</v>
      </c>
      <c r="AA383" s="136">
        <f>ROUND((T383+X383)-MAX(0.3*(T383-99-149),0),0)</f>
        <v>245</v>
      </c>
      <c r="AB383" s="136">
        <f>ROUND((U383+Y383)-MAX(0.3*(U383-99-149),0),0)</f>
        <v>334</v>
      </c>
      <c r="AC383" s="136">
        <f>ROUND((V383+Z383)-MAX(0.3*(V383-99-149),0),0)</f>
        <v>415</v>
      </c>
      <c r="AD383" s="203">
        <v>7187</v>
      </c>
      <c r="AE383" s="136">
        <v>340</v>
      </c>
      <c r="AF383" s="136">
        <v>0</v>
      </c>
      <c r="AG383" s="136">
        <f>SUM(AE383:AF383)</f>
        <v>340</v>
      </c>
      <c r="AH383" s="136">
        <f>ROUND((AG383+W383)-MAX(0.3*(AG383-99-149),0),0)</f>
        <v>393</v>
      </c>
      <c r="AI383" s="203">
        <v>637</v>
      </c>
      <c r="AJ383" s="204">
        <v>25</v>
      </c>
      <c r="AK383" s="136">
        <v>1</v>
      </c>
      <c r="AL383" s="136">
        <v>115</v>
      </c>
      <c r="AM383" s="136">
        <v>7</v>
      </c>
      <c r="AN383" s="6">
        <v>0.94</v>
      </c>
      <c r="AO383" s="136">
        <v>47</v>
      </c>
      <c r="AP383" s="136">
        <v>4</v>
      </c>
      <c r="AQ383" s="6">
        <v>0.92</v>
      </c>
      <c r="AR383" s="149">
        <v>0</v>
      </c>
      <c r="AS383" s="149">
        <v>0.14000000000000001</v>
      </c>
      <c r="AT383" s="149">
        <v>0.14000000000000001</v>
      </c>
      <c r="AU383" s="149">
        <v>0.14000000000000001</v>
      </c>
      <c r="AV383" s="136">
        <v>0</v>
      </c>
      <c r="AW383" s="136">
        <v>851</v>
      </c>
      <c r="AX383" s="136">
        <v>851</v>
      </c>
      <c r="AY383" s="136">
        <v>851</v>
      </c>
      <c r="AZ383" s="149">
        <v>0</v>
      </c>
      <c r="BA383" s="149">
        <v>0.1</v>
      </c>
      <c r="BB383" s="149">
        <v>0.1</v>
      </c>
      <c r="BC383" s="149">
        <v>0.1</v>
      </c>
      <c r="BD383" s="138">
        <v>0</v>
      </c>
      <c r="BE383" s="138"/>
      <c r="BF383" s="138"/>
      <c r="BG383" s="136">
        <v>0</v>
      </c>
      <c r="BH383" s="6">
        <v>3.35</v>
      </c>
      <c r="BI383" s="6">
        <v>3.35</v>
      </c>
      <c r="BJ383" s="136"/>
      <c r="BK383" s="136"/>
      <c r="BL383" s="136"/>
      <c r="BM383" s="136"/>
      <c r="BN383" s="238"/>
      <c r="BO383" s="136"/>
      <c r="BP383" s="136"/>
      <c r="BQ383" s="136"/>
      <c r="BR383" s="136"/>
      <c r="BS383" s="136"/>
      <c r="BT383" s="136"/>
      <c r="BU383" s="136"/>
    </row>
    <row r="384" spans="1:73">
      <c r="A384" s="4" t="s">
        <v>96</v>
      </c>
      <c r="B384" s="137">
        <v>26</v>
      </c>
      <c r="C384" s="137">
        <v>1987</v>
      </c>
      <c r="D384" s="190">
        <v>5056696</v>
      </c>
      <c r="E384" s="141">
        <v>2420322</v>
      </c>
      <c r="F384" s="141">
        <v>162039</v>
      </c>
      <c r="G384" s="191">
        <v>6.3</v>
      </c>
      <c r="H384" s="209"/>
      <c r="I384" s="209"/>
      <c r="J384" s="209"/>
      <c r="K384" s="145">
        <v>88912</v>
      </c>
      <c r="L384" s="197"/>
      <c r="N384" s="140">
        <v>77319358</v>
      </c>
      <c r="O384" s="145">
        <v>24694</v>
      </c>
      <c r="P384" s="145">
        <v>203165</v>
      </c>
      <c r="Q384" s="145">
        <v>67286</v>
      </c>
      <c r="R384" s="145">
        <v>382295.5</v>
      </c>
      <c r="S384" s="145">
        <v>138899.20000000001</v>
      </c>
      <c r="T384" s="145">
        <v>224</v>
      </c>
      <c r="U384" s="145">
        <v>279</v>
      </c>
      <c r="V384" s="145">
        <v>327</v>
      </c>
      <c r="W384" s="145">
        <v>81</v>
      </c>
      <c r="X384" s="145">
        <v>149</v>
      </c>
      <c r="Y384" s="145">
        <v>214</v>
      </c>
      <c r="Z384" s="145">
        <v>271</v>
      </c>
      <c r="AA384" s="136">
        <f>ROUND((T384+X384)-MAX(0.3*(T384-99-149),0),0)</f>
        <v>373</v>
      </c>
      <c r="AB384" s="136">
        <f>ROUND((U384+Y384)-MAX(0.3*(U384-99-149),0),0)</f>
        <v>484</v>
      </c>
      <c r="AC384" s="136">
        <f>ROUND((V384+Z384)-MAX(0.3*(V384-99-149),0),0)</f>
        <v>574</v>
      </c>
      <c r="AD384" s="203">
        <v>5090</v>
      </c>
      <c r="AE384" s="136">
        <v>340</v>
      </c>
      <c r="AF384" s="136">
        <v>0</v>
      </c>
      <c r="AG384" s="136">
        <f>SUM(AE384:AF384)</f>
        <v>340</v>
      </c>
      <c r="AH384" s="136">
        <f>ROUND((AG384+W384)-MAX(0.3*(AG384-99-149),0),0)</f>
        <v>393</v>
      </c>
      <c r="AI384" s="203">
        <v>716</v>
      </c>
      <c r="AJ384" s="204">
        <v>14</v>
      </c>
      <c r="AK384" s="136">
        <v>0</v>
      </c>
      <c r="AL384" s="136">
        <v>111</v>
      </c>
      <c r="AM384" s="136">
        <v>52</v>
      </c>
      <c r="AN384" s="6">
        <v>0.68</v>
      </c>
      <c r="AO384" s="136">
        <v>21</v>
      </c>
      <c r="AP384" s="136">
        <v>13</v>
      </c>
      <c r="AQ384" s="6">
        <v>0.62</v>
      </c>
      <c r="AR384" s="149">
        <v>0</v>
      </c>
      <c r="AS384" s="149">
        <v>0.14000000000000001</v>
      </c>
      <c r="AT384" s="149">
        <v>0.14000000000000001</v>
      </c>
      <c r="AU384" s="149">
        <v>0.14000000000000001</v>
      </c>
      <c r="AV384" s="136">
        <v>0</v>
      </c>
      <c r="AW384" s="136">
        <v>851</v>
      </c>
      <c r="AX384" s="136">
        <v>851</v>
      </c>
      <c r="AY384" s="136">
        <v>851</v>
      </c>
      <c r="AZ384" s="149">
        <v>0</v>
      </c>
      <c r="BA384" s="149">
        <v>0.1</v>
      </c>
      <c r="BB384" s="149">
        <v>0.1</v>
      </c>
      <c r="BC384" s="149">
        <v>0.1</v>
      </c>
      <c r="BD384" s="138">
        <v>0</v>
      </c>
      <c r="BE384" s="138"/>
      <c r="BF384" s="138"/>
      <c r="BG384" s="136">
        <v>0</v>
      </c>
      <c r="BH384" s="6">
        <v>3.35</v>
      </c>
      <c r="BI384" s="6">
        <v>3.35</v>
      </c>
      <c r="BJ384" s="136"/>
      <c r="BK384" s="136"/>
      <c r="BL384" s="136"/>
      <c r="BM384" s="136"/>
      <c r="BN384" s="238"/>
      <c r="BO384" s="136"/>
      <c r="BP384" s="136"/>
      <c r="BQ384" s="136"/>
      <c r="BR384" s="136"/>
      <c r="BS384" s="136"/>
      <c r="BT384" s="136"/>
      <c r="BU384" s="136"/>
    </row>
    <row r="385" spans="1:73">
      <c r="A385" s="4" t="s">
        <v>97</v>
      </c>
      <c r="B385" s="137">
        <v>27</v>
      </c>
      <c r="C385" s="137">
        <v>1987</v>
      </c>
      <c r="D385" s="190">
        <v>805063</v>
      </c>
      <c r="E385" s="141">
        <v>371312</v>
      </c>
      <c r="F385" s="141">
        <v>29836</v>
      </c>
      <c r="G385" s="191">
        <v>7.4</v>
      </c>
      <c r="H385" s="209"/>
      <c r="I385" s="209"/>
      <c r="J385" s="209"/>
      <c r="K385" s="145">
        <v>11383</v>
      </c>
      <c r="L385" s="197"/>
      <c r="N385" s="140">
        <v>10434021</v>
      </c>
      <c r="O385" s="145">
        <v>95627</v>
      </c>
      <c r="P385" s="145">
        <v>27921</v>
      </c>
      <c r="Q385" s="145">
        <v>9484</v>
      </c>
      <c r="R385" s="145">
        <v>60846.25</v>
      </c>
      <c r="S385" s="145">
        <v>22016.58</v>
      </c>
      <c r="T385" s="145">
        <v>282</v>
      </c>
      <c r="U385" s="145">
        <v>354</v>
      </c>
      <c r="V385" s="145">
        <v>426</v>
      </c>
      <c r="W385" s="145">
        <v>81</v>
      </c>
      <c r="X385" s="145">
        <v>149</v>
      </c>
      <c r="Y385" s="145">
        <v>214</v>
      </c>
      <c r="Z385" s="145">
        <v>271</v>
      </c>
      <c r="AA385" s="136">
        <f>ROUND((T385+X385)-MAX(0.3*(T385-99-149),0),0)</f>
        <v>421</v>
      </c>
      <c r="AB385" s="136">
        <f>ROUND((U385+Y385)-MAX(0.3*(U385-99-149),0),0)</f>
        <v>536</v>
      </c>
      <c r="AC385" s="136">
        <f>ROUND((V385+Z385)-MAX(0.3*(V385-99-149),0),0)</f>
        <v>644</v>
      </c>
      <c r="AD385" s="203">
        <v>278</v>
      </c>
      <c r="AE385" s="136">
        <v>340</v>
      </c>
      <c r="AF385" s="136">
        <v>0</v>
      </c>
      <c r="AG385" s="136">
        <f>SUM(AE385:AF385)</f>
        <v>340</v>
      </c>
      <c r="AH385" s="136">
        <f>ROUND((AG385+W385)-MAX(0.3*(AG385-99-149),0),0)</f>
        <v>393</v>
      </c>
      <c r="AI385" s="203">
        <v>144</v>
      </c>
      <c r="AJ385" s="204">
        <v>18</v>
      </c>
      <c r="AK385" s="136">
        <v>1</v>
      </c>
      <c r="AL385" s="136">
        <v>49</v>
      </c>
      <c r="AM385" s="136">
        <v>51</v>
      </c>
      <c r="AN385" s="6">
        <v>0.49</v>
      </c>
      <c r="AO385" s="136">
        <v>25</v>
      </c>
      <c r="AP385" s="136">
        <v>25</v>
      </c>
      <c r="AQ385" s="6">
        <v>0.5</v>
      </c>
      <c r="AR385" s="149">
        <v>0</v>
      </c>
      <c r="AS385" s="149">
        <v>0.14000000000000001</v>
      </c>
      <c r="AT385" s="149">
        <v>0.14000000000000001</v>
      </c>
      <c r="AU385" s="149">
        <v>0.14000000000000001</v>
      </c>
      <c r="AV385" s="136">
        <v>0</v>
      </c>
      <c r="AW385" s="136">
        <v>851</v>
      </c>
      <c r="AX385" s="136">
        <v>851</v>
      </c>
      <c r="AY385" s="136">
        <v>851</v>
      </c>
      <c r="AZ385" s="149">
        <v>0</v>
      </c>
      <c r="BA385" s="149">
        <v>0.1</v>
      </c>
      <c r="BB385" s="149">
        <v>0.1</v>
      </c>
      <c r="BC385" s="149">
        <v>0.1</v>
      </c>
      <c r="BD385" s="138">
        <v>0</v>
      </c>
      <c r="BE385" s="138"/>
      <c r="BF385" s="138"/>
      <c r="BG385" s="136">
        <v>0</v>
      </c>
      <c r="BH385" s="6">
        <v>3.35</v>
      </c>
      <c r="BI385" s="6">
        <v>3.35</v>
      </c>
      <c r="BJ385" s="136"/>
      <c r="BK385" s="136"/>
      <c r="BL385" s="136"/>
      <c r="BM385" s="136"/>
      <c r="BN385" s="238"/>
      <c r="BO385" s="136"/>
      <c r="BP385" s="136"/>
      <c r="BQ385" s="136"/>
      <c r="BR385" s="136"/>
      <c r="BS385" s="136"/>
      <c r="BT385" s="136"/>
      <c r="BU385" s="136"/>
    </row>
    <row r="386" spans="1:73">
      <c r="A386" s="4" t="s">
        <v>98</v>
      </c>
      <c r="B386" s="137">
        <v>28</v>
      </c>
      <c r="C386" s="137">
        <v>1987</v>
      </c>
      <c r="D386" s="190">
        <v>1566547</v>
      </c>
      <c r="E386" s="141">
        <v>774141</v>
      </c>
      <c r="F386" s="141">
        <v>35723</v>
      </c>
      <c r="G386" s="191">
        <v>4.4000000000000004</v>
      </c>
      <c r="H386" s="209"/>
      <c r="I386" s="209"/>
      <c r="J386" s="209"/>
      <c r="K386" s="145">
        <v>26760</v>
      </c>
      <c r="L386" s="197"/>
      <c r="N386" s="140">
        <v>24074574</v>
      </c>
      <c r="O386" s="145">
        <v>3828</v>
      </c>
      <c r="P386" s="145">
        <v>46880</v>
      </c>
      <c r="Q386" s="145">
        <v>15951</v>
      </c>
      <c r="R386" s="145">
        <v>100850.7</v>
      </c>
      <c r="S386" s="145">
        <v>37255.58</v>
      </c>
      <c r="T386" s="145">
        <v>280</v>
      </c>
      <c r="U386" s="145">
        <v>350</v>
      </c>
      <c r="V386" s="145">
        <v>420</v>
      </c>
      <c r="W386" s="145">
        <v>81</v>
      </c>
      <c r="X386" s="145">
        <v>149</v>
      </c>
      <c r="Y386" s="145">
        <v>214</v>
      </c>
      <c r="Z386" s="145">
        <v>271</v>
      </c>
      <c r="AA386" s="136">
        <f>ROUND((T386+X386)-MAX(0.3*(T386-99-149),0),0)</f>
        <v>419</v>
      </c>
      <c r="AB386" s="136">
        <f>ROUND((U386+Y386)-MAX(0.3*(U386-99-149),0),0)</f>
        <v>533</v>
      </c>
      <c r="AC386" s="136">
        <f>ROUND((V386+Z386)-MAX(0.3*(V386-99-149),0),0)</f>
        <v>639</v>
      </c>
      <c r="AD386" s="203">
        <v>1923</v>
      </c>
      <c r="AE386" s="136">
        <v>340</v>
      </c>
      <c r="AF386" s="136">
        <v>51</v>
      </c>
      <c r="AG386" s="136">
        <f>SUM(AE386:AF386)</f>
        <v>391</v>
      </c>
      <c r="AH386" s="136">
        <f>ROUND((AG386+W386)-MAX(0.3*(AG386-99-149),0),0)</f>
        <v>429</v>
      </c>
      <c r="AI386" s="203">
        <v>191</v>
      </c>
      <c r="AJ386" s="204">
        <v>11.9</v>
      </c>
      <c r="AK386" s="136">
        <v>0</v>
      </c>
      <c r="AL386" s="136"/>
      <c r="AM386" s="136"/>
      <c r="AN386" s="6"/>
      <c r="AO386" s="136"/>
      <c r="AP386" s="136"/>
      <c r="AQ386" s="6"/>
      <c r="AR386" s="149">
        <v>0</v>
      </c>
      <c r="AS386" s="149">
        <v>0.14000000000000001</v>
      </c>
      <c r="AT386" s="149">
        <v>0.14000000000000001</v>
      </c>
      <c r="AU386" s="149">
        <v>0.14000000000000001</v>
      </c>
      <c r="AV386" s="136">
        <v>0</v>
      </c>
      <c r="AW386" s="136">
        <v>851</v>
      </c>
      <c r="AX386" s="136">
        <v>851</v>
      </c>
      <c r="AY386" s="136">
        <v>851</v>
      </c>
      <c r="AZ386" s="149">
        <v>0</v>
      </c>
      <c r="BA386" s="149">
        <v>0.1</v>
      </c>
      <c r="BB386" s="149">
        <v>0.1</v>
      </c>
      <c r="BC386" s="149">
        <v>0.1</v>
      </c>
      <c r="BD386" s="138">
        <v>0</v>
      </c>
      <c r="BE386" s="138"/>
      <c r="BF386" s="138"/>
      <c r="BG386" s="136">
        <v>0</v>
      </c>
      <c r="BH386" s="6">
        <v>3.35</v>
      </c>
      <c r="BI386" s="6">
        <v>3.35</v>
      </c>
      <c r="BJ386" s="136"/>
      <c r="BK386" s="136"/>
      <c r="BL386" s="136"/>
      <c r="BM386" s="136"/>
      <c r="BN386" s="238"/>
      <c r="BO386" s="136"/>
      <c r="BP386" s="136"/>
      <c r="BQ386" s="136"/>
      <c r="BR386" s="136"/>
      <c r="BS386" s="136"/>
      <c r="BT386" s="136"/>
      <c r="BU386" s="136"/>
    </row>
    <row r="387" spans="1:73">
      <c r="A387" s="4" t="s">
        <v>99</v>
      </c>
      <c r="B387" s="137">
        <v>29</v>
      </c>
      <c r="C387" s="137">
        <v>1987</v>
      </c>
      <c r="D387" s="190">
        <v>1023376</v>
      </c>
      <c r="E387" s="141">
        <v>522417</v>
      </c>
      <c r="F387" s="141">
        <v>33752</v>
      </c>
      <c r="G387" s="191">
        <v>6.1</v>
      </c>
      <c r="H387" s="209"/>
      <c r="I387" s="209"/>
      <c r="J387" s="209"/>
      <c r="K387" s="145">
        <v>21951</v>
      </c>
      <c r="L387" s="197"/>
      <c r="N387" s="140">
        <v>17403811</v>
      </c>
      <c r="O387" s="145">
        <v>197587</v>
      </c>
      <c r="P387" s="145">
        <v>16563</v>
      </c>
      <c r="Q387" s="145">
        <v>5703</v>
      </c>
      <c r="R387" s="145">
        <v>35643.919999999998</v>
      </c>
      <c r="S387" s="145">
        <v>16163.67</v>
      </c>
      <c r="T387" s="145">
        <v>229</v>
      </c>
      <c r="U387" s="145">
        <v>285</v>
      </c>
      <c r="V387" s="145">
        <v>341</v>
      </c>
      <c r="W387" s="145">
        <v>81</v>
      </c>
      <c r="X387" s="145">
        <v>149</v>
      </c>
      <c r="Y387" s="145">
        <v>214</v>
      </c>
      <c r="Z387" s="145">
        <v>271</v>
      </c>
      <c r="AA387" s="136">
        <f>ROUND((T387+X387)-MAX(0.3*(T387-99-149),0),0)</f>
        <v>378</v>
      </c>
      <c r="AB387" s="136">
        <f>ROUND((U387+Y387)-MAX(0.3*(U387-99-149),0),0)</f>
        <v>488</v>
      </c>
      <c r="AC387" s="136">
        <f>ROUND((V387+Z387)-MAX(0.3*(V387-99-149),0),0)</f>
        <v>584</v>
      </c>
      <c r="AD387" s="203">
        <v>572</v>
      </c>
      <c r="AE387" s="136">
        <v>340</v>
      </c>
      <c r="AF387" s="136">
        <v>36</v>
      </c>
      <c r="AG387" s="136">
        <f>SUM(AE387:AF387)</f>
        <v>376</v>
      </c>
      <c r="AH387" s="136">
        <f>ROUND((AG387+W387)-MAX(0.3*(AG387-99-149),0),0)</f>
        <v>419</v>
      </c>
      <c r="AI387" s="203">
        <v>107</v>
      </c>
      <c r="AJ387" s="204">
        <v>10.4</v>
      </c>
      <c r="AK387" s="136">
        <v>1</v>
      </c>
      <c r="AL387" s="136">
        <v>29</v>
      </c>
      <c r="AM387" s="136">
        <v>13</v>
      </c>
      <c r="AN387" s="6">
        <v>0.69</v>
      </c>
      <c r="AO387" s="136">
        <v>9</v>
      </c>
      <c r="AP387" s="136">
        <v>12</v>
      </c>
      <c r="AQ387" s="6">
        <v>0.43</v>
      </c>
      <c r="AR387" s="149">
        <v>0</v>
      </c>
      <c r="AS387" s="149">
        <v>0.14000000000000001</v>
      </c>
      <c r="AT387" s="149">
        <v>0.14000000000000001</v>
      </c>
      <c r="AU387" s="149">
        <v>0.14000000000000001</v>
      </c>
      <c r="AV387" s="136">
        <v>0</v>
      </c>
      <c r="AW387" s="136">
        <v>851</v>
      </c>
      <c r="AX387" s="136">
        <v>851</v>
      </c>
      <c r="AY387" s="136">
        <v>851</v>
      </c>
      <c r="AZ387" s="149">
        <v>0</v>
      </c>
      <c r="BA387" s="149">
        <v>0.1</v>
      </c>
      <c r="BB387" s="149">
        <v>0.1</v>
      </c>
      <c r="BC387" s="149">
        <v>0.1</v>
      </c>
      <c r="BD387" s="138">
        <v>0</v>
      </c>
      <c r="BE387" s="138"/>
      <c r="BF387" s="138"/>
      <c r="BG387" s="136">
        <v>0</v>
      </c>
      <c r="BH387" s="6">
        <v>3.35</v>
      </c>
      <c r="BI387" s="6">
        <v>3.35</v>
      </c>
      <c r="BJ387" s="136"/>
      <c r="BK387" s="136"/>
      <c r="BL387" s="136"/>
      <c r="BM387" s="136"/>
      <c r="BN387" s="238"/>
      <c r="BO387" s="136"/>
      <c r="BP387" s="136"/>
      <c r="BQ387" s="136"/>
      <c r="BR387" s="136"/>
      <c r="BS387" s="136"/>
      <c r="BT387" s="136"/>
      <c r="BU387" s="136"/>
    </row>
    <row r="388" spans="1:73">
      <c r="A388" s="4" t="s">
        <v>100</v>
      </c>
      <c r="B388" s="137">
        <v>30</v>
      </c>
      <c r="C388" s="137">
        <v>1987</v>
      </c>
      <c r="D388" s="190">
        <v>1054289</v>
      </c>
      <c r="E388" s="141">
        <v>569057</v>
      </c>
      <c r="F388" s="141">
        <v>13526</v>
      </c>
      <c r="G388" s="191">
        <v>2.2999999999999998</v>
      </c>
      <c r="H388" s="209"/>
      <c r="I388" s="209"/>
      <c r="J388" s="209"/>
      <c r="K388" s="145">
        <v>20994</v>
      </c>
      <c r="L388" s="197"/>
      <c r="N388" s="140">
        <v>19464425</v>
      </c>
      <c r="O388" s="145">
        <v>5561</v>
      </c>
      <c r="P388" s="145">
        <v>11318</v>
      </c>
      <c r="Q388" s="145">
        <v>4329</v>
      </c>
      <c r="R388" s="145">
        <v>19830</v>
      </c>
      <c r="S388" s="145">
        <v>9214.75</v>
      </c>
      <c r="T388" s="145">
        <v>336</v>
      </c>
      <c r="U388" s="145">
        <v>397</v>
      </c>
      <c r="V388" s="145">
        <v>451</v>
      </c>
      <c r="W388" s="145">
        <v>81</v>
      </c>
      <c r="X388" s="145">
        <v>149</v>
      </c>
      <c r="Y388" s="145">
        <v>214</v>
      </c>
      <c r="Z388" s="145">
        <v>271</v>
      </c>
      <c r="AA388" s="136">
        <f>ROUND((T388+X388)-MAX(0.3*(T388-99-149),0),0)</f>
        <v>459</v>
      </c>
      <c r="AB388" s="136">
        <f>ROUND((U388+Y388)-MAX(0.3*(U388-99-149),0),0)</f>
        <v>566</v>
      </c>
      <c r="AC388" s="136">
        <f>ROUND((V388+Z388)-MAX(0.3*(V388-99-149),0),0)</f>
        <v>661</v>
      </c>
      <c r="AD388" s="203">
        <v>514</v>
      </c>
      <c r="AE388" s="136">
        <v>340</v>
      </c>
      <c r="AF388" s="136">
        <v>27</v>
      </c>
      <c r="AG388" s="136">
        <f>SUM(AE388:AF388)</f>
        <v>367</v>
      </c>
      <c r="AH388" s="136">
        <f>ROUND((AG388+W388)-MAX(0.3*(AG388-99-149),0),0)</f>
        <v>412</v>
      </c>
      <c r="AI388" s="203">
        <v>51</v>
      </c>
      <c r="AJ388" s="204">
        <v>4.8</v>
      </c>
      <c r="AK388" s="136">
        <v>0</v>
      </c>
      <c r="AL388" s="136">
        <v>132</v>
      </c>
      <c r="AM388" s="136">
        <v>268</v>
      </c>
      <c r="AN388" s="6">
        <v>0.33</v>
      </c>
      <c r="AO388" s="136">
        <v>8</v>
      </c>
      <c r="AP388" s="136">
        <v>16</v>
      </c>
      <c r="AQ388" s="6">
        <v>0.33</v>
      </c>
      <c r="AR388" s="149">
        <v>0</v>
      </c>
      <c r="AS388" s="149">
        <v>0.14000000000000001</v>
      </c>
      <c r="AT388" s="149">
        <v>0.14000000000000001</v>
      </c>
      <c r="AU388" s="149">
        <v>0.14000000000000001</v>
      </c>
      <c r="AV388" s="136">
        <v>0</v>
      </c>
      <c r="AW388" s="136">
        <v>851</v>
      </c>
      <c r="AX388" s="136">
        <v>851</v>
      </c>
      <c r="AY388" s="136">
        <v>851</v>
      </c>
      <c r="AZ388" s="149">
        <v>0</v>
      </c>
      <c r="BA388" s="149">
        <v>0.1</v>
      </c>
      <c r="BB388" s="149">
        <v>0.1</v>
      </c>
      <c r="BC388" s="149">
        <v>0.1</v>
      </c>
      <c r="BD388" s="138">
        <v>0</v>
      </c>
      <c r="BE388" s="138"/>
      <c r="BF388" s="138"/>
      <c r="BG388" s="136">
        <v>0</v>
      </c>
      <c r="BH388" s="6">
        <v>3.35</v>
      </c>
      <c r="BI388" s="6">
        <v>3.45</v>
      </c>
      <c r="BJ388" s="136"/>
      <c r="BK388" s="136"/>
      <c r="BL388" s="136"/>
      <c r="BM388" s="136"/>
      <c r="BN388" s="238"/>
      <c r="BO388" s="136"/>
      <c r="BP388" s="136"/>
      <c r="BQ388" s="136"/>
      <c r="BR388" s="136"/>
      <c r="BS388" s="136"/>
      <c r="BT388" s="136"/>
      <c r="BU388" s="136"/>
    </row>
    <row r="389" spans="1:73">
      <c r="A389" s="4" t="s">
        <v>101</v>
      </c>
      <c r="B389" s="137">
        <v>31</v>
      </c>
      <c r="C389" s="137">
        <v>1987</v>
      </c>
      <c r="D389" s="190">
        <v>7670742</v>
      </c>
      <c r="E389" s="141">
        <v>3799670</v>
      </c>
      <c r="F389" s="141">
        <v>162203</v>
      </c>
      <c r="G389" s="191">
        <v>4.0999999999999996</v>
      </c>
      <c r="H389" s="209"/>
      <c r="I389" s="209"/>
      <c r="J389" s="209"/>
      <c r="K389" s="145">
        <v>174629</v>
      </c>
      <c r="L389" s="197"/>
      <c r="N389" s="140">
        <v>155776344</v>
      </c>
      <c r="O389" s="145">
        <v>85555</v>
      </c>
      <c r="P389" s="145">
        <v>339029</v>
      </c>
      <c r="Q389" s="145">
        <v>115541</v>
      </c>
      <c r="R389" s="145">
        <v>383732.6</v>
      </c>
      <c r="S389" s="145">
        <v>144584.29999999999</v>
      </c>
      <c r="T389" s="145">
        <v>307</v>
      </c>
      <c r="U389" s="145">
        <v>404</v>
      </c>
      <c r="V389" s="145">
        <v>465</v>
      </c>
      <c r="W389" s="145">
        <v>81</v>
      </c>
      <c r="X389" s="145">
        <v>149</v>
      </c>
      <c r="Y389" s="145">
        <v>214</v>
      </c>
      <c r="Z389" s="145">
        <v>271</v>
      </c>
      <c r="AA389" s="136">
        <f>ROUND((T389+X389)-MAX(0.3*(T389-99-149),0),0)</f>
        <v>438</v>
      </c>
      <c r="AB389" s="136">
        <f>ROUND((U389+Y389)-MAX(0.3*(U389-99-149),0),0)</f>
        <v>571</v>
      </c>
      <c r="AC389" s="136">
        <f>ROUND((V389+Z389)-MAX(0.3*(V389-99-149),0),0)</f>
        <v>671</v>
      </c>
      <c r="AD389" s="203">
        <v>11343</v>
      </c>
      <c r="AE389" s="136">
        <v>340</v>
      </c>
      <c r="AF389" s="136">
        <v>31</v>
      </c>
      <c r="AG389" s="136">
        <f>SUM(AE389:AF389)</f>
        <v>371</v>
      </c>
      <c r="AH389" s="136">
        <f>ROUND((AG389+W389)-MAX(0.3*(AG389-99-149),0),0)</f>
        <v>415</v>
      </c>
      <c r="AI389" s="203">
        <v>626</v>
      </c>
      <c r="AJ389" s="204">
        <v>8.3000000000000007</v>
      </c>
      <c r="AK389" s="136">
        <v>0</v>
      </c>
      <c r="AL389" s="136">
        <v>30</v>
      </c>
      <c r="AM389" s="136">
        <v>49</v>
      </c>
      <c r="AN389" s="6">
        <v>0.38</v>
      </c>
      <c r="AO389" s="136">
        <v>23</v>
      </c>
      <c r="AP389" s="136">
        <v>17</v>
      </c>
      <c r="AQ389" s="6">
        <v>0.57999999999999996</v>
      </c>
      <c r="AR389" s="149">
        <v>0</v>
      </c>
      <c r="AS389" s="149">
        <v>0.14000000000000001</v>
      </c>
      <c r="AT389" s="149">
        <v>0.14000000000000001</v>
      </c>
      <c r="AU389" s="149">
        <v>0.14000000000000001</v>
      </c>
      <c r="AV389" s="136">
        <v>0</v>
      </c>
      <c r="AW389" s="136">
        <v>851</v>
      </c>
      <c r="AX389" s="136">
        <v>851</v>
      </c>
      <c r="AY389" s="136">
        <v>851</v>
      </c>
      <c r="AZ389" s="149">
        <v>0</v>
      </c>
      <c r="BA389" s="149">
        <v>0.1</v>
      </c>
      <c r="BB389" s="149">
        <v>0.1</v>
      </c>
      <c r="BC389" s="149">
        <v>0.1</v>
      </c>
      <c r="BD389" s="138">
        <v>0</v>
      </c>
      <c r="BE389" s="138"/>
      <c r="BF389" s="138"/>
      <c r="BG389" s="136">
        <v>0</v>
      </c>
      <c r="BH389" s="6">
        <v>3.35</v>
      </c>
      <c r="BI389" s="6">
        <v>3.35</v>
      </c>
      <c r="BJ389" s="136"/>
      <c r="BK389" s="136"/>
      <c r="BL389" s="136"/>
      <c r="BM389" s="136"/>
      <c r="BN389" s="238"/>
      <c r="BO389" s="136"/>
      <c r="BP389" s="136"/>
      <c r="BQ389" s="136"/>
      <c r="BR389" s="136"/>
      <c r="BS389" s="136"/>
      <c r="BT389" s="136"/>
      <c r="BU389" s="136"/>
    </row>
    <row r="390" spans="1:73">
      <c r="A390" s="4" t="s">
        <v>102</v>
      </c>
      <c r="B390" s="137">
        <v>32</v>
      </c>
      <c r="C390" s="137">
        <v>1987</v>
      </c>
      <c r="D390" s="190">
        <v>1478520</v>
      </c>
      <c r="E390" s="141">
        <v>616772</v>
      </c>
      <c r="F390" s="141">
        <v>58842</v>
      </c>
      <c r="G390" s="191">
        <v>8.6999999999999993</v>
      </c>
      <c r="H390" s="209"/>
      <c r="I390" s="209"/>
      <c r="J390" s="209"/>
      <c r="K390" s="145">
        <v>22429</v>
      </c>
      <c r="L390" s="197"/>
      <c r="N390" s="140">
        <v>19052079</v>
      </c>
      <c r="O390" s="145">
        <v>17414</v>
      </c>
      <c r="P390" s="145">
        <v>56513</v>
      </c>
      <c r="Q390" s="145">
        <v>19708</v>
      </c>
      <c r="R390" s="145">
        <v>159339.79999999999</v>
      </c>
      <c r="S390" s="145">
        <v>50862.33</v>
      </c>
      <c r="T390" s="145">
        <v>210</v>
      </c>
      <c r="U390" s="145">
        <v>258</v>
      </c>
      <c r="V390" s="145">
        <v>313</v>
      </c>
      <c r="W390" s="145">
        <v>81</v>
      </c>
      <c r="X390" s="145">
        <v>149</v>
      </c>
      <c r="Y390" s="145">
        <v>214</v>
      </c>
      <c r="Z390" s="145">
        <v>271</v>
      </c>
      <c r="AA390" s="136">
        <f>ROUND((T390+X390)-MAX(0.3*(T390-99-149),0),0)</f>
        <v>359</v>
      </c>
      <c r="AB390" s="136">
        <f>ROUND((U390+Y390)-MAX(0.3*(U390-99-149),0),0)</f>
        <v>469</v>
      </c>
      <c r="AC390" s="136">
        <f>ROUND((V390+Z390)-MAX(0.3*(V390-99-149),0),0)</f>
        <v>565</v>
      </c>
      <c r="AD390" s="203">
        <v>1172</v>
      </c>
      <c r="AE390" s="136">
        <v>340</v>
      </c>
      <c r="AF390" s="136">
        <v>0</v>
      </c>
      <c r="AG390" s="136">
        <f>SUM(AE390:AF390)</f>
        <v>340</v>
      </c>
      <c r="AH390" s="136">
        <f>ROUND((AG390+W390)-MAX(0.3*(AG390-99-149),0),0)</f>
        <v>393</v>
      </c>
      <c r="AI390" s="203">
        <v>280</v>
      </c>
      <c r="AJ390" s="204">
        <v>19.399999999999999</v>
      </c>
      <c r="AK390" s="136">
        <v>0</v>
      </c>
      <c r="AL390" s="136">
        <v>47</v>
      </c>
      <c r="AM390" s="136">
        <v>23</v>
      </c>
      <c r="AN390" s="6">
        <v>0.67</v>
      </c>
      <c r="AO390" s="136">
        <v>21</v>
      </c>
      <c r="AP390" s="136">
        <v>21</v>
      </c>
      <c r="AQ390" s="6">
        <v>0.5</v>
      </c>
      <c r="AR390" s="149">
        <v>0</v>
      </c>
      <c r="AS390" s="149">
        <v>0.14000000000000001</v>
      </c>
      <c r="AT390" s="149">
        <v>0.14000000000000001</v>
      </c>
      <c r="AU390" s="149">
        <v>0.14000000000000001</v>
      </c>
      <c r="AV390" s="136">
        <v>0</v>
      </c>
      <c r="AW390" s="136">
        <v>851</v>
      </c>
      <c r="AX390" s="136">
        <v>851</v>
      </c>
      <c r="AY390" s="136">
        <v>851</v>
      </c>
      <c r="AZ390" s="149">
        <v>0</v>
      </c>
      <c r="BA390" s="149">
        <v>0.1</v>
      </c>
      <c r="BB390" s="149">
        <v>0.1</v>
      </c>
      <c r="BC390" s="149">
        <v>0.1</v>
      </c>
      <c r="BD390" s="138">
        <v>0</v>
      </c>
      <c r="BE390" s="138"/>
      <c r="BF390" s="138"/>
      <c r="BG390" s="136">
        <v>0</v>
      </c>
      <c r="BH390" s="6">
        <v>3.35</v>
      </c>
      <c r="BI390" s="6">
        <v>3.35</v>
      </c>
      <c r="BJ390" s="136"/>
      <c r="BK390" s="136"/>
      <c r="BL390" s="136"/>
      <c r="BM390" s="136"/>
      <c r="BN390" s="238"/>
      <c r="BO390" s="136"/>
      <c r="BP390" s="136"/>
      <c r="BQ390" s="136"/>
      <c r="BR390" s="136"/>
      <c r="BS390" s="136"/>
      <c r="BT390" s="136"/>
      <c r="BU390" s="136"/>
    </row>
    <row r="391" spans="1:73">
      <c r="A391" s="4" t="s">
        <v>103</v>
      </c>
      <c r="B391" s="137">
        <v>33</v>
      </c>
      <c r="C391" s="137">
        <v>1987</v>
      </c>
      <c r="D391" s="190">
        <v>17868848</v>
      </c>
      <c r="E391" s="141">
        <v>8067764</v>
      </c>
      <c r="F391" s="141">
        <v>414591</v>
      </c>
      <c r="G391" s="191">
        <v>4.9000000000000004</v>
      </c>
      <c r="H391" s="209"/>
      <c r="I391" s="209"/>
      <c r="J391" s="209"/>
      <c r="K391" s="145">
        <v>418306</v>
      </c>
      <c r="L391" s="197"/>
      <c r="N391" s="140">
        <v>340487199</v>
      </c>
      <c r="O391" s="145">
        <v>517715</v>
      </c>
      <c r="P391" s="145">
        <v>1062273</v>
      </c>
      <c r="Q391" s="145">
        <v>356278</v>
      </c>
      <c r="R391" s="145">
        <v>1657242</v>
      </c>
      <c r="S391" s="145">
        <v>702963.7</v>
      </c>
      <c r="T391" s="145">
        <v>416</v>
      </c>
      <c r="U391" s="145">
        <v>497</v>
      </c>
      <c r="V391" s="145">
        <v>596</v>
      </c>
      <c r="W391" s="145">
        <v>81</v>
      </c>
      <c r="X391" s="145">
        <v>149</v>
      </c>
      <c r="Y391" s="145">
        <v>214</v>
      </c>
      <c r="Z391" s="145">
        <v>271</v>
      </c>
      <c r="AA391" s="136">
        <f>ROUND((T391+X391)-MAX(0.3*(T391-99-149),0),0)</f>
        <v>515</v>
      </c>
      <c r="AB391" s="136">
        <f>ROUND((U391+Y391)-MAX(0.3*(U391-99-149),0),0)</f>
        <v>636</v>
      </c>
      <c r="AC391" s="136">
        <f>ROUND((V391+Z391)-MAX(0.3*(V391-99-149),0),0)</f>
        <v>763</v>
      </c>
      <c r="AD391" s="203">
        <v>22778</v>
      </c>
      <c r="AE391" s="136">
        <v>340</v>
      </c>
      <c r="AF391" s="136">
        <v>72</v>
      </c>
      <c r="AG391" s="136">
        <f>SUM(AE391:AF391)</f>
        <v>412</v>
      </c>
      <c r="AH391" s="136">
        <f>ROUND((AG391+W391)-MAX(0.3*(AG391-99-149),0),0)</f>
        <v>444</v>
      </c>
      <c r="AI391" s="203">
        <v>2506</v>
      </c>
      <c r="AJ391" s="204">
        <v>14.3</v>
      </c>
      <c r="AK391" s="136">
        <v>1</v>
      </c>
      <c r="AL391" s="136">
        <v>92</v>
      </c>
      <c r="AM391" s="136">
        <v>52</v>
      </c>
      <c r="AN391" s="6">
        <v>0.64</v>
      </c>
      <c r="AO391" s="136">
        <v>25</v>
      </c>
      <c r="AP391" s="136">
        <v>36</v>
      </c>
      <c r="AQ391" s="6">
        <v>0.41</v>
      </c>
      <c r="AR391" s="149">
        <v>0</v>
      </c>
      <c r="AS391" s="149">
        <v>0.14000000000000001</v>
      </c>
      <c r="AT391" s="149">
        <v>0.14000000000000001</v>
      </c>
      <c r="AU391" s="149">
        <v>0.14000000000000001</v>
      </c>
      <c r="AV391" s="136">
        <v>0</v>
      </c>
      <c r="AW391" s="136">
        <v>851</v>
      </c>
      <c r="AX391" s="136">
        <v>851</v>
      </c>
      <c r="AY391" s="136">
        <v>851</v>
      </c>
      <c r="AZ391" s="149">
        <v>0</v>
      </c>
      <c r="BA391" s="149">
        <v>0.1</v>
      </c>
      <c r="BB391" s="149">
        <v>0.1</v>
      </c>
      <c r="BC391" s="149">
        <v>0.1</v>
      </c>
      <c r="BD391" s="138">
        <v>0</v>
      </c>
      <c r="BE391" s="138"/>
      <c r="BF391" s="138"/>
      <c r="BG391" s="136">
        <v>0</v>
      </c>
      <c r="BH391" s="6">
        <v>3.35</v>
      </c>
      <c r="BI391" s="6">
        <v>3.35</v>
      </c>
      <c r="BJ391" s="136"/>
      <c r="BK391" s="136"/>
      <c r="BL391" s="136"/>
      <c r="BM391" s="136"/>
      <c r="BN391" s="238"/>
      <c r="BO391" s="136"/>
      <c r="BP391" s="136"/>
      <c r="BQ391" s="136"/>
      <c r="BR391" s="136"/>
      <c r="BS391" s="136"/>
      <c r="BT391" s="136"/>
      <c r="BU391" s="136"/>
    </row>
    <row r="392" spans="1:73">
      <c r="A392" s="4" t="s">
        <v>104</v>
      </c>
      <c r="B392" s="137">
        <v>34</v>
      </c>
      <c r="C392" s="137">
        <v>1987</v>
      </c>
      <c r="D392" s="190">
        <v>6403700</v>
      </c>
      <c r="E392" s="141">
        <v>3118856</v>
      </c>
      <c r="F392" s="141">
        <v>148104</v>
      </c>
      <c r="G392" s="191">
        <v>4.5</v>
      </c>
      <c r="H392" s="209"/>
      <c r="I392" s="209"/>
      <c r="J392" s="209"/>
      <c r="K392" s="145">
        <v>113262</v>
      </c>
      <c r="L392" s="197"/>
      <c r="N392" s="140">
        <v>91333783</v>
      </c>
      <c r="O392" s="145">
        <v>24121</v>
      </c>
      <c r="P392" s="145">
        <v>175310</v>
      </c>
      <c r="Q392" s="145">
        <v>67529</v>
      </c>
      <c r="R392" s="145">
        <v>416734.1</v>
      </c>
      <c r="S392" s="145">
        <v>158913</v>
      </c>
      <c r="T392" s="145">
        <v>225</v>
      </c>
      <c r="U392" s="145">
        <v>259</v>
      </c>
      <c r="V392" s="145">
        <v>283</v>
      </c>
      <c r="W392" s="145">
        <v>81</v>
      </c>
      <c r="X392" s="145">
        <v>149</v>
      </c>
      <c r="Y392" s="145">
        <v>214</v>
      </c>
      <c r="Z392" s="145">
        <v>271</v>
      </c>
      <c r="AA392" s="136">
        <f>ROUND((T392+X392)-MAX(0.3*(T392-99-149),0),0)</f>
        <v>374</v>
      </c>
      <c r="AB392" s="136">
        <f>ROUND((U392+Y392)-MAX(0.3*(U392-99-149),0),0)</f>
        <v>470</v>
      </c>
      <c r="AC392" s="136">
        <f>ROUND((V392+Z392)-MAX(0.3*(V392-99-149),0),0)</f>
        <v>544</v>
      </c>
      <c r="AD392" s="203">
        <v>10377</v>
      </c>
      <c r="AE392" s="136">
        <v>340</v>
      </c>
      <c r="AF392" s="136">
        <v>0</v>
      </c>
      <c r="AG392" s="136">
        <f>SUM(AE392:AF392)</f>
        <v>340</v>
      </c>
      <c r="AH392" s="136">
        <f>ROUND((AG392+W392)-MAX(0.3*(AG392-99-149),0),0)</f>
        <v>393</v>
      </c>
      <c r="AI392" s="203">
        <v>853</v>
      </c>
      <c r="AJ392" s="204">
        <v>13.8</v>
      </c>
      <c r="AK392" s="136">
        <v>0</v>
      </c>
      <c r="AL392" s="136">
        <v>84</v>
      </c>
      <c r="AM392" s="136">
        <v>36</v>
      </c>
      <c r="AN392" s="6">
        <v>0.7</v>
      </c>
      <c r="AO392" s="136">
        <v>40</v>
      </c>
      <c r="AP392" s="136">
        <v>10</v>
      </c>
      <c r="AQ392" s="6">
        <v>0.8</v>
      </c>
      <c r="AR392" s="149">
        <v>0</v>
      </c>
      <c r="AS392" s="149">
        <v>0.14000000000000001</v>
      </c>
      <c r="AT392" s="149">
        <v>0.14000000000000001</v>
      </c>
      <c r="AU392" s="149">
        <v>0.14000000000000001</v>
      </c>
      <c r="AV392" s="136">
        <v>0</v>
      </c>
      <c r="AW392" s="136">
        <v>851</v>
      </c>
      <c r="AX392" s="136">
        <v>851</v>
      </c>
      <c r="AY392" s="136">
        <v>851</v>
      </c>
      <c r="AZ392" s="149">
        <v>0</v>
      </c>
      <c r="BA392" s="149">
        <v>0.1</v>
      </c>
      <c r="BB392" s="149">
        <v>0.1</v>
      </c>
      <c r="BC392" s="149">
        <v>0.1</v>
      </c>
      <c r="BD392" s="138">
        <v>0</v>
      </c>
      <c r="BE392" s="138"/>
      <c r="BF392" s="138"/>
      <c r="BG392" s="136">
        <v>0</v>
      </c>
      <c r="BH392" s="6">
        <v>3.35</v>
      </c>
      <c r="BI392" s="6">
        <v>3.35</v>
      </c>
      <c r="BJ392" s="136"/>
      <c r="BK392" s="136"/>
      <c r="BL392" s="136"/>
      <c r="BM392" s="136"/>
      <c r="BN392" s="238"/>
      <c r="BO392" s="136"/>
      <c r="BP392" s="136"/>
      <c r="BQ392" s="136"/>
      <c r="BR392" s="136"/>
      <c r="BS392" s="136"/>
      <c r="BT392" s="136"/>
      <c r="BU392" s="136"/>
    </row>
    <row r="393" spans="1:73">
      <c r="A393" s="4" t="s">
        <v>105</v>
      </c>
      <c r="B393" s="137">
        <v>35</v>
      </c>
      <c r="C393" s="137">
        <v>1987</v>
      </c>
      <c r="D393" s="190">
        <v>661136</v>
      </c>
      <c r="E393" s="141">
        <v>314330</v>
      </c>
      <c r="F393" s="141">
        <v>16624</v>
      </c>
      <c r="G393" s="191">
        <v>5</v>
      </c>
      <c r="H393" s="209"/>
      <c r="I393" s="209"/>
      <c r="J393" s="209"/>
      <c r="K393" s="145">
        <v>10306</v>
      </c>
      <c r="L393" s="197"/>
      <c r="N393" s="140">
        <v>9161561</v>
      </c>
      <c r="O393" s="145">
        <v>68391</v>
      </c>
      <c r="P393" s="145">
        <v>13989</v>
      </c>
      <c r="Q393" s="145">
        <v>5060</v>
      </c>
      <c r="R393" s="145">
        <v>36775.83</v>
      </c>
      <c r="S393" s="145">
        <v>12919.75</v>
      </c>
      <c r="T393" s="145">
        <v>301</v>
      </c>
      <c r="U393" s="145">
        <v>371</v>
      </c>
      <c r="V393" s="145">
        <v>454</v>
      </c>
      <c r="W393" s="145">
        <v>81</v>
      </c>
      <c r="X393" s="145">
        <v>149</v>
      </c>
      <c r="Y393" s="145">
        <v>214</v>
      </c>
      <c r="Z393" s="145">
        <v>271</v>
      </c>
      <c r="AA393" s="136">
        <f>ROUND((T393+X393)-MAX(0.3*(T393-99-149),0),0)</f>
        <v>434</v>
      </c>
      <c r="AB393" s="136">
        <f>ROUND((U393+Y393)-MAX(0.3*(U393-99-149),0),0)</f>
        <v>548</v>
      </c>
      <c r="AC393" s="136">
        <f>ROUND((V393+Z393)-MAX(0.3*(V393-99-149),0),0)</f>
        <v>663</v>
      </c>
      <c r="AD393" s="203">
        <v>72</v>
      </c>
      <c r="AE393" s="136">
        <v>340</v>
      </c>
      <c r="AF393" s="136">
        <v>0</v>
      </c>
      <c r="AG393" s="136">
        <f>SUM(AE393:AF393)</f>
        <v>340</v>
      </c>
      <c r="AH393" s="136">
        <f>ROUND((AG393+W393)-MAX(0.3*(AG393-99-149),0),0)</f>
        <v>393</v>
      </c>
      <c r="AI393" s="203">
        <v>75</v>
      </c>
      <c r="AJ393" s="204">
        <v>11.4</v>
      </c>
      <c r="AK393" s="136">
        <v>1</v>
      </c>
      <c r="AL393" s="136">
        <v>45</v>
      </c>
      <c r="AM393" s="136">
        <v>61</v>
      </c>
      <c r="AN393" s="6">
        <v>0.42</v>
      </c>
      <c r="AO393" s="136">
        <v>27</v>
      </c>
      <c r="AP393" s="136">
        <v>26</v>
      </c>
      <c r="AQ393" s="6">
        <v>0.51</v>
      </c>
      <c r="AR393" s="149">
        <v>0</v>
      </c>
      <c r="AS393" s="149">
        <v>0.14000000000000001</v>
      </c>
      <c r="AT393" s="149">
        <v>0.14000000000000001</v>
      </c>
      <c r="AU393" s="149">
        <v>0.14000000000000001</v>
      </c>
      <c r="AV393" s="136">
        <v>0</v>
      </c>
      <c r="AW393" s="136">
        <v>851</v>
      </c>
      <c r="AX393" s="136">
        <v>851</v>
      </c>
      <c r="AY393" s="136">
        <v>851</v>
      </c>
      <c r="AZ393" s="149">
        <v>0</v>
      </c>
      <c r="BA393" s="149">
        <v>0.1</v>
      </c>
      <c r="BB393" s="149">
        <v>0.1</v>
      </c>
      <c r="BC393" s="149">
        <v>0.1</v>
      </c>
      <c r="BD393" s="138">
        <v>0</v>
      </c>
      <c r="BE393" s="138"/>
      <c r="BF393" s="138"/>
      <c r="BG393" s="136">
        <v>0</v>
      </c>
      <c r="BH393" s="6">
        <v>3.35</v>
      </c>
      <c r="BI393" s="6">
        <v>3.35</v>
      </c>
      <c r="BJ393" s="136"/>
      <c r="BK393" s="136"/>
      <c r="BL393" s="136"/>
      <c r="BM393" s="136"/>
      <c r="BN393" s="238"/>
      <c r="BO393" s="136"/>
      <c r="BP393" s="136"/>
      <c r="BQ393" s="136"/>
      <c r="BR393" s="136"/>
      <c r="BS393" s="136"/>
      <c r="BT393" s="136"/>
      <c r="BU393" s="136"/>
    </row>
    <row r="394" spans="1:73">
      <c r="A394" s="4" t="s">
        <v>106</v>
      </c>
      <c r="B394" s="137">
        <v>36</v>
      </c>
      <c r="C394" s="137">
        <v>1987</v>
      </c>
      <c r="D394" s="190">
        <v>10760090</v>
      </c>
      <c r="E394" s="141">
        <v>4887075</v>
      </c>
      <c r="F394" s="141">
        <v>372430</v>
      </c>
      <c r="G394" s="191">
        <v>7.1</v>
      </c>
      <c r="H394" s="209"/>
      <c r="I394" s="209"/>
      <c r="J394" s="209"/>
      <c r="K394" s="145">
        <v>191784</v>
      </c>
      <c r="L394" s="197"/>
      <c r="N394" s="140">
        <v>166010875</v>
      </c>
      <c r="O394" s="145">
        <v>1187784</v>
      </c>
      <c r="P394" s="145">
        <v>667447</v>
      </c>
      <c r="Q394" s="145">
        <v>227066</v>
      </c>
      <c r="R394" s="145">
        <v>1104120</v>
      </c>
      <c r="S394" s="145">
        <v>448037.2</v>
      </c>
      <c r="T394" s="145">
        <v>248</v>
      </c>
      <c r="U394" s="145">
        <v>302</v>
      </c>
      <c r="V394" s="145">
        <v>374</v>
      </c>
      <c r="W394" s="145">
        <v>81</v>
      </c>
      <c r="X394" s="145">
        <v>149</v>
      </c>
      <c r="Y394" s="145">
        <v>214</v>
      </c>
      <c r="Z394" s="145">
        <v>271</v>
      </c>
      <c r="AA394" s="136">
        <f>ROUND((T394+X394)-MAX(0.3*(T394-99-149),0),0)</f>
        <v>397</v>
      </c>
      <c r="AB394" s="136">
        <f>ROUND((U394+Y394)-MAX(0.3*(U394-99-149),0),0)</f>
        <v>500</v>
      </c>
      <c r="AC394" s="136">
        <f>ROUND((V394+Z394)-MAX(0.3*(V394-99-149),0),0)</f>
        <v>607</v>
      </c>
      <c r="AD394" s="203">
        <v>14728</v>
      </c>
      <c r="AE394" s="136">
        <v>340</v>
      </c>
      <c r="AF394" s="136">
        <v>0</v>
      </c>
      <c r="AG394" s="136">
        <f>SUM(AE394:AF394)</f>
        <v>340</v>
      </c>
      <c r="AH394" s="136">
        <f>ROUND((AG394+W394)-MAX(0.3*(AG394-99-149),0),0)</f>
        <v>393</v>
      </c>
      <c r="AI394" s="203">
        <v>1375</v>
      </c>
      <c r="AJ394" s="204">
        <v>12.7</v>
      </c>
      <c r="AK394" s="136">
        <v>1</v>
      </c>
      <c r="AL394" s="136">
        <v>60</v>
      </c>
      <c r="AM394" s="136">
        <v>39</v>
      </c>
      <c r="AN394" s="6">
        <v>0.61</v>
      </c>
      <c r="AO394" s="136">
        <v>15</v>
      </c>
      <c r="AP394" s="136">
        <v>18</v>
      </c>
      <c r="AQ394" s="6">
        <v>0.45</v>
      </c>
      <c r="AR394" s="149">
        <v>0</v>
      </c>
      <c r="AS394" s="149">
        <v>0.14000000000000001</v>
      </c>
      <c r="AT394" s="149">
        <v>0.14000000000000001</v>
      </c>
      <c r="AU394" s="149">
        <v>0.14000000000000001</v>
      </c>
      <c r="AV394" s="136">
        <v>0</v>
      </c>
      <c r="AW394" s="136">
        <v>851</v>
      </c>
      <c r="AX394" s="136">
        <v>851</v>
      </c>
      <c r="AY394" s="136">
        <v>851</v>
      </c>
      <c r="AZ394" s="149">
        <v>0</v>
      </c>
      <c r="BA394" s="149">
        <v>0.1</v>
      </c>
      <c r="BB394" s="149">
        <v>0.1</v>
      </c>
      <c r="BC394" s="149">
        <v>0.1</v>
      </c>
      <c r="BD394" s="138">
        <v>0</v>
      </c>
      <c r="BE394" s="138"/>
      <c r="BF394" s="138"/>
      <c r="BG394" s="136">
        <v>0</v>
      </c>
      <c r="BH394" s="6">
        <v>3.35</v>
      </c>
      <c r="BI394" s="6">
        <v>2.2999999999999998</v>
      </c>
      <c r="BJ394" s="136"/>
      <c r="BK394" s="136"/>
      <c r="BL394" s="136"/>
      <c r="BM394" s="136"/>
      <c r="BN394" s="238"/>
      <c r="BO394" s="136"/>
      <c r="BP394" s="136"/>
      <c r="BQ394" s="136"/>
      <c r="BR394" s="136"/>
      <c r="BS394" s="136"/>
      <c r="BT394" s="136"/>
      <c r="BU394" s="136"/>
    </row>
    <row r="395" spans="1:73">
      <c r="A395" s="4" t="s">
        <v>107</v>
      </c>
      <c r="B395" s="137">
        <v>37</v>
      </c>
      <c r="C395" s="137">
        <v>1987</v>
      </c>
      <c r="D395" s="190">
        <v>3210122</v>
      </c>
      <c r="E395" s="141">
        <v>1445778</v>
      </c>
      <c r="F395" s="141">
        <v>113178</v>
      </c>
      <c r="G395" s="191">
        <v>7.3</v>
      </c>
      <c r="H395" s="209"/>
      <c r="I395" s="209"/>
      <c r="J395" s="209"/>
      <c r="K395" s="145">
        <v>49055</v>
      </c>
      <c r="L395" s="197"/>
      <c r="N395" s="140">
        <v>43450859</v>
      </c>
      <c r="O395" s="145">
        <v>123306</v>
      </c>
      <c r="P395" s="145">
        <v>96631</v>
      </c>
      <c r="Q395" s="145">
        <v>33423</v>
      </c>
      <c r="R395" s="145">
        <v>279501.5</v>
      </c>
      <c r="S395" s="145">
        <v>105650.1</v>
      </c>
      <c r="T395" s="145">
        <v>240</v>
      </c>
      <c r="U395" s="145">
        <v>310</v>
      </c>
      <c r="V395" s="145">
        <v>384</v>
      </c>
      <c r="W395" s="145">
        <v>81</v>
      </c>
      <c r="X395" s="145">
        <v>149</v>
      </c>
      <c r="Y395" s="145">
        <v>214</v>
      </c>
      <c r="Z395" s="145">
        <v>271</v>
      </c>
      <c r="AA395" s="136">
        <f>ROUND((T395+X395)-MAX(0.3*(T395-99-149),0),0)</f>
        <v>389</v>
      </c>
      <c r="AB395" s="136">
        <f>ROUND((U395+Y395)-MAX(0.3*(U395-99-149),0),0)</f>
        <v>505</v>
      </c>
      <c r="AC395" s="136">
        <f>ROUND((V395+Z395)-MAX(0.3*(V395-99-149),0),0)</f>
        <v>614</v>
      </c>
      <c r="AD395" s="203">
        <v>2785</v>
      </c>
      <c r="AE395" s="136">
        <v>340</v>
      </c>
      <c r="AF395" s="136">
        <v>64</v>
      </c>
      <c r="AG395" s="136">
        <f>SUM(AE395:AF395)</f>
        <v>404</v>
      </c>
      <c r="AH395" s="136">
        <f>ROUND((AG395+W395)-MAX(0.3*(AG395-99-149),0),0)</f>
        <v>438</v>
      </c>
      <c r="AI395" s="203">
        <v>547</v>
      </c>
      <c r="AJ395" s="204">
        <v>17</v>
      </c>
      <c r="AK395" s="136">
        <v>0</v>
      </c>
      <c r="AL395" s="136">
        <v>70</v>
      </c>
      <c r="AM395" s="136">
        <v>31</v>
      </c>
      <c r="AN395" s="6">
        <v>0.69</v>
      </c>
      <c r="AO395" s="136">
        <v>30</v>
      </c>
      <c r="AP395" s="136">
        <v>17</v>
      </c>
      <c r="AQ395" s="6">
        <v>0.64</v>
      </c>
      <c r="AR395" s="149">
        <v>0</v>
      </c>
      <c r="AS395" s="149">
        <v>0.14000000000000001</v>
      </c>
      <c r="AT395" s="149">
        <v>0.14000000000000001</v>
      </c>
      <c r="AU395" s="149">
        <v>0.14000000000000001</v>
      </c>
      <c r="AV395" s="136">
        <v>0</v>
      </c>
      <c r="AW395" s="136">
        <v>851</v>
      </c>
      <c r="AX395" s="136">
        <v>851</v>
      </c>
      <c r="AY395" s="136">
        <v>851</v>
      </c>
      <c r="AZ395" s="149">
        <v>0</v>
      </c>
      <c r="BA395" s="149">
        <v>0.1</v>
      </c>
      <c r="BB395" s="149">
        <v>0.1</v>
      </c>
      <c r="BC395" s="149">
        <v>0.1</v>
      </c>
      <c r="BD395" s="138">
        <v>0</v>
      </c>
      <c r="BE395" s="138"/>
      <c r="BF395" s="138"/>
      <c r="BG395" s="136">
        <v>0</v>
      </c>
      <c r="BH395" s="6">
        <v>3.35</v>
      </c>
      <c r="BI395" s="6">
        <v>3.35</v>
      </c>
      <c r="BJ395" s="136"/>
      <c r="BK395" s="136"/>
      <c r="BL395" s="136"/>
      <c r="BM395" s="136"/>
      <c r="BN395" s="238"/>
      <c r="BO395" s="136"/>
      <c r="BP395" s="136"/>
      <c r="BQ395" s="136"/>
      <c r="BR395" s="136"/>
      <c r="BS395" s="136"/>
      <c r="BT395" s="136"/>
      <c r="BU395" s="136"/>
    </row>
    <row r="396" spans="1:73">
      <c r="A396" s="4" t="s">
        <v>108</v>
      </c>
      <c r="B396" s="137">
        <v>38</v>
      </c>
      <c r="C396" s="137">
        <v>1987</v>
      </c>
      <c r="D396" s="190">
        <v>2700991</v>
      </c>
      <c r="E396" s="141">
        <v>1303454</v>
      </c>
      <c r="F396" s="141">
        <v>87071</v>
      </c>
      <c r="G396" s="191">
        <v>6.3</v>
      </c>
      <c r="H396" s="209"/>
      <c r="I396" s="209"/>
      <c r="J396" s="209"/>
      <c r="K396" s="145">
        <v>44594</v>
      </c>
      <c r="L396" s="197"/>
      <c r="N396" s="140">
        <v>39855476</v>
      </c>
      <c r="O396" s="145">
        <v>138102</v>
      </c>
      <c r="P396" s="145">
        <v>81585</v>
      </c>
      <c r="Q396" s="145">
        <v>30157</v>
      </c>
      <c r="R396" s="145">
        <v>220235.7</v>
      </c>
      <c r="S396" s="145">
        <v>91620.5</v>
      </c>
      <c r="T396" s="145">
        <v>338</v>
      </c>
      <c r="U396" s="145">
        <v>397</v>
      </c>
      <c r="V396" s="145">
        <v>482</v>
      </c>
      <c r="W396" s="145">
        <v>81</v>
      </c>
      <c r="X396" s="145">
        <v>149</v>
      </c>
      <c r="Y396" s="145">
        <v>214</v>
      </c>
      <c r="Z396" s="145">
        <v>271</v>
      </c>
      <c r="AA396" s="136">
        <f>ROUND((T396+X396)-MAX(0.3*(T396-99-149),0),0)</f>
        <v>460</v>
      </c>
      <c r="AB396" s="136">
        <f>ROUND((U396+Y396)-MAX(0.3*(U396-99-149),0),0)</f>
        <v>566</v>
      </c>
      <c r="AC396" s="136">
        <f>ROUND((V396+Z396)-MAX(0.3*(V396-99-149),0),0)</f>
        <v>683</v>
      </c>
      <c r="AD396" s="203">
        <v>3985</v>
      </c>
      <c r="AE396" s="136">
        <v>340</v>
      </c>
      <c r="AF396" s="136">
        <v>2</v>
      </c>
      <c r="AG396" s="136">
        <f>SUM(AE396:AF396)</f>
        <v>342</v>
      </c>
      <c r="AH396" s="136">
        <f>ROUND((AG396+W396)-MAX(0.3*(AG396-99-149),0),0)</f>
        <v>395</v>
      </c>
      <c r="AI396" s="203">
        <v>384</v>
      </c>
      <c r="AJ396" s="204">
        <v>14.2</v>
      </c>
      <c r="AK396" s="136">
        <v>1</v>
      </c>
      <c r="AL396" s="136">
        <v>31</v>
      </c>
      <c r="AM396" s="136">
        <v>29</v>
      </c>
      <c r="AN396" s="6">
        <v>0.52</v>
      </c>
      <c r="AO396" s="136">
        <v>17</v>
      </c>
      <c r="AP396" s="136">
        <v>13</v>
      </c>
      <c r="AQ396" s="6">
        <v>0.56999999999999995</v>
      </c>
      <c r="AR396" s="149">
        <v>0</v>
      </c>
      <c r="AS396" s="149">
        <v>0.14000000000000001</v>
      </c>
      <c r="AT396" s="149">
        <v>0.14000000000000001</v>
      </c>
      <c r="AU396" s="149">
        <v>0.14000000000000001</v>
      </c>
      <c r="AV396" s="136">
        <v>0</v>
      </c>
      <c r="AW396" s="136">
        <v>851</v>
      </c>
      <c r="AX396" s="136">
        <v>851</v>
      </c>
      <c r="AY396" s="136">
        <v>851</v>
      </c>
      <c r="AZ396" s="149">
        <v>0</v>
      </c>
      <c r="BA396" s="149">
        <v>0.1</v>
      </c>
      <c r="BB396" s="149">
        <v>0.1</v>
      </c>
      <c r="BC396" s="149">
        <v>0.1</v>
      </c>
      <c r="BD396" s="138">
        <v>0</v>
      </c>
      <c r="BE396" s="138"/>
      <c r="BF396" s="138"/>
      <c r="BG396" s="136">
        <v>0</v>
      </c>
      <c r="BH396" s="6">
        <v>3.35</v>
      </c>
      <c r="BI396" s="6">
        <v>3.35</v>
      </c>
      <c r="BJ396" s="136"/>
      <c r="BK396" s="136"/>
      <c r="BL396" s="136"/>
      <c r="BM396" s="136"/>
      <c r="BN396" s="238"/>
      <c r="BO396" s="136"/>
      <c r="BP396" s="136"/>
      <c r="BQ396" s="136"/>
      <c r="BR396" s="136"/>
      <c r="BS396" s="136"/>
      <c r="BT396" s="136"/>
      <c r="BU396" s="136"/>
    </row>
    <row r="397" spans="1:73">
      <c r="A397" s="4" t="s">
        <v>109</v>
      </c>
      <c r="B397" s="137">
        <v>39</v>
      </c>
      <c r="C397" s="137">
        <v>1987</v>
      </c>
      <c r="D397" s="190">
        <v>11810866</v>
      </c>
      <c r="E397" s="141">
        <v>5342251</v>
      </c>
      <c r="F397" s="141">
        <v>319776</v>
      </c>
      <c r="G397" s="191">
        <v>5.6</v>
      </c>
      <c r="H397" s="209"/>
      <c r="I397" s="209"/>
      <c r="J397" s="209"/>
      <c r="K397" s="145">
        <v>202910</v>
      </c>
      <c r="L397" s="197"/>
      <c r="N397" s="140">
        <v>187911697</v>
      </c>
      <c r="O397" s="145">
        <v>117567</v>
      </c>
      <c r="P397" s="145">
        <v>562769</v>
      </c>
      <c r="Q397" s="145">
        <v>186522</v>
      </c>
      <c r="R397" s="145">
        <v>976744.5</v>
      </c>
      <c r="S397" s="145">
        <v>397217.8</v>
      </c>
      <c r="T397" s="145">
        <v>299</v>
      </c>
      <c r="U397" s="145">
        <v>382</v>
      </c>
      <c r="V397" s="145">
        <v>466</v>
      </c>
      <c r="W397" s="145">
        <v>81</v>
      </c>
      <c r="X397" s="145">
        <v>149</v>
      </c>
      <c r="Y397" s="145">
        <v>214</v>
      </c>
      <c r="Z397" s="145">
        <v>271</v>
      </c>
      <c r="AA397" s="136">
        <f>ROUND((T397+X397)-MAX(0.3*(T397-99-149),0),0)</f>
        <v>433</v>
      </c>
      <c r="AB397" s="136">
        <f>ROUND((U397+Y397)-MAX(0.3*(U397-99-149),0),0)</f>
        <v>556</v>
      </c>
      <c r="AC397" s="136">
        <f>ROUND((V397+Z397)-MAX(0.3*(V397-99-149),0),0)</f>
        <v>672</v>
      </c>
      <c r="AD397" s="203">
        <v>9822</v>
      </c>
      <c r="AE397" s="136">
        <v>340</v>
      </c>
      <c r="AF397" s="136">
        <v>32</v>
      </c>
      <c r="AG397" s="136">
        <f>SUM(AE397:AF397)</f>
        <v>372</v>
      </c>
      <c r="AH397" s="136">
        <f>ROUND((AG397+W397)-MAX(0.3*(AG397-99-149),0),0)</f>
        <v>416</v>
      </c>
      <c r="AI397" s="203">
        <v>1249</v>
      </c>
      <c r="AJ397" s="204">
        <v>10.6</v>
      </c>
      <c r="AK397" s="136">
        <v>1</v>
      </c>
      <c r="AL397" s="136">
        <v>103</v>
      </c>
      <c r="AM397" s="136">
        <v>100</v>
      </c>
      <c r="AN397" s="6">
        <v>0.51</v>
      </c>
      <c r="AO397" s="136">
        <v>23</v>
      </c>
      <c r="AP397" s="136">
        <v>26</v>
      </c>
      <c r="AQ397" s="6">
        <v>0.47</v>
      </c>
      <c r="AR397" s="149">
        <v>0</v>
      </c>
      <c r="AS397" s="149">
        <v>0.14000000000000001</v>
      </c>
      <c r="AT397" s="149">
        <v>0.14000000000000001</v>
      </c>
      <c r="AU397" s="149">
        <v>0.14000000000000001</v>
      </c>
      <c r="AV397" s="136">
        <v>0</v>
      </c>
      <c r="AW397" s="136">
        <v>851</v>
      </c>
      <c r="AX397" s="136">
        <v>851</v>
      </c>
      <c r="AY397" s="136">
        <v>851</v>
      </c>
      <c r="AZ397" s="149">
        <v>0</v>
      </c>
      <c r="BA397" s="149">
        <v>0.1</v>
      </c>
      <c r="BB397" s="149">
        <v>0.1</v>
      </c>
      <c r="BC397" s="149">
        <v>0.1</v>
      </c>
      <c r="BD397" s="138">
        <v>0</v>
      </c>
      <c r="BE397" s="138"/>
      <c r="BF397" s="138"/>
      <c r="BG397" s="136">
        <v>0</v>
      </c>
      <c r="BH397" s="6">
        <v>3.35</v>
      </c>
      <c r="BI397" s="6">
        <v>3.35</v>
      </c>
      <c r="BJ397" s="136"/>
      <c r="BK397" s="136"/>
      <c r="BL397" s="136"/>
      <c r="BM397" s="136"/>
      <c r="BN397" s="238"/>
      <c r="BO397" s="136"/>
      <c r="BP397" s="136"/>
      <c r="BQ397" s="136"/>
      <c r="BR397" s="136"/>
      <c r="BS397" s="136"/>
      <c r="BT397" s="136"/>
      <c r="BU397" s="136"/>
    </row>
    <row r="398" spans="1:73">
      <c r="A398" s="4" t="s">
        <v>110</v>
      </c>
      <c r="B398" s="137">
        <v>40</v>
      </c>
      <c r="C398" s="137">
        <v>1987</v>
      </c>
      <c r="D398" s="190">
        <v>989604</v>
      </c>
      <c r="E398" s="141">
        <v>498292</v>
      </c>
      <c r="F398" s="141">
        <v>18648</v>
      </c>
      <c r="G398" s="191">
        <v>3.6</v>
      </c>
      <c r="H398" s="209"/>
      <c r="I398" s="209"/>
      <c r="J398" s="209"/>
      <c r="K398" s="145">
        <v>17891</v>
      </c>
      <c r="L398" s="197"/>
      <c r="N398" s="140">
        <v>16479434</v>
      </c>
      <c r="O398" s="145">
        <v>8694</v>
      </c>
      <c r="P398" s="145">
        <v>43556</v>
      </c>
      <c r="Q398" s="145">
        <v>15751</v>
      </c>
      <c r="R398" s="145">
        <v>60792.08</v>
      </c>
      <c r="S398" s="145">
        <v>26032.25</v>
      </c>
      <c r="T398" s="145">
        <v>407</v>
      </c>
      <c r="U398" s="145">
        <v>503</v>
      </c>
      <c r="V398" s="145">
        <v>574</v>
      </c>
      <c r="W398" s="145">
        <v>81</v>
      </c>
      <c r="X398" s="145">
        <v>149</v>
      </c>
      <c r="Y398" s="145">
        <v>214</v>
      </c>
      <c r="Z398" s="145">
        <v>271</v>
      </c>
      <c r="AA398" s="136">
        <f>ROUND((T398+X398)-MAX(0.3*(T398-99-149),0),0)</f>
        <v>508</v>
      </c>
      <c r="AB398" s="136">
        <f>ROUND((U398+Y398)-MAX(0.3*(U398-99-149),0),0)</f>
        <v>641</v>
      </c>
      <c r="AC398" s="136">
        <f>ROUND((V398+Z398)-MAX(0.3*(V398-99-149),0),0)</f>
        <v>747</v>
      </c>
      <c r="AD398" s="203">
        <v>416</v>
      </c>
      <c r="AE398" s="136">
        <v>340</v>
      </c>
      <c r="AF398" s="136">
        <v>56</v>
      </c>
      <c r="AG398" s="136">
        <f>SUM(AE398:AF398)</f>
        <v>396</v>
      </c>
      <c r="AH398" s="136">
        <f>ROUND((AG398+W398)-MAX(0.3*(AG398-99-149),0),0)</f>
        <v>433</v>
      </c>
      <c r="AI398" s="203">
        <v>79</v>
      </c>
      <c r="AJ398" s="204">
        <v>8.1</v>
      </c>
      <c r="AK398" s="136">
        <v>0</v>
      </c>
      <c r="AL398" s="136">
        <v>80</v>
      </c>
      <c r="AM398" s="136">
        <v>20</v>
      </c>
      <c r="AN398" s="6">
        <v>0.8</v>
      </c>
      <c r="AO398" s="136">
        <v>38</v>
      </c>
      <c r="AP398" s="136">
        <v>12</v>
      </c>
      <c r="AQ398" s="6">
        <v>0.76</v>
      </c>
      <c r="AR398" s="149">
        <v>0</v>
      </c>
      <c r="AS398" s="149">
        <v>0.14000000000000001</v>
      </c>
      <c r="AT398" s="149">
        <v>0.14000000000000001</v>
      </c>
      <c r="AU398" s="149">
        <v>0.14000000000000001</v>
      </c>
      <c r="AV398" s="136">
        <v>0</v>
      </c>
      <c r="AW398" s="136">
        <v>851</v>
      </c>
      <c r="AX398" s="136">
        <v>851</v>
      </c>
      <c r="AY398" s="136">
        <v>851</v>
      </c>
      <c r="AZ398" s="149">
        <v>0</v>
      </c>
      <c r="BA398" s="149">
        <v>0.1</v>
      </c>
      <c r="BB398" s="149">
        <v>0.1</v>
      </c>
      <c r="BC398" s="149">
        <v>0.1</v>
      </c>
      <c r="BD398" s="138">
        <v>0.2346</v>
      </c>
      <c r="BE398" s="138"/>
      <c r="BF398" s="138"/>
      <c r="BG398" s="136">
        <v>0</v>
      </c>
      <c r="BH398" s="6">
        <v>3.35</v>
      </c>
      <c r="BI398" s="6">
        <v>3.65</v>
      </c>
      <c r="BJ398" s="136"/>
      <c r="BK398" s="136"/>
      <c r="BL398" s="136"/>
      <c r="BM398" s="136"/>
      <c r="BN398" s="238"/>
      <c r="BO398" s="136"/>
      <c r="BP398" s="136"/>
      <c r="BQ398" s="136"/>
      <c r="BR398" s="136"/>
      <c r="BS398" s="136"/>
      <c r="BT398" s="136"/>
      <c r="BU398" s="136"/>
    </row>
    <row r="399" spans="1:73">
      <c r="A399" s="4" t="s">
        <v>111</v>
      </c>
      <c r="B399" s="137">
        <v>41</v>
      </c>
      <c r="C399" s="137">
        <v>1987</v>
      </c>
      <c r="D399" s="190">
        <v>3380506</v>
      </c>
      <c r="E399" s="141">
        <v>1534652</v>
      </c>
      <c r="F399" s="141">
        <v>89876</v>
      </c>
      <c r="G399" s="191">
        <v>5.5</v>
      </c>
      <c r="H399" s="209"/>
      <c r="I399" s="209"/>
      <c r="J399" s="209"/>
      <c r="K399" s="145">
        <v>52688</v>
      </c>
      <c r="L399" s="197"/>
      <c r="N399" s="140">
        <v>44131715</v>
      </c>
      <c r="O399" s="145">
        <v>48190</v>
      </c>
      <c r="P399" s="145">
        <v>129261</v>
      </c>
      <c r="Q399" s="145">
        <v>45409</v>
      </c>
      <c r="R399" s="145">
        <v>293930.2</v>
      </c>
      <c r="S399" s="145">
        <v>100765.3</v>
      </c>
      <c r="T399" s="145">
        <v>158</v>
      </c>
      <c r="U399" s="145">
        <v>199</v>
      </c>
      <c r="V399" s="145">
        <v>240</v>
      </c>
      <c r="W399" s="145">
        <v>81</v>
      </c>
      <c r="X399" s="145">
        <v>149</v>
      </c>
      <c r="Y399" s="145">
        <v>214</v>
      </c>
      <c r="Z399" s="145">
        <v>271</v>
      </c>
      <c r="AA399" s="136">
        <f>ROUND((T399+X399)-MAX(0.3*(T399-99-149),0),0)</f>
        <v>307</v>
      </c>
      <c r="AB399" s="136">
        <f>ROUND((U399+Y399)-MAX(0.3*(U399-99-149),0),0)</f>
        <v>413</v>
      </c>
      <c r="AC399" s="136">
        <f>ROUND((V399+Z399)-MAX(0.3*(V399-99-149),0),0)</f>
        <v>511</v>
      </c>
      <c r="AD399" s="203">
        <v>7386</v>
      </c>
      <c r="AE399" s="136">
        <v>340</v>
      </c>
      <c r="AF399" s="136">
        <v>0</v>
      </c>
      <c r="AG399" s="136">
        <f>SUM(AE399:AF399)</f>
        <v>340</v>
      </c>
      <c r="AH399" s="136">
        <f>ROUND((AG399+W399)-MAX(0.3*(AG399-99-149),0),0)</f>
        <v>393</v>
      </c>
      <c r="AI399" s="203">
        <v>512</v>
      </c>
      <c r="AJ399" s="204">
        <v>15.6</v>
      </c>
      <c r="AK399" s="136">
        <v>0</v>
      </c>
      <c r="AL399" s="136">
        <v>92</v>
      </c>
      <c r="AM399" s="136">
        <v>32</v>
      </c>
      <c r="AN399" s="6">
        <v>0.74</v>
      </c>
      <c r="AO399" s="136">
        <v>36</v>
      </c>
      <c r="AP399" s="136">
        <v>10</v>
      </c>
      <c r="AQ399" s="6">
        <v>0.78</v>
      </c>
      <c r="AR399" s="149">
        <v>0</v>
      </c>
      <c r="AS399" s="149">
        <v>0.14000000000000001</v>
      </c>
      <c r="AT399" s="149">
        <v>0.14000000000000001</v>
      </c>
      <c r="AU399" s="149">
        <v>0.14000000000000001</v>
      </c>
      <c r="AV399" s="136">
        <v>0</v>
      </c>
      <c r="AW399" s="136">
        <v>851</v>
      </c>
      <c r="AX399" s="136">
        <v>851</v>
      </c>
      <c r="AY399" s="136">
        <v>851</v>
      </c>
      <c r="AZ399" s="149">
        <v>0</v>
      </c>
      <c r="BA399" s="149">
        <v>0.1</v>
      </c>
      <c r="BB399" s="149">
        <v>0.1</v>
      </c>
      <c r="BC399" s="149">
        <v>0.1</v>
      </c>
      <c r="BD399" s="138">
        <v>0</v>
      </c>
      <c r="BE399" s="138"/>
      <c r="BF399" s="138"/>
      <c r="BG399" s="136">
        <v>0</v>
      </c>
      <c r="BH399" s="6">
        <v>3.35</v>
      </c>
      <c r="BI399" s="6">
        <v>3.35</v>
      </c>
      <c r="BJ399" s="136"/>
      <c r="BK399" s="136"/>
      <c r="BL399" s="136"/>
      <c r="BM399" s="136"/>
      <c r="BN399" s="238"/>
      <c r="BO399" s="136"/>
      <c r="BP399" s="136"/>
      <c r="BQ399" s="136"/>
      <c r="BR399" s="136"/>
      <c r="BS399" s="136"/>
      <c r="BT399" s="136"/>
      <c r="BU399" s="136"/>
    </row>
    <row r="400" spans="1:73">
      <c r="A400" s="4" t="s">
        <v>112</v>
      </c>
      <c r="B400" s="137">
        <v>42</v>
      </c>
      <c r="C400" s="137">
        <v>1987</v>
      </c>
      <c r="D400" s="190">
        <v>696036</v>
      </c>
      <c r="E400" s="141">
        <v>338464</v>
      </c>
      <c r="F400" s="141">
        <v>14869</v>
      </c>
      <c r="G400" s="191">
        <v>4.2</v>
      </c>
      <c r="H400" s="209"/>
      <c r="I400" s="209"/>
      <c r="J400" s="209"/>
      <c r="K400" s="145">
        <v>10669</v>
      </c>
      <c r="N400" s="140">
        <v>9364373</v>
      </c>
      <c r="O400" s="145">
        <v>4102</v>
      </c>
      <c r="P400" s="145">
        <v>18694</v>
      </c>
      <c r="Q400" s="145">
        <v>6600</v>
      </c>
      <c r="R400" s="145">
        <v>54115</v>
      </c>
      <c r="S400" s="145">
        <v>17433.330000000002</v>
      </c>
      <c r="T400" s="145">
        <v>323</v>
      </c>
      <c r="U400" s="145">
        <v>366</v>
      </c>
      <c r="V400" s="145">
        <v>408</v>
      </c>
      <c r="W400" s="145">
        <v>81</v>
      </c>
      <c r="X400" s="145">
        <v>149</v>
      </c>
      <c r="Y400" s="145">
        <v>214</v>
      </c>
      <c r="Z400" s="145">
        <v>271</v>
      </c>
      <c r="AA400" s="136">
        <f>ROUND((T400+X400)-MAX(0.3*(T400-99-149),0),0)</f>
        <v>450</v>
      </c>
      <c r="AB400" s="136">
        <f>ROUND((U400+Y400)-MAX(0.3*(U400-99-149),0),0)</f>
        <v>545</v>
      </c>
      <c r="AC400" s="136">
        <f>ROUND((V400+Z400)-MAX(0.3*(V400-99-149),0),0)</f>
        <v>631</v>
      </c>
      <c r="AD400" s="203">
        <v>876</v>
      </c>
      <c r="AE400" s="136">
        <v>340</v>
      </c>
      <c r="AF400" s="136">
        <v>15</v>
      </c>
      <c r="AG400" s="136">
        <f>SUM(AE400:AF400)</f>
        <v>355</v>
      </c>
      <c r="AH400" s="136">
        <f>ROUND((AG400+W400)-MAX(0.3*(AG400-99-149),0),0)</f>
        <v>404</v>
      </c>
      <c r="AI400" s="203">
        <v>109</v>
      </c>
      <c r="AJ400" s="204">
        <v>15.2</v>
      </c>
      <c r="AK400" s="136">
        <v>0</v>
      </c>
      <c r="AL400" s="136">
        <v>22</v>
      </c>
      <c r="AM400" s="136">
        <v>48</v>
      </c>
      <c r="AN400" s="6">
        <v>0.31</v>
      </c>
      <c r="AO400" s="136">
        <v>11</v>
      </c>
      <c r="AP400" s="136">
        <v>24</v>
      </c>
      <c r="AQ400" s="6">
        <v>0.31</v>
      </c>
      <c r="AR400" s="149">
        <v>0</v>
      </c>
      <c r="AS400" s="149">
        <v>0.14000000000000001</v>
      </c>
      <c r="AT400" s="149">
        <v>0.14000000000000001</v>
      </c>
      <c r="AU400" s="149">
        <v>0.14000000000000001</v>
      </c>
      <c r="AV400" s="136">
        <v>0</v>
      </c>
      <c r="AW400" s="136">
        <v>851</v>
      </c>
      <c r="AX400" s="136">
        <v>851</v>
      </c>
      <c r="AY400" s="136">
        <v>851</v>
      </c>
      <c r="AZ400" s="149">
        <v>0</v>
      </c>
      <c r="BA400" s="149">
        <v>0.1</v>
      </c>
      <c r="BB400" s="149">
        <v>0.1</v>
      </c>
      <c r="BC400" s="149">
        <v>0.1</v>
      </c>
      <c r="BD400" s="138">
        <v>0</v>
      </c>
      <c r="BE400" s="138"/>
      <c r="BF400" s="138"/>
      <c r="BG400" s="136">
        <v>0</v>
      </c>
      <c r="BH400" s="6">
        <v>3.35</v>
      </c>
      <c r="BI400" s="6">
        <v>2.8</v>
      </c>
      <c r="BJ400" s="136"/>
      <c r="BK400" s="136"/>
      <c r="BL400" s="136"/>
      <c r="BM400" s="136"/>
      <c r="BN400" s="238"/>
      <c r="BO400" s="136"/>
      <c r="BP400" s="136"/>
      <c r="BQ400" s="136"/>
      <c r="BR400" s="136"/>
      <c r="BS400" s="136"/>
      <c r="BT400" s="136"/>
      <c r="BU400" s="136"/>
    </row>
    <row r="401" spans="1:73">
      <c r="A401" s="4" t="s">
        <v>113</v>
      </c>
      <c r="B401" s="137">
        <v>43</v>
      </c>
      <c r="C401" s="137">
        <v>1987</v>
      </c>
      <c r="D401" s="190">
        <v>4782927</v>
      </c>
      <c r="E401" s="141">
        <v>2180696</v>
      </c>
      <c r="F401" s="141">
        <v>154135</v>
      </c>
      <c r="G401" s="191">
        <v>6.6</v>
      </c>
      <c r="H401" s="209"/>
      <c r="I401" s="209"/>
      <c r="J401" s="209"/>
      <c r="K401" s="145">
        <v>80715</v>
      </c>
      <c r="L401" s="197"/>
      <c r="N401" s="140">
        <v>66008117</v>
      </c>
      <c r="O401" s="145">
        <v>43263</v>
      </c>
      <c r="P401" s="145">
        <v>179765</v>
      </c>
      <c r="Q401" s="145">
        <v>65721</v>
      </c>
      <c r="R401" s="145">
        <v>502335.3</v>
      </c>
      <c r="S401" s="145">
        <v>185128.2</v>
      </c>
      <c r="T401" s="145">
        <v>119</v>
      </c>
      <c r="U401" s="145">
        <v>155</v>
      </c>
      <c r="V401" s="145">
        <v>189</v>
      </c>
      <c r="W401" s="145">
        <v>81</v>
      </c>
      <c r="X401" s="145">
        <v>149</v>
      </c>
      <c r="Y401" s="145">
        <v>214</v>
      </c>
      <c r="Z401" s="145">
        <v>271</v>
      </c>
      <c r="AA401" s="136">
        <f>ROUND((T401+X401)-MAX(0.3*(T401-99-149),0),0)</f>
        <v>268</v>
      </c>
      <c r="AB401" s="136">
        <f>ROUND((U401+Y401)-MAX(0.3*(U401-99-149),0),0)</f>
        <v>369</v>
      </c>
      <c r="AC401" s="136">
        <f>ROUND((V401+Z401)-MAX(0.3*(V401-99-149),0),0)</f>
        <v>460</v>
      </c>
      <c r="AD401" s="203">
        <v>7667</v>
      </c>
      <c r="AE401" s="136">
        <v>340</v>
      </c>
      <c r="AF401" s="136">
        <v>0</v>
      </c>
      <c r="AG401" s="136">
        <f>SUM(AE401:AF401)</f>
        <v>340</v>
      </c>
      <c r="AH401" s="136">
        <f>ROUND((AG401+W401)-MAX(0.3*(AG401-99-149),0),0)</f>
        <v>393</v>
      </c>
      <c r="AI401" s="203">
        <v>792</v>
      </c>
      <c r="AJ401" s="204">
        <v>16.899999999999999</v>
      </c>
      <c r="AK401" s="136">
        <v>1</v>
      </c>
      <c r="AL401" s="136">
        <v>61</v>
      </c>
      <c r="AM401" s="136">
        <v>38</v>
      </c>
      <c r="AN401" s="6">
        <v>0.62</v>
      </c>
      <c r="AO401" s="136">
        <v>23</v>
      </c>
      <c r="AP401" s="136">
        <v>10</v>
      </c>
      <c r="AQ401" s="6">
        <v>0.7</v>
      </c>
      <c r="AR401" s="149">
        <v>0</v>
      </c>
      <c r="AS401" s="149">
        <v>0.14000000000000001</v>
      </c>
      <c r="AT401" s="149">
        <v>0.14000000000000001</v>
      </c>
      <c r="AU401" s="149">
        <v>0.14000000000000001</v>
      </c>
      <c r="AV401" s="136">
        <v>0</v>
      </c>
      <c r="AW401" s="136">
        <v>851</v>
      </c>
      <c r="AX401" s="136">
        <v>851</v>
      </c>
      <c r="AY401" s="136">
        <v>851</v>
      </c>
      <c r="AZ401" s="149">
        <v>0</v>
      </c>
      <c r="BA401" s="149">
        <v>0.1</v>
      </c>
      <c r="BB401" s="149">
        <v>0.1</v>
      </c>
      <c r="BC401" s="149">
        <v>0.1</v>
      </c>
      <c r="BD401" s="138">
        <v>0</v>
      </c>
      <c r="BE401" s="138"/>
      <c r="BF401" s="138"/>
      <c r="BG401" s="136">
        <v>0</v>
      </c>
      <c r="BH401" s="6">
        <v>3.35</v>
      </c>
      <c r="BI401" s="6">
        <v>3.35</v>
      </c>
      <c r="BJ401" s="136"/>
      <c r="BK401" s="136"/>
      <c r="BL401" s="136"/>
      <c r="BM401" s="136"/>
      <c r="BN401" s="238"/>
      <c r="BO401" s="136"/>
      <c r="BP401" s="136"/>
      <c r="BQ401" s="136"/>
      <c r="BR401" s="136"/>
      <c r="BS401" s="136"/>
      <c r="BT401" s="136"/>
      <c r="BU401" s="136"/>
    </row>
    <row r="402" spans="1:73">
      <c r="A402" s="4" t="s">
        <v>114</v>
      </c>
      <c r="B402" s="137">
        <v>44</v>
      </c>
      <c r="C402" s="137">
        <v>1987</v>
      </c>
      <c r="D402" s="190">
        <v>16621791</v>
      </c>
      <c r="E402" s="141">
        <v>7576650</v>
      </c>
      <c r="F402" s="141">
        <v>697693</v>
      </c>
      <c r="G402" s="191">
        <v>8.4</v>
      </c>
      <c r="H402" s="209"/>
      <c r="I402" s="209"/>
      <c r="J402" s="209"/>
      <c r="K402" s="145">
        <v>300667</v>
      </c>
      <c r="L402" s="197"/>
      <c r="N402" s="140">
        <v>241509519</v>
      </c>
      <c r="O402" s="145">
        <v>81971</v>
      </c>
      <c r="P402" s="145">
        <v>473369</v>
      </c>
      <c r="Q402" s="145">
        <v>157329</v>
      </c>
      <c r="R402" s="145">
        <v>1478226</v>
      </c>
      <c r="S402" s="145">
        <v>463708.1</v>
      </c>
      <c r="T402" s="145">
        <v>158</v>
      </c>
      <c r="U402" s="145">
        <v>184</v>
      </c>
      <c r="V402" s="145">
        <v>221</v>
      </c>
      <c r="W402" s="145">
        <v>81</v>
      </c>
      <c r="X402" s="145">
        <v>149</v>
      </c>
      <c r="Y402" s="145">
        <v>214</v>
      </c>
      <c r="Z402" s="145">
        <v>271</v>
      </c>
      <c r="AA402" s="136">
        <f>ROUND((T402+X402)-MAX(0.3*(T402-99-149),0),0)</f>
        <v>307</v>
      </c>
      <c r="AB402" s="136">
        <f>ROUND((U402+Y402)-MAX(0.3*(U402-99-149),0),0)</f>
        <v>398</v>
      </c>
      <c r="AC402" s="136">
        <f>ROUND((V402+Z402)-MAX(0.3*(V402-99-149),0),0)</f>
        <v>492</v>
      </c>
      <c r="AD402" s="203">
        <v>15563</v>
      </c>
      <c r="AE402" s="136">
        <v>340</v>
      </c>
      <c r="AF402" s="136">
        <v>0</v>
      </c>
      <c r="AG402" s="136">
        <f>SUM(AE402:AF402)</f>
        <v>340</v>
      </c>
      <c r="AH402" s="136">
        <f>ROUND((AG402+W402)-MAX(0.3*(AG402-99-149),0),0)</f>
        <v>393</v>
      </c>
      <c r="AI402" s="203">
        <v>2917</v>
      </c>
      <c r="AJ402" s="204">
        <v>17.600000000000001</v>
      </c>
      <c r="AK402" s="136">
        <v>0</v>
      </c>
      <c r="AL402" s="136">
        <v>94</v>
      </c>
      <c r="AM402" s="136">
        <v>56</v>
      </c>
      <c r="AN402" s="6">
        <v>0.63</v>
      </c>
      <c r="AO402" s="136">
        <v>25</v>
      </c>
      <c r="AP402" s="136">
        <v>6</v>
      </c>
      <c r="AQ402" s="6">
        <v>0.81</v>
      </c>
      <c r="AR402" s="149">
        <v>0</v>
      </c>
      <c r="AS402" s="149">
        <v>0.14000000000000001</v>
      </c>
      <c r="AT402" s="149">
        <v>0.14000000000000001</v>
      </c>
      <c r="AU402" s="149">
        <v>0.14000000000000001</v>
      </c>
      <c r="AV402" s="136">
        <v>0</v>
      </c>
      <c r="AW402" s="136">
        <v>851</v>
      </c>
      <c r="AX402" s="136">
        <v>851</v>
      </c>
      <c r="AY402" s="136">
        <v>851</v>
      </c>
      <c r="AZ402" s="149">
        <v>0</v>
      </c>
      <c r="BA402" s="149">
        <v>0.1</v>
      </c>
      <c r="BB402" s="149">
        <v>0.1</v>
      </c>
      <c r="BC402" s="149">
        <v>0.1</v>
      </c>
      <c r="BD402" s="138">
        <v>0</v>
      </c>
      <c r="BE402" s="138"/>
      <c r="BF402" s="138"/>
      <c r="BG402" s="136">
        <v>0</v>
      </c>
      <c r="BH402" s="6">
        <v>3.35</v>
      </c>
      <c r="BI402" s="6">
        <v>3.35</v>
      </c>
      <c r="BJ402" s="136"/>
      <c r="BK402" s="136"/>
      <c r="BL402" s="136"/>
      <c r="BM402" s="136"/>
      <c r="BN402" s="238"/>
      <c r="BO402" s="136"/>
      <c r="BP402" s="136"/>
      <c r="BQ402" s="136"/>
      <c r="BR402" s="136"/>
      <c r="BS402" s="136"/>
      <c r="BT402" s="136"/>
      <c r="BU402" s="136"/>
    </row>
    <row r="403" spans="1:73">
      <c r="A403" s="4" t="s">
        <v>115</v>
      </c>
      <c r="B403" s="137">
        <v>45</v>
      </c>
      <c r="C403" s="137">
        <v>1987</v>
      </c>
      <c r="D403" s="190">
        <v>1678119</v>
      </c>
      <c r="E403" s="141">
        <v>708540</v>
      </c>
      <c r="F403" s="141">
        <v>47053</v>
      </c>
      <c r="G403" s="191">
        <v>6.2</v>
      </c>
      <c r="H403" s="209"/>
      <c r="I403" s="209"/>
      <c r="J403" s="209"/>
      <c r="K403" s="145">
        <v>25100</v>
      </c>
      <c r="L403" s="197"/>
      <c r="N403" s="140">
        <v>20741022</v>
      </c>
      <c r="O403" s="145">
        <v>100192</v>
      </c>
      <c r="P403" s="145">
        <v>43315</v>
      </c>
      <c r="Q403" s="145">
        <v>14646</v>
      </c>
      <c r="R403" s="145">
        <v>86150.41</v>
      </c>
      <c r="S403" s="145">
        <v>29050.17</v>
      </c>
      <c r="T403" s="145">
        <v>301</v>
      </c>
      <c r="U403" s="145">
        <v>376</v>
      </c>
      <c r="V403" s="145">
        <v>439</v>
      </c>
      <c r="W403" s="145">
        <v>81</v>
      </c>
      <c r="X403" s="145">
        <v>149</v>
      </c>
      <c r="Y403" s="145">
        <v>214</v>
      </c>
      <c r="Z403" s="145">
        <v>271</v>
      </c>
      <c r="AA403" s="136">
        <f>ROUND((T403+X403)-MAX(0.3*(T403-99-149),0),0)</f>
        <v>434</v>
      </c>
      <c r="AB403" s="136">
        <f>ROUND((U403+Y403)-MAX(0.3*(U403-99-149),0),0)</f>
        <v>552</v>
      </c>
      <c r="AC403" s="136">
        <f>ROUND((V403+Z403)-MAX(0.3*(V403-99-149),0),0)</f>
        <v>653</v>
      </c>
      <c r="AD403" s="203">
        <v>1122</v>
      </c>
      <c r="AE403" s="136">
        <v>340</v>
      </c>
      <c r="AF403" s="136">
        <v>9</v>
      </c>
      <c r="AG403" s="136">
        <f>SUM(AE403:AF403)</f>
        <v>349</v>
      </c>
      <c r="AH403" s="136">
        <f>ROUND((AG403+W403)-MAX(0.3*(AG403-99-149),0),0)</f>
        <v>400</v>
      </c>
      <c r="AI403" s="203">
        <v>173</v>
      </c>
      <c r="AJ403" s="204">
        <v>10.199999999999999</v>
      </c>
      <c r="AK403" s="136">
        <v>0</v>
      </c>
      <c r="AL403" s="136">
        <v>27</v>
      </c>
      <c r="AM403" s="136">
        <v>48</v>
      </c>
      <c r="AN403" s="6">
        <v>0.36</v>
      </c>
      <c r="AO403" s="136">
        <v>8</v>
      </c>
      <c r="AP403" s="136">
        <v>21</v>
      </c>
      <c r="AQ403" s="6">
        <v>0.28000000000000003</v>
      </c>
      <c r="AR403" s="149">
        <v>0</v>
      </c>
      <c r="AS403" s="149">
        <v>0.14000000000000001</v>
      </c>
      <c r="AT403" s="149">
        <v>0.14000000000000001</v>
      </c>
      <c r="AU403" s="149">
        <v>0.14000000000000001</v>
      </c>
      <c r="AV403" s="136">
        <v>0</v>
      </c>
      <c r="AW403" s="136">
        <v>851</v>
      </c>
      <c r="AX403" s="136">
        <v>851</v>
      </c>
      <c r="AY403" s="136">
        <v>851</v>
      </c>
      <c r="AZ403" s="149">
        <v>0</v>
      </c>
      <c r="BA403" s="149">
        <v>0.1</v>
      </c>
      <c r="BB403" s="149">
        <v>0.1</v>
      </c>
      <c r="BC403" s="149">
        <v>0.1</v>
      </c>
      <c r="BD403" s="138">
        <v>0</v>
      </c>
      <c r="BE403" s="138"/>
      <c r="BF403" s="138"/>
      <c r="BG403" s="136">
        <v>0</v>
      </c>
      <c r="BH403" s="6">
        <v>3.35</v>
      </c>
      <c r="BI403" s="6">
        <v>3.35</v>
      </c>
      <c r="BJ403" s="136"/>
      <c r="BK403" s="136"/>
      <c r="BL403" s="136"/>
      <c r="BM403" s="136"/>
      <c r="BN403" s="238"/>
      <c r="BO403" s="136"/>
      <c r="BP403" s="136"/>
      <c r="BQ403" s="136"/>
      <c r="BR403" s="136"/>
      <c r="BS403" s="136"/>
      <c r="BT403" s="136"/>
      <c r="BU403" s="136"/>
    </row>
    <row r="404" spans="1:73">
      <c r="A404" s="4" t="s">
        <v>116</v>
      </c>
      <c r="B404" s="137">
        <v>46</v>
      </c>
      <c r="C404" s="137">
        <v>1987</v>
      </c>
      <c r="D404" s="190">
        <v>540267</v>
      </c>
      <c r="E404" s="141">
        <v>285139</v>
      </c>
      <c r="F404" s="141">
        <v>10540</v>
      </c>
      <c r="G404" s="191">
        <v>3.6</v>
      </c>
      <c r="H404" s="209"/>
      <c r="I404" s="209"/>
      <c r="J404" s="209"/>
      <c r="K404" s="145">
        <v>9157</v>
      </c>
      <c r="L404" s="197"/>
      <c r="N404" s="140">
        <v>8136635</v>
      </c>
      <c r="O404" s="145">
        <v>1363</v>
      </c>
      <c r="P404" s="145">
        <v>21653</v>
      </c>
      <c r="Q404" s="145">
        <v>7568</v>
      </c>
      <c r="R404" s="145">
        <v>36170</v>
      </c>
      <c r="S404" s="145">
        <v>15368</v>
      </c>
      <c r="T404" s="145">
        <v>476</v>
      </c>
      <c r="U404" s="145">
        <v>572</v>
      </c>
      <c r="V404" s="145">
        <v>642</v>
      </c>
      <c r="W404" s="145">
        <v>81</v>
      </c>
      <c r="X404" s="145">
        <v>149</v>
      </c>
      <c r="Y404" s="145">
        <v>214</v>
      </c>
      <c r="Z404" s="145">
        <v>271</v>
      </c>
      <c r="AA404" s="136">
        <f>ROUND((T404+X404)-MAX(0.3*(T404-99-149),0),0)</f>
        <v>557</v>
      </c>
      <c r="AB404" s="136">
        <f>ROUND((U404+Y404)-MAX(0.3*(U404-99-149),0),0)</f>
        <v>689</v>
      </c>
      <c r="AC404" s="136">
        <f>ROUND((V404+Z404)-MAX(0.3*(V404-99-149),0),0)</f>
        <v>795</v>
      </c>
      <c r="AD404" s="203">
        <v>375</v>
      </c>
      <c r="AE404" s="136">
        <v>340</v>
      </c>
      <c r="AF404" s="136">
        <v>57</v>
      </c>
      <c r="AG404" s="136">
        <f>SUM(AE404:AF404)</f>
        <v>397</v>
      </c>
      <c r="AH404" s="136">
        <f>ROUND((AG404+W404)-MAX(0.3*(AG404-99-149),0),0)</f>
        <v>433</v>
      </c>
      <c r="AI404" s="203">
        <v>50</v>
      </c>
      <c r="AJ404" s="204">
        <v>9.3000000000000007</v>
      </c>
      <c r="AK404" s="136">
        <v>1</v>
      </c>
      <c r="AL404" s="136">
        <v>74</v>
      </c>
      <c r="AM404" s="136">
        <v>75</v>
      </c>
      <c r="AN404" s="6">
        <v>0.5</v>
      </c>
      <c r="AO404" s="136">
        <v>19</v>
      </c>
      <c r="AP404" s="136">
        <v>11</v>
      </c>
      <c r="AQ404" s="6">
        <v>0.63</v>
      </c>
      <c r="AR404" s="149">
        <v>0</v>
      </c>
      <c r="AS404" s="149">
        <v>0.14000000000000001</v>
      </c>
      <c r="AT404" s="149">
        <v>0.14000000000000001</v>
      </c>
      <c r="AU404" s="149">
        <v>0.14000000000000001</v>
      </c>
      <c r="AV404" s="136">
        <v>0</v>
      </c>
      <c r="AW404" s="136">
        <v>851</v>
      </c>
      <c r="AX404" s="136">
        <v>851</v>
      </c>
      <c r="AY404" s="136">
        <v>851</v>
      </c>
      <c r="AZ404" s="149">
        <v>0</v>
      </c>
      <c r="BA404" s="149">
        <v>0.1</v>
      </c>
      <c r="BB404" s="149">
        <v>0.1</v>
      </c>
      <c r="BC404" s="149">
        <v>0.1</v>
      </c>
      <c r="BD404" s="138">
        <v>0</v>
      </c>
      <c r="BE404" s="138"/>
      <c r="BF404" s="138"/>
      <c r="BG404" s="136">
        <v>0</v>
      </c>
      <c r="BH404" s="6">
        <v>3.35</v>
      </c>
      <c r="BI404" s="6">
        <v>3.55</v>
      </c>
      <c r="BJ404" s="136"/>
      <c r="BK404" s="136"/>
      <c r="BL404" s="136"/>
      <c r="BM404" s="136"/>
      <c r="BN404" s="238"/>
      <c r="BO404" s="136"/>
      <c r="BP404" s="136"/>
      <c r="BQ404" s="136"/>
      <c r="BR404" s="136"/>
      <c r="BS404" s="136"/>
      <c r="BT404" s="136"/>
      <c r="BU404" s="136"/>
    </row>
    <row r="405" spans="1:73">
      <c r="A405" s="4" t="s">
        <v>117</v>
      </c>
      <c r="B405" s="137">
        <v>47</v>
      </c>
      <c r="C405" s="137">
        <v>1987</v>
      </c>
      <c r="D405" s="190">
        <v>5932268</v>
      </c>
      <c r="E405" s="141">
        <v>2875916</v>
      </c>
      <c r="F405" s="141">
        <v>128086</v>
      </c>
      <c r="G405" s="191">
        <v>4.3</v>
      </c>
      <c r="H405" s="209"/>
      <c r="I405" s="209"/>
      <c r="J405" s="209"/>
      <c r="K405" s="145">
        <v>117603</v>
      </c>
      <c r="L405" s="197"/>
      <c r="N405" s="140">
        <v>104293767</v>
      </c>
      <c r="O405" s="145">
        <v>48793</v>
      </c>
      <c r="P405" s="145">
        <v>149525</v>
      </c>
      <c r="Q405" s="145">
        <v>56721</v>
      </c>
      <c r="R405" s="145">
        <v>327600.7</v>
      </c>
      <c r="S405" s="145">
        <v>129073.3</v>
      </c>
      <c r="T405" s="145">
        <v>294</v>
      </c>
      <c r="U405" s="145">
        <v>354</v>
      </c>
      <c r="V405" s="145">
        <v>410</v>
      </c>
      <c r="W405" s="145">
        <v>81</v>
      </c>
      <c r="X405" s="145">
        <v>149</v>
      </c>
      <c r="Y405" s="145">
        <v>214</v>
      </c>
      <c r="Z405" s="145">
        <v>271</v>
      </c>
      <c r="AA405" s="136">
        <f>ROUND((T405+X405)-MAX(0.3*(T405-99-149),0),0)</f>
        <v>429</v>
      </c>
      <c r="AB405" s="136">
        <f>ROUND((U405+Y405)-MAX(0.3*(U405-99-149),0),0)</f>
        <v>536</v>
      </c>
      <c r="AC405" s="136">
        <f>ROUND((V405+Z405)-MAX(0.3*(V405-99-149),0),0)</f>
        <v>632</v>
      </c>
      <c r="AD405" s="203">
        <v>8136</v>
      </c>
      <c r="AE405" s="136">
        <v>340</v>
      </c>
      <c r="AF405" s="136">
        <v>0</v>
      </c>
      <c r="AG405" s="136">
        <f>SUM(AE405:AF405)</f>
        <v>340</v>
      </c>
      <c r="AH405" s="136">
        <f>ROUND((AG405+W405)-MAX(0.3*(AG405-99-149),0),0)</f>
        <v>393</v>
      </c>
      <c r="AI405" s="203">
        <v>583</v>
      </c>
      <c r="AJ405" s="204">
        <v>9.9</v>
      </c>
      <c r="AK405" s="136">
        <v>1</v>
      </c>
      <c r="AL405" s="136">
        <v>65</v>
      </c>
      <c r="AM405" s="136">
        <v>33</v>
      </c>
      <c r="AN405" s="6">
        <v>0.66</v>
      </c>
      <c r="AO405" s="136">
        <v>31</v>
      </c>
      <c r="AP405" s="136">
        <v>9</v>
      </c>
      <c r="AQ405" s="6">
        <v>0.78</v>
      </c>
      <c r="AR405" s="149">
        <v>0</v>
      </c>
      <c r="AS405" s="149">
        <v>0.14000000000000001</v>
      </c>
      <c r="AT405" s="149">
        <v>0.14000000000000001</v>
      </c>
      <c r="AU405" s="149">
        <v>0.14000000000000001</v>
      </c>
      <c r="AV405" s="136">
        <v>0</v>
      </c>
      <c r="AW405" s="136">
        <v>851</v>
      </c>
      <c r="AX405" s="136">
        <v>851</v>
      </c>
      <c r="AY405" s="136">
        <v>851</v>
      </c>
      <c r="AZ405" s="149">
        <v>0</v>
      </c>
      <c r="BA405" s="149">
        <v>0.1</v>
      </c>
      <c r="BB405" s="149">
        <v>0.1</v>
      </c>
      <c r="BC405" s="149">
        <v>0.1</v>
      </c>
      <c r="BD405" s="138">
        <v>0</v>
      </c>
      <c r="BE405" s="138"/>
      <c r="BF405" s="138"/>
      <c r="BG405" s="136">
        <v>0</v>
      </c>
      <c r="BH405" s="6">
        <v>3.35</v>
      </c>
      <c r="BI405" s="6">
        <v>2.65</v>
      </c>
      <c r="BJ405" s="136"/>
      <c r="BK405" s="136"/>
      <c r="BL405" s="136"/>
      <c r="BM405" s="136"/>
      <c r="BN405" s="238"/>
      <c r="BO405" s="136"/>
      <c r="BP405" s="136"/>
      <c r="BQ405" s="136"/>
      <c r="BR405" s="136"/>
      <c r="BS405" s="136"/>
      <c r="BT405" s="136"/>
      <c r="BU405" s="136"/>
    </row>
    <row r="406" spans="1:73">
      <c r="A406" s="4" t="s">
        <v>118</v>
      </c>
      <c r="B406" s="137">
        <v>48</v>
      </c>
      <c r="C406" s="137">
        <v>1987</v>
      </c>
      <c r="D406" s="190">
        <v>4531901</v>
      </c>
      <c r="E406" s="141">
        <v>2091788</v>
      </c>
      <c r="F406" s="141">
        <v>165576</v>
      </c>
      <c r="G406" s="191">
        <v>7.3</v>
      </c>
      <c r="H406" s="209"/>
      <c r="I406" s="209"/>
      <c r="J406" s="209"/>
      <c r="K406" s="145">
        <v>90325</v>
      </c>
      <c r="L406" s="197"/>
      <c r="N406" s="140">
        <v>74684332</v>
      </c>
      <c r="O406" s="145">
        <v>560118</v>
      </c>
      <c r="P406" s="145">
        <v>211734</v>
      </c>
      <c r="Q406" s="145">
        <v>75478</v>
      </c>
      <c r="R406" s="145">
        <v>303958.40000000002</v>
      </c>
      <c r="S406" s="145">
        <v>122115.3</v>
      </c>
      <c r="T406" s="145">
        <v>397</v>
      </c>
      <c r="U406" s="145">
        <v>492</v>
      </c>
      <c r="V406" s="145">
        <v>578</v>
      </c>
      <c r="W406" s="145">
        <v>81</v>
      </c>
      <c r="X406" s="145">
        <v>149</v>
      </c>
      <c r="Y406" s="145">
        <v>214</v>
      </c>
      <c r="Z406" s="145">
        <v>271</v>
      </c>
      <c r="AA406" s="136">
        <f>ROUND((T406+X406)-MAX(0.3*(T406-99-149),0),0)</f>
        <v>501</v>
      </c>
      <c r="AB406" s="136">
        <f>ROUND((U406+Y406)-MAX(0.3*(U406-99-149),0),0)</f>
        <v>633</v>
      </c>
      <c r="AC406" s="136">
        <f>ROUND((V406+Z406)-MAX(0.3*(V406-99-149),0),0)</f>
        <v>750</v>
      </c>
      <c r="AD406" s="203">
        <v>7770</v>
      </c>
      <c r="AE406" s="136">
        <v>340</v>
      </c>
      <c r="AF406" s="136">
        <v>28</v>
      </c>
      <c r="AG406" s="136">
        <f>SUM(AE406:AF406)</f>
        <v>368</v>
      </c>
      <c r="AH406" s="136">
        <f>ROUND((AG406+W406)-MAX(0.3*(AG406-99-149),0),0)</f>
        <v>413</v>
      </c>
      <c r="AI406" s="203">
        <v>450</v>
      </c>
      <c r="AJ406" s="204">
        <v>10</v>
      </c>
      <c r="AK406" s="136">
        <v>1</v>
      </c>
      <c r="AL406" s="136">
        <v>61</v>
      </c>
      <c r="AM406" s="136">
        <v>37</v>
      </c>
      <c r="AN406" s="6">
        <v>0.62</v>
      </c>
      <c r="AO406" s="136">
        <v>25</v>
      </c>
      <c r="AP406" s="136">
        <v>24</v>
      </c>
      <c r="AQ406" s="6">
        <v>0.51</v>
      </c>
      <c r="AR406" s="149">
        <v>0</v>
      </c>
      <c r="AS406" s="149">
        <v>0.14000000000000001</v>
      </c>
      <c r="AT406" s="149">
        <v>0.14000000000000001</v>
      </c>
      <c r="AU406" s="149">
        <v>0.14000000000000001</v>
      </c>
      <c r="AV406" s="136">
        <v>0</v>
      </c>
      <c r="AW406" s="136">
        <v>851</v>
      </c>
      <c r="AX406" s="136">
        <v>851</v>
      </c>
      <c r="AY406" s="136">
        <v>851</v>
      </c>
      <c r="AZ406" s="149">
        <v>0</v>
      </c>
      <c r="BA406" s="149">
        <v>0.1</v>
      </c>
      <c r="BB406" s="149">
        <v>0.1</v>
      </c>
      <c r="BC406" s="149">
        <v>0.1</v>
      </c>
      <c r="BD406" s="138">
        <v>0</v>
      </c>
      <c r="BE406" s="138"/>
      <c r="BF406" s="138"/>
      <c r="BG406" s="136">
        <v>0</v>
      </c>
      <c r="BH406" s="6">
        <v>3.35</v>
      </c>
      <c r="BI406" s="6">
        <v>2.2999999999999998</v>
      </c>
      <c r="BJ406" s="136"/>
      <c r="BK406" s="136"/>
      <c r="BL406" s="136"/>
      <c r="BM406" s="136"/>
      <c r="BN406" s="238"/>
      <c r="BO406" s="136"/>
      <c r="BP406" s="136"/>
      <c r="BQ406" s="136"/>
      <c r="BR406" s="136"/>
      <c r="BS406" s="136"/>
      <c r="BT406" s="136"/>
      <c r="BU406" s="136"/>
    </row>
    <row r="407" spans="1:73">
      <c r="A407" s="4" t="s">
        <v>119</v>
      </c>
      <c r="B407" s="137">
        <v>49</v>
      </c>
      <c r="C407" s="137">
        <v>1987</v>
      </c>
      <c r="D407" s="190">
        <v>1857585</v>
      </c>
      <c r="E407" s="141">
        <v>666346</v>
      </c>
      <c r="F407" s="141">
        <v>80926</v>
      </c>
      <c r="G407" s="191">
        <v>10.8</v>
      </c>
      <c r="H407" s="209"/>
      <c r="I407" s="209"/>
      <c r="J407" s="209"/>
      <c r="K407" s="145">
        <v>23425</v>
      </c>
      <c r="L407" s="197"/>
      <c r="N407" s="140">
        <v>21701260</v>
      </c>
      <c r="O407" s="145">
        <v>316774</v>
      </c>
      <c r="P407" s="145">
        <v>114552</v>
      </c>
      <c r="Q407" s="145">
        <v>36955</v>
      </c>
      <c r="R407" s="145">
        <v>268934.59999999998</v>
      </c>
      <c r="S407" s="145">
        <v>93014.34</v>
      </c>
      <c r="T407" s="145">
        <v>201</v>
      </c>
      <c r="U407" s="145">
        <v>249</v>
      </c>
      <c r="V407" s="145">
        <v>312</v>
      </c>
      <c r="W407" s="145">
        <v>81</v>
      </c>
      <c r="X407" s="145">
        <v>149</v>
      </c>
      <c r="Y407" s="145">
        <v>214</v>
      </c>
      <c r="Z407" s="145">
        <v>271</v>
      </c>
      <c r="AA407" s="136">
        <f>ROUND((T407+X407)-MAX(0.3*(T407-99-149),0),0)</f>
        <v>350</v>
      </c>
      <c r="AB407" s="136">
        <f>ROUND((U407+Y407)-MAX(0.3*(U407-99-149),0),0)</f>
        <v>463</v>
      </c>
      <c r="AC407" s="136">
        <f>ROUND((V407+Z407)-MAX(0.3*(V407-99-149),0),0)</f>
        <v>564</v>
      </c>
      <c r="AD407" s="203">
        <v>1901</v>
      </c>
      <c r="AE407" s="136">
        <v>340</v>
      </c>
      <c r="AF407" s="136">
        <v>0</v>
      </c>
      <c r="AG407" s="136">
        <f>SUM(AE407:AF407)</f>
        <v>340</v>
      </c>
      <c r="AH407" s="136">
        <f>ROUND((AG407+W407)-MAX(0.3*(AG407-99-149),0),0)</f>
        <v>393</v>
      </c>
      <c r="AI407" s="203">
        <v>408</v>
      </c>
      <c r="AJ407" s="204">
        <v>21.6</v>
      </c>
      <c r="AK407" s="136">
        <v>0</v>
      </c>
      <c r="AL407" s="136">
        <v>78</v>
      </c>
      <c r="AM407" s="136">
        <v>22</v>
      </c>
      <c r="AN407" s="6">
        <v>0.78</v>
      </c>
      <c r="AO407" s="136">
        <v>27</v>
      </c>
      <c r="AP407" s="136">
        <v>7</v>
      </c>
      <c r="AQ407" s="6">
        <v>0.79</v>
      </c>
      <c r="AR407" s="149">
        <v>0</v>
      </c>
      <c r="AS407" s="149">
        <v>0.14000000000000001</v>
      </c>
      <c r="AT407" s="149">
        <v>0.14000000000000001</v>
      </c>
      <c r="AU407" s="149">
        <v>0.14000000000000001</v>
      </c>
      <c r="AV407" s="136">
        <v>0</v>
      </c>
      <c r="AW407" s="136">
        <v>851</v>
      </c>
      <c r="AX407" s="136">
        <v>851</v>
      </c>
      <c r="AY407" s="136">
        <v>851</v>
      </c>
      <c r="AZ407" s="149">
        <v>0</v>
      </c>
      <c r="BA407" s="149">
        <v>0.1</v>
      </c>
      <c r="BB407" s="149">
        <v>0.1</v>
      </c>
      <c r="BC407" s="149">
        <v>0.1</v>
      </c>
      <c r="BD407" s="138">
        <v>0</v>
      </c>
      <c r="BE407" s="138"/>
      <c r="BF407" s="138"/>
      <c r="BG407" s="136">
        <v>0</v>
      </c>
      <c r="BH407" s="6">
        <v>3.35</v>
      </c>
      <c r="BI407" s="6">
        <v>3.35</v>
      </c>
      <c r="BJ407" s="136"/>
      <c r="BK407" s="136"/>
      <c r="BL407" s="136"/>
      <c r="BM407" s="136"/>
      <c r="BN407" s="238"/>
      <c r="BO407" s="136"/>
      <c r="BP407" s="136"/>
      <c r="BQ407" s="136"/>
      <c r="BR407" s="136"/>
      <c r="BS407" s="136"/>
      <c r="BT407" s="136"/>
      <c r="BU407" s="136"/>
    </row>
    <row r="408" spans="1:73">
      <c r="A408" s="4" t="s">
        <v>120</v>
      </c>
      <c r="B408" s="137">
        <v>50</v>
      </c>
      <c r="C408" s="137">
        <v>1987</v>
      </c>
      <c r="D408" s="190">
        <v>4777919</v>
      </c>
      <c r="E408" s="141">
        <v>2339680</v>
      </c>
      <c r="F408" s="141">
        <v>146891</v>
      </c>
      <c r="G408" s="191">
        <v>5.9</v>
      </c>
      <c r="H408" s="209"/>
      <c r="I408" s="209"/>
      <c r="J408" s="209"/>
      <c r="K408" s="145">
        <v>82013</v>
      </c>
      <c r="L408" s="197"/>
      <c r="N408" s="140">
        <v>73574026</v>
      </c>
      <c r="O408" s="145">
        <v>9608</v>
      </c>
      <c r="P408" s="145">
        <v>292692</v>
      </c>
      <c r="Q408" s="145">
        <v>96146</v>
      </c>
      <c r="R408" s="145">
        <v>346853.2</v>
      </c>
      <c r="S408" s="145">
        <v>120530.2</v>
      </c>
      <c r="T408" s="145">
        <v>463</v>
      </c>
      <c r="U408" s="145">
        <v>544</v>
      </c>
      <c r="V408" s="145">
        <v>649</v>
      </c>
      <c r="W408" s="145">
        <v>81</v>
      </c>
      <c r="X408" s="145">
        <v>149</v>
      </c>
      <c r="Y408" s="145">
        <v>214</v>
      </c>
      <c r="Z408" s="145">
        <v>271</v>
      </c>
      <c r="AA408" s="136">
        <f>ROUND((T408+X408)-MAX(0.3*(T408-99-149),0),0)</f>
        <v>548</v>
      </c>
      <c r="AB408" s="136">
        <f>ROUND((U408+Y408)-MAX(0.3*(U408-99-149),0),0)</f>
        <v>669</v>
      </c>
      <c r="AC408" s="136">
        <f>ROUND((V408+Z408)-MAX(0.3*(V408-99-149),0),0)</f>
        <v>800</v>
      </c>
      <c r="AD408" s="203">
        <v>4977</v>
      </c>
      <c r="AE408" s="136">
        <v>340</v>
      </c>
      <c r="AF408" s="136">
        <v>102</v>
      </c>
      <c r="AG408" s="136">
        <f>SUM(AE408:AF408)</f>
        <v>442</v>
      </c>
      <c r="AH408" s="136">
        <f>ROUND((AG408+W408)-MAX(0.3*(AG408-99-149),0),0)</f>
        <v>465</v>
      </c>
      <c r="AI408" s="203">
        <v>428</v>
      </c>
      <c r="AJ408" s="204">
        <v>9</v>
      </c>
      <c r="AK408" s="136">
        <v>0</v>
      </c>
      <c r="AL408" s="136">
        <v>54</v>
      </c>
      <c r="AM408" s="136">
        <v>45</v>
      </c>
      <c r="AN408" s="6">
        <v>0.55000000000000004</v>
      </c>
      <c r="AO408" s="136">
        <v>20</v>
      </c>
      <c r="AP408" s="136">
        <v>11</v>
      </c>
      <c r="AQ408" s="6">
        <v>0.65</v>
      </c>
      <c r="AR408" s="149">
        <v>0</v>
      </c>
      <c r="AS408" s="149">
        <v>0.14000000000000001</v>
      </c>
      <c r="AT408" s="149">
        <v>0.14000000000000001</v>
      </c>
      <c r="AU408" s="149">
        <v>0.14000000000000001</v>
      </c>
      <c r="AV408" s="136">
        <v>0</v>
      </c>
      <c r="AW408" s="136">
        <v>851</v>
      </c>
      <c r="AX408" s="136">
        <v>851</v>
      </c>
      <c r="AY408" s="136">
        <v>851</v>
      </c>
      <c r="AZ408" s="149">
        <v>0</v>
      </c>
      <c r="BA408" s="149">
        <v>0.1</v>
      </c>
      <c r="BB408" s="149">
        <v>0.1</v>
      </c>
      <c r="BC408" s="149">
        <v>0.1</v>
      </c>
      <c r="BD408" s="138">
        <v>0</v>
      </c>
      <c r="BE408" s="138"/>
      <c r="BF408" s="138"/>
      <c r="BG408" s="136">
        <v>0</v>
      </c>
      <c r="BH408" s="6">
        <v>3.35</v>
      </c>
      <c r="BI408" s="6">
        <v>3.25</v>
      </c>
      <c r="BJ408" s="136"/>
      <c r="BK408" s="136"/>
      <c r="BL408" s="136"/>
      <c r="BM408" s="136"/>
      <c r="BN408" s="238"/>
      <c r="BO408" s="136"/>
      <c r="BP408" s="136"/>
      <c r="BQ408" s="136"/>
      <c r="BR408" s="136"/>
      <c r="BS408" s="136"/>
      <c r="BT408" s="136"/>
      <c r="BU408" s="136"/>
    </row>
    <row r="409" spans="1:73">
      <c r="A409" s="4" t="s">
        <v>121</v>
      </c>
      <c r="B409" s="137">
        <v>51</v>
      </c>
      <c r="C409" s="137">
        <v>1987</v>
      </c>
      <c r="D409" s="190">
        <v>476965</v>
      </c>
      <c r="E409" s="141">
        <v>221169</v>
      </c>
      <c r="F409" s="141">
        <v>19361</v>
      </c>
      <c r="G409" s="191">
        <v>8</v>
      </c>
      <c r="H409" s="209"/>
      <c r="I409" s="209"/>
      <c r="J409" s="209"/>
      <c r="K409" s="145">
        <v>10370</v>
      </c>
      <c r="L409" s="197"/>
      <c r="N409" s="140">
        <v>6754137</v>
      </c>
      <c r="O409" s="145">
        <v>49378</v>
      </c>
      <c r="P409" s="145">
        <v>12631</v>
      </c>
      <c r="Q409" s="145">
        <v>4777</v>
      </c>
      <c r="R409" s="145">
        <v>29040.75</v>
      </c>
      <c r="S409" s="145">
        <v>10152.5</v>
      </c>
      <c r="T409" s="145">
        <v>320</v>
      </c>
      <c r="U409" s="145">
        <v>360</v>
      </c>
      <c r="V409" s="145">
        <v>390</v>
      </c>
      <c r="W409" s="145">
        <v>81</v>
      </c>
      <c r="X409" s="145">
        <v>149</v>
      </c>
      <c r="Y409" s="145">
        <v>214</v>
      </c>
      <c r="Z409" s="145">
        <v>271</v>
      </c>
      <c r="AA409" s="136">
        <f>ROUND((T409+X409)-MAX(0.3*(T409-99-149),0),0)</f>
        <v>447</v>
      </c>
      <c r="AB409" s="136">
        <f>ROUND((U409+Y409)-MAX(0.3*(U409-99-149),0),0)</f>
        <v>540</v>
      </c>
      <c r="AC409" s="136">
        <f>ROUND((V409+Z409)-MAX(0.3*(V409-99-149),0),0)</f>
        <v>618</v>
      </c>
      <c r="AD409" s="203">
        <v>238</v>
      </c>
      <c r="AE409" s="136">
        <v>340</v>
      </c>
      <c r="AF409" s="136">
        <v>20</v>
      </c>
      <c r="AG409" s="136">
        <f>SUM(AE409:AF409)</f>
        <v>360</v>
      </c>
      <c r="AH409" s="136">
        <f>ROUND((AG409+W409)-MAX(0.3*(AG409-99-149),0),0)</f>
        <v>407</v>
      </c>
      <c r="AI409" s="203">
        <v>49</v>
      </c>
      <c r="AJ409" s="204">
        <v>10.8</v>
      </c>
      <c r="AK409" s="136">
        <v>1</v>
      </c>
      <c r="AL409" s="136">
        <v>20</v>
      </c>
      <c r="AM409" s="136">
        <v>44</v>
      </c>
      <c r="AN409" s="6">
        <v>0.31</v>
      </c>
      <c r="AO409" s="136">
        <v>11</v>
      </c>
      <c r="AP409" s="136">
        <v>19</v>
      </c>
      <c r="AQ409" s="6">
        <v>0.37</v>
      </c>
      <c r="AR409" s="149">
        <v>0</v>
      </c>
      <c r="AS409" s="149">
        <v>0.14000000000000001</v>
      </c>
      <c r="AT409" s="149">
        <v>0.14000000000000001</v>
      </c>
      <c r="AU409" s="149">
        <v>0.14000000000000001</v>
      </c>
      <c r="AV409" s="136">
        <v>0</v>
      </c>
      <c r="AW409" s="136">
        <v>851</v>
      </c>
      <c r="AX409" s="136">
        <v>851</v>
      </c>
      <c r="AY409" s="136">
        <v>851</v>
      </c>
      <c r="AZ409" s="149">
        <v>0</v>
      </c>
      <c r="BA409" s="149">
        <v>0.1</v>
      </c>
      <c r="BB409" s="149">
        <v>0.1</v>
      </c>
      <c r="BC409" s="149">
        <v>0.1</v>
      </c>
      <c r="BD409" s="138">
        <v>0</v>
      </c>
      <c r="BE409" s="138"/>
      <c r="BF409" s="138"/>
      <c r="BG409" s="136">
        <v>0</v>
      </c>
      <c r="BH409" s="6">
        <v>3.35</v>
      </c>
      <c r="BI409" s="6">
        <v>1.6</v>
      </c>
      <c r="BJ409" s="136"/>
      <c r="BK409" s="136"/>
      <c r="BL409" s="136"/>
      <c r="BM409" s="136"/>
      <c r="BN409" s="238"/>
      <c r="BO409" s="136"/>
      <c r="BP409" s="136"/>
      <c r="BQ409" s="136"/>
      <c r="BR409" s="136"/>
      <c r="BS409" s="136"/>
      <c r="BT409" s="136"/>
      <c r="BU409" s="136"/>
    </row>
    <row r="410" spans="1:73">
      <c r="A410" s="4" t="s">
        <v>70</v>
      </c>
      <c r="B410" s="137">
        <v>1</v>
      </c>
      <c r="C410" s="137">
        <v>1988</v>
      </c>
      <c r="D410" s="190">
        <v>4023844</v>
      </c>
      <c r="E410" s="141">
        <v>1742376</v>
      </c>
      <c r="F410" s="141">
        <v>135287</v>
      </c>
      <c r="G410" s="191">
        <v>7.2</v>
      </c>
      <c r="H410" s="209"/>
      <c r="I410" s="209"/>
      <c r="J410" s="209"/>
      <c r="K410" s="145">
        <v>66008</v>
      </c>
      <c r="L410" s="197"/>
      <c r="N410" s="140">
        <v>55388090</v>
      </c>
      <c r="O410" s="145">
        <v>38860</v>
      </c>
      <c r="P410" s="145">
        <v>131403</v>
      </c>
      <c r="Q410" s="145">
        <v>45425</v>
      </c>
      <c r="R410" s="145">
        <v>437829.4</v>
      </c>
      <c r="S410" s="145">
        <v>155628</v>
      </c>
      <c r="T410" s="145">
        <v>88</v>
      </c>
      <c r="U410" s="145">
        <v>118</v>
      </c>
      <c r="V410" s="145">
        <v>147</v>
      </c>
      <c r="W410" s="145">
        <v>87</v>
      </c>
      <c r="X410" s="145">
        <v>159</v>
      </c>
      <c r="Y410" s="145">
        <v>228</v>
      </c>
      <c r="Z410" s="145">
        <v>290</v>
      </c>
      <c r="AA410" s="136">
        <f>ROUND((T410+X410)-MAX(0.3*(T410-102-164),0),0)</f>
        <v>247</v>
      </c>
      <c r="AB410" s="136">
        <f>ROUND((U410+Y410)-MAX(0.3*(U410-102-164),0),0)</f>
        <v>346</v>
      </c>
      <c r="AC410" s="136">
        <f>ROUND((V410+Z410)-MAX(0.3*(V410-102-164),0),0)</f>
        <v>437</v>
      </c>
      <c r="AD410" s="203">
        <v>6270</v>
      </c>
      <c r="AE410" s="136">
        <v>354</v>
      </c>
      <c r="AF410" s="136">
        <v>0</v>
      </c>
      <c r="AG410" s="136">
        <f>SUM(AE410:AF410)</f>
        <v>354</v>
      </c>
      <c r="AH410" s="136">
        <f>ROUND((AG410+W410)-MAX(0.3*(AG410-102-164),0),0)</f>
        <v>415</v>
      </c>
      <c r="AI410" s="203">
        <v>775</v>
      </c>
      <c r="AJ410" s="204">
        <v>19.3</v>
      </c>
      <c r="AK410" s="136">
        <v>0</v>
      </c>
      <c r="AL410" s="136">
        <v>89</v>
      </c>
      <c r="AM410" s="136">
        <v>16</v>
      </c>
      <c r="AN410" s="6">
        <v>0.85</v>
      </c>
      <c r="AO410" s="136">
        <v>30</v>
      </c>
      <c r="AP410" s="136">
        <v>5</v>
      </c>
      <c r="AQ410" s="6">
        <v>0.86</v>
      </c>
      <c r="AR410" s="149">
        <v>0</v>
      </c>
      <c r="AS410" s="149">
        <v>0.14000000000000001</v>
      </c>
      <c r="AT410" s="149">
        <v>0.14000000000000001</v>
      </c>
      <c r="AU410" s="149">
        <v>0.14000000000000001</v>
      </c>
      <c r="AV410" s="136">
        <v>0</v>
      </c>
      <c r="AW410" s="136">
        <v>874</v>
      </c>
      <c r="AX410" s="136">
        <v>874</v>
      </c>
      <c r="AY410" s="136">
        <v>874</v>
      </c>
      <c r="AZ410" s="149">
        <v>0</v>
      </c>
      <c r="BA410" s="149">
        <v>0.1</v>
      </c>
      <c r="BB410" s="149">
        <v>0.1</v>
      </c>
      <c r="BC410" s="149">
        <v>0.1</v>
      </c>
      <c r="BD410" s="138">
        <v>0</v>
      </c>
      <c r="BE410" s="138"/>
      <c r="BF410" s="138"/>
      <c r="BG410" s="136">
        <v>0</v>
      </c>
      <c r="BH410" s="6">
        <v>3.35</v>
      </c>
      <c r="BI410" s="6">
        <v>3.35</v>
      </c>
      <c r="BJ410" s="136"/>
      <c r="BK410" s="136"/>
      <c r="BL410" s="136"/>
      <c r="BM410" s="136"/>
      <c r="BN410" s="238"/>
      <c r="BO410" s="136"/>
      <c r="BP410" s="136"/>
      <c r="BQ410" s="136"/>
      <c r="BR410" s="136"/>
      <c r="BS410" s="136"/>
      <c r="BT410" s="136"/>
      <c r="BU410" s="136"/>
    </row>
    <row r="411" spans="1:73">
      <c r="A411" s="4" t="s">
        <v>71</v>
      </c>
      <c r="B411" s="137">
        <v>2</v>
      </c>
      <c r="C411" s="137">
        <v>1988</v>
      </c>
      <c r="D411" s="190">
        <v>541983</v>
      </c>
      <c r="E411" s="141">
        <v>226968</v>
      </c>
      <c r="F411" s="141">
        <v>21893</v>
      </c>
      <c r="G411" s="191">
        <v>8.8000000000000007</v>
      </c>
      <c r="H411" s="209"/>
      <c r="I411" s="209"/>
      <c r="J411" s="209"/>
      <c r="K411" s="145">
        <v>21270</v>
      </c>
      <c r="L411" s="197"/>
      <c r="N411" s="140">
        <v>10875485</v>
      </c>
      <c r="O411" s="145">
        <v>11196</v>
      </c>
      <c r="P411" s="145">
        <v>19506</v>
      </c>
      <c r="Q411" s="145">
        <v>7543</v>
      </c>
      <c r="R411" s="145">
        <v>28515.08</v>
      </c>
      <c r="S411" s="145">
        <v>9539.75</v>
      </c>
      <c r="T411" s="145">
        <v>692</v>
      </c>
      <c r="U411" s="145">
        <v>779</v>
      </c>
      <c r="V411" s="145">
        <v>866</v>
      </c>
      <c r="W411" s="145">
        <v>113</v>
      </c>
      <c r="X411" s="145">
        <v>207</v>
      </c>
      <c r="Y411" s="145">
        <v>297</v>
      </c>
      <c r="Z411" s="145">
        <v>378</v>
      </c>
      <c r="AA411" s="136">
        <f>ROUND((T411+X411)-MAX(0.3*(T411-175-285),0),0)</f>
        <v>829</v>
      </c>
      <c r="AB411" s="136">
        <f>ROUND((U411+Y411)-MAX(0.3*(U411-175-285),0),0)</f>
        <v>980</v>
      </c>
      <c r="AC411" s="136">
        <f>ROUND((V411+Z411)-MAX(0.3*(V411-175-285),0),0)</f>
        <v>1122</v>
      </c>
      <c r="AD411" s="203">
        <v>380</v>
      </c>
      <c r="AE411" s="136">
        <v>354</v>
      </c>
      <c r="AF411" s="136">
        <v>305</v>
      </c>
      <c r="AG411" s="136">
        <f>SUM(AE411:AF411)</f>
        <v>659</v>
      </c>
      <c r="AH411" s="136">
        <f>ROUND((AG411+W411)-MAX(0.3*(AG411-175-285),0),0)</f>
        <v>712</v>
      </c>
      <c r="AI411" s="203">
        <v>53</v>
      </c>
      <c r="AJ411" s="204">
        <v>11</v>
      </c>
      <c r="AK411" s="136">
        <v>1</v>
      </c>
      <c r="AL411" s="136">
        <v>24</v>
      </c>
      <c r="AM411" s="136">
        <v>16</v>
      </c>
      <c r="AN411" s="6">
        <v>0.6</v>
      </c>
      <c r="AO411" s="136">
        <v>8</v>
      </c>
      <c r="AP411" s="136">
        <v>12</v>
      </c>
      <c r="AQ411" s="6">
        <v>0.4</v>
      </c>
      <c r="AR411" s="149">
        <v>0</v>
      </c>
      <c r="AS411" s="149">
        <v>0.14000000000000001</v>
      </c>
      <c r="AT411" s="149">
        <v>0.14000000000000001</v>
      </c>
      <c r="AU411" s="149">
        <v>0.14000000000000001</v>
      </c>
      <c r="AV411" s="136">
        <v>0</v>
      </c>
      <c r="AW411" s="136">
        <v>874</v>
      </c>
      <c r="AX411" s="136">
        <v>874</v>
      </c>
      <c r="AY411" s="136">
        <v>874</v>
      </c>
      <c r="AZ411" s="149">
        <v>0</v>
      </c>
      <c r="BA411" s="149">
        <v>0.1</v>
      </c>
      <c r="BB411" s="149">
        <v>0.1</v>
      </c>
      <c r="BC411" s="149">
        <v>0.1</v>
      </c>
      <c r="BD411" s="138">
        <v>0</v>
      </c>
      <c r="BE411" s="138"/>
      <c r="BF411" s="138"/>
      <c r="BG411" s="136">
        <v>0</v>
      </c>
      <c r="BH411" s="6">
        <v>3.35</v>
      </c>
      <c r="BI411" s="6">
        <v>3.85</v>
      </c>
      <c r="BJ411" s="136"/>
      <c r="BK411" s="136"/>
      <c r="BL411" s="136"/>
      <c r="BM411" s="136"/>
      <c r="BN411" s="238"/>
      <c r="BO411" s="136"/>
      <c r="BP411" s="136"/>
      <c r="BQ411" s="136"/>
      <c r="BR411" s="136"/>
      <c r="BS411" s="136"/>
      <c r="BT411" s="136"/>
      <c r="BU411" s="136"/>
    </row>
    <row r="412" spans="1:73">
      <c r="A412" s="4" t="s">
        <v>72</v>
      </c>
      <c r="B412" s="137">
        <v>3</v>
      </c>
      <c r="C412" s="137">
        <v>1988</v>
      </c>
      <c r="D412" s="190">
        <v>3535183</v>
      </c>
      <c r="E412" s="141">
        <v>1559871</v>
      </c>
      <c r="F412" s="141">
        <v>106202</v>
      </c>
      <c r="G412" s="191">
        <v>6.4</v>
      </c>
      <c r="H412" s="209"/>
      <c r="I412" s="209"/>
      <c r="J412" s="209"/>
      <c r="K412" s="145">
        <v>64945</v>
      </c>
      <c r="L412" s="197"/>
      <c r="N412" s="140">
        <v>56265019</v>
      </c>
      <c r="O412" s="145">
        <v>258125</v>
      </c>
      <c r="P412" s="145">
        <v>93810</v>
      </c>
      <c r="Q412" s="145">
        <v>32113</v>
      </c>
      <c r="R412" s="145">
        <v>228330.3</v>
      </c>
      <c r="S412" s="145">
        <v>75826.09</v>
      </c>
      <c r="T412" s="145">
        <v>233</v>
      </c>
      <c r="U412" s="145">
        <v>293</v>
      </c>
      <c r="V412" s="145">
        <v>353</v>
      </c>
      <c r="W412" s="145">
        <v>87</v>
      </c>
      <c r="X412" s="145">
        <v>159</v>
      </c>
      <c r="Y412" s="145">
        <v>228</v>
      </c>
      <c r="Z412" s="145">
        <v>290</v>
      </c>
      <c r="AA412" s="136">
        <f>ROUND((T412+X412)-MAX(0.3*(T412-102-164),0),0)</f>
        <v>392</v>
      </c>
      <c r="AB412" s="136">
        <f>ROUND((U412+Y412)-MAX(0.3*(U412-102-164),0),0)</f>
        <v>513</v>
      </c>
      <c r="AC412" s="136">
        <f>ROUND((V412+Z412)-MAX(0.3*(V412-102-164),0),0)</f>
        <v>617</v>
      </c>
      <c r="AD412" s="203">
        <v>3204</v>
      </c>
      <c r="AE412" s="136">
        <v>354</v>
      </c>
      <c r="AF412" s="136">
        <v>0</v>
      </c>
      <c r="AG412" s="136">
        <f>SUM(AE412:AF412)</f>
        <v>354</v>
      </c>
      <c r="AH412" s="136">
        <f>ROUND((AG412+W412)-MAX(0.3*(AG412-102-164),0),0)</f>
        <v>415</v>
      </c>
      <c r="AI412" s="203">
        <v>491</v>
      </c>
      <c r="AJ412" s="204">
        <v>14.1</v>
      </c>
      <c r="AK412" s="136">
        <v>1</v>
      </c>
      <c r="AL412" s="136">
        <v>24</v>
      </c>
      <c r="AM412" s="136">
        <v>36</v>
      </c>
      <c r="AN412" s="6">
        <v>0.4</v>
      </c>
      <c r="AO412" s="136">
        <v>11</v>
      </c>
      <c r="AP412" s="136">
        <v>19</v>
      </c>
      <c r="AQ412" s="6">
        <v>0.37</v>
      </c>
      <c r="AR412" s="149">
        <v>0</v>
      </c>
      <c r="AS412" s="149">
        <v>0.14000000000000001</v>
      </c>
      <c r="AT412" s="149">
        <v>0.14000000000000001</v>
      </c>
      <c r="AU412" s="149">
        <v>0.14000000000000001</v>
      </c>
      <c r="AV412" s="136">
        <v>0</v>
      </c>
      <c r="AW412" s="136">
        <v>874</v>
      </c>
      <c r="AX412" s="136">
        <v>874</v>
      </c>
      <c r="AY412" s="136">
        <v>874</v>
      </c>
      <c r="AZ412" s="149">
        <v>0</v>
      </c>
      <c r="BA412" s="149">
        <v>0.1</v>
      </c>
      <c r="BB412" s="149">
        <v>0.1</v>
      </c>
      <c r="BC412" s="149">
        <v>0.1</v>
      </c>
      <c r="BD412" s="138">
        <v>0</v>
      </c>
      <c r="BE412" s="138"/>
      <c r="BF412" s="138"/>
      <c r="BG412" s="136">
        <v>0</v>
      </c>
      <c r="BH412" s="6">
        <v>3.35</v>
      </c>
      <c r="BI412" s="6">
        <v>3.35</v>
      </c>
      <c r="BJ412" s="136"/>
      <c r="BK412" s="136"/>
      <c r="BL412" s="136"/>
      <c r="BM412" s="136"/>
      <c r="BN412" s="238"/>
      <c r="BO412" s="136"/>
      <c r="BP412" s="136"/>
      <c r="BQ412" s="136"/>
      <c r="BR412" s="136"/>
      <c r="BS412" s="136"/>
      <c r="BT412" s="136"/>
      <c r="BU412" s="136"/>
    </row>
    <row r="413" spans="1:73">
      <c r="A413" s="4" t="s">
        <v>73</v>
      </c>
      <c r="B413" s="137">
        <v>4</v>
      </c>
      <c r="C413" s="137">
        <v>1988</v>
      </c>
      <c r="D413" s="190">
        <v>2342656</v>
      </c>
      <c r="E413" s="141">
        <v>1027345</v>
      </c>
      <c r="F413" s="141">
        <v>84404</v>
      </c>
      <c r="G413" s="191">
        <v>7.6</v>
      </c>
      <c r="H413" s="209"/>
      <c r="I413" s="209"/>
      <c r="J413" s="209"/>
      <c r="K413" s="145">
        <v>35004</v>
      </c>
      <c r="L413" s="197"/>
      <c r="N413" s="140">
        <v>30546100</v>
      </c>
      <c r="O413" s="145">
        <v>27497</v>
      </c>
      <c r="P413" s="145">
        <v>68519</v>
      </c>
      <c r="Q413" s="145">
        <v>23442</v>
      </c>
      <c r="R413" s="145">
        <v>229932.2</v>
      </c>
      <c r="S413" s="145">
        <v>82840.75</v>
      </c>
      <c r="T413" s="145">
        <v>162</v>
      </c>
      <c r="U413" s="145">
        <v>202</v>
      </c>
      <c r="V413" s="145">
        <v>238</v>
      </c>
      <c r="W413" s="145">
        <v>87</v>
      </c>
      <c r="X413" s="145">
        <v>159</v>
      </c>
      <c r="Y413" s="145">
        <v>228</v>
      </c>
      <c r="Z413" s="145">
        <v>290</v>
      </c>
      <c r="AA413" s="136">
        <f>ROUND((T413+X413)-MAX(0.3*(T413-102-164),0),0)</f>
        <v>321</v>
      </c>
      <c r="AB413" s="136">
        <f>ROUND((U413+Y413)-MAX(0.3*(U413-102-164),0),0)</f>
        <v>430</v>
      </c>
      <c r="AC413" s="136">
        <f>ROUND((V413+Z413)-MAX(0.3*(V413-102-164),0),0)</f>
        <v>528</v>
      </c>
      <c r="AD413" s="203">
        <v>3373</v>
      </c>
      <c r="AE413" s="136">
        <v>354</v>
      </c>
      <c r="AF413" s="136">
        <v>0</v>
      </c>
      <c r="AG413" s="136">
        <f>SUM(AE413:AF413)</f>
        <v>354</v>
      </c>
      <c r="AH413" s="136">
        <f>ROUND((AG413+W413)-MAX(0.3*(AG413-102-164),0),0)</f>
        <v>415</v>
      </c>
      <c r="AI413" s="203">
        <v>527</v>
      </c>
      <c r="AJ413" s="204">
        <v>21.6</v>
      </c>
      <c r="AK413" s="136">
        <v>1</v>
      </c>
      <c r="AL413" s="136">
        <v>91</v>
      </c>
      <c r="AM413" s="136">
        <v>9</v>
      </c>
      <c r="AN413" s="6">
        <v>0.91</v>
      </c>
      <c r="AO413" s="136">
        <v>31</v>
      </c>
      <c r="AP413" s="136">
        <v>4</v>
      </c>
      <c r="AQ413" s="6">
        <v>0.89</v>
      </c>
      <c r="AR413" s="149">
        <v>0</v>
      </c>
      <c r="AS413" s="149">
        <v>0.14000000000000001</v>
      </c>
      <c r="AT413" s="149">
        <v>0.14000000000000001</v>
      </c>
      <c r="AU413" s="149">
        <v>0.14000000000000001</v>
      </c>
      <c r="AV413" s="136">
        <v>0</v>
      </c>
      <c r="AW413" s="136">
        <v>874</v>
      </c>
      <c r="AX413" s="136">
        <v>874</v>
      </c>
      <c r="AY413" s="136">
        <v>874</v>
      </c>
      <c r="AZ413" s="149">
        <v>0</v>
      </c>
      <c r="BA413" s="149">
        <v>0.1</v>
      </c>
      <c r="BB413" s="149">
        <v>0.1</v>
      </c>
      <c r="BC413" s="149">
        <v>0.1</v>
      </c>
      <c r="BD413" s="138">
        <v>0</v>
      </c>
      <c r="BE413" s="138"/>
      <c r="BF413" s="138"/>
      <c r="BG413" s="136">
        <v>0</v>
      </c>
      <c r="BH413" s="6">
        <v>3.35</v>
      </c>
      <c r="BI413" s="6">
        <v>3.35</v>
      </c>
      <c r="BJ413" s="136"/>
      <c r="BK413" s="136"/>
      <c r="BL413" s="136"/>
      <c r="BM413" s="136"/>
      <c r="BN413" s="238"/>
      <c r="BO413" s="136"/>
      <c r="BP413" s="136"/>
      <c r="BQ413" s="136"/>
      <c r="BR413" s="136"/>
      <c r="BS413" s="136"/>
      <c r="BT413" s="136"/>
      <c r="BU413" s="136"/>
    </row>
    <row r="414" spans="1:73">
      <c r="A414" s="4" t="s">
        <v>74</v>
      </c>
      <c r="B414" s="137">
        <v>5</v>
      </c>
      <c r="C414" s="137">
        <v>1988</v>
      </c>
      <c r="D414" s="190">
        <v>28464249</v>
      </c>
      <c r="E414" s="141">
        <v>13392506</v>
      </c>
      <c r="F414" s="141">
        <v>748936</v>
      </c>
      <c r="G414" s="191">
        <v>5.3</v>
      </c>
      <c r="H414" s="209"/>
      <c r="I414" s="209"/>
      <c r="J414" s="209"/>
      <c r="K414" s="145">
        <v>671575</v>
      </c>
      <c r="L414" s="197"/>
      <c r="N414" s="140">
        <v>558066083</v>
      </c>
      <c r="O414" s="145">
        <v>956746</v>
      </c>
      <c r="P414" s="145">
        <v>1718552</v>
      </c>
      <c r="Q414" s="145">
        <v>587279</v>
      </c>
      <c r="R414" s="145">
        <v>1656250</v>
      </c>
      <c r="S414" s="145">
        <v>571916.69999999995</v>
      </c>
      <c r="T414" s="145">
        <v>511</v>
      </c>
      <c r="U414" s="145">
        <v>633</v>
      </c>
      <c r="V414" s="145">
        <v>753</v>
      </c>
      <c r="W414" s="145">
        <v>87</v>
      </c>
      <c r="X414" s="145">
        <v>159</v>
      </c>
      <c r="Y414" s="145">
        <v>228</v>
      </c>
      <c r="Z414" s="145">
        <v>290</v>
      </c>
      <c r="AA414" s="136">
        <f>ROUND((T414+X414)-MAX(0.3*(T414-102-164),0),0)</f>
        <v>597</v>
      </c>
      <c r="AB414" s="136">
        <f>ROUND((U414+Y414)-MAX(0.3*(U414-102-164),0),0)</f>
        <v>751</v>
      </c>
      <c r="AC414" s="136">
        <f>ROUND((V414+Z414)-MAX(0.3*(V414-102-164),0),0)</f>
        <v>897</v>
      </c>
      <c r="AD414" s="203">
        <v>84212</v>
      </c>
      <c r="AE414" s="136">
        <v>354</v>
      </c>
      <c r="AF414" s="136">
        <v>221</v>
      </c>
      <c r="AG414" s="136">
        <f>SUM(AE414:AF414)</f>
        <v>575</v>
      </c>
      <c r="AH414" s="136">
        <f>ROUND((AG414+W414)-MAX(0.3*(AG414-102-164),0),0)</f>
        <v>569</v>
      </c>
      <c r="AI414" s="203">
        <v>3687</v>
      </c>
      <c r="AJ414" s="204">
        <v>13.2</v>
      </c>
      <c r="AK414" s="136">
        <v>0</v>
      </c>
      <c r="AL414" s="136">
        <v>44</v>
      </c>
      <c r="AM414" s="136">
        <v>36</v>
      </c>
      <c r="AN414" s="6">
        <v>0.55000000000000004</v>
      </c>
      <c r="AO414" s="136">
        <v>23</v>
      </c>
      <c r="AP414" s="136">
        <v>15</v>
      </c>
      <c r="AQ414" s="6">
        <v>0.61</v>
      </c>
      <c r="AR414" s="149">
        <v>0</v>
      </c>
      <c r="AS414" s="149">
        <v>0.14000000000000001</v>
      </c>
      <c r="AT414" s="149">
        <v>0.14000000000000001</v>
      </c>
      <c r="AU414" s="149">
        <v>0.14000000000000001</v>
      </c>
      <c r="AV414" s="136">
        <v>0</v>
      </c>
      <c r="AW414" s="136">
        <v>874</v>
      </c>
      <c r="AX414" s="136">
        <v>874</v>
      </c>
      <c r="AY414" s="136">
        <v>874</v>
      </c>
      <c r="AZ414" s="149">
        <v>0</v>
      </c>
      <c r="BA414" s="149">
        <v>0.1</v>
      </c>
      <c r="BB414" s="149">
        <v>0.1</v>
      </c>
      <c r="BC414" s="149">
        <v>0.1</v>
      </c>
      <c r="BD414" s="138">
        <v>0</v>
      </c>
      <c r="BE414" s="138"/>
      <c r="BF414" s="138"/>
      <c r="BG414" s="136">
        <v>0</v>
      </c>
      <c r="BH414" s="6">
        <v>3.35</v>
      </c>
      <c r="BI414" s="6">
        <v>4.25</v>
      </c>
      <c r="BJ414" s="136"/>
      <c r="BK414" s="136"/>
      <c r="BL414" s="136"/>
      <c r="BM414" s="136"/>
      <c r="BN414" s="238"/>
      <c r="BO414" s="136"/>
      <c r="BP414" s="136"/>
      <c r="BQ414" s="136"/>
      <c r="BR414" s="136"/>
      <c r="BS414" s="136"/>
      <c r="BT414" s="136"/>
      <c r="BU414" s="136"/>
    </row>
    <row r="415" spans="1:73">
      <c r="A415" s="4" t="s">
        <v>75</v>
      </c>
      <c r="B415" s="137">
        <v>6</v>
      </c>
      <c r="C415" s="137">
        <v>1988</v>
      </c>
      <c r="D415" s="190">
        <v>3262281</v>
      </c>
      <c r="E415" s="141">
        <v>1586629</v>
      </c>
      <c r="F415" s="141">
        <v>110399</v>
      </c>
      <c r="G415" s="191">
        <v>6.5</v>
      </c>
      <c r="H415" s="209"/>
      <c r="I415" s="209"/>
      <c r="J415" s="209"/>
      <c r="K415" s="145">
        <v>67757</v>
      </c>
      <c r="L415" s="197"/>
      <c r="N415" s="140">
        <v>56574733</v>
      </c>
      <c r="O415" s="145">
        <v>242369</v>
      </c>
      <c r="P415" s="145">
        <v>94468</v>
      </c>
      <c r="Q415" s="145">
        <v>32909</v>
      </c>
      <c r="R415" s="145">
        <v>204074.6</v>
      </c>
      <c r="S415" s="145">
        <v>78078.41</v>
      </c>
      <c r="T415" s="145">
        <v>280</v>
      </c>
      <c r="U415" s="145">
        <v>356</v>
      </c>
      <c r="V415" s="145">
        <v>432</v>
      </c>
      <c r="W415" s="145">
        <v>87</v>
      </c>
      <c r="X415" s="145">
        <v>159</v>
      </c>
      <c r="Y415" s="145">
        <v>228</v>
      </c>
      <c r="Z415" s="145">
        <v>290</v>
      </c>
      <c r="AA415" s="136">
        <f>ROUND((T415+X415)-MAX(0.3*(T415-102-164),0),0)</f>
        <v>435</v>
      </c>
      <c r="AB415" s="136">
        <f>ROUND((U415+Y415)-MAX(0.3*(U415-102-164),0),0)</f>
        <v>557</v>
      </c>
      <c r="AC415" s="136">
        <f>ROUND((V415+Z415)-MAX(0.3*(V415-102-164),0),0)</f>
        <v>672</v>
      </c>
      <c r="AD415" s="203">
        <v>1521</v>
      </c>
      <c r="AE415" s="136">
        <v>354</v>
      </c>
      <c r="AF415" s="136">
        <v>58</v>
      </c>
      <c r="AG415" s="136">
        <f>SUM(AE415:AF415)</f>
        <v>412</v>
      </c>
      <c r="AH415" s="136">
        <f>ROUND((AG415+W415)-MAX(0.3*(AG415-102-164),0),0)</f>
        <v>455</v>
      </c>
      <c r="AI415" s="203">
        <v>405</v>
      </c>
      <c r="AJ415" s="204">
        <v>12.5</v>
      </c>
      <c r="AK415" s="136">
        <v>1</v>
      </c>
      <c r="AL415" s="136">
        <v>25</v>
      </c>
      <c r="AM415" s="136">
        <v>40</v>
      </c>
      <c r="AN415" s="6">
        <v>0.38</v>
      </c>
      <c r="AO415" s="136">
        <v>10</v>
      </c>
      <c r="AP415" s="136">
        <v>25</v>
      </c>
      <c r="AQ415" s="6">
        <v>0.28999999999999998</v>
      </c>
      <c r="AR415" s="149">
        <v>0</v>
      </c>
      <c r="AS415" s="149">
        <v>0.14000000000000001</v>
      </c>
      <c r="AT415" s="149">
        <v>0.14000000000000001</v>
      </c>
      <c r="AU415" s="149">
        <v>0.14000000000000001</v>
      </c>
      <c r="AV415" s="136">
        <v>0</v>
      </c>
      <c r="AW415" s="136">
        <v>874</v>
      </c>
      <c r="AX415" s="136">
        <v>874</v>
      </c>
      <c r="AY415" s="136">
        <v>874</v>
      </c>
      <c r="AZ415" s="149">
        <v>0</v>
      </c>
      <c r="BA415" s="149">
        <v>0.1</v>
      </c>
      <c r="BB415" s="149">
        <v>0.1</v>
      </c>
      <c r="BC415" s="149">
        <v>0.1</v>
      </c>
      <c r="BD415" s="138">
        <v>0</v>
      </c>
      <c r="BE415" s="138"/>
      <c r="BF415" s="138"/>
      <c r="BG415" s="136">
        <v>0</v>
      </c>
      <c r="BH415" s="6">
        <v>3.35</v>
      </c>
      <c r="BI415" s="6">
        <v>3</v>
      </c>
      <c r="BJ415" s="136"/>
      <c r="BK415" s="136"/>
      <c r="BL415" s="136"/>
      <c r="BM415" s="136"/>
      <c r="BN415" s="238"/>
      <c r="BO415" s="136"/>
      <c r="BP415" s="136"/>
      <c r="BQ415" s="136"/>
      <c r="BR415" s="136"/>
      <c r="BS415" s="136"/>
      <c r="BT415" s="136"/>
      <c r="BU415" s="136"/>
    </row>
    <row r="416" spans="1:73">
      <c r="A416" s="4" t="s">
        <v>76</v>
      </c>
      <c r="B416" s="137">
        <v>7</v>
      </c>
      <c r="C416" s="137">
        <v>1988</v>
      </c>
      <c r="D416" s="190">
        <v>3271953</v>
      </c>
      <c r="E416" s="141">
        <v>1694869</v>
      </c>
      <c r="F416" s="141">
        <v>51774</v>
      </c>
      <c r="G416" s="191">
        <v>3</v>
      </c>
      <c r="H416" s="209"/>
      <c r="I416" s="209"/>
      <c r="J416" s="209"/>
      <c r="K416" s="145">
        <v>90707</v>
      </c>
      <c r="L416" s="197"/>
      <c r="N416" s="140">
        <v>77854455</v>
      </c>
      <c r="O416" s="145">
        <v>40230</v>
      </c>
      <c r="P416" s="145">
        <v>106792</v>
      </c>
      <c r="Q416" s="145">
        <v>37440</v>
      </c>
      <c r="R416" s="145">
        <v>108542</v>
      </c>
      <c r="S416" s="145">
        <v>40237.919999999998</v>
      </c>
      <c r="T416" s="145">
        <v>485</v>
      </c>
      <c r="U416" s="145">
        <v>601</v>
      </c>
      <c r="V416" s="145">
        <v>701</v>
      </c>
      <c r="W416" s="145">
        <v>87</v>
      </c>
      <c r="X416" s="145">
        <v>159</v>
      </c>
      <c r="Y416" s="145">
        <v>228</v>
      </c>
      <c r="Z416" s="145">
        <v>290</v>
      </c>
      <c r="AA416" s="136">
        <f>ROUND((T416+X416)-MAX(0.3*(T416-102-164),0),0)</f>
        <v>578</v>
      </c>
      <c r="AB416" s="136">
        <f>ROUND((U416+Y416)-MAX(0.3*(U416-102-164),0),0)</f>
        <v>729</v>
      </c>
      <c r="AC416" s="136">
        <f>ROUND((V416+Z416)-MAX(0.3*(V416-102-164),0),0)</f>
        <v>861</v>
      </c>
      <c r="AD416" s="203">
        <v>3020</v>
      </c>
      <c r="AE416" s="136">
        <v>354</v>
      </c>
      <c r="AF416" s="136">
        <v>393</v>
      </c>
      <c r="AG416" s="136">
        <f>SUM(AE416:AF416)</f>
        <v>747</v>
      </c>
      <c r="AH416" s="136">
        <f>ROUND((AG416+W416)-MAX(0.3*(AG416-102-164),0),0)</f>
        <v>690</v>
      </c>
      <c r="AI416" s="203">
        <v>128</v>
      </c>
      <c r="AJ416" s="204">
        <v>4</v>
      </c>
      <c r="AK416" s="136">
        <v>1</v>
      </c>
      <c r="AL416" s="136">
        <v>92</v>
      </c>
      <c r="AM416" s="136">
        <v>59</v>
      </c>
      <c r="AN416" s="6">
        <v>0.61</v>
      </c>
      <c r="AO416" s="136">
        <v>25</v>
      </c>
      <c r="AP416" s="136">
        <v>11</v>
      </c>
      <c r="AQ416" s="6">
        <v>0.69</v>
      </c>
      <c r="AR416" s="149">
        <v>0</v>
      </c>
      <c r="AS416" s="149">
        <v>0.14000000000000001</v>
      </c>
      <c r="AT416" s="149">
        <v>0.14000000000000001</v>
      </c>
      <c r="AU416" s="149">
        <v>0.14000000000000001</v>
      </c>
      <c r="AV416" s="136">
        <v>0</v>
      </c>
      <c r="AW416" s="136">
        <v>874</v>
      </c>
      <c r="AX416" s="136">
        <v>874</v>
      </c>
      <c r="AY416" s="136">
        <v>874</v>
      </c>
      <c r="AZ416" s="149">
        <v>0</v>
      </c>
      <c r="BA416" s="149">
        <v>0.1</v>
      </c>
      <c r="BB416" s="149">
        <v>0.1</v>
      </c>
      <c r="BC416" s="149">
        <v>0.1</v>
      </c>
      <c r="BD416" s="138">
        <v>0</v>
      </c>
      <c r="BE416" s="138"/>
      <c r="BF416" s="138"/>
      <c r="BG416" s="136">
        <v>0</v>
      </c>
      <c r="BH416" s="6">
        <v>3.35</v>
      </c>
      <c r="BI416" s="6">
        <v>4.25</v>
      </c>
      <c r="BJ416" s="136"/>
      <c r="BK416" s="136"/>
      <c r="BL416" s="136"/>
      <c r="BM416" s="136"/>
      <c r="BN416" s="238"/>
      <c r="BO416" s="136"/>
      <c r="BP416" s="136"/>
      <c r="BQ416" s="136"/>
      <c r="BR416" s="136"/>
      <c r="BS416" s="136"/>
      <c r="BT416" s="136"/>
      <c r="BU416" s="136"/>
    </row>
    <row r="417" spans="1:73">
      <c r="A417" s="4" t="s">
        <v>77</v>
      </c>
      <c r="B417" s="137">
        <v>8</v>
      </c>
      <c r="C417" s="137">
        <v>1988</v>
      </c>
      <c r="D417" s="190">
        <v>647622</v>
      </c>
      <c r="E417" s="141">
        <v>337484</v>
      </c>
      <c r="F417" s="141">
        <v>10961</v>
      </c>
      <c r="G417" s="191">
        <v>3.1</v>
      </c>
      <c r="H417" s="209"/>
      <c r="I417" s="209"/>
      <c r="J417" s="209"/>
      <c r="K417" s="145">
        <v>16887</v>
      </c>
      <c r="L417" s="197"/>
      <c r="N417" s="140">
        <v>12318653</v>
      </c>
      <c r="O417" s="145">
        <v>8845</v>
      </c>
      <c r="P417" s="145">
        <v>19640</v>
      </c>
      <c r="Q417" s="145">
        <v>7555</v>
      </c>
      <c r="R417" s="145">
        <v>58804.08</v>
      </c>
      <c r="S417" s="145">
        <v>24930.17</v>
      </c>
      <c r="T417" s="145">
        <v>236</v>
      </c>
      <c r="U417" s="145">
        <v>319</v>
      </c>
      <c r="V417" s="145">
        <v>374</v>
      </c>
      <c r="W417" s="145">
        <v>87</v>
      </c>
      <c r="X417" s="145">
        <v>159</v>
      </c>
      <c r="Y417" s="145">
        <v>228</v>
      </c>
      <c r="Z417" s="145">
        <v>290</v>
      </c>
      <c r="AA417" s="136">
        <f>ROUND((T417+X417)-MAX(0.3*(T417-102-164),0),0)</f>
        <v>395</v>
      </c>
      <c r="AB417" s="136">
        <f>ROUND((U417+Y417)-MAX(0.3*(U417-102-164),0),0)</f>
        <v>531</v>
      </c>
      <c r="AC417" s="136">
        <f>ROUND((V417+Z417)-MAX(0.3*(V417-102-164),0),0)</f>
        <v>632</v>
      </c>
      <c r="AD417" s="203">
        <v>1055</v>
      </c>
      <c r="AE417" s="136">
        <v>354</v>
      </c>
      <c r="AF417" s="136">
        <v>0</v>
      </c>
      <c r="AG417" s="136">
        <f>SUM(AE417:AF417)</f>
        <v>354</v>
      </c>
      <c r="AH417" s="136">
        <f>ROUND((AG417+W417)-MAX(0.3*(AG417-102-164),0),0)</f>
        <v>415</v>
      </c>
      <c r="AI417" s="203">
        <v>57</v>
      </c>
      <c r="AJ417" s="204">
        <v>8.6</v>
      </c>
      <c r="AK417" s="136">
        <v>0</v>
      </c>
      <c r="AL417" s="136">
        <v>19</v>
      </c>
      <c r="AM417" s="136">
        <v>22</v>
      </c>
      <c r="AN417" s="6">
        <v>0.46</v>
      </c>
      <c r="AO417" s="136">
        <v>13</v>
      </c>
      <c r="AP417" s="136">
        <v>8</v>
      </c>
      <c r="AQ417" s="6">
        <v>0.62</v>
      </c>
      <c r="AR417" s="149">
        <v>0</v>
      </c>
      <c r="AS417" s="149">
        <v>0.14000000000000001</v>
      </c>
      <c r="AT417" s="149">
        <v>0.14000000000000001</v>
      </c>
      <c r="AU417" s="149">
        <v>0.14000000000000001</v>
      </c>
      <c r="AV417" s="136">
        <v>0</v>
      </c>
      <c r="AW417" s="136">
        <v>874</v>
      </c>
      <c r="AX417" s="136">
        <v>874</v>
      </c>
      <c r="AY417" s="136">
        <v>874</v>
      </c>
      <c r="AZ417" s="149">
        <v>0</v>
      </c>
      <c r="BA417" s="149">
        <v>0.1</v>
      </c>
      <c r="BB417" s="149">
        <v>0.1</v>
      </c>
      <c r="BC417" s="149">
        <v>0.1</v>
      </c>
      <c r="BD417" s="138">
        <v>0</v>
      </c>
      <c r="BE417" s="138"/>
      <c r="BF417" s="138"/>
      <c r="BG417" s="136">
        <v>0</v>
      </c>
      <c r="BH417" s="6">
        <v>3.35</v>
      </c>
      <c r="BI417" s="6">
        <v>3.35</v>
      </c>
      <c r="BJ417" s="136"/>
      <c r="BK417" s="136"/>
      <c r="BL417" s="136"/>
      <c r="BM417" s="136"/>
      <c r="BN417" s="238"/>
      <c r="BO417" s="136"/>
      <c r="BP417" s="136"/>
      <c r="BQ417" s="136"/>
      <c r="BR417" s="136"/>
      <c r="BS417" s="136"/>
      <c r="BT417" s="136"/>
      <c r="BU417" s="136"/>
    </row>
    <row r="418" spans="1:73">
      <c r="A418" s="4" t="s">
        <v>78</v>
      </c>
      <c r="B418" s="137">
        <v>9</v>
      </c>
      <c r="C418" s="137">
        <v>1988</v>
      </c>
      <c r="D418" s="190">
        <v>630432</v>
      </c>
      <c r="E418" s="141">
        <v>313257</v>
      </c>
      <c r="F418" s="141">
        <v>16592</v>
      </c>
      <c r="G418" s="191">
        <v>5</v>
      </c>
      <c r="H418" s="209"/>
      <c r="I418" s="209"/>
      <c r="J418" s="209"/>
      <c r="K418" s="145">
        <v>35226</v>
      </c>
      <c r="L418" s="197"/>
      <c r="N418" s="140">
        <v>14041999</v>
      </c>
      <c r="O418" s="145">
        <v>17855</v>
      </c>
      <c r="P418" s="145">
        <v>49285</v>
      </c>
      <c r="Q418" s="145">
        <v>18522</v>
      </c>
      <c r="R418" s="145">
        <v>28866.42</v>
      </c>
      <c r="S418" s="145">
        <v>10688.5</v>
      </c>
      <c r="T418" s="145">
        <v>298</v>
      </c>
      <c r="U418" s="145">
        <v>379</v>
      </c>
      <c r="V418" s="145">
        <v>463</v>
      </c>
      <c r="W418" s="145">
        <v>87</v>
      </c>
      <c r="X418" s="145">
        <v>159</v>
      </c>
      <c r="Y418" s="145">
        <v>228</v>
      </c>
      <c r="Z418" s="145">
        <v>290</v>
      </c>
      <c r="AA418" s="136">
        <f>ROUND((T418+X418)-MAX(0.3*(T418-102-164),0),0)</f>
        <v>447</v>
      </c>
      <c r="AB418" s="136">
        <f>ROUND((U418+Y418)-MAX(0.3*(U418-102-164),0),0)</f>
        <v>573</v>
      </c>
      <c r="AC418" s="136">
        <f>ROUND((V418+Z418)-MAX(0.3*(V418-102-164),0),0)</f>
        <v>694</v>
      </c>
      <c r="AD418" s="203">
        <v>2176</v>
      </c>
      <c r="AE418" s="136">
        <v>354</v>
      </c>
      <c r="AF418" s="136">
        <v>15</v>
      </c>
      <c r="AG418" s="136">
        <f>SUM(AE418:AF418)</f>
        <v>369</v>
      </c>
      <c r="AH418" s="136">
        <f>ROUND((AG418+W418)-MAX(0.3*(AG418-102-164),0),0)</f>
        <v>425</v>
      </c>
      <c r="AI418" s="203">
        <v>88</v>
      </c>
      <c r="AJ418" s="204">
        <v>15.2</v>
      </c>
      <c r="AK418" s="136"/>
      <c r="AL418" s="136"/>
      <c r="AM418" s="136"/>
      <c r="AN418" s="6"/>
      <c r="AO418" s="136"/>
      <c r="AP418" s="136"/>
      <c r="AQ418" s="6"/>
      <c r="AR418" s="149">
        <v>0</v>
      </c>
      <c r="AS418" s="149">
        <v>0.14000000000000001</v>
      </c>
      <c r="AT418" s="149">
        <v>0.14000000000000001</v>
      </c>
      <c r="AU418" s="149">
        <v>0.14000000000000001</v>
      </c>
      <c r="AV418" s="136">
        <v>0</v>
      </c>
      <c r="AW418" s="136">
        <v>874</v>
      </c>
      <c r="AX418" s="136">
        <v>874</v>
      </c>
      <c r="AY418" s="136">
        <v>874</v>
      </c>
      <c r="AZ418" s="149">
        <v>0</v>
      </c>
      <c r="BA418" s="149">
        <v>0.1</v>
      </c>
      <c r="BB418" s="149">
        <v>0.1</v>
      </c>
      <c r="BC418" s="149">
        <v>0.1</v>
      </c>
      <c r="BD418" s="138">
        <v>0</v>
      </c>
      <c r="BE418" s="138"/>
      <c r="BF418" s="138"/>
      <c r="BG418" s="136">
        <v>0</v>
      </c>
      <c r="BH418" s="6">
        <v>3.35</v>
      </c>
      <c r="BI418" s="6">
        <v>3.35</v>
      </c>
      <c r="BJ418" s="136"/>
      <c r="BK418" s="136"/>
      <c r="BL418" s="136"/>
      <c r="BM418" s="136"/>
      <c r="BN418" s="238"/>
      <c r="BO418" s="136"/>
      <c r="BP418" s="136"/>
      <c r="BQ418" s="136"/>
      <c r="BR418" s="136"/>
      <c r="BS418" s="136"/>
      <c r="BT418" s="136"/>
      <c r="BU418" s="136"/>
    </row>
    <row r="419" spans="1:73">
      <c r="A419" s="4" t="s">
        <v>80</v>
      </c>
      <c r="B419" s="137">
        <v>10</v>
      </c>
      <c r="C419" s="137">
        <v>1988</v>
      </c>
      <c r="D419" s="190">
        <v>12306395</v>
      </c>
      <c r="E419" s="141">
        <v>5744058</v>
      </c>
      <c r="F419" s="141">
        <v>310267</v>
      </c>
      <c r="G419" s="191">
        <v>5.0999999999999996</v>
      </c>
      <c r="H419" s="209"/>
      <c r="I419" s="209"/>
      <c r="J419" s="209"/>
      <c r="K419" s="145">
        <v>224848</v>
      </c>
      <c r="L419" s="197"/>
      <c r="N419" s="140">
        <v>218709966</v>
      </c>
      <c r="O419" s="145">
        <v>114509</v>
      </c>
      <c r="P419" s="145">
        <v>307053</v>
      </c>
      <c r="Q419" s="145">
        <v>110627</v>
      </c>
      <c r="R419" s="145">
        <v>622194.6</v>
      </c>
      <c r="S419" s="145">
        <v>241915.1</v>
      </c>
      <c r="T419" s="145">
        <v>211</v>
      </c>
      <c r="U419" s="145">
        <v>275</v>
      </c>
      <c r="V419" s="145">
        <v>324</v>
      </c>
      <c r="W419" s="145">
        <v>87</v>
      </c>
      <c r="X419" s="145">
        <v>159</v>
      </c>
      <c r="Y419" s="145">
        <v>228</v>
      </c>
      <c r="Z419" s="145">
        <v>290</v>
      </c>
      <c r="AA419" s="136">
        <f>ROUND((T419+X419)-MAX(0.3*(T419-102-164),0),0)</f>
        <v>370</v>
      </c>
      <c r="AB419" s="136">
        <f>ROUND((U419+Y419)-MAX(0.3*(U419-102-164),0),0)</f>
        <v>500</v>
      </c>
      <c r="AC419" s="136">
        <f>ROUND((V419+Z419)-MAX(0.3*(V419-102-164),0),0)</f>
        <v>597</v>
      </c>
      <c r="AD419" s="203">
        <v>23179</v>
      </c>
      <c r="AE419" s="136">
        <v>354</v>
      </c>
      <c r="AF419" s="136">
        <v>0</v>
      </c>
      <c r="AG419" s="136">
        <f>SUM(AE419:AF419)</f>
        <v>354</v>
      </c>
      <c r="AH419" s="136">
        <f>ROUND((AG419+W419)-MAX(0.3*(AG419-102-164),0),0)</f>
        <v>415</v>
      </c>
      <c r="AI419" s="203">
        <v>1704</v>
      </c>
      <c r="AJ419" s="204">
        <v>13.6</v>
      </c>
      <c r="AK419" s="136">
        <v>0</v>
      </c>
      <c r="AL419" s="136">
        <v>75</v>
      </c>
      <c r="AM419" s="136">
        <v>45</v>
      </c>
      <c r="AN419" s="6">
        <v>0.63</v>
      </c>
      <c r="AO419" s="136">
        <v>25</v>
      </c>
      <c r="AP419" s="136">
        <v>15</v>
      </c>
      <c r="AQ419" s="6">
        <v>0.63</v>
      </c>
      <c r="AR419" s="149">
        <v>0</v>
      </c>
      <c r="AS419" s="149">
        <v>0.14000000000000001</v>
      </c>
      <c r="AT419" s="149">
        <v>0.14000000000000001</v>
      </c>
      <c r="AU419" s="149">
        <v>0.14000000000000001</v>
      </c>
      <c r="AV419" s="136">
        <v>0</v>
      </c>
      <c r="AW419" s="136">
        <v>874</v>
      </c>
      <c r="AX419" s="136">
        <v>874</v>
      </c>
      <c r="AY419" s="136">
        <v>874</v>
      </c>
      <c r="AZ419" s="149">
        <v>0</v>
      </c>
      <c r="BA419" s="149">
        <v>0.1</v>
      </c>
      <c r="BB419" s="149">
        <v>0.1</v>
      </c>
      <c r="BC419" s="149">
        <v>0.1</v>
      </c>
      <c r="BD419" s="138">
        <v>0</v>
      </c>
      <c r="BE419" s="138"/>
      <c r="BF419" s="138"/>
      <c r="BG419" s="136">
        <v>0</v>
      </c>
      <c r="BH419" s="6">
        <v>3.35</v>
      </c>
      <c r="BI419" s="6">
        <v>3.35</v>
      </c>
      <c r="BJ419" s="136"/>
      <c r="BK419" s="136"/>
      <c r="BL419" s="136"/>
      <c r="BM419" s="136"/>
      <c r="BN419" s="238"/>
      <c r="BO419" s="136"/>
      <c r="BP419" s="136"/>
      <c r="BQ419" s="136"/>
      <c r="BR419" s="136"/>
      <c r="BS419" s="136"/>
      <c r="BT419" s="136"/>
      <c r="BU419" s="136"/>
    </row>
    <row r="420" spans="1:73">
      <c r="A420" s="4" t="s">
        <v>81</v>
      </c>
      <c r="B420" s="137">
        <v>11</v>
      </c>
      <c r="C420" s="137">
        <v>1988</v>
      </c>
      <c r="D420" s="190">
        <v>6316142</v>
      </c>
      <c r="E420" s="141">
        <v>2964789</v>
      </c>
      <c r="F420" s="141">
        <v>179617</v>
      </c>
      <c r="G420" s="191">
        <v>5.7</v>
      </c>
      <c r="H420" s="209"/>
      <c r="I420" s="209"/>
      <c r="J420" s="209"/>
      <c r="K420" s="145">
        <v>126565</v>
      </c>
      <c r="L420" s="197"/>
      <c r="N420" s="140">
        <v>100335299</v>
      </c>
      <c r="O420" s="145">
        <v>39046</v>
      </c>
      <c r="P420" s="145">
        <v>251095</v>
      </c>
      <c r="Q420" s="145">
        <v>87832</v>
      </c>
      <c r="R420" s="145">
        <v>467745.6</v>
      </c>
      <c r="S420" s="145">
        <v>171984.8</v>
      </c>
      <c r="T420" s="145">
        <v>220</v>
      </c>
      <c r="U420" s="145">
        <v>263</v>
      </c>
      <c r="V420" s="145">
        <v>310</v>
      </c>
      <c r="W420" s="145">
        <v>87</v>
      </c>
      <c r="X420" s="145">
        <v>159</v>
      </c>
      <c r="Y420" s="145">
        <v>228</v>
      </c>
      <c r="Z420" s="145">
        <v>290</v>
      </c>
      <c r="AA420" s="136">
        <f>ROUND((T420+X420)-MAX(0.3*(T420-102-164),0),0)</f>
        <v>379</v>
      </c>
      <c r="AB420" s="136">
        <f>ROUND((U420+Y420)-MAX(0.3*(U420-102-164),0),0)</f>
        <v>491</v>
      </c>
      <c r="AC420" s="136">
        <f>ROUND((V420+Z420)-MAX(0.3*(V420-102-164),0),0)</f>
        <v>587</v>
      </c>
      <c r="AD420" s="203">
        <v>13513</v>
      </c>
      <c r="AE420" s="136">
        <v>354</v>
      </c>
      <c r="AF420" s="136">
        <v>0</v>
      </c>
      <c r="AG420" s="136">
        <f>SUM(AE420:AF420)</f>
        <v>354</v>
      </c>
      <c r="AH420" s="136">
        <f>ROUND((AG420+W420)-MAX(0.3*(AG420-102-164),0),0)</f>
        <v>415</v>
      </c>
      <c r="AI420" s="203">
        <v>875</v>
      </c>
      <c r="AJ420" s="204">
        <v>14</v>
      </c>
      <c r="AK420" s="136">
        <v>1</v>
      </c>
      <c r="AL420" s="136">
        <v>153</v>
      </c>
      <c r="AM420" s="136">
        <v>27</v>
      </c>
      <c r="AN420" s="6">
        <v>0.85</v>
      </c>
      <c r="AO420" s="136">
        <v>46</v>
      </c>
      <c r="AP420" s="136">
        <v>10</v>
      </c>
      <c r="AQ420" s="6">
        <v>0.82</v>
      </c>
      <c r="AR420" s="149">
        <v>0</v>
      </c>
      <c r="AS420" s="149">
        <v>0.14000000000000001</v>
      </c>
      <c r="AT420" s="149">
        <v>0.14000000000000001</v>
      </c>
      <c r="AU420" s="149">
        <v>0.14000000000000001</v>
      </c>
      <c r="AV420" s="136">
        <v>0</v>
      </c>
      <c r="AW420" s="136">
        <v>874</v>
      </c>
      <c r="AX420" s="136">
        <v>874</v>
      </c>
      <c r="AY420" s="136">
        <v>874</v>
      </c>
      <c r="AZ420" s="149">
        <v>0</v>
      </c>
      <c r="BA420" s="149">
        <v>0.1</v>
      </c>
      <c r="BB420" s="149">
        <v>0.1</v>
      </c>
      <c r="BC420" s="149">
        <v>0.1</v>
      </c>
      <c r="BD420" s="138">
        <v>0</v>
      </c>
      <c r="BE420" s="138"/>
      <c r="BF420" s="138"/>
      <c r="BG420" s="136">
        <v>0</v>
      </c>
      <c r="BH420" s="6">
        <v>3.35</v>
      </c>
      <c r="BI420" s="6">
        <v>3.25</v>
      </c>
      <c r="BJ420" s="136"/>
      <c r="BK420" s="136"/>
      <c r="BL420" s="136"/>
      <c r="BM420" s="136"/>
      <c r="BN420" s="238"/>
      <c r="BO420" s="136"/>
      <c r="BP420" s="136"/>
      <c r="BQ420" s="136"/>
      <c r="BR420" s="136"/>
      <c r="BS420" s="136"/>
      <c r="BT420" s="136"/>
      <c r="BU420" s="136"/>
    </row>
    <row r="421" spans="1:73">
      <c r="A421" s="4" t="s">
        <v>82</v>
      </c>
      <c r="B421" s="137">
        <v>12</v>
      </c>
      <c r="C421" s="137">
        <v>1988</v>
      </c>
      <c r="D421" s="190">
        <v>1079828</v>
      </c>
      <c r="E421" s="141">
        <v>501341</v>
      </c>
      <c r="F421" s="141">
        <v>16434</v>
      </c>
      <c r="G421" s="191">
        <v>3.2</v>
      </c>
      <c r="H421" s="209"/>
      <c r="I421" s="209"/>
      <c r="J421" s="209"/>
      <c r="K421" s="145">
        <v>26799</v>
      </c>
      <c r="L421" s="197"/>
      <c r="N421" s="140">
        <v>20461349</v>
      </c>
      <c r="O421" s="145">
        <v>16371</v>
      </c>
      <c r="P421" s="145">
        <v>41240</v>
      </c>
      <c r="Q421" s="145">
        <v>13385</v>
      </c>
      <c r="R421" s="145">
        <v>79442.66</v>
      </c>
      <c r="S421" s="145">
        <v>30870.42</v>
      </c>
      <c r="T421" s="145">
        <v>429</v>
      </c>
      <c r="U421" s="145">
        <v>515</v>
      </c>
      <c r="V421" s="145">
        <v>601</v>
      </c>
      <c r="W421" s="145">
        <v>133</v>
      </c>
      <c r="X421" s="145">
        <v>244</v>
      </c>
      <c r="Y421" s="145">
        <v>350</v>
      </c>
      <c r="Z421" s="145">
        <v>444</v>
      </c>
      <c r="AA421" s="136">
        <f>ROUND((T421+X421)-MAX(0.3*(T421-144-234),0),0)</f>
        <v>658</v>
      </c>
      <c r="AB421" s="136">
        <f>ROUND((U421+Y421)-MAX(0.3*(U421-144-234),0),0)</f>
        <v>824</v>
      </c>
      <c r="AC421" s="136">
        <f>ROUND((V421+Z421)-MAX(0.3*(V421-144-234),0),0)</f>
        <v>978</v>
      </c>
      <c r="AD421" s="203">
        <v>1032</v>
      </c>
      <c r="AE421" s="136">
        <v>354</v>
      </c>
      <c r="AF421" s="136">
        <v>5</v>
      </c>
      <c r="AG421" s="136">
        <f>SUM(AE421:AF421)</f>
        <v>359</v>
      </c>
      <c r="AH421" s="136">
        <f>ROUND((AG421+W421)-MAX(0.3*(AG421-144-234),0),0)</f>
        <v>492</v>
      </c>
      <c r="AI421" s="203">
        <v>117</v>
      </c>
      <c r="AJ421" s="204">
        <v>11.1</v>
      </c>
      <c r="AK421" s="136">
        <v>1</v>
      </c>
      <c r="AL421" s="136">
        <v>40</v>
      </c>
      <c r="AM421" s="136">
        <v>10</v>
      </c>
      <c r="AN421" s="6">
        <v>0.8</v>
      </c>
      <c r="AO421" s="136">
        <v>20</v>
      </c>
      <c r="AP421" s="136">
        <v>5</v>
      </c>
      <c r="AQ421" s="6">
        <v>0.8</v>
      </c>
      <c r="AR421" s="149">
        <v>0</v>
      </c>
      <c r="AS421" s="149">
        <v>0.14000000000000001</v>
      </c>
      <c r="AT421" s="149">
        <v>0.14000000000000001</v>
      </c>
      <c r="AU421" s="149">
        <v>0.14000000000000001</v>
      </c>
      <c r="AV421" s="136">
        <v>0</v>
      </c>
      <c r="AW421" s="136">
        <v>874</v>
      </c>
      <c r="AX421" s="136">
        <v>874</v>
      </c>
      <c r="AY421" s="136">
        <v>874</v>
      </c>
      <c r="AZ421" s="149">
        <v>0</v>
      </c>
      <c r="BA421" s="149">
        <v>0.1</v>
      </c>
      <c r="BB421" s="149">
        <v>0.1</v>
      </c>
      <c r="BC421" s="149">
        <v>0.1</v>
      </c>
      <c r="BD421" s="138">
        <v>0</v>
      </c>
      <c r="BE421" s="138"/>
      <c r="BF421" s="138"/>
      <c r="BG421" s="136">
        <v>0</v>
      </c>
      <c r="BH421" s="6">
        <v>3.35</v>
      </c>
      <c r="BI421" s="6">
        <v>3.85</v>
      </c>
      <c r="BJ421" s="136"/>
      <c r="BK421" s="136"/>
      <c r="BL421" s="136"/>
      <c r="BM421" s="136"/>
      <c r="BN421" s="238"/>
      <c r="BO421" s="136"/>
      <c r="BP421" s="136"/>
      <c r="BQ421" s="136"/>
      <c r="BR421" s="136"/>
      <c r="BS421" s="136"/>
      <c r="BT421" s="136"/>
      <c r="BU421" s="136"/>
    </row>
    <row r="422" spans="1:73">
      <c r="A422" s="4" t="s">
        <v>83</v>
      </c>
      <c r="B422" s="137">
        <v>13</v>
      </c>
      <c r="C422" s="137">
        <v>1988</v>
      </c>
      <c r="D422" s="190">
        <v>985664</v>
      </c>
      <c r="E422" s="141">
        <v>450247</v>
      </c>
      <c r="F422" s="141">
        <v>28877</v>
      </c>
      <c r="G422" s="191">
        <v>6</v>
      </c>
      <c r="H422" s="209"/>
      <c r="I422" s="209"/>
      <c r="J422" s="209"/>
      <c r="K422" s="145">
        <v>15285</v>
      </c>
      <c r="L422" s="197"/>
      <c r="N422" s="140">
        <v>13524893</v>
      </c>
      <c r="O422" s="145">
        <v>37086</v>
      </c>
      <c r="P422" s="145">
        <v>17396</v>
      </c>
      <c r="Q422" s="145">
        <v>6430</v>
      </c>
      <c r="R422" s="145">
        <v>61685</v>
      </c>
      <c r="S422" s="145">
        <v>21278.83</v>
      </c>
      <c r="T422" s="145">
        <v>245</v>
      </c>
      <c r="U422" s="145">
        <v>304</v>
      </c>
      <c r="V422" s="145">
        <v>344</v>
      </c>
      <c r="W422" s="145">
        <v>87</v>
      </c>
      <c r="X422" s="145">
        <v>159</v>
      </c>
      <c r="Y422" s="145">
        <v>228</v>
      </c>
      <c r="Z422" s="145">
        <v>290</v>
      </c>
      <c r="AA422" s="136">
        <f>ROUND((T422+X422)-MAX(0.3*(T422-102-164),0),0)</f>
        <v>404</v>
      </c>
      <c r="AB422" s="136">
        <f>ROUND((U422+Y422)-MAX(0.3*(U422-102-164),0),0)</f>
        <v>521</v>
      </c>
      <c r="AC422" s="136">
        <f>ROUND((V422+Z422)-MAX(0.3*(V422-102-164),0),0)</f>
        <v>611</v>
      </c>
      <c r="AD422" s="203">
        <v>422</v>
      </c>
      <c r="AE422" s="136">
        <v>354</v>
      </c>
      <c r="AF422" s="136">
        <v>73</v>
      </c>
      <c r="AG422" s="136">
        <f>SUM(AE422:AF422)</f>
        <v>427</v>
      </c>
      <c r="AH422" s="136">
        <f>ROUND((AG422+W422)-MAX(0.3*(AG422-102-164),0),0)</f>
        <v>466</v>
      </c>
      <c r="AI422" s="203">
        <v>124</v>
      </c>
      <c r="AJ422" s="204">
        <v>12.5</v>
      </c>
      <c r="AK422" s="136">
        <v>1</v>
      </c>
      <c r="AL422" s="136">
        <v>20</v>
      </c>
      <c r="AM422" s="136">
        <v>64</v>
      </c>
      <c r="AN422" s="6">
        <v>0.24</v>
      </c>
      <c r="AO422" s="136">
        <v>16</v>
      </c>
      <c r="AP422" s="136">
        <v>26</v>
      </c>
      <c r="AQ422" s="6">
        <v>0.38</v>
      </c>
      <c r="AR422" s="149">
        <v>0</v>
      </c>
      <c r="AS422" s="149">
        <v>0.14000000000000001</v>
      </c>
      <c r="AT422" s="149">
        <v>0.14000000000000001</v>
      </c>
      <c r="AU422" s="149">
        <v>0.14000000000000001</v>
      </c>
      <c r="AV422" s="136">
        <v>0</v>
      </c>
      <c r="AW422" s="136">
        <v>874</v>
      </c>
      <c r="AX422" s="136">
        <v>874</v>
      </c>
      <c r="AY422" s="136">
        <v>874</v>
      </c>
      <c r="AZ422" s="149">
        <v>0</v>
      </c>
      <c r="BA422" s="149">
        <v>0.1</v>
      </c>
      <c r="BB422" s="149">
        <v>0.1</v>
      </c>
      <c r="BC422" s="149">
        <v>0.1</v>
      </c>
      <c r="BD422" s="138">
        <v>0</v>
      </c>
      <c r="BE422" s="138"/>
      <c r="BF422" s="138"/>
      <c r="BG422" s="136">
        <v>0</v>
      </c>
      <c r="BH422" s="6">
        <v>3.35</v>
      </c>
      <c r="BI422" s="6">
        <v>2.2999999999999998</v>
      </c>
      <c r="BJ422" s="136"/>
      <c r="BK422" s="136"/>
      <c r="BL422" s="136"/>
      <c r="BM422" s="136"/>
      <c r="BN422" s="238"/>
      <c r="BO422" s="136"/>
      <c r="BP422" s="136"/>
      <c r="BQ422" s="136"/>
      <c r="BR422" s="136"/>
      <c r="BS422" s="136"/>
      <c r="BT422" s="136"/>
      <c r="BU422" s="136"/>
    </row>
    <row r="423" spans="1:73">
      <c r="A423" s="4" t="s">
        <v>84</v>
      </c>
      <c r="B423" s="137">
        <v>14</v>
      </c>
      <c r="C423" s="137">
        <v>1988</v>
      </c>
      <c r="D423" s="190">
        <v>11390183</v>
      </c>
      <c r="E423" s="141">
        <v>5458962</v>
      </c>
      <c r="F423" s="141">
        <v>390232</v>
      </c>
      <c r="G423" s="191">
        <v>6.7</v>
      </c>
      <c r="H423" s="209"/>
      <c r="I423" s="209"/>
      <c r="J423" s="209"/>
      <c r="K423" s="145">
        <v>252197</v>
      </c>
      <c r="L423" s="197"/>
      <c r="N423" s="140">
        <v>212990719</v>
      </c>
      <c r="O423" s="145">
        <v>30666</v>
      </c>
      <c r="P423" s="145">
        <v>671237</v>
      </c>
      <c r="Q423" s="145">
        <v>220071</v>
      </c>
      <c r="R423" s="145">
        <v>1031571</v>
      </c>
      <c r="S423" s="145">
        <v>415242</v>
      </c>
      <c r="T423" s="145">
        <v>250</v>
      </c>
      <c r="U423" s="145">
        <v>342</v>
      </c>
      <c r="V423" s="145">
        <v>386</v>
      </c>
      <c r="W423" s="145">
        <v>87</v>
      </c>
      <c r="X423" s="145">
        <v>159</v>
      </c>
      <c r="Y423" s="145">
        <v>228</v>
      </c>
      <c r="Z423" s="145">
        <v>290</v>
      </c>
      <c r="AA423" s="136">
        <f>ROUND((T423+X423)-MAX(0.3*(T423-102-164),0),0)</f>
        <v>409</v>
      </c>
      <c r="AB423" s="136">
        <f>ROUND((U423+Y423)-MAX(0.3*(U423-102-164),0),0)</f>
        <v>547</v>
      </c>
      <c r="AC423" s="136">
        <f>ROUND((V423+Z423)-MAX(0.3*(V423-102-164),0),0)</f>
        <v>640</v>
      </c>
      <c r="AD423" s="203">
        <v>18938</v>
      </c>
      <c r="AE423" s="136">
        <v>354</v>
      </c>
      <c r="AF423" s="136">
        <v>0</v>
      </c>
      <c r="AG423" s="136">
        <f>SUM(AE423:AF423)</f>
        <v>354</v>
      </c>
      <c r="AH423" s="136">
        <f>ROUND((AG423+W423)-MAX(0.3*(AG423-102-164),0),0)</f>
        <v>415</v>
      </c>
      <c r="AI423" s="203">
        <v>1436</v>
      </c>
      <c r="AJ423" s="204">
        <v>12.7</v>
      </c>
      <c r="AK423" s="136">
        <v>0</v>
      </c>
      <c r="AL423" s="136">
        <v>67</v>
      </c>
      <c r="AM423" s="136">
        <v>51</v>
      </c>
      <c r="AN423" s="6">
        <v>0.56999999999999995</v>
      </c>
      <c r="AO423" s="136">
        <v>31</v>
      </c>
      <c r="AP423" s="136">
        <v>28</v>
      </c>
      <c r="AQ423" s="6">
        <v>0.53</v>
      </c>
      <c r="AR423" s="149">
        <v>0</v>
      </c>
      <c r="AS423" s="149">
        <v>0.14000000000000001</v>
      </c>
      <c r="AT423" s="149">
        <v>0.14000000000000001</v>
      </c>
      <c r="AU423" s="149">
        <v>0.14000000000000001</v>
      </c>
      <c r="AV423" s="136">
        <v>0</v>
      </c>
      <c r="AW423" s="136">
        <v>874</v>
      </c>
      <c r="AX423" s="136">
        <v>874</v>
      </c>
      <c r="AY423" s="136">
        <v>874</v>
      </c>
      <c r="AZ423" s="149">
        <v>0</v>
      </c>
      <c r="BA423" s="149">
        <v>0.1</v>
      </c>
      <c r="BB423" s="149">
        <v>0.1</v>
      </c>
      <c r="BC423" s="149">
        <v>0.1</v>
      </c>
      <c r="BD423" s="138">
        <v>0</v>
      </c>
      <c r="BE423" s="138"/>
      <c r="BF423" s="138"/>
      <c r="BG423" s="136">
        <v>0</v>
      </c>
      <c r="BH423" s="6">
        <v>3.35</v>
      </c>
      <c r="BI423" s="6">
        <v>3.35</v>
      </c>
      <c r="BJ423" s="136"/>
      <c r="BK423" s="136"/>
      <c r="BL423" s="136"/>
      <c r="BM423" s="136"/>
      <c r="BN423" s="238"/>
      <c r="BO423" s="136"/>
      <c r="BP423" s="136"/>
      <c r="BQ423" s="136"/>
      <c r="BR423" s="136"/>
      <c r="BS423" s="136"/>
      <c r="BT423" s="136"/>
      <c r="BU423" s="136"/>
    </row>
    <row r="424" spans="1:73">
      <c r="A424" s="4" t="s">
        <v>85</v>
      </c>
      <c r="B424" s="137">
        <v>15</v>
      </c>
      <c r="C424" s="137">
        <v>1988</v>
      </c>
      <c r="D424" s="190">
        <v>5491735</v>
      </c>
      <c r="E424" s="141">
        <v>2658707</v>
      </c>
      <c r="F424" s="141">
        <v>146976</v>
      </c>
      <c r="G424" s="191">
        <v>5.2</v>
      </c>
      <c r="H424" s="209"/>
      <c r="I424" s="209"/>
      <c r="J424" s="209"/>
      <c r="K424" s="145">
        <v>99492</v>
      </c>
      <c r="L424" s="197"/>
      <c r="N424" s="140">
        <v>85438311</v>
      </c>
      <c r="O424" s="145">
        <v>17570</v>
      </c>
      <c r="P424" s="145">
        <v>151517</v>
      </c>
      <c r="Q424" s="145">
        <v>52975</v>
      </c>
      <c r="R424" s="145">
        <v>302128.5</v>
      </c>
      <c r="S424" s="145">
        <v>104123.8</v>
      </c>
      <c r="T424" s="145">
        <v>229</v>
      </c>
      <c r="U424" s="145">
        <v>288</v>
      </c>
      <c r="V424" s="145">
        <v>346</v>
      </c>
      <c r="W424" s="145">
        <v>87</v>
      </c>
      <c r="X424" s="145">
        <v>159</v>
      </c>
      <c r="Y424" s="145">
        <v>228</v>
      </c>
      <c r="Z424" s="145">
        <v>290</v>
      </c>
      <c r="AA424" s="136">
        <f>ROUND((T424+X424)-MAX(0.3*(T424-102-164),0),0)</f>
        <v>388</v>
      </c>
      <c r="AB424" s="136">
        <f>ROUND((U424+Y424)-MAX(0.3*(U424-102-164),0),0)</f>
        <v>509</v>
      </c>
      <c r="AC424" s="136">
        <f>ROUND((V424+Z424)-MAX(0.3*(V424-102-164),0),0)</f>
        <v>612</v>
      </c>
      <c r="AD424" s="203">
        <v>3293</v>
      </c>
      <c r="AE424" s="136">
        <v>354</v>
      </c>
      <c r="AF424" s="136">
        <v>0</v>
      </c>
      <c r="AG424" s="136">
        <f>SUM(AE424:AF424)</f>
        <v>354</v>
      </c>
      <c r="AH424" s="136">
        <f>ROUND((AG424+W424)-MAX(0.3*(AG424-102-164),0),0)</f>
        <v>415</v>
      </c>
      <c r="AI424" s="203">
        <v>560</v>
      </c>
      <c r="AJ424" s="204">
        <v>10.1</v>
      </c>
      <c r="AK424" s="136">
        <v>0</v>
      </c>
      <c r="AL424" s="136">
        <v>48</v>
      </c>
      <c r="AM424" s="136">
        <v>52</v>
      </c>
      <c r="AN424" s="6">
        <v>0.48</v>
      </c>
      <c r="AO424" s="136">
        <v>19</v>
      </c>
      <c r="AP424" s="136">
        <v>30</v>
      </c>
      <c r="AQ424" s="6">
        <v>0.39</v>
      </c>
      <c r="AR424" s="149">
        <v>0</v>
      </c>
      <c r="AS424" s="149">
        <v>0.14000000000000001</v>
      </c>
      <c r="AT424" s="149">
        <v>0.14000000000000001</v>
      </c>
      <c r="AU424" s="149">
        <v>0.14000000000000001</v>
      </c>
      <c r="AV424" s="136">
        <v>0</v>
      </c>
      <c r="AW424" s="136">
        <v>874</v>
      </c>
      <c r="AX424" s="136">
        <v>874</v>
      </c>
      <c r="AY424" s="136">
        <v>874</v>
      </c>
      <c r="AZ424" s="149">
        <v>0</v>
      </c>
      <c r="BA424" s="149">
        <v>0.1</v>
      </c>
      <c r="BB424" s="149">
        <v>0.1</v>
      </c>
      <c r="BC424" s="149">
        <v>0.1</v>
      </c>
      <c r="BD424" s="138">
        <v>0</v>
      </c>
      <c r="BE424" s="138"/>
      <c r="BF424" s="138"/>
      <c r="BG424" s="136">
        <v>0</v>
      </c>
      <c r="BH424" s="6">
        <v>3.35</v>
      </c>
      <c r="BI424" s="6">
        <v>2</v>
      </c>
      <c r="BJ424" s="136"/>
      <c r="BK424" s="136"/>
      <c r="BL424" s="136"/>
      <c r="BM424" s="136"/>
      <c r="BN424" s="238"/>
      <c r="BO424" s="136"/>
      <c r="BP424" s="136"/>
      <c r="BQ424" s="136"/>
      <c r="BR424" s="136"/>
      <c r="BS424" s="136"/>
      <c r="BT424" s="136"/>
      <c r="BU424" s="136"/>
    </row>
    <row r="425" spans="1:73">
      <c r="A425" s="4" t="s">
        <v>86</v>
      </c>
      <c r="B425" s="137">
        <v>16</v>
      </c>
      <c r="C425" s="137">
        <v>1988</v>
      </c>
      <c r="D425" s="190">
        <v>2768388</v>
      </c>
      <c r="E425" s="141">
        <v>1424110</v>
      </c>
      <c r="F425" s="141">
        <v>67000</v>
      </c>
      <c r="G425" s="191">
        <v>4.5</v>
      </c>
      <c r="H425" s="209"/>
      <c r="I425" s="209"/>
      <c r="J425" s="209"/>
      <c r="K425" s="145">
        <v>49088</v>
      </c>
      <c r="L425" s="197"/>
      <c r="N425" s="140">
        <v>42750976</v>
      </c>
      <c r="O425" s="145">
        <v>6127</v>
      </c>
      <c r="P425" s="145">
        <v>104065</v>
      </c>
      <c r="Q425" s="145">
        <v>37082</v>
      </c>
      <c r="R425" s="145">
        <v>179260.79999999999</v>
      </c>
      <c r="S425" s="145">
        <v>70236.5</v>
      </c>
      <c r="T425" s="145">
        <v>322</v>
      </c>
      <c r="U425" s="145">
        <v>381</v>
      </c>
      <c r="V425" s="145">
        <v>443</v>
      </c>
      <c r="W425" s="145">
        <v>87</v>
      </c>
      <c r="X425" s="145">
        <v>159</v>
      </c>
      <c r="Y425" s="145">
        <v>228</v>
      </c>
      <c r="Z425" s="145">
        <v>290</v>
      </c>
      <c r="AA425" s="136">
        <f>ROUND((T425+X425)-MAX(0.3*(T425-102-164),0),0)</f>
        <v>464</v>
      </c>
      <c r="AB425" s="136">
        <f>ROUND((U425+Y425)-MAX(0.3*(U425-102-164),0),0)</f>
        <v>575</v>
      </c>
      <c r="AC425" s="136">
        <f>ROUND((V425+Z425)-MAX(0.3*(V425-102-164),0),0)</f>
        <v>680</v>
      </c>
      <c r="AD425" s="203">
        <v>2743</v>
      </c>
      <c r="AE425" s="136">
        <v>354</v>
      </c>
      <c r="AF425" s="136">
        <v>0</v>
      </c>
      <c r="AG425" s="136">
        <f>SUM(AE425:AF425)</f>
        <v>354</v>
      </c>
      <c r="AH425" s="136">
        <f>ROUND((AG425+W425)-MAX(0.3*(AG425-102-164),0),0)</f>
        <v>415</v>
      </c>
      <c r="AI425" s="203">
        <v>263</v>
      </c>
      <c r="AJ425" s="204">
        <v>9.4</v>
      </c>
      <c r="AK425" s="136">
        <v>0</v>
      </c>
      <c r="AL425" s="136">
        <v>58</v>
      </c>
      <c r="AM425" s="136">
        <v>42</v>
      </c>
      <c r="AN425" s="6">
        <v>0.57999999999999996</v>
      </c>
      <c r="AO425" s="136">
        <v>30</v>
      </c>
      <c r="AP425" s="136">
        <v>20</v>
      </c>
      <c r="AQ425" s="6">
        <v>0.6</v>
      </c>
      <c r="AR425" s="149">
        <v>0</v>
      </c>
      <c r="AS425" s="149">
        <v>0.14000000000000001</v>
      </c>
      <c r="AT425" s="149">
        <v>0.14000000000000001</v>
      </c>
      <c r="AU425" s="149">
        <v>0.14000000000000001</v>
      </c>
      <c r="AV425" s="136">
        <v>0</v>
      </c>
      <c r="AW425" s="136">
        <v>874</v>
      </c>
      <c r="AX425" s="136">
        <v>874</v>
      </c>
      <c r="AY425" s="136">
        <v>874</v>
      </c>
      <c r="AZ425" s="149">
        <v>0</v>
      </c>
      <c r="BA425" s="149">
        <v>0.1</v>
      </c>
      <c r="BB425" s="149">
        <v>0.1</v>
      </c>
      <c r="BC425" s="149">
        <v>0.1</v>
      </c>
      <c r="BD425" s="138">
        <v>0</v>
      </c>
      <c r="BE425" s="138"/>
      <c r="BF425" s="138"/>
      <c r="BG425" s="136">
        <v>0</v>
      </c>
      <c r="BH425" s="6">
        <v>3.35</v>
      </c>
      <c r="BI425" s="6">
        <v>3.35</v>
      </c>
      <c r="BJ425" s="136"/>
      <c r="BK425" s="136"/>
      <c r="BL425" s="136"/>
      <c r="BM425" s="136"/>
      <c r="BN425" s="238"/>
      <c r="BO425" s="136"/>
      <c r="BP425" s="136"/>
      <c r="BQ425" s="136"/>
      <c r="BR425" s="136"/>
      <c r="BS425" s="136"/>
      <c r="BT425" s="136"/>
      <c r="BU425" s="136"/>
    </row>
    <row r="426" spans="1:73">
      <c r="A426" s="4" t="s">
        <v>87</v>
      </c>
      <c r="B426" s="137">
        <v>17</v>
      </c>
      <c r="C426" s="137">
        <v>1988</v>
      </c>
      <c r="D426" s="190">
        <v>2461996</v>
      </c>
      <c r="E426" s="141">
        <v>1218556</v>
      </c>
      <c r="F426" s="141">
        <v>57940</v>
      </c>
      <c r="G426" s="191">
        <v>4.5</v>
      </c>
      <c r="H426" s="209"/>
      <c r="I426" s="209"/>
      <c r="J426" s="209"/>
      <c r="K426" s="145">
        <v>46698</v>
      </c>
      <c r="L426" s="197"/>
      <c r="N426" s="140">
        <v>40681838</v>
      </c>
      <c r="O426" s="145">
        <v>29130</v>
      </c>
      <c r="P426" s="145">
        <v>70447</v>
      </c>
      <c r="Q426" s="145">
        <v>23996</v>
      </c>
      <c r="R426" s="145">
        <v>119162.9</v>
      </c>
      <c r="S426" s="145">
        <v>45118.080000000002</v>
      </c>
      <c r="T426" s="145">
        <v>338</v>
      </c>
      <c r="U426" s="145">
        <v>409</v>
      </c>
      <c r="V426" s="145">
        <v>470</v>
      </c>
      <c r="W426" s="145">
        <v>87</v>
      </c>
      <c r="X426" s="145">
        <v>159</v>
      </c>
      <c r="Y426" s="145">
        <v>228</v>
      </c>
      <c r="Z426" s="145">
        <v>290</v>
      </c>
      <c r="AA426" s="136">
        <f>ROUND((T426+X426)-MAX(0.3*(T426-102-164),0),0)</f>
        <v>475</v>
      </c>
      <c r="AB426" s="136">
        <f>ROUND((U426+Y426)-MAX(0.3*(U426-102-164),0),0)</f>
        <v>594</v>
      </c>
      <c r="AC426" s="136">
        <f>ROUND((V426+Z426)-MAX(0.3*(V426-102-164),0),0)</f>
        <v>699</v>
      </c>
      <c r="AD426" s="203">
        <v>2184</v>
      </c>
      <c r="AE426" s="136">
        <v>354</v>
      </c>
      <c r="AF426" s="136">
        <v>0</v>
      </c>
      <c r="AG426" s="136">
        <f>SUM(AE426:AF426)</f>
        <v>354</v>
      </c>
      <c r="AH426" s="136">
        <f>ROUND((AG426+W426)-MAX(0.3*(AG426-102-164),0),0)</f>
        <v>415</v>
      </c>
      <c r="AI426" s="203">
        <v>195</v>
      </c>
      <c r="AJ426" s="204">
        <v>8.1</v>
      </c>
      <c r="AK426" s="136">
        <v>0</v>
      </c>
      <c r="AL426" s="136">
        <v>51</v>
      </c>
      <c r="AM426" s="136">
        <v>74</v>
      </c>
      <c r="AN426" s="6">
        <v>0.41</v>
      </c>
      <c r="AO426" s="136">
        <v>16</v>
      </c>
      <c r="AP426" s="136">
        <v>24</v>
      </c>
      <c r="AQ426" s="6">
        <v>0.4</v>
      </c>
      <c r="AR426" s="149">
        <v>0</v>
      </c>
      <c r="AS426" s="149">
        <v>0.14000000000000001</v>
      </c>
      <c r="AT426" s="149">
        <v>0.14000000000000001</v>
      </c>
      <c r="AU426" s="149">
        <v>0.14000000000000001</v>
      </c>
      <c r="AV426" s="136">
        <v>0</v>
      </c>
      <c r="AW426" s="136">
        <v>874</v>
      </c>
      <c r="AX426" s="136">
        <v>874</v>
      </c>
      <c r="AY426" s="136">
        <v>874</v>
      </c>
      <c r="AZ426" s="149">
        <v>0</v>
      </c>
      <c r="BA426" s="149">
        <v>0.1</v>
      </c>
      <c r="BB426" s="149">
        <v>0.1</v>
      </c>
      <c r="BC426" s="149">
        <v>0.1</v>
      </c>
      <c r="BD426" s="138">
        <v>0</v>
      </c>
      <c r="BE426" s="138"/>
      <c r="BF426" s="138"/>
      <c r="BG426" s="136">
        <v>0</v>
      </c>
      <c r="BH426" s="6">
        <v>3.35</v>
      </c>
      <c r="BI426" s="6">
        <v>2.65</v>
      </c>
      <c r="BJ426" s="136"/>
      <c r="BK426" s="136"/>
      <c r="BL426" s="136"/>
      <c r="BM426" s="136"/>
      <c r="BN426" s="238"/>
      <c r="BO426" s="136"/>
      <c r="BP426" s="136"/>
      <c r="BQ426" s="136"/>
      <c r="BR426" s="136"/>
      <c r="BS426" s="136"/>
      <c r="BT426" s="136"/>
      <c r="BU426" s="136"/>
    </row>
    <row r="427" spans="1:73">
      <c r="A427" s="4" t="s">
        <v>88</v>
      </c>
      <c r="B427" s="137">
        <v>18</v>
      </c>
      <c r="C427" s="137">
        <v>1988</v>
      </c>
      <c r="D427" s="190">
        <v>3679999</v>
      </c>
      <c r="E427" s="141">
        <v>1581966</v>
      </c>
      <c r="F427" s="141">
        <v>130362</v>
      </c>
      <c r="G427" s="191">
        <v>7.6</v>
      </c>
      <c r="H427" s="209"/>
      <c r="I427" s="209"/>
      <c r="J427" s="209"/>
      <c r="K427" s="145">
        <v>61851</v>
      </c>
      <c r="L427" s="197"/>
      <c r="N427" s="140">
        <v>50389911</v>
      </c>
      <c r="O427" s="145">
        <v>90586</v>
      </c>
      <c r="P427" s="145">
        <v>155201</v>
      </c>
      <c r="Q427" s="145">
        <v>58340</v>
      </c>
      <c r="R427" s="145">
        <v>471924.3</v>
      </c>
      <c r="S427" s="145">
        <v>166552.79999999999</v>
      </c>
      <c r="T427" s="145">
        <v>179</v>
      </c>
      <c r="U427" s="145">
        <v>207</v>
      </c>
      <c r="V427" s="145">
        <v>259</v>
      </c>
      <c r="W427" s="145">
        <v>87</v>
      </c>
      <c r="X427" s="145">
        <v>159</v>
      </c>
      <c r="Y427" s="145">
        <v>228</v>
      </c>
      <c r="Z427" s="145">
        <v>290</v>
      </c>
      <c r="AA427" s="136">
        <f>ROUND((T427+X427)-MAX(0.3*(T427-102-164),0),0)</f>
        <v>338</v>
      </c>
      <c r="AB427" s="136">
        <f>ROUND((U427+Y427)-MAX(0.3*(U427-102-164),0),0)</f>
        <v>435</v>
      </c>
      <c r="AC427" s="136">
        <f>ROUND((V427+Z427)-MAX(0.3*(V427-102-164),0),0)</f>
        <v>549</v>
      </c>
      <c r="AD427" s="203">
        <v>9559</v>
      </c>
      <c r="AE427" s="136">
        <v>354</v>
      </c>
      <c r="AF427" s="136">
        <v>0</v>
      </c>
      <c r="AG427" s="136">
        <f>SUM(AE427:AF427)</f>
        <v>354</v>
      </c>
      <c r="AH427" s="136">
        <f>ROUND((AG427+W427)-MAX(0.3*(AG427-102-164),0),0)</f>
        <v>415</v>
      </c>
      <c r="AI427" s="203">
        <v>634</v>
      </c>
      <c r="AJ427" s="204">
        <v>17.600000000000001</v>
      </c>
      <c r="AK427" s="136">
        <v>1</v>
      </c>
      <c r="AL427" s="136">
        <v>73</v>
      </c>
      <c r="AM427" s="136">
        <v>26</v>
      </c>
      <c r="AN427" s="6">
        <v>0.74</v>
      </c>
      <c r="AO427" s="136">
        <v>29</v>
      </c>
      <c r="AP427" s="136">
        <v>9</v>
      </c>
      <c r="AQ427" s="6">
        <v>0.76</v>
      </c>
      <c r="AR427" s="149">
        <v>0</v>
      </c>
      <c r="AS427" s="149">
        <v>0.14000000000000001</v>
      </c>
      <c r="AT427" s="149">
        <v>0.14000000000000001</v>
      </c>
      <c r="AU427" s="149">
        <v>0.14000000000000001</v>
      </c>
      <c r="AV427" s="136">
        <v>0</v>
      </c>
      <c r="AW427" s="136">
        <v>874</v>
      </c>
      <c r="AX427" s="136">
        <v>874</v>
      </c>
      <c r="AY427" s="136">
        <v>874</v>
      </c>
      <c r="AZ427" s="149">
        <v>0</v>
      </c>
      <c r="BA427" s="149">
        <v>0.1</v>
      </c>
      <c r="BB427" s="149">
        <v>0.1</v>
      </c>
      <c r="BC427" s="149">
        <v>0.1</v>
      </c>
      <c r="BD427" s="138">
        <v>0</v>
      </c>
      <c r="BE427" s="138"/>
      <c r="BF427" s="138"/>
      <c r="BG427" s="136">
        <v>0</v>
      </c>
      <c r="BH427" s="6">
        <v>3.35</v>
      </c>
      <c r="BI427" s="6">
        <v>3.35</v>
      </c>
      <c r="BJ427" s="136"/>
      <c r="BK427" s="136"/>
      <c r="BL427" s="136"/>
      <c r="BM427" s="136"/>
      <c r="BN427" s="238"/>
      <c r="BO427" s="136"/>
      <c r="BP427" s="136"/>
      <c r="BQ427" s="136"/>
      <c r="BR427" s="136"/>
      <c r="BS427" s="136"/>
      <c r="BT427" s="136"/>
      <c r="BU427" s="136"/>
    </row>
    <row r="428" spans="1:73">
      <c r="A428" s="4" t="s">
        <v>89</v>
      </c>
      <c r="B428" s="137">
        <v>19</v>
      </c>
      <c r="C428" s="137">
        <v>1988</v>
      </c>
      <c r="D428" s="190">
        <v>4288863</v>
      </c>
      <c r="E428" s="141">
        <v>1712758</v>
      </c>
      <c r="F428" s="141">
        <v>208138</v>
      </c>
      <c r="G428" s="191">
        <v>10.8</v>
      </c>
      <c r="H428" s="209"/>
      <c r="I428" s="209"/>
      <c r="J428" s="209"/>
      <c r="K428" s="145">
        <v>83196</v>
      </c>
      <c r="L428" s="197"/>
      <c r="N428" s="140">
        <v>56162777</v>
      </c>
      <c r="O428" s="145">
        <v>27259</v>
      </c>
      <c r="P428" s="145">
        <v>272442</v>
      </c>
      <c r="Q428" s="145">
        <v>90847</v>
      </c>
      <c r="R428" s="145">
        <v>727212.4</v>
      </c>
      <c r="S428" s="145">
        <v>238370.3</v>
      </c>
      <c r="T428" s="145">
        <v>138</v>
      </c>
      <c r="U428" s="145">
        <v>190</v>
      </c>
      <c r="V428" s="145">
        <v>234</v>
      </c>
      <c r="W428" s="145">
        <v>87</v>
      </c>
      <c r="X428" s="145">
        <v>159</v>
      </c>
      <c r="Y428" s="145">
        <v>228</v>
      </c>
      <c r="Z428" s="145">
        <v>290</v>
      </c>
      <c r="AA428" s="136">
        <f>ROUND((T428+X428)-MAX(0.3*(T428-102-164),0),0)</f>
        <v>297</v>
      </c>
      <c r="AB428" s="136">
        <f>ROUND((U428+Y428)-MAX(0.3*(U428-102-164),0),0)</f>
        <v>418</v>
      </c>
      <c r="AC428" s="136">
        <f>ROUND((V428+Z428)-MAX(0.3*(V428-102-164),0),0)</f>
        <v>524</v>
      </c>
      <c r="AD428" s="203">
        <v>9327</v>
      </c>
      <c r="AE428" s="136">
        <v>354</v>
      </c>
      <c r="AF428" s="136">
        <v>0</v>
      </c>
      <c r="AG428" s="136">
        <f>SUM(AE428:AF428)</f>
        <v>354</v>
      </c>
      <c r="AH428" s="136">
        <f>ROUND((AG428+W428)-MAX(0.3*(AG428-102-164),0),0)</f>
        <v>415</v>
      </c>
      <c r="AI428" s="203">
        <v>968</v>
      </c>
      <c r="AJ428" s="204">
        <v>22.8</v>
      </c>
      <c r="AK428" s="136">
        <v>1</v>
      </c>
      <c r="AL428" s="136">
        <v>81</v>
      </c>
      <c r="AM428" s="136">
        <v>22</v>
      </c>
      <c r="AN428" s="6">
        <v>0.79</v>
      </c>
      <c r="AO428" s="136">
        <v>34</v>
      </c>
      <c r="AP428" s="136">
        <v>5</v>
      </c>
      <c r="AQ428" s="6">
        <v>0.87</v>
      </c>
      <c r="AR428" s="149">
        <v>0</v>
      </c>
      <c r="AS428" s="149">
        <v>0.14000000000000001</v>
      </c>
      <c r="AT428" s="149">
        <v>0.14000000000000001</v>
      </c>
      <c r="AU428" s="149">
        <v>0.14000000000000001</v>
      </c>
      <c r="AV428" s="136">
        <v>0</v>
      </c>
      <c r="AW428" s="136">
        <v>874</v>
      </c>
      <c r="AX428" s="136">
        <v>874</v>
      </c>
      <c r="AY428" s="136">
        <v>874</v>
      </c>
      <c r="AZ428" s="149">
        <v>0</v>
      </c>
      <c r="BA428" s="149">
        <v>0.1</v>
      </c>
      <c r="BB428" s="149">
        <v>0.1</v>
      </c>
      <c r="BC428" s="149">
        <v>0.1</v>
      </c>
      <c r="BD428" s="138">
        <v>0</v>
      </c>
      <c r="BE428" s="138"/>
      <c r="BF428" s="138"/>
      <c r="BG428" s="136">
        <v>0</v>
      </c>
      <c r="BH428" s="6">
        <v>3.35</v>
      </c>
      <c r="BI428" s="6">
        <v>3.35</v>
      </c>
      <c r="BJ428" s="136"/>
      <c r="BK428" s="136"/>
      <c r="BL428" s="136"/>
      <c r="BM428" s="136"/>
      <c r="BN428" s="238"/>
      <c r="BO428" s="136"/>
      <c r="BP428" s="136"/>
      <c r="BQ428" s="136"/>
      <c r="BR428" s="136"/>
      <c r="BS428" s="136"/>
      <c r="BT428" s="136"/>
      <c r="BU428" s="136"/>
    </row>
    <row r="429" spans="1:73">
      <c r="A429" s="4" t="s">
        <v>90</v>
      </c>
      <c r="B429" s="137">
        <v>20</v>
      </c>
      <c r="C429" s="137">
        <v>1988</v>
      </c>
      <c r="D429" s="190">
        <v>1203840</v>
      </c>
      <c r="E429" s="141">
        <v>576895</v>
      </c>
      <c r="F429" s="141">
        <v>21764</v>
      </c>
      <c r="G429" s="191">
        <v>3.6</v>
      </c>
      <c r="H429" s="209"/>
      <c r="I429" s="209"/>
      <c r="J429" s="209"/>
      <c r="K429" s="145">
        <v>21371</v>
      </c>
      <c r="L429" s="197"/>
      <c r="N429" s="140">
        <v>19127295</v>
      </c>
      <c r="O429" s="145">
        <v>6841</v>
      </c>
      <c r="P429" s="145">
        <v>51396</v>
      </c>
      <c r="Q429" s="145">
        <v>18002</v>
      </c>
      <c r="R429" s="145">
        <v>85754.91</v>
      </c>
      <c r="S429" s="145">
        <v>37167</v>
      </c>
      <c r="T429" s="145">
        <v>310</v>
      </c>
      <c r="U429" s="145">
        <v>416</v>
      </c>
      <c r="V429" s="145">
        <v>522</v>
      </c>
      <c r="W429" s="145">
        <v>87</v>
      </c>
      <c r="X429" s="145">
        <v>159</v>
      </c>
      <c r="Y429" s="145">
        <v>228</v>
      </c>
      <c r="Z429" s="145">
        <v>290</v>
      </c>
      <c r="AA429" s="136">
        <f>ROUND((T429+X429)-MAX(0.3*(T429-102-164),0),0)</f>
        <v>456</v>
      </c>
      <c r="AB429" s="136">
        <f>ROUND((U429+Y429)-MAX(0.3*(U429-102-164),0),0)</f>
        <v>599</v>
      </c>
      <c r="AC429" s="136">
        <f>ROUND((V429+Z429)-MAX(0.3*(V429-102-164),0),0)</f>
        <v>735</v>
      </c>
      <c r="AD429" s="203">
        <v>808</v>
      </c>
      <c r="AE429" s="136">
        <v>354</v>
      </c>
      <c r="AF429" s="136">
        <v>10</v>
      </c>
      <c r="AG429" s="136">
        <f>SUM(AE429:AF429)</f>
        <v>364</v>
      </c>
      <c r="AH429" s="136">
        <f>ROUND((AG429+W429)-MAX(0.3*(AG429-102-164),0),0)</f>
        <v>422</v>
      </c>
      <c r="AI429" s="203">
        <v>159</v>
      </c>
      <c r="AJ429" s="204">
        <v>13.2</v>
      </c>
      <c r="AK429" s="136">
        <v>0</v>
      </c>
      <c r="AL429" s="136">
        <v>86</v>
      </c>
      <c r="AM429" s="136">
        <v>65</v>
      </c>
      <c r="AN429" s="6">
        <v>0.56999999999999995</v>
      </c>
      <c r="AO429" s="136">
        <v>20</v>
      </c>
      <c r="AP429" s="136">
        <v>15</v>
      </c>
      <c r="AQ429" s="6">
        <v>0.56999999999999995</v>
      </c>
      <c r="AR429" s="149">
        <v>0</v>
      </c>
      <c r="AS429" s="149">
        <v>0.14000000000000001</v>
      </c>
      <c r="AT429" s="149">
        <v>0.14000000000000001</v>
      </c>
      <c r="AU429" s="149">
        <v>0.14000000000000001</v>
      </c>
      <c r="AV429" s="136">
        <v>0</v>
      </c>
      <c r="AW429" s="136">
        <v>874</v>
      </c>
      <c r="AX429" s="136">
        <v>874</v>
      </c>
      <c r="AY429" s="136">
        <v>874</v>
      </c>
      <c r="AZ429" s="149">
        <v>0</v>
      </c>
      <c r="BA429" s="149">
        <v>0.1</v>
      </c>
      <c r="BB429" s="149">
        <v>0.1</v>
      </c>
      <c r="BC429" s="149">
        <v>0.1</v>
      </c>
      <c r="BD429" s="138">
        <v>0</v>
      </c>
      <c r="BE429" s="138"/>
      <c r="BF429" s="138"/>
      <c r="BG429" s="136">
        <v>0</v>
      </c>
      <c r="BH429" s="6">
        <v>3.35</v>
      </c>
      <c r="BI429" s="6">
        <v>3.65</v>
      </c>
      <c r="BJ429" s="136"/>
      <c r="BK429" s="136"/>
      <c r="BL429" s="136"/>
      <c r="BM429" s="136"/>
      <c r="BN429" s="238"/>
      <c r="BO429" s="136"/>
      <c r="BP429" s="136"/>
      <c r="BQ429" s="136"/>
      <c r="BR429" s="136"/>
      <c r="BS429" s="136"/>
      <c r="BT429" s="136"/>
      <c r="BU429" s="136"/>
    </row>
    <row r="430" spans="1:73">
      <c r="A430" s="4" t="s">
        <v>91</v>
      </c>
      <c r="B430" s="137">
        <v>21</v>
      </c>
      <c r="C430" s="137">
        <v>1988</v>
      </c>
      <c r="D430" s="190">
        <v>4657904</v>
      </c>
      <c r="E430" s="141">
        <v>2364139</v>
      </c>
      <c r="F430" s="141">
        <v>104984</v>
      </c>
      <c r="G430" s="191">
        <v>4.3</v>
      </c>
      <c r="H430" s="209"/>
      <c r="I430" s="209"/>
      <c r="J430" s="209"/>
      <c r="K430" s="145">
        <v>101280</v>
      </c>
      <c r="L430" s="197"/>
      <c r="N430" s="140">
        <v>96766594</v>
      </c>
      <c r="O430" s="145">
        <v>189262</v>
      </c>
      <c r="P430" s="145">
        <v>175424</v>
      </c>
      <c r="Q430" s="145">
        <v>63334</v>
      </c>
      <c r="R430" s="145">
        <v>243256.8</v>
      </c>
      <c r="S430" s="145">
        <v>101859.4</v>
      </c>
      <c r="T430" s="145">
        <v>280</v>
      </c>
      <c r="U430" s="145">
        <v>359</v>
      </c>
      <c r="V430" s="145">
        <v>432</v>
      </c>
      <c r="W430" s="145">
        <v>87</v>
      </c>
      <c r="X430" s="145">
        <v>159</v>
      </c>
      <c r="Y430" s="145">
        <v>228</v>
      </c>
      <c r="Z430" s="145">
        <v>290</v>
      </c>
      <c r="AA430" s="136">
        <f>ROUND((T430+X430)-MAX(0.3*(T430-102-164),0),0)</f>
        <v>435</v>
      </c>
      <c r="AB430" s="136">
        <f>ROUND((U430+Y430)-MAX(0.3*(U430-102-164),0),0)</f>
        <v>559</v>
      </c>
      <c r="AC430" s="136">
        <f>ROUND((V430+Z430)-MAX(0.3*(V430-102-164),0),0)</f>
        <v>672</v>
      </c>
      <c r="AD430" s="203">
        <v>5254</v>
      </c>
      <c r="AE430" s="136">
        <v>354</v>
      </c>
      <c r="AF430" s="136">
        <v>0</v>
      </c>
      <c r="AG430" s="136">
        <f>SUM(AE430:AF430)</f>
        <v>354</v>
      </c>
      <c r="AH430" s="136">
        <f>ROUND((AG430+W430)-MAX(0.3*(AG430-102-164),0),0)</f>
        <v>415</v>
      </c>
      <c r="AI430" s="203">
        <v>457</v>
      </c>
      <c r="AJ430" s="204">
        <v>9.8000000000000007</v>
      </c>
      <c r="AK430" s="136">
        <v>1</v>
      </c>
      <c r="AL430" s="136">
        <v>124</v>
      </c>
      <c r="AM430" s="136">
        <v>17</v>
      </c>
      <c r="AN430" s="6">
        <v>0.88</v>
      </c>
      <c r="AO430" s="136">
        <v>40</v>
      </c>
      <c r="AP430" s="136">
        <v>7</v>
      </c>
      <c r="AQ430" s="6">
        <v>0.85</v>
      </c>
      <c r="AR430" s="149">
        <v>0</v>
      </c>
      <c r="AS430" s="149">
        <v>0.14000000000000001</v>
      </c>
      <c r="AT430" s="149">
        <v>0.14000000000000001</v>
      </c>
      <c r="AU430" s="149">
        <v>0.14000000000000001</v>
      </c>
      <c r="AV430" s="136">
        <v>0</v>
      </c>
      <c r="AW430" s="136">
        <v>874</v>
      </c>
      <c r="AX430" s="136">
        <v>874</v>
      </c>
      <c r="AY430" s="136">
        <v>874</v>
      </c>
      <c r="AZ430" s="149">
        <v>0</v>
      </c>
      <c r="BA430" s="149">
        <v>0.1</v>
      </c>
      <c r="BB430" s="149">
        <v>0.1</v>
      </c>
      <c r="BC430" s="149">
        <v>0.1</v>
      </c>
      <c r="BD430" s="138">
        <v>0.5</v>
      </c>
      <c r="BE430" s="138"/>
      <c r="BF430" s="138"/>
      <c r="BG430" s="136">
        <v>0</v>
      </c>
      <c r="BH430" s="6">
        <v>3.35</v>
      </c>
      <c r="BI430" s="6">
        <v>3.35</v>
      </c>
      <c r="BJ430" s="136"/>
      <c r="BK430" s="136"/>
      <c r="BL430" s="136"/>
      <c r="BM430" s="136"/>
      <c r="BN430" s="238"/>
      <c r="BO430" s="136"/>
      <c r="BP430" s="136"/>
      <c r="BQ430" s="136"/>
      <c r="BR430" s="136"/>
      <c r="BS430" s="136"/>
      <c r="BT430" s="136"/>
      <c r="BU430" s="136"/>
    </row>
    <row r="431" spans="1:73">
      <c r="A431" s="4" t="s">
        <v>92</v>
      </c>
      <c r="B431" s="137">
        <v>22</v>
      </c>
      <c r="C431" s="137">
        <v>1988</v>
      </c>
      <c r="D431" s="190">
        <v>5979982</v>
      </c>
      <c r="E431" s="141">
        <v>3038826</v>
      </c>
      <c r="F431" s="141">
        <v>102605</v>
      </c>
      <c r="G431" s="191">
        <v>3.3</v>
      </c>
      <c r="H431" s="209"/>
      <c r="I431" s="209"/>
      <c r="J431" s="209"/>
      <c r="K431" s="145">
        <v>151625</v>
      </c>
      <c r="L431" s="197"/>
      <c r="N431" s="140">
        <v>127991216</v>
      </c>
      <c r="O431" s="145">
        <v>38693</v>
      </c>
      <c r="P431" s="145">
        <v>234772</v>
      </c>
      <c r="Q431" s="145">
        <v>86708</v>
      </c>
      <c r="R431" s="145">
        <v>301566</v>
      </c>
      <c r="S431" s="145">
        <v>129752.3</v>
      </c>
      <c r="T431" s="145">
        <v>422</v>
      </c>
      <c r="U431" s="145">
        <v>510</v>
      </c>
      <c r="V431" s="145">
        <v>595</v>
      </c>
      <c r="W431" s="145">
        <v>87</v>
      </c>
      <c r="X431" s="145">
        <v>159</v>
      </c>
      <c r="Y431" s="145">
        <v>228</v>
      </c>
      <c r="Z431" s="145">
        <v>290</v>
      </c>
      <c r="AA431" s="136">
        <f>ROUND((T431+X431)-MAX(0.3*(T431-102-164),0),0)</f>
        <v>534</v>
      </c>
      <c r="AB431" s="136">
        <f>ROUND((U431+Y431)-MAX(0.3*(U431-102-164),0),0)</f>
        <v>665</v>
      </c>
      <c r="AC431" s="136">
        <f>ROUND((V431+Z431)-MAX(0.3*(V431-102-164),0),0)</f>
        <v>786</v>
      </c>
      <c r="AD431" s="203">
        <v>4902</v>
      </c>
      <c r="AE431" s="136">
        <v>354</v>
      </c>
      <c r="AF431" s="136">
        <v>129</v>
      </c>
      <c r="AG431" s="136">
        <f>SUM(AE431:AF431)</f>
        <v>483</v>
      </c>
      <c r="AH431" s="136">
        <f>ROUND((AG431+W431)-MAX(0.3*(AG431-102-164),0),0)</f>
        <v>505</v>
      </c>
      <c r="AI431" s="203">
        <v>497</v>
      </c>
      <c r="AJ431" s="204">
        <v>8.5</v>
      </c>
      <c r="AK431" s="136">
        <v>1</v>
      </c>
      <c r="AL431" s="136">
        <v>127</v>
      </c>
      <c r="AM431" s="136">
        <v>33</v>
      </c>
      <c r="AN431" s="6">
        <v>0.79</v>
      </c>
      <c r="AO431" s="136">
        <v>32</v>
      </c>
      <c r="AP431" s="136">
        <v>8</v>
      </c>
      <c r="AQ431" s="6">
        <v>0.8</v>
      </c>
      <c r="AR431" s="149">
        <v>0</v>
      </c>
      <c r="AS431" s="149">
        <v>0.14000000000000001</v>
      </c>
      <c r="AT431" s="149">
        <v>0.14000000000000001</v>
      </c>
      <c r="AU431" s="149">
        <v>0.14000000000000001</v>
      </c>
      <c r="AV431" s="136">
        <v>0</v>
      </c>
      <c r="AW431" s="136">
        <v>874</v>
      </c>
      <c r="AX431" s="136">
        <v>874</v>
      </c>
      <c r="AY431" s="136">
        <v>874</v>
      </c>
      <c r="AZ431" s="149">
        <v>0</v>
      </c>
      <c r="BA431" s="149">
        <v>0.1</v>
      </c>
      <c r="BB431" s="149">
        <v>0.1</v>
      </c>
      <c r="BC431" s="149">
        <v>0.1</v>
      </c>
      <c r="BD431" s="138">
        <v>0</v>
      </c>
      <c r="BE431" s="138"/>
      <c r="BF431" s="138"/>
      <c r="BG431" s="136">
        <v>0</v>
      </c>
      <c r="BH431" s="6">
        <v>3.35</v>
      </c>
      <c r="BI431" s="6">
        <v>3.75</v>
      </c>
      <c r="BJ431" s="136"/>
      <c r="BK431" s="136"/>
      <c r="BL431" s="136"/>
      <c r="BM431" s="136"/>
      <c r="BN431" s="238"/>
      <c r="BO431" s="136"/>
      <c r="BP431" s="136"/>
      <c r="BQ431" s="136"/>
      <c r="BR431" s="136"/>
      <c r="BS431" s="136"/>
      <c r="BT431" s="136"/>
      <c r="BU431" s="136"/>
    </row>
    <row r="432" spans="1:73">
      <c r="A432" s="4" t="s">
        <v>93</v>
      </c>
      <c r="B432" s="137">
        <v>23</v>
      </c>
      <c r="C432" s="137">
        <v>1988</v>
      </c>
      <c r="D432" s="190">
        <v>9217998</v>
      </c>
      <c r="E432" s="141">
        <v>4211759</v>
      </c>
      <c r="F432" s="141">
        <v>341130</v>
      </c>
      <c r="G432" s="191">
        <v>7.5</v>
      </c>
      <c r="H432" s="209"/>
      <c r="I432" s="209"/>
      <c r="J432" s="209"/>
      <c r="K432" s="145">
        <v>180621</v>
      </c>
      <c r="L432" s="197"/>
      <c r="N432" s="140">
        <v>156538879</v>
      </c>
      <c r="O432" s="145">
        <v>67532</v>
      </c>
      <c r="P432" s="145">
        <v>646087</v>
      </c>
      <c r="Q432" s="145">
        <v>213163</v>
      </c>
      <c r="R432" s="145">
        <v>873414.2</v>
      </c>
      <c r="S432" s="145">
        <v>358944.5</v>
      </c>
      <c r="T432" s="145">
        <v>444</v>
      </c>
      <c r="U432" s="145">
        <v>528</v>
      </c>
      <c r="V432" s="145">
        <v>629</v>
      </c>
      <c r="W432" s="145">
        <v>87</v>
      </c>
      <c r="X432" s="145">
        <v>159</v>
      </c>
      <c r="Y432" s="145">
        <v>228</v>
      </c>
      <c r="Z432" s="145">
        <v>290</v>
      </c>
      <c r="AA432" s="136">
        <f>ROUND((T432+X432)-MAX(0.3*(T432-102-164),0),0)</f>
        <v>550</v>
      </c>
      <c r="AB432" s="136">
        <f>ROUND((U432+Y432)-MAX(0.3*(U432-102-164),0),0)</f>
        <v>677</v>
      </c>
      <c r="AC432" s="136">
        <f>ROUND((V432+Z432)-MAX(0.3*(V432-102-164),0),0)</f>
        <v>810</v>
      </c>
      <c r="AD432" s="203">
        <v>3646</v>
      </c>
      <c r="AE432" s="136">
        <v>354</v>
      </c>
      <c r="AF432" s="136">
        <v>30</v>
      </c>
      <c r="AG432" s="136">
        <f>SUM(AE432:AF432)</f>
        <v>384</v>
      </c>
      <c r="AH432" s="136">
        <f>ROUND((AG432+W432)-MAX(0.3*(AG432-102-164),0),0)</f>
        <v>436</v>
      </c>
      <c r="AI432" s="203">
        <v>1112</v>
      </c>
      <c r="AJ432" s="204">
        <v>12.1</v>
      </c>
      <c r="AK432" s="136">
        <v>1</v>
      </c>
      <c r="AL432" s="136">
        <v>64</v>
      </c>
      <c r="AM432" s="136">
        <v>46</v>
      </c>
      <c r="AN432" s="6">
        <v>0.57999999999999996</v>
      </c>
      <c r="AO432" s="136">
        <v>18</v>
      </c>
      <c r="AP432" s="136">
        <v>20</v>
      </c>
      <c r="AQ432" s="6">
        <v>0.47</v>
      </c>
      <c r="AR432" s="149">
        <v>0</v>
      </c>
      <c r="AS432" s="149">
        <v>0.14000000000000001</v>
      </c>
      <c r="AT432" s="149">
        <v>0.14000000000000001</v>
      </c>
      <c r="AU432" s="149">
        <v>0.14000000000000001</v>
      </c>
      <c r="AV432" s="136">
        <v>0</v>
      </c>
      <c r="AW432" s="136">
        <v>874</v>
      </c>
      <c r="AX432" s="136">
        <v>874</v>
      </c>
      <c r="AY432" s="136">
        <v>874</v>
      </c>
      <c r="AZ432" s="149">
        <v>0</v>
      </c>
      <c r="BA432" s="149">
        <v>0.1</v>
      </c>
      <c r="BB432" s="149">
        <v>0.1</v>
      </c>
      <c r="BC432" s="149">
        <v>0.1</v>
      </c>
      <c r="BD432" s="138">
        <v>0</v>
      </c>
      <c r="BE432" s="138"/>
      <c r="BF432" s="138"/>
      <c r="BG432" s="136">
        <v>0</v>
      </c>
      <c r="BH432" s="6">
        <v>3.35</v>
      </c>
      <c r="BI432" s="6">
        <v>3.35</v>
      </c>
      <c r="BJ432" s="136"/>
      <c r="BK432" s="136"/>
      <c r="BL432" s="136"/>
      <c r="BM432" s="136"/>
      <c r="BN432" s="238"/>
      <c r="BO432" s="136"/>
      <c r="BP432" s="136"/>
      <c r="BQ432" s="136"/>
      <c r="BR432" s="136"/>
      <c r="BS432" s="136"/>
      <c r="BT432" s="136"/>
      <c r="BU432" s="136"/>
    </row>
    <row r="433" spans="1:73">
      <c r="A433" s="4" t="s">
        <v>94</v>
      </c>
      <c r="B433" s="137">
        <v>24</v>
      </c>
      <c r="C433" s="137">
        <v>1988</v>
      </c>
      <c r="D433" s="190">
        <v>4296166</v>
      </c>
      <c r="E433" s="141">
        <v>2208614</v>
      </c>
      <c r="F433" s="141">
        <v>98743</v>
      </c>
      <c r="G433" s="191">
        <v>4.3</v>
      </c>
      <c r="H433" s="209"/>
      <c r="I433" s="209"/>
      <c r="J433" s="209"/>
      <c r="K433" s="145">
        <v>91896</v>
      </c>
      <c r="L433" s="197"/>
      <c r="N433" s="140">
        <v>74630070</v>
      </c>
      <c r="O433" s="145">
        <v>111265</v>
      </c>
      <c r="P433" s="145">
        <v>163483</v>
      </c>
      <c r="Q433" s="145">
        <v>54696</v>
      </c>
      <c r="R433" s="145">
        <v>236169.7</v>
      </c>
      <c r="S433" s="145">
        <v>94058.84</v>
      </c>
      <c r="T433" s="145">
        <v>437</v>
      </c>
      <c r="U433" s="145">
        <v>532</v>
      </c>
      <c r="V433" s="145">
        <v>621</v>
      </c>
      <c r="W433" s="145">
        <v>87</v>
      </c>
      <c r="X433" s="145">
        <v>159</v>
      </c>
      <c r="Y433" s="145">
        <v>228</v>
      </c>
      <c r="Z433" s="145">
        <v>290</v>
      </c>
      <c r="AA433" s="136">
        <f>ROUND((T433+X433)-MAX(0.3*(T433-102-164),0),0)</f>
        <v>545</v>
      </c>
      <c r="AB433" s="136">
        <f>ROUND((U433+Y433)-MAX(0.3*(U433-102-164),0),0)</f>
        <v>680</v>
      </c>
      <c r="AC433" s="136">
        <f>ROUND((V433+Z433)-MAX(0.3*(V433-102-164),0),0)</f>
        <v>805</v>
      </c>
      <c r="AD433" s="203">
        <v>1828</v>
      </c>
      <c r="AE433" s="136">
        <v>354</v>
      </c>
      <c r="AF433" s="136">
        <v>35</v>
      </c>
      <c r="AG433" s="136">
        <f>SUM(AE433:AF433)</f>
        <v>389</v>
      </c>
      <c r="AH433" s="136">
        <f>ROUND((AG433+W433)-MAX(0.3*(AG433-102-164),0),0)</f>
        <v>439</v>
      </c>
      <c r="AI433" s="203">
        <v>514</v>
      </c>
      <c r="AJ433" s="204">
        <v>11.6</v>
      </c>
      <c r="AK433" s="136">
        <v>1</v>
      </c>
      <c r="AL433" s="136">
        <v>83</v>
      </c>
      <c r="AM433" s="136">
        <v>51</v>
      </c>
      <c r="AN433" s="6">
        <v>0.62</v>
      </c>
      <c r="AO433" s="136">
        <v>47</v>
      </c>
      <c r="AP433" s="136">
        <v>20</v>
      </c>
      <c r="AQ433" s="6">
        <v>0.7</v>
      </c>
      <c r="AR433" s="149">
        <v>0</v>
      </c>
      <c r="AS433" s="149">
        <v>0.14000000000000001</v>
      </c>
      <c r="AT433" s="149">
        <v>0.14000000000000001</v>
      </c>
      <c r="AU433" s="149">
        <v>0.14000000000000001</v>
      </c>
      <c r="AV433" s="136">
        <v>0</v>
      </c>
      <c r="AW433" s="136">
        <v>874</v>
      </c>
      <c r="AX433" s="136">
        <v>874</v>
      </c>
      <c r="AY433" s="136">
        <v>874</v>
      </c>
      <c r="AZ433" s="149">
        <v>0</v>
      </c>
      <c r="BA433" s="149">
        <v>0.1</v>
      </c>
      <c r="BB433" s="149">
        <v>0.1</v>
      </c>
      <c r="BC433" s="149">
        <v>0.1</v>
      </c>
      <c r="BD433" s="138">
        <v>0</v>
      </c>
      <c r="BE433" s="138"/>
      <c r="BF433" s="138"/>
      <c r="BG433" s="136">
        <v>0</v>
      </c>
      <c r="BH433" s="6">
        <v>3.35</v>
      </c>
      <c r="BI433" s="6">
        <v>3.55</v>
      </c>
      <c r="BJ433" s="136"/>
      <c r="BK433" s="136"/>
      <c r="BL433" s="136"/>
      <c r="BM433" s="136"/>
      <c r="BN433" s="238"/>
      <c r="BO433" s="136"/>
      <c r="BP433" s="136"/>
      <c r="BQ433" s="136"/>
      <c r="BR433" s="136"/>
      <c r="BS433" s="136"/>
      <c r="BT433" s="136"/>
      <c r="BU433" s="136"/>
    </row>
    <row r="434" spans="1:73">
      <c r="A434" s="4" t="s">
        <v>95</v>
      </c>
      <c r="B434" s="137">
        <v>25</v>
      </c>
      <c r="C434" s="137">
        <v>1988</v>
      </c>
      <c r="D434" s="190">
        <v>2580352</v>
      </c>
      <c r="E434" s="141">
        <v>1049127</v>
      </c>
      <c r="F434" s="141">
        <v>96632</v>
      </c>
      <c r="G434" s="191">
        <v>8.4</v>
      </c>
      <c r="H434" s="209"/>
      <c r="I434" s="209"/>
      <c r="J434" s="209"/>
      <c r="K434" s="145">
        <v>35534</v>
      </c>
      <c r="L434" s="197"/>
      <c r="N434" s="140">
        <v>30162096</v>
      </c>
      <c r="O434" s="145">
        <v>14798</v>
      </c>
      <c r="P434" s="145">
        <v>179730</v>
      </c>
      <c r="Q434" s="145">
        <v>59682</v>
      </c>
      <c r="R434" s="145">
        <v>494146.8</v>
      </c>
      <c r="S434" s="145">
        <v>167599.20000000001</v>
      </c>
      <c r="T434" s="145">
        <v>96</v>
      </c>
      <c r="U434" s="145">
        <v>120</v>
      </c>
      <c r="V434" s="145">
        <v>144</v>
      </c>
      <c r="W434" s="145">
        <v>87</v>
      </c>
      <c r="X434" s="145">
        <v>159</v>
      </c>
      <c r="Y434" s="145">
        <v>228</v>
      </c>
      <c r="Z434" s="145">
        <v>290</v>
      </c>
      <c r="AA434" s="136">
        <f>ROUND((T434+X434)-MAX(0.3*(T434-102-164),0),0)</f>
        <v>255</v>
      </c>
      <c r="AB434" s="136">
        <f>ROUND((U434+Y434)-MAX(0.3*(U434-102-164),0),0)</f>
        <v>348</v>
      </c>
      <c r="AC434" s="136">
        <f>ROUND((V434+Z434)-MAX(0.3*(V434-102-164),0),0)</f>
        <v>434</v>
      </c>
      <c r="AD434" s="203">
        <v>6822</v>
      </c>
      <c r="AE434" s="136">
        <v>354</v>
      </c>
      <c r="AF434" s="136">
        <v>0</v>
      </c>
      <c r="AG434" s="136">
        <f>SUM(AE434:AF434)</f>
        <v>354</v>
      </c>
      <c r="AH434" s="136">
        <f>ROUND((AG434+W434)-MAX(0.3*(AG434-102-164),0),0)</f>
        <v>415</v>
      </c>
      <c r="AI434" s="203">
        <v>704</v>
      </c>
      <c r="AJ434" s="204">
        <v>27.2</v>
      </c>
      <c r="AK434" s="136">
        <v>1</v>
      </c>
      <c r="AL434" s="136">
        <v>115</v>
      </c>
      <c r="AM434" s="136">
        <v>7</v>
      </c>
      <c r="AN434" s="6">
        <v>0.94</v>
      </c>
      <c r="AO434" s="136">
        <v>47</v>
      </c>
      <c r="AP434" s="136">
        <v>4</v>
      </c>
      <c r="AQ434" s="6">
        <v>0.92</v>
      </c>
      <c r="AR434" s="149">
        <v>0</v>
      </c>
      <c r="AS434" s="149">
        <v>0.14000000000000001</v>
      </c>
      <c r="AT434" s="149">
        <v>0.14000000000000001</v>
      </c>
      <c r="AU434" s="149">
        <v>0.14000000000000001</v>
      </c>
      <c r="AV434" s="136">
        <v>0</v>
      </c>
      <c r="AW434" s="136">
        <v>874</v>
      </c>
      <c r="AX434" s="136">
        <v>874</v>
      </c>
      <c r="AY434" s="136">
        <v>874</v>
      </c>
      <c r="AZ434" s="149">
        <v>0</v>
      </c>
      <c r="BA434" s="149">
        <v>0.1</v>
      </c>
      <c r="BB434" s="149">
        <v>0.1</v>
      </c>
      <c r="BC434" s="149">
        <v>0.1</v>
      </c>
      <c r="BD434" s="138">
        <v>0</v>
      </c>
      <c r="BE434" s="138"/>
      <c r="BF434" s="138"/>
      <c r="BG434" s="136">
        <v>0</v>
      </c>
      <c r="BH434" s="6">
        <v>3.35</v>
      </c>
      <c r="BI434" s="6">
        <v>3.35</v>
      </c>
      <c r="BJ434" s="136"/>
      <c r="BK434" s="136"/>
      <c r="BL434" s="136"/>
      <c r="BM434" s="136"/>
      <c r="BN434" s="238"/>
      <c r="BO434" s="136"/>
      <c r="BP434" s="136"/>
      <c r="BQ434" s="136"/>
      <c r="BR434" s="136"/>
      <c r="BS434" s="136"/>
      <c r="BT434" s="136"/>
      <c r="BU434" s="136"/>
    </row>
    <row r="435" spans="1:73">
      <c r="A435" s="4" t="s">
        <v>96</v>
      </c>
      <c r="B435" s="137">
        <v>26</v>
      </c>
      <c r="C435" s="137">
        <v>1988</v>
      </c>
      <c r="D435" s="190">
        <v>5081736</v>
      </c>
      <c r="E435" s="141">
        <v>2436775</v>
      </c>
      <c r="F435" s="141">
        <v>147749</v>
      </c>
      <c r="G435" s="191">
        <v>5.7</v>
      </c>
      <c r="H435" s="209"/>
      <c r="I435" s="209"/>
      <c r="J435" s="209"/>
      <c r="K435" s="145">
        <v>95760</v>
      </c>
      <c r="L435" s="197"/>
      <c r="N435" s="140">
        <v>82003345</v>
      </c>
      <c r="O435" s="145">
        <v>26014</v>
      </c>
      <c r="P435" s="145">
        <v>203649</v>
      </c>
      <c r="Q435" s="145">
        <v>67778</v>
      </c>
      <c r="R435" s="145">
        <v>389246.1</v>
      </c>
      <c r="S435" s="145">
        <v>144501.1</v>
      </c>
      <c r="T435" s="145">
        <v>226</v>
      </c>
      <c r="U435" s="145">
        <v>282</v>
      </c>
      <c r="V435" s="145">
        <v>330</v>
      </c>
      <c r="W435" s="145">
        <v>87</v>
      </c>
      <c r="X435" s="145">
        <v>159</v>
      </c>
      <c r="Y435" s="145">
        <v>228</v>
      </c>
      <c r="Z435" s="145">
        <v>290</v>
      </c>
      <c r="AA435" s="136">
        <f>ROUND((T435+X435)-MAX(0.3*(T435-102-164),0),0)</f>
        <v>385</v>
      </c>
      <c r="AB435" s="136">
        <f>ROUND((U435+Y435)-MAX(0.3*(U435-102-164),0),0)</f>
        <v>505</v>
      </c>
      <c r="AC435" s="136">
        <f>ROUND((V435+Z435)-MAX(0.3*(V435-102-164),0),0)</f>
        <v>601</v>
      </c>
      <c r="AD435" s="203">
        <v>5849</v>
      </c>
      <c r="AE435" s="136">
        <v>354</v>
      </c>
      <c r="AF435" s="136">
        <v>0</v>
      </c>
      <c r="AG435" s="136">
        <f>SUM(AE435:AF435)</f>
        <v>354</v>
      </c>
      <c r="AH435" s="136">
        <f>ROUND((AG435+W435)-MAX(0.3*(AG435-102-164),0),0)</f>
        <v>415</v>
      </c>
      <c r="AI435" s="203">
        <v>662</v>
      </c>
      <c r="AJ435" s="204">
        <v>12.7</v>
      </c>
      <c r="AK435" s="136">
        <v>0</v>
      </c>
      <c r="AL435" s="136">
        <v>111</v>
      </c>
      <c r="AM435" s="136">
        <v>52</v>
      </c>
      <c r="AN435" s="6">
        <v>0.68</v>
      </c>
      <c r="AO435" s="136">
        <v>21</v>
      </c>
      <c r="AP435" s="136">
        <v>13</v>
      </c>
      <c r="AQ435" s="6">
        <v>0.62</v>
      </c>
      <c r="AR435" s="149">
        <v>0</v>
      </c>
      <c r="AS435" s="149">
        <v>0.14000000000000001</v>
      </c>
      <c r="AT435" s="149">
        <v>0.14000000000000001</v>
      </c>
      <c r="AU435" s="149">
        <v>0.14000000000000001</v>
      </c>
      <c r="AV435" s="136">
        <v>0</v>
      </c>
      <c r="AW435" s="136">
        <v>874</v>
      </c>
      <c r="AX435" s="136">
        <v>874</v>
      </c>
      <c r="AY435" s="136">
        <v>874</v>
      </c>
      <c r="AZ435" s="149">
        <v>0</v>
      </c>
      <c r="BA435" s="149">
        <v>0.1</v>
      </c>
      <c r="BB435" s="149">
        <v>0.1</v>
      </c>
      <c r="BC435" s="149">
        <v>0.1</v>
      </c>
      <c r="BD435" s="138">
        <v>0</v>
      </c>
      <c r="BE435" s="138"/>
      <c r="BF435" s="138"/>
      <c r="BG435" s="136">
        <v>0</v>
      </c>
      <c r="BH435" s="6">
        <v>3.35</v>
      </c>
      <c r="BI435" s="6">
        <v>3.35</v>
      </c>
      <c r="BJ435" s="136"/>
      <c r="BK435" s="136"/>
      <c r="BL435" s="136"/>
      <c r="BM435" s="136"/>
      <c r="BN435" s="238"/>
      <c r="BO435" s="136"/>
      <c r="BP435" s="136"/>
      <c r="BQ435" s="136"/>
      <c r="BR435" s="136"/>
      <c r="BS435" s="136"/>
      <c r="BT435" s="136"/>
      <c r="BU435" s="136"/>
    </row>
    <row r="436" spans="1:73">
      <c r="A436" s="4" t="s">
        <v>97</v>
      </c>
      <c r="B436" s="137">
        <v>27</v>
      </c>
      <c r="C436" s="137">
        <v>1988</v>
      </c>
      <c r="D436" s="190">
        <v>800202</v>
      </c>
      <c r="E436" s="141">
        <v>377736</v>
      </c>
      <c r="F436" s="141">
        <v>26893</v>
      </c>
      <c r="G436" s="191">
        <v>6.6</v>
      </c>
      <c r="H436" s="209"/>
      <c r="I436" s="209"/>
      <c r="J436" s="209"/>
      <c r="K436" s="145">
        <v>11703</v>
      </c>
      <c r="L436" s="197"/>
      <c r="N436" s="140">
        <v>10714600</v>
      </c>
      <c r="O436" s="145">
        <v>108728</v>
      </c>
      <c r="P436" s="145">
        <v>28383</v>
      </c>
      <c r="Q436" s="145">
        <v>9544</v>
      </c>
      <c r="R436" s="145">
        <v>58145.42</v>
      </c>
      <c r="S436" s="145">
        <v>21511.83</v>
      </c>
      <c r="T436" s="145">
        <v>286</v>
      </c>
      <c r="U436" s="145">
        <v>359</v>
      </c>
      <c r="V436" s="145">
        <v>433</v>
      </c>
      <c r="W436" s="145">
        <v>87</v>
      </c>
      <c r="X436" s="145">
        <v>159</v>
      </c>
      <c r="Y436" s="145">
        <v>228</v>
      </c>
      <c r="Z436" s="145">
        <v>290</v>
      </c>
      <c r="AA436" s="136">
        <f>ROUND((T436+X436)-MAX(0.3*(T436-102-164),0),0)</f>
        <v>439</v>
      </c>
      <c r="AB436" s="136">
        <f>ROUND((U436+Y436)-MAX(0.3*(U436-102-164),0),0)</f>
        <v>559</v>
      </c>
      <c r="AC436" s="136">
        <f>ROUND((V436+Z436)-MAX(0.3*(V436-102-164),0),0)</f>
        <v>673</v>
      </c>
      <c r="AD436" s="203">
        <v>319</v>
      </c>
      <c r="AE436" s="136">
        <v>354</v>
      </c>
      <c r="AF436" s="136">
        <v>0</v>
      </c>
      <c r="AG436" s="136">
        <f>SUM(AE436:AF436)</f>
        <v>354</v>
      </c>
      <c r="AH436" s="136">
        <f>ROUND((AG436+W436)-MAX(0.3*(AG436-102-164),0),0)</f>
        <v>415</v>
      </c>
      <c r="AI436" s="203">
        <v>116</v>
      </c>
      <c r="AJ436" s="204">
        <v>14.6</v>
      </c>
      <c r="AK436" s="136">
        <v>1</v>
      </c>
      <c r="AL436" s="136">
        <v>49</v>
      </c>
      <c r="AM436" s="136">
        <v>51</v>
      </c>
      <c r="AN436" s="6">
        <v>0.49</v>
      </c>
      <c r="AO436" s="136">
        <v>25</v>
      </c>
      <c r="AP436" s="136">
        <v>25</v>
      </c>
      <c r="AQ436" s="6">
        <v>0.5</v>
      </c>
      <c r="AR436" s="149">
        <v>0</v>
      </c>
      <c r="AS436" s="149">
        <v>0.14000000000000001</v>
      </c>
      <c r="AT436" s="149">
        <v>0.14000000000000001</v>
      </c>
      <c r="AU436" s="149">
        <v>0.14000000000000001</v>
      </c>
      <c r="AV436" s="136">
        <v>0</v>
      </c>
      <c r="AW436" s="136">
        <v>874</v>
      </c>
      <c r="AX436" s="136">
        <v>874</v>
      </c>
      <c r="AY436" s="136">
        <v>874</v>
      </c>
      <c r="AZ436" s="149">
        <v>0</v>
      </c>
      <c r="BA436" s="149">
        <v>0.1</v>
      </c>
      <c r="BB436" s="149">
        <v>0.1</v>
      </c>
      <c r="BC436" s="149">
        <v>0.1</v>
      </c>
      <c r="BD436" s="138">
        <v>0</v>
      </c>
      <c r="BE436" s="138"/>
      <c r="BF436" s="138"/>
      <c r="BG436" s="136">
        <v>0</v>
      </c>
      <c r="BH436" s="6">
        <v>3.35</v>
      </c>
      <c r="BI436" s="6">
        <v>3.35</v>
      </c>
      <c r="BJ436" s="136"/>
      <c r="BK436" s="136"/>
      <c r="BL436" s="136"/>
      <c r="BM436" s="136"/>
      <c r="BN436" s="238"/>
      <c r="BO436" s="136"/>
      <c r="BP436" s="136"/>
      <c r="BQ436" s="136"/>
      <c r="BR436" s="136"/>
      <c r="BS436" s="136"/>
      <c r="BT436" s="136"/>
      <c r="BU436" s="136"/>
    </row>
    <row r="437" spans="1:73">
      <c r="A437" s="4" t="s">
        <v>98</v>
      </c>
      <c r="B437" s="137">
        <v>28</v>
      </c>
      <c r="C437" s="137">
        <v>1988</v>
      </c>
      <c r="D437" s="190">
        <v>1571477</v>
      </c>
      <c r="E437" s="141">
        <v>784348</v>
      </c>
      <c r="F437" s="141">
        <v>29166</v>
      </c>
      <c r="G437" s="191">
        <v>3.6</v>
      </c>
      <c r="H437" s="209"/>
      <c r="I437" s="209"/>
      <c r="J437" s="209"/>
      <c r="K437" s="145">
        <v>29262</v>
      </c>
      <c r="L437" s="197"/>
      <c r="N437" s="140">
        <v>25715284</v>
      </c>
      <c r="O437" s="145">
        <v>4245</v>
      </c>
      <c r="P437" s="145">
        <v>42685</v>
      </c>
      <c r="Q437" s="145">
        <v>14677</v>
      </c>
      <c r="R437" s="145">
        <v>96083.16</v>
      </c>
      <c r="S437" s="145">
        <v>36470.83</v>
      </c>
      <c r="T437" s="145">
        <v>280</v>
      </c>
      <c r="U437" s="145">
        <v>350</v>
      </c>
      <c r="V437" s="145">
        <v>420</v>
      </c>
      <c r="W437" s="145">
        <v>87</v>
      </c>
      <c r="X437" s="145">
        <v>159</v>
      </c>
      <c r="Y437" s="145">
        <v>228</v>
      </c>
      <c r="Z437" s="145">
        <v>290</v>
      </c>
      <c r="AA437" s="136">
        <f>ROUND((T437+X437)-MAX(0.3*(T437-102-164),0),0)</f>
        <v>435</v>
      </c>
      <c r="AB437" s="136">
        <f>ROUND((U437+Y437)-MAX(0.3*(U437-102-164),0),0)</f>
        <v>553</v>
      </c>
      <c r="AC437" s="136">
        <f>ROUND((V437+Z437)-MAX(0.3*(V437-102-164),0),0)</f>
        <v>664</v>
      </c>
      <c r="AD437" s="203">
        <v>1923</v>
      </c>
      <c r="AE437" s="136">
        <v>354</v>
      </c>
      <c r="AF437" s="136">
        <v>43</v>
      </c>
      <c r="AG437" s="136">
        <f>SUM(AE437:AF437)</f>
        <v>397</v>
      </c>
      <c r="AH437" s="136">
        <f>ROUND((AG437+W437)-MAX(0.3*(AG437-102-164),0),0)</f>
        <v>445</v>
      </c>
      <c r="AI437" s="203">
        <v>164</v>
      </c>
      <c r="AJ437" s="204">
        <v>10.3</v>
      </c>
      <c r="AK437" s="136">
        <v>0</v>
      </c>
      <c r="AL437" s="136"/>
      <c r="AM437" s="136"/>
      <c r="AN437" s="6"/>
      <c r="AO437" s="136"/>
      <c r="AP437" s="136"/>
      <c r="AQ437" s="6"/>
      <c r="AR437" s="149">
        <v>0</v>
      </c>
      <c r="AS437" s="149">
        <v>0.14000000000000001</v>
      </c>
      <c r="AT437" s="149">
        <v>0.14000000000000001</v>
      </c>
      <c r="AU437" s="149">
        <v>0.14000000000000001</v>
      </c>
      <c r="AV437" s="136">
        <v>0</v>
      </c>
      <c r="AW437" s="136">
        <v>874</v>
      </c>
      <c r="AX437" s="136">
        <v>874</v>
      </c>
      <c r="AY437" s="136">
        <v>874</v>
      </c>
      <c r="AZ437" s="149">
        <v>0</v>
      </c>
      <c r="BA437" s="149">
        <v>0.1</v>
      </c>
      <c r="BB437" s="149">
        <v>0.1</v>
      </c>
      <c r="BC437" s="149">
        <v>0.1</v>
      </c>
      <c r="BD437" s="138">
        <v>0</v>
      </c>
      <c r="BE437" s="138"/>
      <c r="BF437" s="138"/>
      <c r="BG437" s="136">
        <v>0</v>
      </c>
      <c r="BH437" s="6">
        <v>3.35</v>
      </c>
      <c r="BI437" s="6">
        <v>3.35</v>
      </c>
      <c r="BJ437" s="136"/>
      <c r="BK437" s="136"/>
      <c r="BL437" s="136"/>
      <c r="BM437" s="136"/>
      <c r="BN437" s="238"/>
      <c r="BO437" s="136"/>
      <c r="BP437" s="136"/>
      <c r="BQ437" s="136"/>
      <c r="BR437" s="136"/>
      <c r="BS437" s="136"/>
      <c r="BT437" s="136"/>
      <c r="BU437" s="136"/>
    </row>
    <row r="438" spans="1:73">
      <c r="A438" s="4" t="s">
        <v>99</v>
      </c>
      <c r="B438" s="137">
        <v>29</v>
      </c>
      <c r="C438" s="137">
        <v>1988</v>
      </c>
      <c r="D438" s="190">
        <v>1075022</v>
      </c>
      <c r="E438" s="141">
        <v>551728</v>
      </c>
      <c r="F438" s="141">
        <v>30295</v>
      </c>
      <c r="G438" s="191">
        <v>5.2</v>
      </c>
      <c r="H438" s="209"/>
      <c r="I438" s="209"/>
      <c r="J438" s="209"/>
      <c r="K438" s="145">
        <v>24987</v>
      </c>
      <c r="L438" s="197"/>
      <c r="N438" s="140">
        <v>19785829</v>
      </c>
      <c r="O438" s="145">
        <v>224840</v>
      </c>
      <c r="P438" s="145">
        <v>17294</v>
      </c>
      <c r="Q438" s="145">
        <v>6234</v>
      </c>
      <c r="R438" s="145">
        <v>36600.83</v>
      </c>
      <c r="S438" s="145">
        <v>16875.5</v>
      </c>
      <c r="T438" s="145">
        <v>266</v>
      </c>
      <c r="U438" s="145">
        <v>325</v>
      </c>
      <c r="V438" s="145">
        <v>384</v>
      </c>
      <c r="W438" s="145">
        <v>87</v>
      </c>
      <c r="X438" s="145">
        <v>159</v>
      </c>
      <c r="Y438" s="145">
        <v>228</v>
      </c>
      <c r="Z438" s="145">
        <v>290</v>
      </c>
      <c r="AA438" s="136">
        <f>ROUND((T438+X438)-MAX(0.3*(T438-102-164),0),0)</f>
        <v>425</v>
      </c>
      <c r="AB438" s="136">
        <f>ROUND((U438+Y438)-MAX(0.3*(U438-102-164),0),0)</f>
        <v>535</v>
      </c>
      <c r="AC438" s="136">
        <f>ROUND((V438+Z438)-MAX(0.3*(V438-102-164),0),0)</f>
        <v>639</v>
      </c>
      <c r="AD438" s="203">
        <v>1113</v>
      </c>
      <c r="AE438" s="136">
        <v>354</v>
      </c>
      <c r="AF438" s="136">
        <v>36</v>
      </c>
      <c r="AG438" s="136">
        <f>SUM(AE438:AF438)</f>
        <v>390</v>
      </c>
      <c r="AH438" s="136">
        <f>ROUND((AG438+W438)-MAX(0.3*(AG438-102-164),0),0)</f>
        <v>440</v>
      </c>
      <c r="AI438" s="203">
        <v>93</v>
      </c>
      <c r="AJ438" s="204">
        <v>8.6</v>
      </c>
      <c r="AK438" s="136">
        <v>1</v>
      </c>
      <c r="AL438" s="136">
        <v>29</v>
      </c>
      <c r="AM438" s="136">
        <v>13</v>
      </c>
      <c r="AN438" s="6">
        <v>0.69</v>
      </c>
      <c r="AO438" s="136">
        <v>9</v>
      </c>
      <c r="AP438" s="136">
        <v>12</v>
      </c>
      <c r="AQ438" s="6">
        <v>0.43</v>
      </c>
      <c r="AR438" s="149">
        <v>0</v>
      </c>
      <c r="AS438" s="149">
        <v>0.14000000000000001</v>
      </c>
      <c r="AT438" s="149">
        <v>0.14000000000000001</v>
      </c>
      <c r="AU438" s="149">
        <v>0.14000000000000001</v>
      </c>
      <c r="AV438" s="136">
        <v>0</v>
      </c>
      <c r="AW438" s="136">
        <v>874</v>
      </c>
      <c r="AX438" s="136">
        <v>874</v>
      </c>
      <c r="AY438" s="136">
        <v>874</v>
      </c>
      <c r="AZ438" s="149">
        <v>0</v>
      </c>
      <c r="BA438" s="149">
        <v>0.1</v>
      </c>
      <c r="BB438" s="149">
        <v>0.1</v>
      </c>
      <c r="BC438" s="149">
        <v>0.1</v>
      </c>
      <c r="BD438" s="138">
        <v>0</v>
      </c>
      <c r="BE438" s="138"/>
      <c r="BF438" s="138"/>
      <c r="BG438" s="136">
        <v>0</v>
      </c>
      <c r="BH438" s="6">
        <v>3.35</v>
      </c>
      <c r="BI438" s="6">
        <v>3.35</v>
      </c>
      <c r="BJ438" s="136"/>
      <c r="BK438" s="136"/>
      <c r="BL438" s="136"/>
      <c r="BM438" s="136"/>
      <c r="BN438" s="238"/>
      <c r="BO438" s="136"/>
      <c r="BP438" s="136"/>
      <c r="BQ438" s="136"/>
      <c r="BR438" s="136"/>
      <c r="BS438" s="136"/>
      <c r="BT438" s="136"/>
      <c r="BU438" s="136"/>
    </row>
    <row r="439" spans="1:73">
      <c r="A439" s="4" t="s">
        <v>100</v>
      </c>
      <c r="B439" s="137">
        <v>30</v>
      </c>
      <c r="C439" s="137">
        <v>1988</v>
      </c>
      <c r="D439" s="190">
        <v>1082577</v>
      </c>
      <c r="E439" s="141">
        <v>585505</v>
      </c>
      <c r="F439" s="141">
        <v>14458</v>
      </c>
      <c r="G439" s="191">
        <v>2.4</v>
      </c>
      <c r="H439" s="209"/>
      <c r="I439" s="209"/>
      <c r="J439" s="209"/>
      <c r="K439" s="145">
        <v>22937</v>
      </c>
      <c r="L439" s="197"/>
      <c r="N439" s="140">
        <v>21419236</v>
      </c>
      <c r="O439" s="145">
        <v>5531</v>
      </c>
      <c r="P439" s="145">
        <v>11212</v>
      </c>
      <c r="Q439" s="145">
        <v>4312</v>
      </c>
      <c r="R439" s="145">
        <v>18490.580000000002</v>
      </c>
      <c r="S439" s="145">
        <v>8799.3330000000005</v>
      </c>
      <c r="T439" s="145">
        <v>424</v>
      </c>
      <c r="U439" s="145">
        <v>486</v>
      </c>
      <c r="V439" s="145">
        <v>541</v>
      </c>
      <c r="W439" s="145">
        <v>87</v>
      </c>
      <c r="X439" s="145">
        <v>159</v>
      </c>
      <c r="Y439" s="145">
        <v>228</v>
      </c>
      <c r="Z439" s="145">
        <v>290</v>
      </c>
      <c r="AA439" s="136">
        <f>ROUND((T439+X439)-MAX(0.3*(T439-102-164),0),0)</f>
        <v>536</v>
      </c>
      <c r="AB439" s="136">
        <f>ROUND((U439+Y439)-MAX(0.3*(U439-102-164),0),0)</f>
        <v>648</v>
      </c>
      <c r="AC439" s="136">
        <f>ROUND((V439+Z439)-MAX(0.3*(V439-102-164),0),0)</f>
        <v>749</v>
      </c>
      <c r="AD439" s="203">
        <v>485</v>
      </c>
      <c r="AE439" s="136">
        <v>354</v>
      </c>
      <c r="AF439" s="136">
        <v>27</v>
      </c>
      <c r="AG439" s="136">
        <f>SUM(AE439:AF439)</f>
        <v>381</v>
      </c>
      <c r="AH439" s="136">
        <f>ROUND((AG439+W439)-MAX(0.3*(AG439-102-164),0),0)</f>
        <v>434</v>
      </c>
      <c r="AI439" s="203">
        <v>73</v>
      </c>
      <c r="AJ439" s="204">
        <v>6.7</v>
      </c>
      <c r="AK439" s="136">
        <v>0</v>
      </c>
      <c r="AL439" s="136">
        <v>132</v>
      </c>
      <c r="AM439" s="136">
        <v>268</v>
      </c>
      <c r="AN439" s="6">
        <v>0.33</v>
      </c>
      <c r="AO439" s="136">
        <v>8</v>
      </c>
      <c r="AP439" s="136">
        <v>16</v>
      </c>
      <c r="AQ439" s="6">
        <v>0.33</v>
      </c>
      <c r="AR439" s="149">
        <v>0</v>
      </c>
      <c r="AS439" s="149">
        <v>0.14000000000000001</v>
      </c>
      <c r="AT439" s="149">
        <v>0.14000000000000001</v>
      </c>
      <c r="AU439" s="149">
        <v>0.14000000000000001</v>
      </c>
      <c r="AV439" s="136">
        <v>0</v>
      </c>
      <c r="AW439" s="136">
        <v>874</v>
      </c>
      <c r="AX439" s="136">
        <v>874</v>
      </c>
      <c r="AY439" s="136">
        <v>874</v>
      </c>
      <c r="AZ439" s="149">
        <v>0</v>
      </c>
      <c r="BA439" s="149">
        <v>0.1</v>
      </c>
      <c r="BB439" s="149">
        <v>0.1</v>
      </c>
      <c r="BC439" s="149">
        <v>0.1</v>
      </c>
      <c r="BD439" s="138">
        <v>0</v>
      </c>
      <c r="BE439" s="138"/>
      <c r="BF439" s="138"/>
      <c r="BG439" s="136">
        <v>0</v>
      </c>
      <c r="BH439" s="6">
        <v>3.35</v>
      </c>
      <c r="BI439" s="6">
        <v>3.55</v>
      </c>
      <c r="BJ439" s="136"/>
      <c r="BK439" s="136"/>
      <c r="BL439" s="136"/>
      <c r="BM439" s="136"/>
      <c r="BN439" s="238"/>
      <c r="BO439" s="136"/>
      <c r="BP439" s="136"/>
      <c r="BQ439" s="136"/>
      <c r="BR439" s="136"/>
      <c r="BS439" s="136"/>
      <c r="BT439" s="136"/>
      <c r="BU439" s="136"/>
    </row>
    <row r="440" spans="1:73">
      <c r="A440" s="4" t="s">
        <v>101</v>
      </c>
      <c r="B440" s="137">
        <v>31</v>
      </c>
      <c r="C440" s="137">
        <v>1988</v>
      </c>
      <c r="D440" s="190">
        <v>7712333</v>
      </c>
      <c r="E440" s="141">
        <v>3822310</v>
      </c>
      <c r="F440" s="141">
        <v>151724</v>
      </c>
      <c r="G440" s="191">
        <v>3.8</v>
      </c>
      <c r="H440" s="209"/>
      <c r="I440" s="209"/>
      <c r="J440" s="209"/>
      <c r="K440" s="145">
        <v>194709</v>
      </c>
      <c r="L440" s="197"/>
      <c r="N440" s="140">
        <v>171093247</v>
      </c>
      <c r="O440" s="145">
        <v>100691</v>
      </c>
      <c r="P440" s="145">
        <v>313172</v>
      </c>
      <c r="Q440" s="145">
        <v>107063</v>
      </c>
      <c r="R440" s="145">
        <v>356578.3</v>
      </c>
      <c r="S440" s="145">
        <v>136110.29999999999</v>
      </c>
      <c r="T440" s="145">
        <v>322</v>
      </c>
      <c r="U440" s="145">
        <v>424</v>
      </c>
      <c r="V440" s="145">
        <v>488</v>
      </c>
      <c r="W440" s="145">
        <v>87</v>
      </c>
      <c r="X440" s="145">
        <v>159</v>
      </c>
      <c r="Y440" s="145">
        <v>228</v>
      </c>
      <c r="Z440" s="145">
        <v>290</v>
      </c>
      <c r="AA440" s="136">
        <f>ROUND((T440+X440)-MAX(0.3*(T440-102-164),0),0)</f>
        <v>464</v>
      </c>
      <c r="AB440" s="136">
        <f>ROUND((U440+Y440)-MAX(0.3*(U440-102-164),0),0)</f>
        <v>605</v>
      </c>
      <c r="AC440" s="136">
        <f>ROUND((V440+Z440)-MAX(0.3*(V440-102-164),0),0)</f>
        <v>711</v>
      </c>
      <c r="AD440" s="203">
        <v>11930</v>
      </c>
      <c r="AE440" s="136">
        <v>354</v>
      </c>
      <c r="AF440" s="136">
        <v>31</v>
      </c>
      <c r="AG440" s="136">
        <f>SUM(AE440:AF440)</f>
        <v>385</v>
      </c>
      <c r="AH440" s="136">
        <f>ROUND((AG440+W440)-MAX(0.3*(AG440-102-164),0),0)</f>
        <v>436</v>
      </c>
      <c r="AI440" s="203">
        <v>475</v>
      </c>
      <c r="AJ440" s="204">
        <v>6.2</v>
      </c>
      <c r="AK440" s="136">
        <v>0</v>
      </c>
      <c r="AL440" s="136">
        <v>30</v>
      </c>
      <c r="AM440" s="136">
        <v>49</v>
      </c>
      <c r="AN440" s="6">
        <v>0.38</v>
      </c>
      <c r="AO440" s="136">
        <v>23</v>
      </c>
      <c r="AP440" s="136">
        <v>17</v>
      </c>
      <c r="AQ440" s="6">
        <v>0.57999999999999996</v>
      </c>
      <c r="AR440" s="149">
        <v>0</v>
      </c>
      <c r="AS440" s="149">
        <v>0.14000000000000001</v>
      </c>
      <c r="AT440" s="149">
        <v>0.14000000000000001</v>
      </c>
      <c r="AU440" s="149">
        <v>0.14000000000000001</v>
      </c>
      <c r="AV440" s="136">
        <v>0</v>
      </c>
      <c r="AW440" s="136">
        <v>874</v>
      </c>
      <c r="AX440" s="136">
        <v>874</v>
      </c>
      <c r="AY440" s="136">
        <v>874</v>
      </c>
      <c r="AZ440" s="149">
        <v>0</v>
      </c>
      <c r="BA440" s="149">
        <v>0.1</v>
      </c>
      <c r="BB440" s="149">
        <v>0.1</v>
      </c>
      <c r="BC440" s="149">
        <v>0.1</v>
      </c>
      <c r="BD440" s="138">
        <v>0</v>
      </c>
      <c r="BE440" s="138"/>
      <c r="BF440" s="138"/>
      <c r="BG440" s="136">
        <v>0</v>
      </c>
      <c r="BH440" s="6">
        <v>3.35</v>
      </c>
      <c r="BI440" s="6">
        <v>3.35</v>
      </c>
      <c r="BJ440" s="136"/>
      <c r="BK440" s="136"/>
      <c r="BL440" s="136"/>
      <c r="BM440" s="136"/>
      <c r="BN440" s="238"/>
      <c r="BO440" s="136"/>
      <c r="BP440" s="136"/>
      <c r="BQ440" s="136"/>
      <c r="BR440" s="136"/>
      <c r="BS440" s="136"/>
      <c r="BT440" s="136"/>
      <c r="BU440" s="136"/>
    </row>
    <row r="441" spans="1:73">
      <c r="A441" s="4" t="s">
        <v>102</v>
      </c>
      <c r="B441" s="137">
        <v>32</v>
      </c>
      <c r="C441" s="137">
        <v>1988</v>
      </c>
      <c r="D441" s="190">
        <v>1490337</v>
      </c>
      <c r="E441" s="141">
        <v>634340</v>
      </c>
      <c r="F441" s="141">
        <v>51272</v>
      </c>
      <c r="G441" s="191">
        <v>7.5</v>
      </c>
      <c r="H441" s="209"/>
      <c r="I441" s="209"/>
      <c r="J441" s="209"/>
      <c r="K441" s="145">
        <v>23457</v>
      </c>
      <c r="L441" s="197"/>
      <c r="N441" s="140">
        <v>20112493</v>
      </c>
      <c r="O441" s="145">
        <v>17949</v>
      </c>
      <c r="P441" s="145">
        <v>59002</v>
      </c>
      <c r="Q441" s="145">
        <v>20753</v>
      </c>
      <c r="R441" s="145">
        <v>151046.1</v>
      </c>
      <c r="S441" s="145">
        <v>48976.67</v>
      </c>
      <c r="T441" s="145">
        <v>210</v>
      </c>
      <c r="U441" s="145">
        <v>264</v>
      </c>
      <c r="V441" s="145">
        <v>317</v>
      </c>
      <c r="W441" s="145">
        <v>87</v>
      </c>
      <c r="X441" s="145">
        <v>159</v>
      </c>
      <c r="Y441" s="145">
        <v>228</v>
      </c>
      <c r="Z441" s="145">
        <v>290</v>
      </c>
      <c r="AA441" s="136">
        <f>ROUND((T441+X441)-MAX(0.3*(T441-102-164),0),0)</f>
        <v>369</v>
      </c>
      <c r="AB441" s="136">
        <f>ROUND((U441+Y441)-MAX(0.3*(U441-102-164),0),0)</f>
        <v>492</v>
      </c>
      <c r="AC441" s="136">
        <f>ROUND((V441+Z441)-MAX(0.3*(V441-102-164),0),0)</f>
        <v>592</v>
      </c>
      <c r="AD441" s="203">
        <v>1567</v>
      </c>
      <c r="AE441" s="136">
        <v>354</v>
      </c>
      <c r="AF441" s="136">
        <v>0</v>
      </c>
      <c r="AG441" s="136">
        <f>SUM(AE441:AF441)</f>
        <v>354</v>
      </c>
      <c r="AH441" s="136">
        <f>ROUND((AG441+W441)-MAX(0.3*(AG441-102-164),0),0)</f>
        <v>415</v>
      </c>
      <c r="AI441" s="203">
        <v>343</v>
      </c>
      <c r="AJ441" s="204">
        <v>23</v>
      </c>
      <c r="AK441" s="136">
        <v>0</v>
      </c>
      <c r="AL441" s="136">
        <v>47</v>
      </c>
      <c r="AM441" s="136">
        <v>23</v>
      </c>
      <c r="AN441" s="6">
        <v>0.67</v>
      </c>
      <c r="AO441" s="136">
        <v>21</v>
      </c>
      <c r="AP441" s="136">
        <v>21</v>
      </c>
      <c r="AQ441" s="6">
        <v>0.5</v>
      </c>
      <c r="AR441" s="149">
        <v>0</v>
      </c>
      <c r="AS441" s="149">
        <v>0.14000000000000001</v>
      </c>
      <c r="AT441" s="149">
        <v>0.14000000000000001</v>
      </c>
      <c r="AU441" s="149">
        <v>0.14000000000000001</v>
      </c>
      <c r="AV441" s="136">
        <v>0</v>
      </c>
      <c r="AW441" s="136">
        <v>874</v>
      </c>
      <c r="AX441" s="136">
        <v>874</v>
      </c>
      <c r="AY441" s="136">
        <v>874</v>
      </c>
      <c r="AZ441" s="149">
        <v>0</v>
      </c>
      <c r="BA441" s="149">
        <v>0.1</v>
      </c>
      <c r="BB441" s="149">
        <v>0.1</v>
      </c>
      <c r="BC441" s="149">
        <v>0.1</v>
      </c>
      <c r="BD441" s="138">
        <v>0</v>
      </c>
      <c r="BE441" s="138"/>
      <c r="BF441" s="138"/>
      <c r="BG441" s="136">
        <v>0</v>
      </c>
      <c r="BH441" s="6">
        <v>3.35</v>
      </c>
      <c r="BI441" s="6">
        <v>3.35</v>
      </c>
      <c r="BJ441" s="136"/>
      <c r="BK441" s="136"/>
      <c r="BL441" s="136"/>
      <c r="BM441" s="136"/>
      <c r="BN441" s="238"/>
      <c r="BO441" s="136"/>
      <c r="BP441" s="136"/>
      <c r="BQ441" s="136"/>
      <c r="BR441" s="136"/>
      <c r="BS441" s="136"/>
      <c r="BT441" s="136"/>
      <c r="BU441" s="136"/>
    </row>
    <row r="442" spans="1:73">
      <c r="A442" s="4" t="s">
        <v>103</v>
      </c>
      <c r="B442" s="137">
        <v>33</v>
      </c>
      <c r="C442" s="137">
        <v>1988</v>
      </c>
      <c r="D442" s="190">
        <v>17941309</v>
      </c>
      <c r="E442" s="141">
        <v>8181123</v>
      </c>
      <c r="F442" s="141">
        <v>365353</v>
      </c>
      <c r="G442" s="191">
        <v>4.3</v>
      </c>
      <c r="H442" s="209"/>
      <c r="I442" s="209"/>
      <c r="J442" s="209"/>
      <c r="K442" s="145">
        <v>456557</v>
      </c>
      <c r="L442" s="197"/>
      <c r="N442" s="140">
        <v>373992930</v>
      </c>
      <c r="O442" s="145">
        <v>585420</v>
      </c>
      <c r="P442" s="145">
        <v>1010780</v>
      </c>
      <c r="Q442" s="145">
        <v>340890</v>
      </c>
      <c r="R442" s="145">
        <v>1544785</v>
      </c>
      <c r="S442" s="145">
        <v>669469.69999999995</v>
      </c>
      <c r="T442" s="145">
        <v>439</v>
      </c>
      <c r="U442" s="145">
        <v>539</v>
      </c>
      <c r="V442" s="145">
        <v>638</v>
      </c>
      <c r="W442" s="145">
        <v>87</v>
      </c>
      <c r="X442" s="145">
        <v>159</v>
      </c>
      <c r="Y442" s="145">
        <v>228</v>
      </c>
      <c r="Z442" s="145">
        <v>290</v>
      </c>
      <c r="AA442" s="136">
        <f>ROUND((T442+X442)-MAX(0.3*(T442-102-164),0),0)</f>
        <v>546</v>
      </c>
      <c r="AB442" s="136">
        <f>ROUND((U442+Y442)-MAX(0.3*(U442-102-164),0),0)</f>
        <v>685</v>
      </c>
      <c r="AC442" s="136">
        <f>ROUND((V442+Z442)-MAX(0.3*(V442-102-164),0),0)</f>
        <v>816</v>
      </c>
      <c r="AD442" s="203">
        <v>16486</v>
      </c>
      <c r="AE442" s="136">
        <v>354</v>
      </c>
      <c r="AF442" s="136">
        <v>72</v>
      </c>
      <c r="AG442" s="136">
        <f>SUM(AE442:AF442)</f>
        <v>426</v>
      </c>
      <c r="AH442" s="136">
        <f>ROUND((AG442+W442)-MAX(0.3*(AG442-102-164),0),0)</f>
        <v>465</v>
      </c>
      <c r="AI442" s="203">
        <v>2369</v>
      </c>
      <c r="AJ442" s="204">
        <v>13.4</v>
      </c>
      <c r="AK442" s="136">
        <v>1</v>
      </c>
      <c r="AL442" s="136">
        <v>92</v>
      </c>
      <c r="AM442" s="136">
        <v>52</v>
      </c>
      <c r="AN442" s="6">
        <v>0.64</v>
      </c>
      <c r="AO442" s="136">
        <v>25</v>
      </c>
      <c r="AP442" s="136">
        <v>36</v>
      </c>
      <c r="AQ442" s="6">
        <v>0.41</v>
      </c>
      <c r="AR442" s="149">
        <v>0</v>
      </c>
      <c r="AS442" s="149">
        <v>0.14000000000000001</v>
      </c>
      <c r="AT442" s="149">
        <v>0.14000000000000001</v>
      </c>
      <c r="AU442" s="149">
        <v>0.14000000000000001</v>
      </c>
      <c r="AV442" s="136">
        <v>0</v>
      </c>
      <c r="AW442" s="136">
        <v>874</v>
      </c>
      <c r="AX442" s="136">
        <v>874</v>
      </c>
      <c r="AY442" s="136">
        <v>874</v>
      </c>
      <c r="AZ442" s="149">
        <v>0</v>
      </c>
      <c r="BA442" s="149">
        <v>0.1</v>
      </c>
      <c r="BB442" s="149">
        <v>0.1</v>
      </c>
      <c r="BC442" s="149">
        <v>0.1</v>
      </c>
      <c r="BD442" s="138">
        <v>0</v>
      </c>
      <c r="BE442" s="138"/>
      <c r="BF442" s="138"/>
      <c r="BG442" s="136">
        <v>0</v>
      </c>
      <c r="BH442" s="6">
        <v>3.35</v>
      </c>
      <c r="BI442" s="6">
        <v>3.35</v>
      </c>
      <c r="BJ442" s="136"/>
      <c r="BK442" s="136"/>
      <c r="BL442" s="136"/>
      <c r="BM442" s="136"/>
      <c r="BN442" s="238"/>
      <c r="BO442" s="136"/>
      <c r="BP442" s="136"/>
      <c r="BQ442" s="136"/>
      <c r="BR442" s="136"/>
      <c r="BS442" s="136"/>
      <c r="BT442" s="136"/>
      <c r="BU442" s="136"/>
    </row>
    <row r="443" spans="1:73">
      <c r="A443" s="4" t="s">
        <v>104</v>
      </c>
      <c r="B443" s="137">
        <v>34</v>
      </c>
      <c r="C443" s="137">
        <v>1988</v>
      </c>
      <c r="D443" s="190">
        <v>6480594</v>
      </c>
      <c r="E443" s="141">
        <v>3199310</v>
      </c>
      <c r="F443" s="141">
        <v>121066</v>
      </c>
      <c r="G443" s="191">
        <v>3.6</v>
      </c>
      <c r="H443" s="209"/>
      <c r="I443" s="209"/>
      <c r="J443" s="209"/>
      <c r="K443" s="145">
        <v>124303</v>
      </c>
      <c r="L443" s="197"/>
      <c r="N443" s="140">
        <v>100022056</v>
      </c>
      <c r="O443" s="145">
        <v>25976</v>
      </c>
      <c r="P443" s="145">
        <v>182842</v>
      </c>
      <c r="Q443" s="145">
        <v>70586</v>
      </c>
      <c r="R443" s="145">
        <v>398290.3</v>
      </c>
      <c r="S443" s="145">
        <v>153729.9</v>
      </c>
      <c r="T443" s="145">
        <v>231</v>
      </c>
      <c r="U443" s="145">
        <v>266</v>
      </c>
      <c r="V443" s="145">
        <v>291</v>
      </c>
      <c r="W443" s="145">
        <v>87</v>
      </c>
      <c r="X443" s="145">
        <v>159</v>
      </c>
      <c r="Y443" s="145">
        <v>228</v>
      </c>
      <c r="Z443" s="145">
        <v>290</v>
      </c>
      <c r="AA443" s="136">
        <f>ROUND((T443+X443)-MAX(0.3*(T443-102-164),0),0)</f>
        <v>390</v>
      </c>
      <c r="AB443" s="136">
        <f>ROUND((U443+Y443)-MAX(0.3*(U443-102-164),0),0)</f>
        <v>494</v>
      </c>
      <c r="AC443" s="136">
        <f>ROUND((V443+Z443)-MAX(0.3*(V443-102-164),0),0)</f>
        <v>574</v>
      </c>
      <c r="AD443" s="203">
        <v>10695</v>
      </c>
      <c r="AE443" s="136">
        <v>354</v>
      </c>
      <c r="AF443" s="136">
        <v>0</v>
      </c>
      <c r="AG443" s="136">
        <f>SUM(AE443:AF443)</f>
        <v>354</v>
      </c>
      <c r="AH443" s="136">
        <f>ROUND((AG443+W443)-MAX(0.3*(AG443-102-164),0),0)</f>
        <v>415</v>
      </c>
      <c r="AI443" s="203">
        <v>796</v>
      </c>
      <c r="AJ443" s="204">
        <v>12.6</v>
      </c>
      <c r="AK443" s="136">
        <v>0</v>
      </c>
      <c r="AL443" s="136">
        <v>84</v>
      </c>
      <c r="AM443" s="136">
        <v>36</v>
      </c>
      <c r="AN443" s="6">
        <v>0.7</v>
      </c>
      <c r="AO443" s="136">
        <v>40</v>
      </c>
      <c r="AP443" s="136">
        <v>10</v>
      </c>
      <c r="AQ443" s="6">
        <v>0.8</v>
      </c>
      <c r="AR443" s="149">
        <v>0</v>
      </c>
      <c r="AS443" s="149">
        <v>0.14000000000000001</v>
      </c>
      <c r="AT443" s="149">
        <v>0.14000000000000001</v>
      </c>
      <c r="AU443" s="149">
        <v>0.14000000000000001</v>
      </c>
      <c r="AV443" s="136">
        <v>0</v>
      </c>
      <c r="AW443" s="136">
        <v>874</v>
      </c>
      <c r="AX443" s="136">
        <v>874</v>
      </c>
      <c r="AY443" s="136">
        <v>874</v>
      </c>
      <c r="AZ443" s="149">
        <v>0</v>
      </c>
      <c r="BA443" s="149">
        <v>0.1</v>
      </c>
      <c r="BB443" s="149">
        <v>0.1</v>
      </c>
      <c r="BC443" s="149">
        <v>0.1</v>
      </c>
      <c r="BD443" s="138">
        <v>0</v>
      </c>
      <c r="BE443" s="138"/>
      <c r="BF443" s="138"/>
      <c r="BG443" s="136">
        <v>0</v>
      </c>
      <c r="BH443" s="6">
        <v>3.35</v>
      </c>
      <c r="BI443" s="6">
        <v>3.35</v>
      </c>
      <c r="BJ443" s="136"/>
      <c r="BK443" s="136"/>
      <c r="BL443" s="136"/>
      <c r="BM443" s="136"/>
      <c r="BN443" s="238"/>
      <c r="BO443" s="136"/>
      <c r="BP443" s="136"/>
      <c r="BQ443" s="136"/>
      <c r="BR443" s="136"/>
      <c r="BS443" s="136"/>
      <c r="BT443" s="136"/>
      <c r="BU443" s="136"/>
    </row>
    <row r="444" spans="1:73">
      <c r="A444" s="4" t="s">
        <v>105</v>
      </c>
      <c r="B444" s="137">
        <v>35</v>
      </c>
      <c r="C444" s="137">
        <v>1988</v>
      </c>
      <c r="D444" s="190">
        <v>655331</v>
      </c>
      <c r="E444" s="141">
        <v>315478</v>
      </c>
      <c r="F444" s="141">
        <v>15505</v>
      </c>
      <c r="G444" s="191">
        <v>4.7</v>
      </c>
      <c r="H444" s="209"/>
      <c r="I444" s="209"/>
      <c r="J444" s="209"/>
      <c r="K444" s="145">
        <v>9748</v>
      </c>
      <c r="L444" s="197"/>
      <c r="N444" s="140">
        <v>8473720</v>
      </c>
      <c r="O444" s="145">
        <v>71125</v>
      </c>
      <c r="P444" s="145">
        <v>14471</v>
      </c>
      <c r="Q444" s="145">
        <v>5219</v>
      </c>
      <c r="R444" s="145">
        <v>37094.17</v>
      </c>
      <c r="S444" s="145">
        <v>13404.25</v>
      </c>
      <c r="T444" s="145">
        <v>301</v>
      </c>
      <c r="U444" s="145">
        <v>371</v>
      </c>
      <c r="V444" s="145">
        <v>454</v>
      </c>
      <c r="W444" s="145">
        <v>87</v>
      </c>
      <c r="X444" s="145">
        <v>159</v>
      </c>
      <c r="Y444" s="145">
        <v>228</v>
      </c>
      <c r="Z444" s="145">
        <v>290</v>
      </c>
      <c r="AA444" s="136">
        <f>ROUND((T444+X444)-MAX(0.3*(T444-102-164),0),0)</f>
        <v>450</v>
      </c>
      <c r="AB444" s="136">
        <f>ROUND((U444+Y444)-MAX(0.3*(U444-102-164),0),0)</f>
        <v>568</v>
      </c>
      <c r="AC444" s="136">
        <f>ROUND((V444+Z444)-MAX(0.3*(V444-102-164),0),0)</f>
        <v>688</v>
      </c>
      <c r="AD444" s="203">
        <v>131</v>
      </c>
      <c r="AE444" s="136">
        <v>354</v>
      </c>
      <c r="AF444" s="136">
        <v>0</v>
      </c>
      <c r="AG444" s="136">
        <f>SUM(AE444:AF444)</f>
        <v>354</v>
      </c>
      <c r="AH444" s="136">
        <f>ROUND((AG444+W444)-MAX(0.3*(AG444-102-164),0),0)</f>
        <v>415</v>
      </c>
      <c r="AI444" s="203">
        <v>76</v>
      </c>
      <c r="AJ444" s="204">
        <v>11.6</v>
      </c>
      <c r="AK444" s="136">
        <v>1</v>
      </c>
      <c r="AL444" s="136">
        <v>45</v>
      </c>
      <c r="AM444" s="136">
        <v>61</v>
      </c>
      <c r="AN444" s="6">
        <v>0.42</v>
      </c>
      <c r="AO444" s="136">
        <v>27</v>
      </c>
      <c r="AP444" s="136">
        <v>26</v>
      </c>
      <c r="AQ444" s="6">
        <v>0.51</v>
      </c>
      <c r="AR444" s="149">
        <v>0</v>
      </c>
      <c r="AS444" s="149">
        <v>0.14000000000000001</v>
      </c>
      <c r="AT444" s="149">
        <v>0.14000000000000001</v>
      </c>
      <c r="AU444" s="149">
        <v>0.14000000000000001</v>
      </c>
      <c r="AV444" s="136">
        <v>0</v>
      </c>
      <c r="AW444" s="136">
        <v>874</v>
      </c>
      <c r="AX444" s="136">
        <v>874</v>
      </c>
      <c r="AY444" s="136">
        <v>874</v>
      </c>
      <c r="AZ444" s="149">
        <v>0</v>
      </c>
      <c r="BA444" s="149">
        <v>0.1</v>
      </c>
      <c r="BB444" s="149">
        <v>0.1</v>
      </c>
      <c r="BC444" s="149">
        <v>0.1</v>
      </c>
      <c r="BD444" s="138">
        <v>0</v>
      </c>
      <c r="BE444" s="138"/>
      <c r="BF444" s="138"/>
      <c r="BG444" s="136">
        <v>0</v>
      </c>
      <c r="BH444" s="6">
        <v>3.35</v>
      </c>
      <c r="BI444" s="6">
        <v>3.35</v>
      </c>
      <c r="BJ444" s="136"/>
      <c r="BK444" s="136"/>
      <c r="BL444" s="136"/>
      <c r="BM444" s="136"/>
      <c r="BN444" s="238"/>
      <c r="BO444" s="136"/>
      <c r="BP444" s="136"/>
      <c r="BQ444" s="136"/>
      <c r="BR444" s="136"/>
      <c r="BS444" s="136"/>
      <c r="BT444" s="136"/>
      <c r="BU444" s="136"/>
    </row>
    <row r="445" spans="1:73">
      <c r="A445" s="4" t="s">
        <v>106</v>
      </c>
      <c r="B445" s="137">
        <v>36</v>
      </c>
      <c r="C445" s="137">
        <v>1988</v>
      </c>
      <c r="D445" s="190">
        <v>10798552</v>
      </c>
      <c r="E445" s="141">
        <v>4996315</v>
      </c>
      <c r="F445" s="141">
        <v>321241</v>
      </c>
      <c r="G445" s="191">
        <v>6</v>
      </c>
      <c r="H445" s="209"/>
      <c r="I445" s="209"/>
      <c r="J445" s="209"/>
      <c r="K445" s="145">
        <v>205308</v>
      </c>
      <c r="L445" s="197"/>
      <c r="N445" s="140">
        <v>178043191</v>
      </c>
      <c r="O445" s="145">
        <v>1328735</v>
      </c>
      <c r="P445" s="145">
        <v>647730</v>
      </c>
      <c r="Q445" s="145">
        <v>225541</v>
      </c>
      <c r="R445" s="145">
        <v>1067872</v>
      </c>
      <c r="S445" s="145">
        <v>440357.3</v>
      </c>
      <c r="T445" s="145">
        <v>253</v>
      </c>
      <c r="U445" s="145">
        <v>309</v>
      </c>
      <c r="V445" s="145">
        <v>382</v>
      </c>
      <c r="W445" s="145">
        <v>87</v>
      </c>
      <c r="X445" s="145">
        <v>159</v>
      </c>
      <c r="Y445" s="145">
        <v>228</v>
      </c>
      <c r="Z445" s="145">
        <v>290</v>
      </c>
      <c r="AA445" s="136">
        <f>ROUND((T445+X445)-MAX(0.3*(T445-102-164),0),0)</f>
        <v>412</v>
      </c>
      <c r="AB445" s="136">
        <f>ROUND((U445+Y445)-MAX(0.3*(U445-102-164),0),0)</f>
        <v>524</v>
      </c>
      <c r="AC445" s="136">
        <f>ROUND((V445+Z445)-MAX(0.3*(V445-102-164),0),0)</f>
        <v>637</v>
      </c>
      <c r="AD445" s="203">
        <v>14658</v>
      </c>
      <c r="AE445" s="136">
        <v>354</v>
      </c>
      <c r="AF445" s="136">
        <v>0</v>
      </c>
      <c r="AG445" s="136">
        <f>SUM(AE445:AF445)</f>
        <v>354</v>
      </c>
      <c r="AH445" s="136">
        <f>ROUND((AG445+W445)-MAX(0.3*(AG445-102-164),0),0)</f>
        <v>415</v>
      </c>
      <c r="AI445" s="203">
        <v>1356</v>
      </c>
      <c r="AJ445" s="204">
        <v>12.4</v>
      </c>
      <c r="AK445" s="136">
        <v>1</v>
      </c>
      <c r="AL445" s="136">
        <v>60</v>
      </c>
      <c r="AM445" s="136">
        <v>39</v>
      </c>
      <c r="AN445" s="6">
        <v>0.61</v>
      </c>
      <c r="AO445" s="136">
        <v>15</v>
      </c>
      <c r="AP445" s="136">
        <v>18</v>
      </c>
      <c r="AQ445" s="6">
        <v>0.45</v>
      </c>
      <c r="AR445" s="149">
        <v>0</v>
      </c>
      <c r="AS445" s="149">
        <v>0.14000000000000001</v>
      </c>
      <c r="AT445" s="149">
        <v>0.14000000000000001</v>
      </c>
      <c r="AU445" s="149">
        <v>0.14000000000000001</v>
      </c>
      <c r="AV445" s="136">
        <v>0</v>
      </c>
      <c r="AW445" s="136">
        <v>874</v>
      </c>
      <c r="AX445" s="136">
        <v>874</v>
      </c>
      <c r="AY445" s="136">
        <v>874</v>
      </c>
      <c r="AZ445" s="149">
        <v>0</v>
      </c>
      <c r="BA445" s="149">
        <v>0.1</v>
      </c>
      <c r="BB445" s="149">
        <v>0.1</v>
      </c>
      <c r="BC445" s="149">
        <v>0.1</v>
      </c>
      <c r="BD445" s="138">
        <v>0</v>
      </c>
      <c r="BE445" s="138"/>
      <c r="BF445" s="138"/>
      <c r="BG445" s="136">
        <v>0</v>
      </c>
      <c r="BH445" s="6">
        <v>3.35</v>
      </c>
      <c r="BI445" s="6">
        <v>2.2999999999999998</v>
      </c>
      <c r="BJ445" s="136"/>
      <c r="BK445" s="136"/>
      <c r="BL445" s="136"/>
      <c r="BM445" s="136"/>
      <c r="BN445" s="238"/>
      <c r="BO445" s="136"/>
      <c r="BP445" s="136"/>
      <c r="BQ445" s="136"/>
      <c r="BR445" s="136"/>
      <c r="BS445" s="136"/>
      <c r="BT445" s="136"/>
      <c r="BU445" s="136"/>
    </row>
    <row r="446" spans="1:73">
      <c r="A446" s="4" t="s">
        <v>107</v>
      </c>
      <c r="B446" s="137">
        <v>37</v>
      </c>
      <c r="C446" s="137">
        <v>1988</v>
      </c>
      <c r="D446" s="190">
        <v>3167057</v>
      </c>
      <c r="E446" s="141">
        <v>1429172</v>
      </c>
      <c r="F446" s="141">
        <v>98180</v>
      </c>
      <c r="G446" s="191">
        <v>6.4</v>
      </c>
      <c r="H446" s="209"/>
      <c r="I446" s="209"/>
      <c r="J446" s="209"/>
      <c r="K446" s="145">
        <v>52667</v>
      </c>
      <c r="L446" s="197"/>
      <c r="N446" s="140">
        <v>45332471</v>
      </c>
      <c r="O446" s="145">
        <v>133362</v>
      </c>
      <c r="P446" s="145">
        <v>101979</v>
      </c>
      <c r="Q446" s="145">
        <v>35454</v>
      </c>
      <c r="R446" s="145">
        <v>278769.3</v>
      </c>
      <c r="S446" s="145">
        <v>106796.6</v>
      </c>
      <c r="T446" s="145">
        <v>240</v>
      </c>
      <c r="U446" s="145">
        <v>310</v>
      </c>
      <c r="V446" s="145">
        <v>384</v>
      </c>
      <c r="W446" s="145">
        <v>87</v>
      </c>
      <c r="X446" s="145">
        <v>159</v>
      </c>
      <c r="Y446" s="145">
        <v>228</v>
      </c>
      <c r="Z446" s="145">
        <v>290</v>
      </c>
      <c r="AA446" s="136">
        <f>ROUND((T446+X446)-MAX(0.3*(T446-102-164),0),0)</f>
        <v>399</v>
      </c>
      <c r="AB446" s="136">
        <f>ROUND((U446+Y446)-MAX(0.3*(U446-102-164),0),0)</f>
        <v>525</v>
      </c>
      <c r="AC446" s="136">
        <f>ROUND((V446+Z446)-MAX(0.3*(V446-102-164),0),0)</f>
        <v>639</v>
      </c>
      <c r="AD446" s="203">
        <v>2577</v>
      </c>
      <c r="AE446" s="136">
        <v>354</v>
      </c>
      <c r="AF446" s="136">
        <v>64</v>
      </c>
      <c r="AG446" s="136">
        <f>SUM(AE446:AF446)</f>
        <v>418</v>
      </c>
      <c r="AH446" s="136">
        <f>ROUND((AG446+W446)-MAX(0.3*(AG446-102-164),0),0)</f>
        <v>459</v>
      </c>
      <c r="AI446" s="203">
        <v>543</v>
      </c>
      <c r="AJ446" s="204">
        <v>17.3</v>
      </c>
      <c r="AK446" s="136">
        <v>0</v>
      </c>
      <c r="AL446" s="136">
        <v>70</v>
      </c>
      <c r="AM446" s="136">
        <v>31</v>
      </c>
      <c r="AN446" s="6">
        <v>0.69</v>
      </c>
      <c r="AO446" s="136">
        <v>30</v>
      </c>
      <c r="AP446" s="136">
        <v>17</v>
      </c>
      <c r="AQ446" s="6">
        <v>0.64</v>
      </c>
      <c r="AR446" s="149">
        <v>0</v>
      </c>
      <c r="AS446" s="149">
        <v>0.14000000000000001</v>
      </c>
      <c r="AT446" s="149">
        <v>0.14000000000000001</v>
      </c>
      <c r="AU446" s="149">
        <v>0.14000000000000001</v>
      </c>
      <c r="AV446" s="136">
        <v>0</v>
      </c>
      <c r="AW446" s="136">
        <v>874</v>
      </c>
      <c r="AX446" s="136">
        <v>874</v>
      </c>
      <c r="AY446" s="136">
        <v>874</v>
      </c>
      <c r="AZ446" s="149">
        <v>0</v>
      </c>
      <c r="BA446" s="149">
        <v>0.1</v>
      </c>
      <c r="BB446" s="149">
        <v>0.1</v>
      </c>
      <c r="BC446" s="149">
        <v>0.1</v>
      </c>
      <c r="BD446" s="138">
        <v>0</v>
      </c>
      <c r="BE446" s="138"/>
      <c r="BF446" s="138"/>
      <c r="BG446" s="136">
        <v>0</v>
      </c>
      <c r="BH446" s="6">
        <v>3.35</v>
      </c>
      <c r="BI446" s="6">
        <v>3.35</v>
      </c>
      <c r="BJ446" s="136"/>
      <c r="BK446" s="136"/>
      <c r="BL446" s="136"/>
      <c r="BM446" s="136"/>
      <c r="BN446" s="238"/>
      <c r="BO446" s="136"/>
      <c r="BP446" s="136"/>
      <c r="BQ446" s="136"/>
      <c r="BR446" s="136"/>
      <c r="BS446" s="136"/>
      <c r="BT446" s="136"/>
      <c r="BU446" s="136"/>
    </row>
    <row r="447" spans="1:73">
      <c r="A447" s="4" t="s">
        <v>108</v>
      </c>
      <c r="B447" s="137">
        <v>38</v>
      </c>
      <c r="C447" s="137">
        <v>1988</v>
      </c>
      <c r="D447" s="190">
        <v>2741297</v>
      </c>
      <c r="E447" s="141">
        <v>1348376</v>
      </c>
      <c r="F447" s="141">
        <v>82476</v>
      </c>
      <c r="G447" s="191">
        <v>5.8</v>
      </c>
      <c r="H447" s="209"/>
      <c r="I447" s="209"/>
      <c r="J447" s="209"/>
      <c r="K447" s="145">
        <v>49138</v>
      </c>
      <c r="L447" s="197"/>
      <c r="N447" s="140">
        <v>43415873</v>
      </c>
      <c r="O447" s="145">
        <v>108311</v>
      </c>
      <c r="P447" s="145">
        <v>83794</v>
      </c>
      <c r="Q447" s="145">
        <v>30684</v>
      </c>
      <c r="R447" s="145">
        <v>210827.5</v>
      </c>
      <c r="S447" s="145">
        <v>89617.16</v>
      </c>
      <c r="T447" s="145">
        <v>352</v>
      </c>
      <c r="U447" s="145">
        <v>412</v>
      </c>
      <c r="V447" s="145">
        <v>501</v>
      </c>
      <c r="W447" s="145">
        <v>87</v>
      </c>
      <c r="X447" s="145">
        <v>159</v>
      </c>
      <c r="Y447" s="145">
        <v>228</v>
      </c>
      <c r="Z447" s="145">
        <v>290</v>
      </c>
      <c r="AA447" s="136">
        <f>ROUND((T447+X447)-MAX(0.3*(T447-102-164),0),0)</f>
        <v>485</v>
      </c>
      <c r="AB447" s="136">
        <f>ROUND((U447+Y447)-MAX(0.3*(U447-102-164),0),0)</f>
        <v>596</v>
      </c>
      <c r="AC447" s="136">
        <f>ROUND((V447+Z447)-MAX(0.3*(V447-102-164),0),0)</f>
        <v>721</v>
      </c>
      <c r="AD447" s="203">
        <v>3533</v>
      </c>
      <c r="AE447" s="136">
        <v>354</v>
      </c>
      <c r="AF447" s="136">
        <v>2</v>
      </c>
      <c r="AG447" s="136">
        <f>SUM(AE447:AF447)</f>
        <v>356</v>
      </c>
      <c r="AH447" s="136">
        <f>ROUND((AG447+W447)-MAX(0.3*(AG447-102-164),0),0)</f>
        <v>416</v>
      </c>
      <c r="AI447" s="203">
        <v>285</v>
      </c>
      <c r="AJ447" s="204">
        <v>10.4</v>
      </c>
      <c r="AK447" s="136">
        <v>1</v>
      </c>
      <c r="AL447" s="136">
        <v>31</v>
      </c>
      <c r="AM447" s="136">
        <v>29</v>
      </c>
      <c r="AN447" s="6">
        <v>0.52</v>
      </c>
      <c r="AO447" s="136">
        <v>17</v>
      </c>
      <c r="AP447" s="136">
        <v>13</v>
      </c>
      <c r="AQ447" s="6">
        <v>0.56999999999999995</v>
      </c>
      <c r="AR447" s="149">
        <v>0</v>
      </c>
      <c r="AS447" s="149">
        <v>0.14000000000000001</v>
      </c>
      <c r="AT447" s="149">
        <v>0.14000000000000001</v>
      </c>
      <c r="AU447" s="149">
        <v>0.14000000000000001</v>
      </c>
      <c r="AV447" s="136">
        <v>0</v>
      </c>
      <c r="AW447" s="136">
        <v>874</v>
      </c>
      <c r="AX447" s="136">
        <v>874</v>
      </c>
      <c r="AY447" s="136">
        <v>874</v>
      </c>
      <c r="AZ447" s="149">
        <v>0</v>
      </c>
      <c r="BA447" s="149">
        <v>0.1</v>
      </c>
      <c r="BB447" s="149">
        <v>0.1</v>
      </c>
      <c r="BC447" s="149">
        <v>0.1</v>
      </c>
      <c r="BD447" s="138">
        <v>0</v>
      </c>
      <c r="BE447" s="138"/>
      <c r="BF447" s="138"/>
      <c r="BG447" s="136">
        <v>0</v>
      </c>
      <c r="BH447" s="6">
        <v>3.35</v>
      </c>
      <c r="BI447" s="6">
        <v>3.35</v>
      </c>
      <c r="BJ447" s="136"/>
      <c r="BK447" s="136"/>
      <c r="BL447" s="136"/>
      <c r="BM447" s="136"/>
      <c r="BN447" s="238"/>
      <c r="BO447" s="136"/>
      <c r="BP447" s="136"/>
      <c r="BQ447" s="136"/>
      <c r="BR447" s="136"/>
      <c r="BS447" s="136"/>
      <c r="BT447" s="136"/>
      <c r="BU447" s="136"/>
    </row>
    <row r="448" spans="1:73">
      <c r="A448" s="4" t="s">
        <v>109</v>
      </c>
      <c r="B448" s="137">
        <v>39</v>
      </c>
      <c r="C448" s="137">
        <v>1988</v>
      </c>
      <c r="D448" s="190">
        <v>11845752</v>
      </c>
      <c r="E448" s="141">
        <v>5471632</v>
      </c>
      <c r="F448" s="141">
        <v>290591</v>
      </c>
      <c r="G448" s="191">
        <v>5</v>
      </c>
      <c r="H448" s="209"/>
      <c r="I448" s="209"/>
      <c r="J448" s="209"/>
      <c r="K448" s="145">
        <v>220582</v>
      </c>
      <c r="L448" s="197"/>
      <c r="N448" s="140">
        <v>203518393</v>
      </c>
      <c r="O448" s="145">
        <v>141624</v>
      </c>
      <c r="P448" s="145">
        <v>538040</v>
      </c>
      <c r="Q448" s="145">
        <v>179329</v>
      </c>
      <c r="R448" s="145">
        <v>939299</v>
      </c>
      <c r="S448" s="145">
        <v>390514.1</v>
      </c>
      <c r="T448" s="145">
        <v>315</v>
      </c>
      <c r="U448" s="145">
        <v>402</v>
      </c>
      <c r="V448" s="145">
        <v>490</v>
      </c>
      <c r="W448" s="145">
        <v>87</v>
      </c>
      <c r="X448" s="145">
        <v>159</v>
      </c>
      <c r="Y448" s="145">
        <v>228</v>
      </c>
      <c r="Z448" s="145">
        <v>290</v>
      </c>
      <c r="AA448" s="136">
        <f>ROUND((T448+X448)-MAX(0.3*(T448-102-164),0),0)</f>
        <v>459</v>
      </c>
      <c r="AB448" s="136">
        <f>ROUND((U448+Y448)-MAX(0.3*(U448-102-164),0),0)</f>
        <v>589</v>
      </c>
      <c r="AC448" s="136">
        <f>ROUND((V448+Z448)-MAX(0.3*(V448-102-164),0),0)</f>
        <v>713</v>
      </c>
      <c r="AD448" s="203">
        <v>11280</v>
      </c>
      <c r="AE448" s="136">
        <v>354</v>
      </c>
      <c r="AF448" s="136">
        <v>32</v>
      </c>
      <c r="AG448" s="136">
        <f>SUM(AE448:AF448)</f>
        <v>386</v>
      </c>
      <c r="AH448" s="136">
        <f>ROUND((AG448+W448)-MAX(0.3*(AG448-102-164),0),0)</f>
        <v>437</v>
      </c>
      <c r="AI448" s="203">
        <v>1246</v>
      </c>
      <c r="AJ448" s="204">
        <v>10.3</v>
      </c>
      <c r="AK448" s="136">
        <v>1</v>
      </c>
      <c r="AL448" s="136">
        <v>103</v>
      </c>
      <c r="AM448" s="136">
        <v>100</v>
      </c>
      <c r="AN448" s="6">
        <v>0.51</v>
      </c>
      <c r="AO448" s="136">
        <v>23</v>
      </c>
      <c r="AP448" s="136">
        <v>26</v>
      </c>
      <c r="AQ448" s="6">
        <v>0.47</v>
      </c>
      <c r="AR448" s="149">
        <v>0</v>
      </c>
      <c r="AS448" s="149">
        <v>0.14000000000000001</v>
      </c>
      <c r="AT448" s="149">
        <v>0.14000000000000001</v>
      </c>
      <c r="AU448" s="149">
        <v>0.14000000000000001</v>
      </c>
      <c r="AV448" s="136">
        <v>0</v>
      </c>
      <c r="AW448" s="136">
        <v>874</v>
      </c>
      <c r="AX448" s="136">
        <v>874</v>
      </c>
      <c r="AY448" s="136">
        <v>874</v>
      </c>
      <c r="AZ448" s="149">
        <v>0</v>
      </c>
      <c r="BA448" s="149">
        <v>0.1</v>
      </c>
      <c r="BB448" s="149">
        <v>0.1</v>
      </c>
      <c r="BC448" s="149">
        <v>0.1</v>
      </c>
      <c r="BD448" s="138">
        <v>0</v>
      </c>
      <c r="BE448" s="138"/>
      <c r="BF448" s="138"/>
      <c r="BG448" s="136">
        <v>0</v>
      </c>
      <c r="BH448" s="6">
        <v>3.35</v>
      </c>
      <c r="BI448" s="6">
        <v>3.35</v>
      </c>
      <c r="BJ448" s="136"/>
      <c r="BK448" s="136"/>
      <c r="BL448" s="136"/>
      <c r="BM448" s="136"/>
      <c r="BN448" s="238"/>
      <c r="BO448" s="136"/>
      <c r="BP448" s="136"/>
      <c r="BQ448" s="136"/>
      <c r="BR448" s="136"/>
      <c r="BS448" s="136"/>
      <c r="BT448" s="136"/>
      <c r="BU448" s="136"/>
    </row>
    <row r="449" spans="1:73">
      <c r="A449" s="4" t="s">
        <v>110</v>
      </c>
      <c r="B449" s="137">
        <v>40</v>
      </c>
      <c r="C449" s="137">
        <v>1988</v>
      </c>
      <c r="D449" s="190">
        <v>996408</v>
      </c>
      <c r="E449" s="141">
        <v>505369</v>
      </c>
      <c r="F449" s="141">
        <v>16214</v>
      </c>
      <c r="G449" s="191">
        <v>3.1</v>
      </c>
      <c r="H449" s="209"/>
      <c r="I449" s="209"/>
      <c r="J449" s="209"/>
      <c r="K449" s="145">
        <v>19738</v>
      </c>
      <c r="L449" s="197"/>
      <c r="N449" s="140">
        <v>18173181</v>
      </c>
      <c r="O449" s="145">
        <v>8751</v>
      </c>
      <c r="P449" s="145">
        <v>41993</v>
      </c>
      <c r="Q449" s="145">
        <v>15104</v>
      </c>
      <c r="R449" s="145">
        <v>57003.75</v>
      </c>
      <c r="S449" s="145">
        <v>24774.67</v>
      </c>
      <c r="T449" s="145">
        <v>407</v>
      </c>
      <c r="U449" s="145">
        <v>503</v>
      </c>
      <c r="V449" s="145">
        <v>574</v>
      </c>
      <c r="W449" s="145">
        <v>87</v>
      </c>
      <c r="X449" s="145">
        <v>159</v>
      </c>
      <c r="Y449" s="145">
        <v>228</v>
      </c>
      <c r="Z449" s="145">
        <v>290</v>
      </c>
      <c r="AA449" s="136">
        <f>ROUND((T449+X449)-MAX(0.3*(T449-102-164),0),0)</f>
        <v>524</v>
      </c>
      <c r="AB449" s="136">
        <f>ROUND((U449+Y449)-MAX(0.3*(U449-102-164),0),0)</f>
        <v>660</v>
      </c>
      <c r="AC449" s="136">
        <f>ROUND((V449+Z449)-MAX(0.3*(V449-102-164),0),0)</f>
        <v>772</v>
      </c>
      <c r="AD449" s="203">
        <v>575</v>
      </c>
      <c r="AE449" s="136">
        <v>354</v>
      </c>
      <c r="AF449" s="136">
        <v>59</v>
      </c>
      <c r="AG449" s="136">
        <f>SUM(AE449:AF449)</f>
        <v>413</v>
      </c>
      <c r="AH449" s="136">
        <f>ROUND((AG449+W449)-MAX(0.3*(AG449-102-164),0),0)</f>
        <v>456</v>
      </c>
      <c r="AI449" s="203">
        <v>99</v>
      </c>
      <c r="AJ449" s="204">
        <v>9.8000000000000007</v>
      </c>
      <c r="AK449" s="136">
        <v>0</v>
      </c>
      <c r="AL449" s="136">
        <v>80</v>
      </c>
      <c r="AM449" s="136">
        <v>20</v>
      </c>
      <c r="AN449" s="6">
        <v>0.8</v>
      </c>
      <c r="AO449" s="136">
        <v>38</v>
      </c>
      <c r="AP449" s="136">
        <v>12</v>
      </c>
      <c r="AQ449" s="6">
        <v>0.76</v>
      </c>
      <c r="AR449" s="149">
        <v>0</v>
      </c>
      <c r="AS449" s="149">
        <v>0.14000000000000001</v>
      </c>
      <c r="AT449" s="149">
        <v>0.14000000000000001</v>
      </c>
      <c r="AU449" s="149">
        <v>0.14000000000000001</v>
      </c>
      <c r="AV449" s="136">
        <v>0</v>
      </c>
      <c r="AW449" s="136">
        <v>874</v>
      </c>
      <c r="AX449" s="136">
        <v>874</v>
      </c>
      <c r="AY449" s="136">
        <v>874</v>
      </c>
      <c r="AZ449" s="149">
        <v>0</v>
      </c>
      <c r="BA449" s="149">
        <v>0.1</v>
      </c>
      <c r="BB449" s="149">
        <v>0.1</v>
      </c>
      <c r="BC449" s="149">
        <v>0.1</v>
      </c>
      <c r="BD449" s="138">
        <v>0.2296</v>
      </c>
      <c r="BE449" s="138"/>
      <c r="BF449" s="138"/>
      <c r="BG449" s="136">
        <v>0</v>
      </c>
      <c r="BH449" s="6">
        <v>3.35</v>
      </c>
      <c r="BI449" s="6">
        <v>4</v>
      </c>
      <c r="BJ449" s="136"/>
      <c r="BK449" s="136"/>
      <c r="BL449" s="136"/>
      <c r="BM449" s="136"/>
      <c r="BN449" s="238"/>
      <c r="BO449" s="136"/>
      <c r="BP449" s="136"/>
      <c r="BQ449" s="136"/>
      <c r="BR449" s="136"/>
      <c r="BS449" s="136"/>
      <c r="BT449" s="136"/>
      <c r="BU449" s="136"/>
    </row>
    <row r="450" spans="1:73">
      <c r="A450" s="4" t="s">
        <v>111</v>
      </c>
      <c r="B450" s="137">
        <v>41</v>
      </c>
      <c r="C450" s="137">
        <v>1988</v>
      </c>
      <c r="D450" s="190">
        <v>3412096</v>
      </c>
      <c r="E450" s="141">
        <v>1579756</v>
      </c>
      <c r="F450" s="141">
        <v>77216</v>
      </c>
      <c r="G450" s="191">
        <v>4.7</v>
      </c>
      <c r="H450" s="209"/>
      <c r="I450" s="209"/>
      <c r="J450" s="209"/>
      <c r="K450" s="145">
        <v>57329</v>
      </c>
      <c r="L450" s="197"/>
      <c r="N450" s="140">
        <v>47967404</v>
      </c>
      <c r="O450" s="145">
        <v>54753</v>
      </c>
      <c r="P450" s="145">
        <v>116758</v>
      </c>
      <c r="Q450" s="145">
        <v>40874</v>
      </c>
      <c r="R450" s="145">
        <v>265693.5</v>
      </c>
      <c r="S450" s="145">
        <v>92071.59</v>
      </c>
      <c r="T450" s="145">
        <v>158</v>
      </c>
      <c r="U450" s="145">
        <v>200</v>
      </c>
      <c r="V450" s="145">
        <v>240</v>
      </c>
      <c r="W450" s="145">
        <v>87</v>
      </c>
      <c r="X450" s="145">
        <v>159</v>
      </c>
      <c r="Y450" s="145">
        <v>228</v>
      </c>
      <c r="Z450" s="145">
        <v>290</v>
      </c>
      <c r="AA450" s="136">
        <f>ROUND((T450+X450)-MAX(0.3*(T450-102-164),0),0)</f>
        <v>317</v>
      </c>
      <c r="AB450" s="136">
        <f>ROUND((U450+Y450)-MAX(0.3*(U450-102-164),0),0)</f>
        <v>428</v>
      </c>
      <c r="AC450" s="136">
        <f>ROUND((V450+Z450)-MAX(0.3*(V450-102-164),0),0)</f>
        <v>530</v>
      </c>
      <c r="AD450" s="203">
        <v>7645</v>
      </c>
      <c r="AE450" s="136">
        <v>354</v>
      </c>
      <c r="AF450" s="136">
        <v>0</v>
      </c>
      <c r="AG450" s="136">
        <f>SUM(AE450:AF450)</f>
        <v>354</v>
      </c>
      <c r="AH450" s="136">
        <f>ROUND((AG450+W450)-MAX(0.3*(AG450-102-164),0),0)</f>
        <v>415</v>
      </c>
      <c r="AI450" s="203">
        <v>528</v>
      </c>
      <c r="AJ450" s="204">
        <v>15.5</v>
      </c>
      <c r="AK450" s="136">
        <v>0</v>
      </c>
      <c r="AL450" s="136">
        <v>92</v>
      </c>
      <c r="AM450" s="136">
        <v>32</v>
      </c>
      <c r="AN450" s="6">
        <v>0.74</v>
      </c>
      <c r="AO450" s="136">
        <v>36</v>
      </c>
      <c r="AP450" s="136">
        <v>10</v>
      </c>
      <c r="AQ450" s="6">
        <v>0.78</v>
      </c>
      <c r="AR450" s="149">
        <v>0</v>
      </c>
      <c r="AS450" s="149">
        <v>0.14000000000000001</v>
      </c>
      <c r="AT450" s="149">
        <v>0.14000000000000001</v>
      </c>
      <c r="AU450" s="149">
        <v>0.14000000000000001</v>
      </c>
      <c r="AV450" s="136">
        <v>0</v>
      </c>
      <c r="AW450" s="136">
        <v>874</v>
      </c>
      <c r="AX450" s="136">
        <v>874</v>
      </c>
      <c r="AY450" s="136">
        <v>874</v>
      </c>
      <c r="AZ450" s="149">
        <v>0</v>
      </c>
      <c r="BA450" s="149">
        <v>0.1</v>
      </c>
      <c r="BB450" s="149">
        <v>0.1</v>
      </c>
      <c r="BC450" s="149">
        <v>0.1</v>
      </c>
      <c r="BD450" s="138">
        <v>0</v>
      </c>
      <c r="BE450" s="138"/>
      <c r="BF450" s="138"/>
      <c r="BG450" s="136">
        <v>0</v>
      </c>
      <c r="BH450" s="6">
        <v>3.35</v>
      </c>
      <c r="BI450" s="6">
        <v>3.35</v>
      </c>
      <c r="BJ450" s="136"/>
      <c r="BK450" s="136"/>
      <c r="BL450" s="136"/>
      <c r="BM450" s="136"/>
      <c r="BN450" s="238"/>
      <c r="BO450" s="136"/>
      <c r="BP450" s="136"/>
      <c r="BQ450" s="136"/>
      <c r="BR450" s="136"/>
      <c r="BS450" s="136"/>
      <c r="BT450" s="136"/>
      <c r="BU450" s="136"/>
    </row>
    <row r="451" spans="1:73">
      <c r="A451" s="4" t="s">
        <v>112</v>
      </c>
      <c r="B451" s="137">
        <v>42</v>
      </c>
      <c r="C451" s="137">
        <v>1988</v>
      </c>
      <c r="D451" s="190">
        <v>698165</v>
      </c>
      <c r="E451" s="141">
        <v>342741</v>
      </c>
      <c r="F451" s="141">
        <v>14674</v>
      </c>
      <c r="G451" s="191">
        <v>4.0999999999999996</v>
      </c>
      <c r="H451" s="209"/>
      <c r="I451" s="209"/>
      <c r="J451" s="209"/>
      <c r="K451" s="145">
        <v>11173</v>
      </c>
      <c r="N451" s="140">
        <v>9759935</v>
      </c>
      <c r="O451" s="145">
        <v>4612</v>
      </c>
      <c r="P451" s="145">
        <v>18554</v>
      </c>
      <c r="Q451" s="145">
        <v>6495</v>
      </c>
      <c r="R451" s="145">
        <v>51716.67</v>
      </c>
      <c r="S451" s="145">
        <v>17041.669999999998</v>
      </c>
      <c r="T451" s="145">
        <v>323</v>
      </c>
      <c r="U451" s="145">
        <v>366</v>
      </c>
      <c r="V451" s="145">
        <v>408</v>
      </c>
      <c r="W451" s="145">
        <v>87</v>
      </c>
      <c r="X451" s="145">
        <v>159</v>
      </c>
      <c r="Y451" s="145">
        <v>228</v>
      </c>
      <c r="Z451" s="145">
        <v>290</v>
      </c>
      <c r="AA451" s="136">
        <f>ROUND((T451+X451)-MAX(0.3*(T451-102-164),0),0)</f>
        <v>465</v>
      </c>
      <c r="AB451" s="136">
        <f>ROUND((U451+Y451)-MAX(0.3*(U451-102-164),0),0)</f>
        <v>564</v>
      </c>
      <c r="AC451" s="136">
        <f>ROUND((V451+Z451)-MAX(0.3*(V451-102-164),0),0)</f>
        <v>655</v>
      </c>
      <c r="AD451" s="203">
        <v>1164</v>
      </c>
      <c r="AE451" s="136">
        <v>354</v>
      </c>
      <c r="AF451" s="136">
        <v>15</v>
      </c>
      <c r="AG451" s="136">
        <f>SUM(AE451:AF451)</f>
        <v>369</v>
      </c>
      <c r="AH451" s="136">
        <f>ROUND((AG451+W451)-MAX(0.3*(AG451-102-164),0),0)</f>
        <v>425</v>
      </c>
      <c r="AI451" s="203">
        <v>101</v>
      </c>
      <c r="AJ451" s="204">
        <v>14.2</v>
      </c>
      <c r="AK451" s="136">
        <v>0</v>
      </c>
      <c r="AL451" s="136">
        <v>22</v>
      </c>
      <c r="AM451" s="136">
        <v>48</v>
      </c>
      <c r="AN451" s="6">
        <v>0.31</v>
      </c>
      <c r="AO451" s="136">
        <v>11</v>
      </c>
      <c r="AP451" s="136">
        <v>24</v>
      </c>
      <c r="AQ451" s="6">
        <v>0.31</v>
      </c>
      <c r="AR451" s="149">
        <v>0</v>
      </c>
      <c r="AS451" s="149">
        <v>0.14000000000000001</v>
      </c>
      <c r="AT451" s="149">
        <v>0.14000000000000001</v>
      </c>
      <c r="AU451" s="149">
        <v>0.14000000000000001</v>
      </c>
      <c r="AV451" s="136">
        <v>0</v>
      </c>
      <c r="AW451" s="136">
        <v>874</v>
      </c>
      <c r="AX451" s="136">
        <v>874</v>
      </c>
      <c r="AY451" s="136">
        <v>874</v>
      </c>
      <c r="AZ451" s="149">
        <v>0</v>
      </c>
      <c r="BA451" s="149">
        <v>0.1</v>
      </c>
      <c r="BB451" s="149">
        <v>0.1</v>
      </c>
      <c r="BC451" s="149">
        <v>0.1</v>
      </c>
      <c r="BD451" s="138">
        <v>0</v>
      </c>
      <c r="BE451" s="138"/>
      <c r="BF451" s="138"/>
      <c r="BG451" s="136">
        <v>0</v>
      </c>
      <c r="BH451" s="6">
        <v>3.35</v>
      </c>
      <c r="BI451" s="6">
        <v>3.35</v>
      </c>
      <c r="BJ451" s="136"/>
      <c r="BK451" s="136"/>
      <c r="BL451" s="136"/>
      <c r="BM451" s="136"/>
      <c r="BN451" s="238"/>
      <c r="BO451" s="136"/>
      <c r="BP451" s="136"/>
      <c r="BQ451" s="136"/>
      <c r="BR451" s="136"/>
      <c r="BS451" s="136"/>
      <c r="BT451" s="136"/>
      <c r="BU451" s="136"/>
    </row>
    <row r="452" spans="1:73">
      <c r="A452" s="4" t="s">
        <v>113</v>
      </c>
      <c r="B452" s="137">
        <v>43</v>
      </c>
      <c r="C452" s="137">
        <v>1988</v>
      </c>
      <c r="D452" s="190">
        <v>4822437</v>
      </c>
      <c r="E452" s="141">
        <v>2208637</v>
      </c>
      <c r="F452" s="141">
        <v>136563</v>
      </c>
      <c r="G452" s="191">
        <v>5.8</v>
      </c>
      <c r="H452" s="209"/>
      <c r="I452" s="209"/>
      <c r="J452" s="209"/>
      <c r="K452" s="145">
        <v>87356</v>
      </c>
      <c r="L452" s="197"/>
      <c r="N452" s="140">
        <v>71769376</v>
      </c>
      <c r="O452" s="145">
        <v>44464</v>
      </c>
      <c r="P452" s="145">
        <v>185757</v>
      </c>
      <c r="Q452" s="145">
        <v>67531</v>
      </c>
      <c r="R452" s="145">
        <v>491903.8</v>
      </c>
      <c r="S452" s="145">
        <v>185649.2</v>
      </c>
      <c r="T452" s="145">
        <v>122</v>
      </c>
      <c r="U452" s="145">
        <v>159</v>
      </c>
      <c r="V452" s="145">
        <v>194</v>
      </c>
      <c r="W452" s="145">
        <v>87</v>
      </c>
      <c r="X452" s="145">
        <v>159</v>
      </c>
      <c r="Y452" s="145">
        <v>228</v>
      </c>
      <c r="Z452" s="145">
        <v>290</v>
      </c>
      <c r="AA452" s="136">
        <f>ROUND((T452+X452)-MAX(0.3*(T452-102-164),0),0)</f>
        <v>281</v>
      </c>
      <c r="AB452" s="136">
        <f>ROUND((U452+Y452)-MAX(0.3*(U452-102-164),0),0)</f>
        <v>387</v>
      </c>
      <c r="AC452" s="136">
        <f>ROUND((V452+Z452)-MAX(0.3*(V452-102-164),0),0)</f>
        <v>484</v>
      </c>
      <c r="AD452" s="203">
        <v>8990</v>
      </c>
      <c r="AE452" s="136">
        <v>354</v>
      </c>
      <c r="AF452" s="136">
        <v>0</v>
      </c>
      <c r="AG452" s="136">
        <f>SUM(AE452:AF452)</f>
        <v>354</v>
      </c>
      <c r="AH452" s="136">
        <f>ROUND((AG452+W452)-MAX(0.3*(AG452-102-164),0),0)</f>
        <v>415</v>
      </c>
      <c r="AI452" s="203">
        <v>883</v>
      </c>
      <c r="AJ452" s="204">
        <v>18</v>
      </c>
      <c r="AK452" s="136">
        <v>1</v>
      </c>
      <c r="AL452" s="136">
        <v>61</v>
      </c>
      <c r="AM452" s="136">
        <v>38</v>
      </c>
      <c r="AN452" s="6">
        <v>0.62</v>
      </c>
      <c r="AO452" s="136">
        <v>23</v>
      </c>
      <c r="AP452" s="136">
        <v>10</v>
      </c>
      <c r="AQ452" s="6">
        <v>0.7</v>
      </c>
      <c r="AR452" s="149">
        <v>0</v>
      </c>
      <c r="AS452" s="149">
        <v>0.14000000000000001</v>
      </c>
      <c r="AT452" s="149">
        <v>0.14000000000000001</v>
      </c>
      <c r="AU452" s="149">
        <v>0.14000000000000001</v>
      </c>
      <c r="AV452" s="136">
        <v>0</v>
      </c>
      <c r="AW452" s="136">
        <v>874</v>
      </c>
      <c r="AX452" s="136">
        <v>874</v>
      </c>
      <c r="AY452" s="136">
        <v>874</v>
      </c>
      <c r="AZ452" s="149">
        <v>0</v>
      </c>
      <c r="BA452" s="149">
        <v>0.1</v>
      </c>
      <c r="BB452" s="149">
        <v>0.1</v>
      </c>
      <c r="BC452" s="149">
        <v>0.1</v>
      </c>
      <c r="BD452" s="138">
        <v>0</v>
      </c>
      <c r="BE452" s="138"/>
      <c r="BF452" s="138"/>
      <c r="BG452" s="136">
        <v>0</v>
      </c>
      <c r="BH452" s="6">
        <v>3.35</v>
      </c>
      <c r="BI452" s="6">
        <v>3.35</v>
      </c>
      <c r="BJ452" s="136"/>
      <c r="BK452" s="136"/>
      <c r="BL452" s="136"/>
      <c r="BM452" s="136"/>
      <c r="BN452" s="238"/>
      <c r="BO452" s="136"/>
      <c r="BP452" s="136"/>
      <c r="BQ452" s="136"/>
      <c r="BR452" s="136"/>
      <c r="BS452" s="136"/>
      <c r="BT452" s="136"/>
      <c r="BU452" s="136"/>
    </row>
    <row r="453" spans="1:73">
      <c r="A453" s="4" t="s">
        <v>114</v>
      </c>
      <c r="B453" s="137">
        <v>44</v>
      </c>
      <c r="C453" s="137">
        <v>1988</v>
      </c>
      <c r="D453" s="190">
        <v>16667022</v>
      </c>
      <c r="E453" s="141">
        <v>7724807</v>
      </c>
      <c r="F453" s="141">
        <v>612272</v>
      </c>
      <c r="G453" s="191">
        <v>7.3</v>
      </c>
      <c r="H453" s="209"/>
      <c r="I453" s="209"/>
      <c r="J453" s="209"/>
      <c r="K453" s="145">
        <v>327354</v>
      </c>
      <c r="L453" s="197"/>
      <c r="N453" s="140">
        <v>256262447</v>
      </c>
      <c r="O453" s="145">
        <v>86323</v>
      </c>
      <c r="P453" s="145">
        <v>507703</v>
      </c>
      <c r="Q453" s="145">
        <v>169403</v>
      </c>
      <c r="R453" s="145">
        <v>1525156</v>
      </c>
      <c r="S453" s="145">
        <v>492240.4</v>
      </c>
      <c r="T453" s="145">
        <v>158</v>
      </c>
      <c r="U453" s="145">
        <v>184</v>
      </c>
      <c r="V453" s="145">
        <v>221</v>
      </c>
      <c r="W453" s="145">
        <v>87</v>
      </c>
      <c r="X453" s="145">
        <v>159</v>
      </c>
      <c r="Y453" s="145">
        <v>228</v>
      </c>
      <c r="Z453" s="145">
        <v>290</v>
      </c>
      <c r="AA453" s="136">
        <f>ROUND((T453+X453)-MAX(0.3*(T453-102-164),0),0)</f>
        <v>317</v>
      </c>
      <c r="AB453" s="136">
        <f>ROUND((U453+Y453)-MAX(0.3*(U453-102-164),0),0)</f>
        <v>412</v>
      </c>
      <c r="AC453" s="136">
        <f>ROUND((V453+Z453)-MAX(0.3*(V453-102-164),0),0)</f>
        <v>511</v>
      </c>
      <c r="AD453" s="203">
        <v>12730</v>
      </c>
      <c r="AE453" s="136">
        <v>354</v>
      </c>
      <c r="AF453" s="136">
        <v>0</v>
      </c>
      <c r="AG453" s="136">
        <f>SUM(AE453:AF453)</f>
        <v>354</v>
      </c>
      <c r="AH453" s="136">
        <f>ROUND((AG453+W453)-MAX(0.3*(AG453-102-164),0),0)</f>
        <v>415</v>
      </c>
      <c r="AI453" s="203">
        <v>3006</v>
      </c>
      <c r="AJ453" s="204">
        <v>18</v>
      </c>
      <c r="AK453" s="136">
        <v>0</v>
      </c>
      <c r="AL453" s="136">
        <v>94</v>
      </c>
      <c r="AM453" s="136">
        <v>56</v>
      </c>
      <c r="AN453" s="6">
        <v>0.63</v>
      </c>
      <c r="AO453" s="136">
        <v>25</v>
      </c>
      <c r="AP453" s="136">
        <v>6</v>
      </c>
      <c r="AQ453" s="6">
        <v>0.81</v>
      </c>
      <c r="AR453" s="149">
        <v>0</v>
      </c>
      <c r="AS453" s="149">
        <v>0.14000000000000001</v>
      </c>
      <c r="AT453" s="149">
        <v>0.14000000000000001</v>
      </c>
      <c r="AU453" s="149">
        <v>0.14000000000000001</v>
      </c>
      <c r="AV453" s="136">
        <v>0</v>
      </c>
      <c r="AW453" s="136">
        <v>874</v>
      </c>
      <c r="AX453" s="136">
        <v>874</v>
      </c>
      <c r="AY453" s="136">
        <v>874</v>
      </c>
      <c r="AZ453" s="149">
        <v>0</v>
      </c>
      <c r="BA453" s="149">
        <v>0.1</v>
      </c>
      <c r="BB453" s="149">
        <v>0.1</v>
      </c>
      <c r="BC453" s="149">
        <v>0.1</v>
      </c>
      <c r="BD453" s="138">
        <v>0</v>
      </c>
      <c r="BE453" s="138"/>
      <c r="BF453" s="138"/>
      <c r="BG453" s="136">
        <v>0</v>
      </c>
      <c r="BH453" s="6">
        <v>3.35</v>
      </c>
      <c r="BI453" s="6">
        <v>3.35</v>
      </c>
      <c r="BJ453" s="136"/>
      <c r="BK453" s="136"/>
      <c r="BL453" s="136"/>
      <c r="BM453" s="136"/>
      <c r="BN453" s="238"/>
      <c r="BO453" s="136"/>
      <c r="BP453" s="136"/>
      <c r="BQ453" s="136"/>
      <c r="BR453" s="136"/>
      <c r="BS453" s="136"/>
      <c r="BT453" s="136"/>
      <c r="BU453" s="136"/>
    </row>
    <row r="454" spans="1:73">
      <c r="A454" s="4" t="s">
        <v>115</v>
      </c>
      <c r="B454" s="137">
        <v>45</v>
      </c>
      <c r="C454" s="137">
        <v>1988</v>
      </c>
      <c r="D454" s="190">
        <v>1689372</v>
      </c>
      <c r="E454" s="141">
        <v>723514</v>
      </c>
      <c r="F454" s="141">
        <v>37746</v>
      </c>
      <c r="G454" s="191">
        <v>5</v>
      </c>
      <c r="H454" s="209"/>
      <c r="I454" s="209"/>
      <c r="J454" s="209"/>
      <c r="K454" s="145">
        <v>27325</v>
      </c>
      <c r="L454" s="197"/>
      <c r="N454" s="140">
        <v>22051776</v>
      </c>
      <c r="O454" s="145">
        <v>90392</v>
      </c>
      <c r="P454" s="145">
        <v>43775</v>
      </c>
      <c r="Q454" s="145">
        <v>14890</v>
      </c>
      <c r="R454" s="145">
        <v>90305.66</v>
      </c>
      <c r="S454" s="145">
        <v>31404.25</v>
      </c>
      <c r="T454" s="145">
        <v>301</v>
      </c>
      <c r="U454" s="145">
        <v>376</v>
      </c>
      <c r="V454" s="145">
        <v>439</v>
      </c>
      <c r="W454" s="145">
        <v>87</v>
      </c>
      <c r="X454" s="145">
        <v>159</v>
      </c>
      <c r="Y454" s="145">
        <v>228</v>
      </c>
      <c r="Z454" s="145">
        <v>290</v>
      </c>
      <c r="AA454" s="136">
        <f>ROUND((T454+X454)-MAX(0.3*(T454-102-164),0),0)</f>
        <v>450</v>
      </c>
      <c r="AB454" s="136">
        <f>ROUND((U454+Y454)-MAX(0.3*(U454-102-164),0),0)</f>
        <v>571</v>
      </c>
      <c r="AC454" s="136">
        <f>ROUND((V454+Z454)-MAX(0.3*(V454-102-164),0),0)</f>
        <v>677</v>
      </c>
      <c r="AD454" s="203">
        <v>1231</v>
      </c>
      <c r="AE454" s="136">
        <v>354</v>
      </c>
      <c r="AF454" s="136">
        <v>9</v>
      </c>
      <c r="AG454" s="136">
        <f>SUM(AE454:AF454)</f>
        <v>363</v>
      </c>
      <c r="AH454" s="136">
        <f>ROUND((AG454+W454)-MAX(0.3*(AG454-102-164),0),0)</f>
        <v>421</v>
      </c>
      <c r="AI454" s="203">
        <v>162</v>
      </c>
      <c r="AJ454" s="204">
        <v>9.8000000000000007</v>
      </c>
      <c r="AK454" s="136">
        <v>0</v>
      </c>
      <c r="AL454" s="136">
        <v>27</v>
      </c>
      <c r="AM454" s="136">
        <v>48</v>
      </c>
      <c r="AN454" s="6">
        <v>0.36</v>
      </c>
      <c r="AO454" s="136">
        <v>8</v>
      </c>
      <c r="AP454" s="136">
        <v>21</v>
      </c>
      <c r="AQ454" s="6">
        <v>0.28000000000000003</v>
      </c>
      <c r="AR454" s="149">
        <v>0</v>
      </c>
      <c r="AS454" s="149">
        <v>0.14000000000000001</v>
      </c>
      <c r="AT454" s="149">
        <v>0.14000000000000001</v>
      </c>
      <c r="AU454" s="149">
        <v>0.14000000000000001</v>
      </c>
      <c r="AV454" s="136">
        <v>0</v>
      </c>
      <c r="AW454" s="136">
        <v>874</v>
      </c>
      <c r="AX454" s="136">
        <v>874</v>
      </c>
      <c r="AY454" s="136">
        <v>874</v>
      </c>
      <c r="AZ454" s="149">
        <v>0</v>
      </c>
      <c r="BA454" s="149">
        <v>0.1</v>
      </c>
      <c r="BB454" s="149">
        <v>0.1</v>
      </c>
      <c r="BC454" s="149">
        <v>0.1</v>
      </c>
      <c r="BD454" s="138">
        <v>0</v>
      </c>
      <c r="BE454" s="138"/>
      <c r="BF454" s="138"/>
      <c r="BG454" s="136">
        <v>0</v>
      </c>
      <c r="BH454" s="6">
        <v>3.35</v>
      </c>
      <c r="BI454" s="6">
        <v>3.35</v>
      </c>
      <c r="BJ454" s="136"/>
      <c r="BK454" s="136"/>
      <c r="BL454" s="136"/>
      <c r="BM454" s="136"/>
      <c r="BN454" s="238"/>
      <c r="BO454" s="136"/>
      <c r="BP454" s="136"/>
      <c r="BQ454" s="136"/>
      <c r="BR454" s="136"/>
      <c r="BS454" s="136"/>
      <c r="BT454" s="136"/>
      <c r="BU454" s="136"/>
    </row>
    <row r="455" spans="1:73">
      <c r="A455" s="4" t="s">
        <v>116</v>
      </c>
      <c r="B455" s="137">
        <v>46</v>
      </c>
      <c r="C455" s="137">
        <v>1988</v>
      </c>
      <c r="D455" s="190">
        <v>549763</v>
      </c>
      <c r="E455" s="141">
        <v>292060</v>
      </c>
      <c r="F455" s="141">
        <v>8994</v>
      </c>
      <c r="G455" s="191">
        <v>3</v>
      </c>
      <c r="H455" s="209"/>
      <c r="I455" s="209"/>
      <c r="J455" s="209"/>
      <c r="K455" s="145">
        <v>10259</v>
      </c>
      <c r="L455" s="197"/>
      <c r="N455" s="140">
        <v>8896581</v>
      </c>
      <c r="O455" s="145">
        <v>1470</v>
      </c>
      <c r="P455" s="145">
        <v>20170</v>
      </c>
      <c r="Q455" s="145">
        <v>7141</v>
      </c>
      <c r="R455" s="145">
        <v>33971.33</v>
      </c>
      <c r="S455" s="145">
        <v>14774.92</v>
      </c>
      <c r="T455" s="145">
        <v>505</v>
      </c>
      <c r="U455" s="145">
        <v>603</v>
      </c>
      <c r="V455" s="145">
        <v>676</v>
      </c>
      <c r="W455" s="145">
        <v>87</v>
      </c>
      <c r="X455" s="145">
        <v>159</v>
      </c>
      <c r="Y455" s="145">
        <v>228</v>
      </c>
      <c r="Z455" s="145">
        <v>290</v>
      </c>
      <c r="AA455" s="136">
        <f>ROUND((T455+X455)-MAX(0.3*(T455-102-164),0),0)</f>
        <v>592</v>
      </c>
      <c r="AB455" s="136">
        <f>ROUND((U455+Y455)-MAX(0.3*(U455-102-164),0),0)</f>
        <v>730</v>
      </c>
      <c r="AC455" s="136">
        <f>ROUND((V455+Z455)-MAX(0.3*(V455-102-164),0),0)</f>
        <v>843</v>
      </c>
      <c r="AD455" s="203">
        <v>444</v>
      </c>
      <c r="AE455" s="136">
        <v>354</v>
      </c>
      <c r="AF455" s="136">
        <v>58</v>
      </c>
      <c r="AG455" s="136">
        <f>SUM(AE455:AF455)</f>
        <v>412</v>
      </c>
      <c r="AH455" s="136">
        <f>ROUND((AG455+W455)-MAX(0.3*(AG455-102-164),0),0)</f>
        <v>455</v>
      </c>
      <c r="AI455" s="203">
        <v>43</v>
      </c>
      <c r="AJ455" s="204">
        <v>8.1</v>
      </c>
      <c r="AK455" s="136">
        <v>1</v>
      </c>
      <c r="AL455" s="136">
        <v>74</v>
      </c>
      <c r="AM455" s="136">
        <v>75</v>
      </c>
      <c r="AN455" s="6">
        <v>0.5</v>
      </c>
      <c r="AO455" s="136">
        <v>19</v>
      </c>
      <c r="AP455" s="136">
        <v>11</v>
      </c>
      <c r="AQ455" s="6">
        <v>0.63</v>
      </c>
      <c r="AR455" s="149">
        <v>0</v>
      </c>
      <c r="AS455" s="149">
        <v>0.14000000000000001</v>
      </c>
      <c r="AT455" s="149">
        <v>0.14000000000000001</v>
      </c>
      <c r="AU455" s="149">
        <v>0.14000000000000001</v>
      </c>
      <c r="AV455" s="136">
        <v>0</v>
      </c>
      <c r="AW455" s="136">
        <v>874</v>
      </c>
      <c r="AX455" s="136">
        <v>874</v>
      </c>
      <c r="AY455" s="136">
        <v>874</v>
      </c>
      <c r="AZ455" s="149">
        <v>0</v>
      </c>
      <c r="BA455" s="149">
        <v>0.1</v>
      </c>
      <c r="BB455" s="149">
        <v>0.1</v>
      </c>
      <c r="BC455" s="149">
        <v>0.1</v>
      </c>
      <c r="BD455" s="138">
        <v>0.25</v>
      </c>
      <c r="BE455" s="138"/>
      <c r="BF455" s="138"/>
      <c r="BG455" s="136">
        <v>1</v>
      </c>
      <c r="BH455" s="6">
        <v>3.35</v>
      </c>
      <c r="BI455" s="6">
        <v>3.65</v>
      </c>
      <c r="BJ455" s="136"/>
      <c r="BK455" s="136"/>
      <c r="BL455" s="136"/>
      <c r="BM455" s="136"/>
      <c r="BN455" s="238"/>
      <c r="BO455" s="136"/>
      <c r="BP455" s="136"/>
      <c r="BQ455" s="136"/>
      <c r="BR455" s="136"/>
      <c r="BS455" s="136"/>
      <c r="BT455" s="136"/>
      <c r="BU455" s="136"/>
    </row>
    <row r="456" spans="1:73">
      <c r="A456" s="4" t="s">
        <v>117</v>
      </c>
      <c r="B456" s="137">
        <v>47</v>
      </c>
      <c r="C456" s="137">
        <v>1988</v>
      </c>
      <c r="D456" s="190">
        <v>6036909</v>
      </c>
      <c r="E456" s="141">
        <v>2960606</v>
      </c>
      <c r="F456" s="141">
        <v>121401</v>
      </c>
      <c r="G456" s="191">
        <v>3.9</v>
      </c>
      <c r="H456" s="209"/>
      <c r="I456" s="209"/>
      <c r="J456" s="209"/>
      <c r="K456" s="145">
        <v>128088</v>
      </c>
      <c r="L456" s="197"/>
      <c r="N456" s="140">
        <v>114134538</v>
      </c>
      <c r="O456" s="145">
        <v>53167</v>
      </c>
      <c r="P456" s="145">
        <v>144630</v>
      </c>
      <c r="Q456" s="145">
        <v>54749</v>
      </c>
      <c r="R456" s="145">
        <v>326586.5</v>
      </c>
      <c r="S456" s="145">
        <v>132796.9</v>
      </c>
      <c r="T456" s="145">
        <v>294</v>
      </c>
      <c r="U456" s="145">
        <v>354</v>
      </c>
      <c r="V456" s="145">
        <v>410</v>
      </c>
      <c r="W456" s="145">
        <v>87</v>
      </c>
      <c r="X456" s="145">
        <v>159</v>
      </c>
      <c r="Y456" s="145">
        <v>228</v>
      </c>
      <c r="Z456" s="145">
        <v>290</v>
      </c>
      <c r="AA456" s="136">
        <f>ROUND((T456+X456)-MAX(0.3*(T456-102-164),0),0)</f>
        <v>445</v>
      </c>
      <c r="AB456" s="136">
        <f>ROUND((U456+Y456)-MAX(0.3*(U456-102-164),0),0)</f>
        <v>556</v>
      </c>
      <c r="AC456" s="136">
        <f>ROUND((V456+Z456)-MAX(0.3*(V456-102-164),0),0)</f>
        <v>657</v>
      </c>
      <c r="AD456" s="203">
        <v>9073</v>
      </c>
      <c r="AE456" s="136">
        <v>354</v>
      </c>
      <c r="AF456" s="136">
        <v>0</v>
      </c>
      <c r="AG456" s="136">
        <f>SUM(AE456:AF456)</f>
        <v>354</v>
      </c>
      <c r="AH456" s="136">
        <f>ROUND((AG456+W456)-MAX(0.3*(AG456-102-164),0),0)</f>
        <v>415</v>
      </c>
      <c r="AI456" s="203">
        <v>647</v>
      </c>
      <c r="AJ456" s="204">
        <v>10.8</v>
      </c>
      <c r="AK456" s="136">
        <v>1</v>
      </c>
      <c r="AL456" s="136">
        <v>65</v>
      </c>
      <c r="AM456" s="136">
        <v>33</v>
      </c>
      <c r="AN456" s="6">
        <v>0.66</v>
      </c>
      <c r="AO456" s="136">
        <v>31</v>
      </c>
      <c r="AP456" s="136">
        <v>9</v>
      </c>
      <c r="AQ456" s="6">
        <v>0.78</v>
      </c>
      <c r="AR456" s="149">
        <v>0</v>
      </c>
      <c r="AS456" s="149">
        <v>0.14000000000000001</v>
      </c>
      <c r="AT456" s="149">
        <v>0.14000000000000001</v>
      </c>
      <c r="AU456" s="149">
        <v>0.14000000000000001</v>
      </c>
      <c r="AV456" s="136">
        <v>0</v>
      </c>
      <c r="AW456" s="136">
        <v>874</v>
      </c>
      <c r="AX456" s="136">
        <v>874</v>
      </c>
      <c r="AY456" s="136">
        <v>874</v>
      </c>
      <c r="AZ456" s="149">
        <v>0</v>
      </c>
      <c r="BA456" s="149">
        <v>0.1</v>
      </c>
      <c r="BB456" s="149">
        <v>0.1</v>
      </c>
      <c r="BC456" s="149">
        <v>0.1</v>
      </c>
      <c r="BD456" s="138">
        <v>0</v>
      </c>
      <c r="BE456" s="138"/>
      <c r="BF456" s="138"/>
      <c r="BG456" s="136">
        <v>0</v>
      </c>
      <c r="BH456" s="6">
        <v>3.35</v>
      </c>
      <c r="BI456" s="6">
        <v>2.65</v>
      </c>
      <c r="BJ456" s="136"/>
      <c r="BK456" s="136"/>
      <c r="BL456" s="136"/>
      <c r="BM456" s="136"/>
      <c r="BN456" s="238"/>
      <c r="BO456" s="136"/>
      <c r="BP456" s="136"/>
      <c r="BQ456" s="136"/>
      <c r="BR456" s="136"/>
      <c r="BS456" s="136"/>
      <c r="BT456" s="136"/>
      <c r="BU456" s="136"/>
    </row>
    <row r="457" spans="1:73">
      <c r="A457" s="4" t="s">
        <v>118</v>
      </c>
      <c r="B457" s="137">
        <v>48</v>
      </c>
      <c r="C457" s="137">
        <v>1988</v>
      </c>
      <c r="D457" s="190">
        <v>4639893</v>
      </c>
      <c r="E457" s="141">
        <v>2180097</v>
      </c>
      <c r="F457" s="141">
        <v>146692</v>
      </c>
      <c r="G457" s="191">
        <v>6.3</v>
      </c>
      <c r="H457" s="209"/>
      <c r="I457" s="209"/>
      <c r="J457" s="209"/>
      <c r="K457" s="145">
        <v>99051</v>
      </c>
      <c r="L457" s="197"/>
      <c r="N457" s="140">
        <v>81318656</v>
      </c>
      <c r="O457" s="145">
        <v>731063</v>
      </c>
      <c r="P457" s="145">
        <v>211486</v>
      </c>
      <c r="Q457" s="145">
        <v>75546</v>
      </c>
      <c r="R457" s="145">
        <v>306832.7</v>
      </c>
      <c r="S457" s="145">
        <v>124526.6</v>
      </c>
      <c r="T457" s="145">
        <v>397</v>
      </c>
      <c r="U457" s="145">
        <v>492</v>
      </c>
      <c r="V457" s="145">
        <v>578</v>
      </c>
      <c r="W457" s="145">
        <v>87</v>
      </c>
      <c r="X457" s="145">
        <v>159</v>
      </c>
      <c r="Y457" s="145">
        <v>228</v>
      </c>
      <c r="Z457" s="145">
        <v>290</v>
      </c>
      <c r="AA457" s="136">
        <f>ROUND((T457+X457)-MAX(0.3*(T457-102-164),0),0)</f>
        <v>517</v>
      </c>
      <c r="AB457" s="136">
        <f>ROUND((U457+Y457)-MAX(0.3*(U457-102-164),0),0)</f>
        <v>652</v>
      </c>
      <c r="AC457" s="136">
        <f>ROUND((V457+Z457)-MAX(0.3*(V457-102-164),0),0)</f>
        <v>774</v>
      </c>
      <c r="AD457" s="203">
        <v>6431</v>
      </c>
      <c r="AE457" s="136">
        <v>354</v>
      </c>
      <c r="AF457" s="136">
        <v>28</v>
      </c>
      <c r="AG457" s="136">
        <f>SUM(AE457:AF457)</f>
        <v>382</v>
      </c>
      <c r="AH457" s="136">
        <f>ROUND((AG457+W457)-MAX(0.3*(AG457-102-164),0),0)</f>
        <v>434</v>
      </c>
      <c r="AI457" s="203">
        <v>402</v>
      </c>
      <c r="AJ457" s="204">
        <v>8.6999999999999993</v>
      </c>
      <c r="AK457" s="136">
        <v>1</v>
      </c>
      <c r="AL457" s="136">
        <v>61</v>
      </c>
      <c r="AM457" s="136">
        <v>37</v>
      </c>
      <c r="AN457" s="6">
        <v>0.62</v>
      </c>
      <c r="AO457" s="136">
        <v>25</v>
      </c>
      <c r="AP457" s="136">
        <v>24</v>
      </c>
      <c r="AQ457" s="6">
        <v>0.51</v>
      </c>
      <c r="AR457" s="149">
        <v>0</v>
      </c>
      <c r="AS457" s="149">
        <v>0.14000000000000001</v>
      </c>
      <c r="AT457" s="149">
        <v>0.14000000000000001</v>
      </c>
      <c r="AU457" s="149">
        <v>0.14000000000000001</v>
      </c>
      <c r="AV457" s="136">
        <v>0</v>
      </c>
      <c r="AW457" s="136">
        <v>874</v>
      </c>
      <c r="AX457" s="136">
        <v>874</v>
      </c>
      <c r="AY457" s="136">
        <v>874</v>
      </c>
      <c r="AZ457" s="149">
        <v>0</v>
      </c>
      <c r="BA457" s="149">
        <v>0.1</v>
      </c>
      <c r="BB457" s="149">
        <v>0.1</v>
      </c>
      <c r="BC457" s="149">
        <v>0.1</v>
      </c>
      <c r="BD457" s="138">
        <v>0</v>
      </c>
      <c r="BE457" s="138"/>
      <c r="BF457" s="138"/>
      <c r="BG457" s="136">
        <v>0</v>
      </c>
      <c r="BH457" s="6">
        <v>3.35</v>
      </c>
      <c r="BI457" s="6">
        <v>2.2999999999999998</v>
      </c>
      <c r="BJ457" s="136"/>
      <c r="BK457" s="136"/>
      <c r="BL457" s="136"/>
      <c r="BM457" s="136"/>
      <c r="BN457" s="238"/>
      <c r="BO457" s="136"/>
      <c r="BP457" s="136"/>
      <c r="BQ457" s="136"/>
      <c r="BR457" s="136"/>
      <c r="BS457" s="136"/>
      <c r="BT457" s="136"/>
      <c r="BU457" s="136"/>
    </row>
    <row r="458" spans="1:73">
      <c r="A458" s="4" t="s">
        <v>119</v>
      </c>
      <c r="B458" s="137">
        <v>49</v>
      </c>
      <c r="C458" s="137">
        <v>1988</v>
      </c>
      <c r="D458" s="190">
        <v>1830215</v>
      </c>
      <c r="E458" s="141">
        <v>674533</v>
      </c>
      <c r="F458" s="141">
        <v>73520</v>
      </c>
      <c r="G458" s="191">
        <v>9.8000000000000007</v>
      </c>
      <c r="H458" s="209"/>
      <c r="I458" s="209"/>
      <c r="J458" s="209"/>
      <c r="K458" s="145">
        <v>25876</v>
      </c>
      <c r="L458" s="197"/>
      <c r="N458" s="140">
        <v>23149755</v>
      </c>
      <c r="O458" s="145">
        <v>324458</v>
      </c>
      <c r="P458" s="145">
        <v>110798</v>
      </c>
      <c r="Q458" s="145">
        <v>37401</v>
      </c>
      <c r="R458" s="145">
        <v>261549.8</v>
      </c>
      <c r="S458" s="145">
        <v>92691.66</v>
      </c>
      <c r="T458" s="145">
        <v>201</v>
      </c>
      <c r="U458" s="145">
        <v>249</v>
      </c>
      <c r="V458" s="145">
        <v>312</v>
      </c>
      <c r="W458" s="145">
        <v>87</v>
      </c>
      <c r="X458" s="145">
        <v>159</v>
      </c>
      <c r="Y458" s="145">
        <v>228</v>
      </c>
      <c r="Z458" s="145">
        <v>290</v>
      </c>
      <c r="AA458" s="136">
        <f>ROUND((T458+X458)-MAX(0.3*(T458-102-164),0),0)</f>
        <v>360</v>
      </c>
      <c r="AB458" s="136">
        <f>ROUND((U458+Y458)-MAX(0.3*(U458-102-164),0),0)</f>
        <v>477</v>
      </c>
      <c r="AC458" s="136">
        <f>ROUND((V458+Z458)-MAX(0.3*(V458-102-164),0),0)</f>
        <v>588</v>
      </c>
      <c r="AD458" s="203">
        <v>2788</v>
      </c>
      <c r="AE458" s="136">
        <v>354</v>
      </c>
      <c r="AF458" s="136">
        <v>0</v>
      </c>
      <c r="AG458" s="136">
        <f>SUM(AE458:AF458)</f>
        <v>354</v>
      </c>
      <c r="AH458" s="136">
        <f>ROUND((AG458+W458)-MAX(0.3*(AG458-102-164),0),0)</f>
        <v>415</v>
      </c>
      <c r="AI458" s="203">
        <v>337</v>
      </c>
      <c r="AJ458" s="204">
        <v>17.899999999999999</v>
      </c>
      <c r="AK458" s="136">
        <v>0</v>
      </c>
      <c r="AL458" s="136">
        <v>78</v>
      </c>
      <c r="AM458" s="136">
        <v>22</v>
      </c>
      <c r="AN458" s="6">
        <v>0.78</v>
      </c>
      <c r="AO458" s="136">
        <v>27</v>
      </c>
      <c r="AP458" s="136">
        <v>7</v>
      </c>
      <c r="AQ458" s="6">
        <v>0.79</v>
      </c>
      <c r="AR458" s="149">
        <v>0</v>
      </c>
      <c r="AS458" s="149">
        <v>0.14000000000000001</v>
      </c>
      <c r="AT458" s="149">
        <v>0.14000000000000001</v>
      </c>
      <c r="AU458" s="149">
        <v>0.14000000000000001</v>
      </c>
      <c r="AV458" s="136">
        <v>0</v>
      </c>
      <c r="AW458" s="136">
        <v>874</v>
      </c>
      <c r="AX458" s="136">
        <v>874</v>
      </c>
      <c r="AY458" s="136">
        <v>874</v>
      </c>
      <c r="AZ458" s="149">
        <v>0</v>
      </c>
      <c r="BA458" s="149">
        <v>0.1</v>
      </c>
      <c r="BB458" s="149">
        <v>0.1</v>
      </c>
      <c r="BC458" s="149">
        <v>0.1</v>
      </c>
      <c r="BD458" s="138">
        <v>0</v>
      </c>
      <c r="BE458" s="138"/>
      <c r="BF458" s="138"/>
      <c r="BG458" s="136">
        <v>0</v>
      </c>
      <c r="BH458" s="6">
        <v>3.35</v>
      </c>
      <c r="BI458" s="6">
        <v>3.35</v>
      </c>
      <c r="BJ458" s="136"/>
      <c r="BK458" s="136"/>
      <c r="BL458" s="136"/>
      <c r="BM458" s="136"/>
      <c r="BN458" s="238"/>
      <c r="BO458" s="136"/>
      <c r="BP458" s="136"/>
      <c r="BQ458" s="136"/>
      <c r="BR458" s="136"/>
      <c r="BS458" s="136"/>
      <c r="BT458" s="136"/>
      <c r="BU458" s="136"/>
    </row>
    <row r="459" spans="1:73">
      <c r="A459" s="4" t="s">
        <v>120</v>
      </c>
      <c r="B459" s="137">
        <v>50</v>
      </c>
      <c r="C459" s="137">
        <v>1988</v>
      </c>
      <c r="D459" s="190">
        <v>4822388</v>
      </c>
      <c r="E459" s="141">
        <v>2442726</v>
      </c>
      <c r="F459" s="141">
        <v>112422</v>
      </c>
      <c r="G459" s="191">
        <v>4.4000000000000004</v>
      </c>
      <c r="H459" s="209"/>
      <c r="I459" s="209"/>
      <c r="J459" s="209"/>
      <c r="K459" s="145">
        <v>89620</v>
      </c>
      <c r="L459" s="197"/>
      <c r="N459" s="140">
        <v>78143063</v>
      </c>
      <c r="O459" s="145">
        <v>10264</v>
      </c>
      <c r="P459" s="145">
        <v>269581</v>
      </c>
      <c r="Q459" s="145">
        <v>89109</v>
      </c>
      <c r="R459" s="145">
        <v>314340.7</v>
      </c>
      <c r="S459" s="145">
        <v>107611.8</v>
      </c>
      <c r="T459" s="145">
        <v>440</v>
      </c>
      <c r="U459" s="145">
        <v>517</v>
      </c>
      <c r="V459" s="145">
        <v>617</v>
      </c>
      <c r="W459" s="145">
        <v>87</v>
      </c>
      <c r="X459" s="145">
        <v>159</v>
      </c>
      <c r="Y459" s="145">
        <v>228</v>
      </c>
      <c r="Z459" s="145">
        <v>290</v>
      </c>
      <c r="AA459" s="136">
        <f>ROUND((T459+X459)-MAX(0.3*(T459-102-164),0),0)</f>
        <v>547</v>
      </c>
      <c r="AB459" s="136">
        <f>ROUND((U459+Y459)-MAX(0.3*(U459-102-164),0),0)</f>
        <v>670</v>
      </c>
      <c r="AC459" s="136">
        <f>ROUND((V459+Z459)-MAX(0.3*(V459-102-164),0),0)</f>
        <v>802</v>
      </c>
      <c r="AD459" s="203">
        <v>7344</v>
      </c>
      <c r="AE459" s="136">
        <v>354</v>
      </c>
      <c r="AF459" s="136">
        <v>103</v>
      </c>
      <c r="AG459" s="136">
        <f>SUM(AE459:AF459)</f>
        <v>457</v>
      </c>
      <c r="AH459" s="136">
        <f>ROUND((AG459+W459)-MAX(0.3*(AG459-102-164),0),0)</f>
        <v>487</v>
      </c>
      <c r="AI459" s="203">
        <v>364</v>
      </c>
      <c r="AJ459" s="204">
        <v>7.8</v>
      </c>
      <c r="AK459" s="136">
        <v>0</v>
      </c>
      <c r="AL459" s="136">
        <v>54</v>
      </c>
      <c r="AM459" s="136">
        <v>45</v>
      </c>
      <c r="AN459" s="6">
        <v>0.55000000000000004</v>
      </c>
      <c r="AO459" s="136">
        <v>20</v>
      </c>
      <c r="AP459" s="136">
        <v>11</v>
      </c>
      <c r="AQ459" s="6">
        <v>0.65</v>
      </c>
      <c r="AR459" s="149">
        <v>0</v>
      </c>
      <c r="AS459" s="149">
        <v>0.14000000000000001</v>
      </c>
      <c r="AT459" s="149">
        <v>0.14000000000000001</v>
      </c>
      <c r="AU459" s="149">
        <v>0.14000000000000001</v>
      </c>
      <c r="AV459" s="136">
        <v>0</v>
      </c>
      <c r="AW459" s="136">
        <v>874</v>
      </c>
      <c r="AX459" s="136">
        <v>874</v>
      </c>
      <c r="AY459" s="136">
        <v>874</v>
      </c>
      <c r="AZ459" s="149">
        <v>0</v>
      </c>
      <c r="BA459" s="149">
        <v>0.1</v>
      </c>
      <c r="BB459" s="149">
        <v>0.1</v>
      </c>
      <c r="BC459" s="149">
        <v>0.1</v>
      </c>
      <c r="BD459" s="138">
        <v>0</v>
      </c>
      <c r="BE459" s="138"/>
      <c r="BF459" s="138"/>
      <c r="BG459" s="136">
        <v>0</v>
      </c>
      <c r="BH459" s="6">
        <v>3.35</v>
      </c>
      <c r="BI459" s="6">
        <v>3.35</v>
      </c>
      <c r="BJ459" s="136"/>
      <c r="BK459" s="136"/>
      <c r="BL459" s="136"/>
      <c r="BM459" s="136"/>
      <c r="BN459" s="238"/>
      <c r="BO459" s="136"/>
      <c r="BP459" s="136"/>
      <c r="BQ459" s="136"/>
      <c r="BR459" s="136"/>
      <c r="BS459" s="136"/>
      <c r="BT459" s="136"/>
      <c r="BU459" s="136"/>
    </row>
    <row r="460" spans="1:73">
      <c r="A460" s="4" t="s">
        <v>121</v>
      </c>
      <c r="B460" s="137">
        <v>51</v>
      </c>
      <c r="C460" s="137">
        <v>1988</v>
      </c>
      <c r="D460" s="190">
        <v>465101</v>
      </c>
      <c r="E460" s="141">
        <v>222576</v>
      </c>
      <c r="F460" s="141">
        <v>15361</v>
      </c>
      <c r="G460" s="191">
        <v>6.5</v>
      </c>
      <c r="H460" s="209"/>
      <c r="I460" s="209"/>
      <c r="J460" s="209"/>
      <c r="K460" s="145">
        <v>10991</v>
      </c>
      <c r="L460" s="197"/>
      <c r="N460" s="140">
        <v>6890814</v>
      </c>
      <c r="O460" s="145">
        <v>52268</v>
      </c>
      <c r="P460" s="145">
        <v>13505</v>
      </c>
      <c r="Q460" s="145">
        <v>5122</v>
      </c>
      <c r="R460" s="145">
        <v>27469.17</v>
      </c>
      <c r="S460" s="145">
        <v>9784.75</v>
      </c>
      <c r="T460" s="145">
        <v>320</v>
      </c>
      <c r="U460" s="145">
        <v>360</v>
      </c>
      <c r="V460" s="145">
        <v>390</v>
      </c>
      <c r="W460" s="145">
        <v>87</v>
      </c>
      <c r="X460" s="145">
        <v>159</v>
      </c>
      <c r="Y460" s="145">
        <v>228</v>
      </c>
      <c r="Z460" s="145">
        <v>290</v>
      </c>
      <c r="AA460" s="136">
        <f>ROUND((T460+X460)-MAX(0.3*(T460-102-164),0),0)</f>
        <v>463</v>
      </c>
      <c r="AB460" s="136">
        <f>ROUND((U460+Y460)-MAX(0.3*(U460-102-164),0),0)</f>
        <v>560</v>
      </c>
      <c r="AC460" s="136">
        <f>ROUND((V460+Z460)-MAX(0.3*(V460-102-164),0),0)</f>
        <v>643</v>
      </c>
      <c r="AD460" s="203">
        <v>379</v>
      </c>
      <c r="AE460" s="136">
        <v>354</v>
      </c>
      <c r="AF460" s="136">
        <v>20</v>
      </c>
      <c r="AG460" s="136">
        <f>SUM(AE460:AF460)</f>
        <v>374</v>
      </c>
      <c r="AH460" s="136">
        <f>ROUND((AG460+W460)-MAX(0.3*(AG460-102-164),0),0)</f>
        <v>429</v>
      </c>
      <c r="AI460" s="203">
        <v>43</v>
      </c>
      <c r="AJ460" s="204">
        <v>9.6</v>
      </c>
      <c r="AK460" s="136">
        <v>1</v>
      </c>
      <c r="AL460" s="136">
        <v>20</v>
      </c>
      <c r="AM460" s="136">
        <v>44</v>
      </c>
      <c r="AN460" s="6">
        <v>0.31</v>
      </c>
      <c r="AO460" s="136">
        <v>11</v>
      </c>
      <c r="AP460" s="136">
        <v>19</v>
      </c>
      <c r="AQ460" s="6">
        <v>0.37</v>
      </c>
      <c r="AR460" s="149">
        <v>0</v>
      </c>
      <c r="AS460" s="149">
        <v>0.14000000000000001</v>
      </c>
      <c r="AT460" s="149">
        <v>0.14000000000000001</v>
      </c>
      <c r="AU460" s="149">
        <v>0.14000000000000001</v>
      </c>
      <c r="AV460" s="136">
        <v>0</v>
      </c>
      <c r="AW460" s="136">
        <v>874</v>
      </c>
      <c r="AX460" s="136">
        <v>874</v>
      </c>
      <c r="AY460" s="136">
        <v>874</v>
      </c>
      <c r="AZ460" s="149">
        <v>0</v>
      </c>
      <c r="BA460" s="149">
        <v>0.1</v>
      </c>
      <c r="BB460" s="149">
        <v>0.1</v>
      </c>
      <c r="BC460" s="149">
        <v>0.1</v>
      </c>
      <c r="BD460" s="138">
        <v>0</v>
      </c>
      <c r="BE460" s="138"/>
      <c r="BF460" s="138"/>
      <c r="BG460" s="136">
        <v>0</v>
      </c>
      <c r="BH460" s="6">
        <v>3.35</v>
      </c>
      <c r="BI460" s="6">
        <v>1.6</v>
      </c>
      <c r="BJ460" s="136"/>
      <c r="BK460" s="136"/>
      <c r="BL460" s="136"/>
      <c r="BM460" s="136"/>
      <c r="BN460" s="238"/>
      <c r="BO460" s="136"/>
      <c r="BP460" s="136"/>
      <c r="BQ460" s="136"/>
      <c r="BR460" s="136"/>
      <c r="BS460" s="136"/>
      <c r="BT460" s="136"/>
      <c r="BU460" s="136"/>
    </row>
    <row r="461" spans="1:73">
      <c r="A461" s="4" t="s">
        <v>70</v>
      </c>
      <c r="B461" s="137">
        <v>1</v>
      </c>
      <c r="C461" s="137">
        <v>1989</v>
      </c>
      <c r="D461" s="190">
        <v>4030222</v>
      </c>
      <c r="E461" s="141">
        <v>1762813</v>
      </c>
      <c r="F461" s="141">
        <v>133414</v>
      </c>
      <c r="G461" s="191">
        <v>7</v>
      </c>
      <c r="H461" s="209"/>
      <c r="I461" s="209"/>
      <c r="J461" s="209"/>
      <c r="K461" s="145">
        <v>68394</v>
      </c>
      <c r="L461" s="197"/>
      <c r="N461" s="140">
        <v>60312581</v>
      </c>
      <c r="O461" s="145">
        <v>43998</v>
      </c>
      <c r="P461" s="145">
        <v>129037</v>
      </c>
      <c r="Q461" s="145">
        <v>44820</v>
      </c>
      <c r="R461" s="145">
        <v>435544.7</v>
      </c>
      <c r="S461" s="145">
        <v>156867.20000000001</v>
      </c>
      <c r="T461" s="145">
        <v>88</v>
      </c>
      <c r="U461" s="145">
        <v>118</v>
      </c>
      <c r="V461" s="145">
        <v>147</v>
      </c>
      <c r="W461" s="145">
        <v>90</v>
      </c>
      <c r="X461" s="145">
        <v>165</v>
      </c>
      <c r="Y461" s="145">
        <v>236</v>
      </c>
      <c r="Z461" s="145">
        <v>300</v>
      </c>
      <c r="AA461" s="136">
        <f>ROUND((T461+X461)-MAX(0.3*(T461-106-170),0),0)</f>
        <v>253</v>
      </c>
      <c r="AB461" s="136">
        <f>ROUND((U461+Y461)-MAX(0.3*(U461-106-170),0),0)</f>
        <v>354</v>
      </c>
      <c r="AC461" s="136">
        <f>ROUND((V461+Z461)-MAX(0.3*(V461-106-170),0),0)</f>
        <v>447</v>
      </c>
      <c r="AD461" s="203">
        <v>7415</v>
      </c>
      <c r="AE461" s="136">
        <v>368</v>
      </c>
      <c r="AF461" s="136">
        <v>0</v>
      </c>
      <c r="AG461" s="136">
        <f>SUM(AE461:AF461)</f>
        <v>368</v>
      </c>
      <c r="AH461" s="136">
        <f>ROUND((AG461+W461)-MAX(0.3*(AG461-106-170),0),0)</f>
        <v>430</v>
      </c>
      <c r="AI461" s="203">
        <v>770</v>
      </c>
      <c r="AJ461" s="204">
        <v>18.899999999999999</v>
      </c>
      <c r="AK461" s="136">
        <v>0</v>
      </c>
      <c r="AL461" s="136">
        <v>85</v>
      </c>
      <c r="AM461" s="136">
        <v>17</v>
      </c>
      <c r="AN461" s="6">
        <v>0.83</v>
      </c>
      <c r="AO461" s="136">
        <v>28</v>
      </c>
      <c r="AP461" s="136">
        <v>6</v>
      </c>
      <c r="AQ461" s="6">
        <v>0.82</v>
      </c>
      <c r="AR461" s="149">
        <v>0</v>
      </c>
      <c r="AS461" s="149">
        <v>0.14000000000000001</v>
      </c>
      <c r="AT461" s="149">
        <v>0.14000000000000001</v>
      </c>
      <c r="AU461" s="149">
        <v>0.14000000000000001</v>
      </c>
      <c r="AV461" s="136">
        <v>0</v>
      </c>
      <c r="AW461" s="136">
        <v>910</v>
      </c>
      <c r="AX461" s="136">
        <v>910</v>
      </c>
      <c r="AY461" s="136">
        <v>910</v>
      </c>
      <c r="AZ461" s="149">
        <v>0</v>
      </c>
      <c r="BA461" s="149">
        <v>0.1</v>
      </c>
      <c r="BB461" s="149">
        <v>0.1</v>
      </c>
      <c r="BC461" s="149">
        <v>0.1</v>
      </c>
      <c r="BD461" s="138">
        <v>0</v>
      </c>
      <c r="BE461" s="138"/>
      <c r="BF461" s="138"/>
      <c r="BG461" s="136">
        <v>0</v>
      </c>
      <c r="BH461" s="6">
        <v>3.35</v>
      </c>
      <c r="BI461" s="6">
        <v>3.35</v>
      </c>
      <c r="BJ461" s="136"/>
      <c r="BK461" s="136"/>
      <c r="BL461" s="136"/>
      <c r="BM461" s="136"/>
      <c r="BN461" s="238"/>
      <c r="BO461" s="136">
        <v>86348.5</v>
      </c>
      <c r="BP461" s="136">
        <v>253547.34746666701</v>
      </c>
      <c r="BQ461" s="136">
        <v>39437.205833333297</v>
      </c>
      <c r="BR461" s="136">
        <v>564093.13196666702</v>
      </c>
      <c r="BS461" s="136">
        <v>88165.959011111103</v>
      </c>
      <c r="BT461" s="136">
        <v>5079.00046666667</v>
      </c>
      <c r="BU461" s="136">
        <v>104079.467811111</v>
      </c>
    </row>
    <row r="462" spans="1:73">
      <c r="A462" s="4" t="s">
        <v>71</v>
      </c>
      <c r="B462" s="137">
        <v>2</v>
      </c>
      <c r="C462" s="137">
        <v>1989</v>
      </c>
      <c r="D462" s="190">
        <v>547159</v>
      </c>
      <c r="E462" s="141">
        <v>237686</v>
      </c>
      <c r="F462" s="141">
        <v>17931</v>
      </c>
      <c r="G462" s="191">
        <v>7</v>
      </c>
      <c r="H462" s="209"/>
      <c r="I462" s="209"/>
      <c r="J462" s="209"/>
      <c r="K462" s="145">
        <v>23453</v>
      </c>
      <c r="L462" s="197"/>
      <c r="N462" s="140">
        <v>11938954</v>
      </c>
      <c r="O462" s="145">
        <v>11407</v>
      </c>
      <c r="P462" s="145">
        <v>19423</v>
      </c>
      <c r="Q462" s="145">
        <v>7415</v>
      </c>
      <c r="R462" s="145">
        <v>26136.67</v>
      </c>
      <c r="S462" s="145">
        <v>8873.25</v>
      </c>
      <c r="T462" s="145">
        <v>719</v>
      </c>
      <c r="U462" s="145">
        <v>809</v>
      </c>
      <c r="V462" s="145">
        <v>899</v>
      </c>
      <c r="W462" s="145">
        <v>114</v>
      </c>
      <c r="X462" s="145">
        <v>210</v>
      </c>
      <c r="Y462" s="145">
        <v>300</v>
      </c>
      <c r="Z462" s="145">
        <v>382</v>
      </c>
      <c r="AA462" s="136">
        <f>ROUND((T462+X462)-MAX(0.3*(T462-182-296),0),0)</f>
        <v>857</v>
      </c>
      <c r="AB462" s="136">
        <f>ROUND((U462+Y462)-MAX(0.3*(U462-182-296),0),0)</f>
        <v>1010</v>
      </c>
      <c r="AC462" s="136">
        <f>ROUND((V462+Z462)-MAX(0.3*(V462-182-296),0),0)</f>
        <v>1155</v>
      </c>
      <c r="AD462" s="203">
        <v>497</v>
      </c>
      <c r="AE462" s="136">
        <v>368</v>
      </c>
      <c r="AF462" s="136">
        <v>317</v>
      </c>
      <c r="AG462" s="136">
        <f>SUM(AE462:AF462)</f>
        <v>685</v>
      </c>
      <c r="AH462" s="136">
        <f>ROUND((AG462+W462)-MAX(0.3*(AG462-182-296),0),0)</f>
        <v>737</v>
      </c>
      <c r="AI462" s="203">
        <v>51</v>
      </c>
      <c r="AJ462" s="204">
        <v>10.5</v>
      </c>
      <c r="AK462" s="136">
        <v>1</v>
      </c>
      <c r="AL462" s="136">
        <v>23</v>
      </c>
      <c r="AM462" s="136">
        <v>17</v>
      </c>
      <c r="AN462" s="6">
        <v>0.57999999999999996</v>
      </c>
      <c r="AO462" s="136">
        <v>8</v>
      </c>
      <c r="AP462" s="136">
        <v>12</v>
      </c>
      <c r="AQ462" s="6">
        <v>0.4</v>
      </c>
      <c r="AR462" s="149">
        <v>0</v>
      </c>
      <c r="AS462" s="149">
        <v>0.14000000000000001</v>
      </c>
      <c r="AT462" s="149">
        <v>0.14000000000000001</v>
      </c>
      <c r="AU462" s="149">
        <v>0.14000000000000001</v>
      </c>
      <c r="AV462" s="136">
        <v>0</v>
      </c>
      <c r="AW462" s="136">
        <v>910</v>
      </c>
      <c r="AX462" s="136">
        <v>910</v>
      </c>
      <c r="AY462" s="136">
        <v>910</v>
      </c>
      <c r="AZ462" s="149">
        <v>0</v>
      </c>
      <c r="BA462" s="149">
        <v>0.1</v>
      </c>
      <c r="BB462" s="149">
        <v>0.1</v>
      </c>
      <c r="BC462" s="149">
        <v>0.1</v>
      </c>
      <c r="BD462" s="138">
        <v>0</v>
      </c>
      <c r="BE462" s="138"/>
      <c r="BF462" s="138"/>
      <c r="BG462" s="136">
        <v>0</v>
      </c>
      <c r="BH462" s="6">
        <v>3.35</v>
      </c>
      <c r="BI462" s="6">
        <v>3.85</v>
      </c>
      <c r="BJ462" s="136"/>
      <c r="BK462" s="136"/>
      <c r="BL462" s="136"/>
      <c r="BM462" s="136"/>
      <c r="BN462" s="238"/>
      <c r="BO462" s="136">
        <v>7498.6666666666697</v>
      </c>
      <c r="BP462" s="136">
        <v>14533.0382333333</v>
      </c>
      <c r="BQ462" s="136">
        <v>3448.4542555555499</v>
      </c>
      <c r="BR462" s="136">
        <v>37211.914199999999</v>
      </c>
      <c r="BS462" s="136">
        <v>3072.7734111111099</v>
      </c>
      <c r="BT462" s="136">
        <v>255.11445555555599</v>
      </c>
      <c r="BU462" s="136">
        <v>4099.48457777778</v>
      </c>
    </row>
    <row r="463" spans="1:73">
      <c r="A463" s="4" t="s">
        <v>72</v>
      </c>
      <c r="B463" s="137">
        <v>3</v>
      </c>
      <c r="C463" s="137">
        <v>1989</v>
      </c>
      <c r="D463" s="190">
        <v>3622185</v>
      </c>
      <c r="E463" s="141">
        <v>1627178</v>
      </c>
      <c r="F463" s="141">
        <v>91496</v>
      </c>
      <c r="G463" s="191">
        <v>5.3</v>
      </c>
      <c r="H463" s="209"/>
      <c r="I463" s="209"/>
      <c r="J463" s="209"/>
      <c r="K463" s="145">
        <v>67895</v>
      </c>
      <c r="L463" s="197"/>
      <c r="N463" s="140">
        <v>60486975</v>
      </c>
      <c r="O463" s="145">
        <v>241878</v>
      </c>
      <c r="P463" s="145">
        <v>105380</v>
      </c>
      <c r="Q463" s="145">
        <v>36044</v>
      </c>
      <c r="R463" s="145">
        <v>263926.5</v>
      </c>
      <c r="S463" s="145">
        <v>89910.66</v>
      </c>
      <c r="T463" s="145">
        <v>233</v>
      </c>
      <c r="U463" s="145">
        <v>293</v>
      </c>
      <c r="V463" s="145">
        <v>353</v>
      </c>
      <c r="W463" s="145">
        <v>90</v>
      </c>
      <c r="X463" s="145">
        <v>165</v>
      </c>
      <c r="Y463" s="145">
        <v>236</v>
      </c>
      <c r="Z463" s="145">
        <v>300</v>
      </c>
      <c r="AA463" s="136">
        <f>ROUND((T463+X463)-MAX(0.3*(T463-106-170),0),0)</f>
        <v>398</v>
      </c>
      <c r="AB463" s="136">
        <f>ROUND((U463+Y463)-MAX(0.3*(U463-106-170),0),0)</f>
        <v>524</v>
      </c>
      <c r="AC463" s="136">
        <f>ROUND((V463+Z463)-MAX(0.3*(V463-106-170),0),0)</f>
        <v>630</v>
      </c>
      <c r="AD463" s="203">
        <v>4911</v>
      </c>
      <c r="AE463" s="136">
        <v>368</v>
      </c>
      <c r="AF463" s="136">
        <v>0</v>
      </c>
      <c r="AG463" s="136">
        <f>SUM(AE463:AF463)</f>
        <v>368</v>
      </c>
      <c r="AH463" s="136">
        <f>ROUND((AG463+W463)-MAX(0.3*(AG463-106-170),0),0)</f>
        <v>430</v>
      </c>
      <c r="AI463" s="203">
        <v>502</v>
      </c>
      <c r="AJ463" s="204">
        <v>14.1</v>
      </c>
      <c r="AK463" s="136">
        <v>0</v>
      </c>
      <c r="AL463" s="136">
        <v>26</v>
      </c>
      <c r="AM463" s="136">
        <v>34</v>
      </c>
      <c r="AN463" s="6">
        <v>0.43</v>
      </c>
      <c r="AO463" s="136">
        <v>13</v>
      </c>
      <c r="AP463" s="136">
        <v>17</v>
      </c>
      <c r="AQ463" s="6">
        <v>0.43</v>
      </c>
      <c r="AR463" s="149">
        <v>0</v>
      </c>
      <c r="AS463" s="149">
        <v>0.14000000000000001</v>
      </c>
      <c r="AT463" s="149">
        <v>0.14000000000000001</v>
      </c>
      <c r="AU463" s="149">
        <v>0.14000000000000001</v>
      </c>
      <c r="AV463" s="136">
        <v>0</v>
      </c>
      <c r="AW463" s="136">
        <v>910</v>
      </c>
      <c r="AX463" s="136">
        <v>910</v>
      </c>
      <c r="AY463" s="136">
        <v>910</v>
      </c>
      <c r="AZ463" s="149">
        <v>0</v>
      </c>
      <c r="BA463" s="149">
        <v>0.1</v>
      </c>
      <c r="BB463" s="149">
        <v>0.1</v>
      </c>
      <c r="BC463" s="149">
        <v>0.1</v>
      </c>
      <c r="BD463" s="138">
        <v>0</v>
      </c>
      <c r="BE463" s="138"/>
      <c r="BF463" s="138"/>
      <c r="BG463" s="136">
        <v>0</v>
      </c>
      <c r="BH463" s="6">
        <v>3.35</v>
      </c>
      <c r="BI463" s="6">
        <v>3.35</v>
      </c>
      <c r="BJ463" s="136"/>
      <c r="BK463" s="136"/>
      <c r="BL463" s="136"/>
      <c r="BM463" s="136"/>
      <c r="BN463" s="238"/>
      <c r="BO463" s="136">
        <v>60698.75</v>
      </c>
      <c r="BP463" s="136">
        <v>140109.513533333</v>
      </c>
      <c r="BQ463" s="136">
        <v>23925.2316222222</v>
      </c>
      <c r="BR463" s="136">
        <v>316319.42945555598</v>
      </c>
      <c r="BS463" s="136">
        <v>49619.3468333333</v>
      </c>
      <c r="BT463" s="136">
        <v>3271.2713444444398</v>
      </c>
      <c r="BU463" s="136">
        <v>59224.619444444499</v>
      </c>
    </row>
    <row r="464" spans="1:73">
      <c r="A464" s="4" t="s">
        <v>73</v>
      </c>
      <c r="B464" s="137">
        <v>4</v>
      </c>
      <c r="C464" s="137">
        <v>1989</v>
      </c>
      <c r="D464" s="190">
        <v>2346358</v>
      </c>
      <c r="E464" s="141">
        <v>1049579</v>
      </c>
      <c r="F464" s="141">
        <v>78888</v>
      </c>
      <c r="G464" s="191">
        <v>7</v>
      </c>
      <c r="H464" s="209"/>
      <c r="I464" s="209"/>
      <c r="J464" s="209"/>
      <c r="K464" s="145">
        <v>37128</v>
      </c>
      <c r="L464" s="197"/>
      <c r="N464" s="140">
        <v>32776869</v>
      </c>
      <c r="O464" s="145">
        <v>17476</v>
      </c>
      <c r="P464" s="145">
        <v>69633</v>
      </c>
      <c r="Q464" s="145">
        <v>23914</v>
      </c>
      <c r="R464" s="145">
        <v>227330.3</v>
      </c>
      <c r="S464" s="145">
        <v>82834.34</v>
      </c>
      <c r="T464" s="145">
        <v>162</v>
      </c>
      <c r="U464" s="145">
        <v>204</v>
      </c>
      <c r="V464" s="145">
        <v>247</v>
      </c>
      <c r="W464" s="145">
        <v>90</v>
      </c>
      <c r="X464" s="145">
        <v>165</v>
      </c>
      <c r="Y464" s="145">
        <v>236</v>
      </c>
      <c r="Z464" s="145">
        <v>300</v>
      </c>
      <c r="AA464" s="136">
        <f>ROUND((T464+X464)-MAX(0.3*(T464-106-170),0),0)</f>
        <v>327</v>
      </c>
      <c r="AB464" s="136">
        <f>ROUND((U464+Y464)-MAX(0.3*(U464-106-170),0),0)</f>
        <v>440</v>
      </c>
      <c r="AC464" s="136">
        <f>ROUND((V464+Z464)-MAX(0.3*(V464-106-170),0),0)</f>
        <v>547</v>
      </c>
      <c r="AD464" s="203">
        <v>4091</v>
      </c>
      <c r="AE464" s="136">
        <v>368</v>
      </c>
      <c r="AF464" s="136">
        <v>0</v>
      </c>
      <c r="AG464" s="136">
        <f>SUM(AE464:AF464)</f>
        <v>368</v>
      </c>
      <c r="AH464" s="136">
        <f>ROUND((AG464+W464)-MAX(0.3*(AG464-106-170),0),0)</f>
        <v>430</v>
      </c>
      <c r="AI464" s="203">
        <v>442</v>
      </c>
      <c r="AJ464" s="204">
        <v>18.3</v>
      </c>
      <c r="AK464" s="136">
        <v>1</v>
      </c>
      <c r="AL464" s="136">
        <v>88</v>
      </c>
      <c r="AM464" s="136">
        <v>11</v>
      </c>
      <c r="AN464" s="6">
        <v>0.89</v>
      </c>
      <c r="AO464" s="136">
        <v>31</v>
      </c>
      <c r="AP464" s="136">
        <v>4</v>
      </c>
      <c r="AQ464" s="6">
        <v>0.89</v>
      </c>
      <c r="AR464" s="149">
        <v>0</v>
      </c>
      <c r="AS464" s="149">
        <v>0.14000000000000001</v>
      </c>
      <c r="AT464" s="149">
        <v>0.14000000000000001</v>
      </c>
      <c r="AU464" s="149">
        <v>0.14000000000000001</v>
      </c>
      <c r="AV464" s="136">
        <v>0</v>
      </c>
      <c r="AW464" s="136">
        <v>910</v>
      </c>
      <c r="AX464" s="136">
        <v>910</v>
      </c>
      <c r="AY464" s="136">
        <v>910</v>
      </c>
      <c r="AZ464" s="149">
        <v>0</v>
      </c>
      <c r="BA464" s="149">
        <v>0.1</v>
      </c>
      <c r="BB464" s="149">
        <v>0.1</v>
      </c>
      <c r="BC464" s="149">
        <v>0.1</v>
      </c>
      <c r="BD464" s="138">
        <v>0</v>
      </c>
      <c r="BE464" s="138"/>
      <c r="BF464" s="138"/>
      <c r="BG464" s="136">
        <v>0</v>
      </c>
      <c r="BH464" s="6">
        <v>3.35</v>
      </c>
      <c r="BI464" s="6">
        <v>3.35</v>
      </c>
      <c r="BJ464" s="136"/>
      <c r="BK464" s="136"/>
      <c r="BL464" s="136"/>
      <c r="BM464" s="136"/>
      <c r="BN464" s="238"/>
      <c r="BO464" s="136">
        <v>54025.416666666701</v>
      </c>
      <c r="BP464" s="136">
        <v>129858.350344444</v>
      </c>
      <c r="BQ464" s="136">
        <v>20202.986133333299</v>
      </c>
      <c r="BR464" s="136">
        <v>298638.01992222201</v>
      </c>
      <c r="BS464" s="136">
        <v>48691.130477777799</v>
      </c>
      <c r="BT464" s="136">
        <v>3364.6613666666699</v>
      </c>
      <c r="BU464" s="136">
        <v>63240.3212444444</v>
      </c>
    </row>
    <row r="465" spans="1:73">
      <c r="A465" s="4" t="s">
        <v>74</v>
      </c>
      <c r="B465" s="137">
        <v>5</v>
      </c>
      <c r="C465" s="137">
        <v>1989</v>
      </c>
      <c r="D465" s="190">
        <v>29218164</v>
      </c>
      <c r="E465" s="141">
        <v>13806871</v>
      </c>
      <c r="F465" s="141">
        <v>746063</v>
      </c>
      <c r="G465" s="191">
        <v>5.0999999999999996</v>
      </c>
      <c r="H465" s="209"/>
      <c r="I465" s="209"/>
      <c r="J465" s="209"/>
      <c r="K465" s="145">
        <v>722979</v>
      </c>
      <c r="L465" s="197"/>
      <c r="N465" s="140">
        <v>601183746</v>
      </c>
      <c r="O465" s="145">
        <v>1053484</v>
      </c>
      <c r="P465" s="145">
        <v>1762931</v>
      </c>
      <c r="Q465" s="145">
        <v>604761</v>
      </c>
      <c r="R465" s="145">
        <v>1775834</v>
      </c>
      <c r="S465" s="145">
        <v>624806.80000000005</v>
      </c>
      <c r="T465" s="145">
        <v>535</v>
      </c>
      <c r="U465" s="145">
        <v>663</v>
      </c>
      <c r="V465" s="145">
        <v>788</v>
      </c>
      <c r="W465" s="145">
        <v>90</v>
      </c>
      <c r="X465" s="145">
        <v>165</v>
      </c>
      <c r="Y465" s="145">
        <v>236</v>
      </c>
      <c r="Z465" s="145">
        <v>300</v>
      </c>
      <c r="AA465" s="136">
        <f>ROUND((T465+X465)-MAX(0.3*(T465-106-170),0),0)</f>
        <v>622</v>
      </c>
      <c r="AB465" s="136">
        <f>ROUND((U465+Y465)-MAX(0.3*(U465-106-170),0),0)</f>
        <v>783</v>
      </c>
      <c r="AC465" s="136">
        <f>ROUND((V465+Z465)-MAX(0.3*(V465-106-170),0),0)</f>
        <v>934</v>
      </c>
      <c r="AD465" s="203">
        <v>85672</v>
      </c>
      <c r="AE465" s="136">
        <v>368</v>
      </c>
      <c r="AF465" s="136">
        <v>234</v>
      </c>
      <c r="AG465" s="136">
        <f>SUM(AE465:AF465)</f>
        <v>602</v>
      </c>
      <c r="AH465" s="136">
        <f>ROUND((AG465+W465)-MAX(0.3*(AG465-106-170),0),0)</f>
        <v>594</v>
      </c>
      <c r="AI465" s="203">
        <v>3772</v>
      </c>
      <c r="AJ465" s="204">
        <v>12.9</v>
      </c>
      <c r="AK465" s="136">
        <v>0</v>
      </c>
      <c r="AL465" s="136">
        <v>46</v>
      </c>
      <c r="AM465" s="136">
        <v>33</v>
      </c>
      <c r="AN465" s="6">
        <v>0.57999999999999996</v>
      </c>
      <c r="AO465" s="136">
        <v>24</v>
      </c>
      <c r="AP465" s="136">
        <v>15</v>
      </c>
      <c r="AQ465" s="6">
        <v>0.62</v>
      </c>
      <c r="AR465" s="149">
        <v>0</v>
      </c>
      <c r="AS465" s="149">
        <v>0.14000000000000001</v>
      </c>
      <c r="AT465" s="149">
        <v>0.14000000000000001</v>
      </c>
      <c r="AU465" s="149">
        <v>0.14000000000000001</v>
      </c>
      <c r="AV465" s="136">
        <v>0</v>
      </c>
      <c r="AW465" s="136">
        <v>910</v>
      </c>
      <c r="AX465" s="136">
        <v>910</v>
      </c>
      <c r="AY465" s="136">
        <v>910</v>
      </c>
      <c r="AZ465" s="149">
        <v>0</v>
      </c>
      <c r="BA465" s="149">
        <v>0.1</v>
      </c>
      <c r="BB465" s="149">
        <v>0.1</v>
      </c>
      <c r="BC465" s="149">
        <v>0.1</v>
      </c>
      <c r="BD465" s="138">
        <v>0</v>
      </c>
      <c r="BE465" s="138"/>
      <c r="BF465" s="138"/>
      <c r="BG465" s="136">
        <v>0</v>
      </c>
      <c r="BH465" s="6">
        <v>3.35</v>
      </c>
      <c r="BI465" s="6">
        <v>4.25</v>
      </c>
      <c r="BJ465" s="136"/>
      <c r="BK465" s="136"/>
      <c r="BL465" s="136"/>
      <c r="BM465" s="136"/>
      <c r="BN465" s="238"/>
      <c r="BO465" s="136">
        <v>390627.75</v>
      </c>
      <c r="BP465" s="136">
        <v>1169739.7516111101</v>
      </c>
      <c r="BQ465" s="136">
        <v>141612.0049</v>
      </c>
      <c r="BR465" s="136">
        <v>2079122.3780444399</v>
      </c>
      <c r="BS465" s="136">
        <v>375028.17276666698</v>
      </c>
      <c r="BT465" s="136">
        <v>17930.9774777778</v>
      </c>
      <c r="BU465" s="136">
        <v>438638.61920000002</v>
      </c>
    </row>
    <row r="466" spans="1:73">
      <c r="A466" s="4" t="s">
        <v>75</v>
      </c>
      <c r="B466" s="137">
        <v>6</v>
      </c>
      <c r="C466" s="137">
        <v>1989</v>
      </c>
      <c r="D466" s="190">
        <v>3275818</v>
      </c>
      <c r="E466" s="141">
        <v>1606176</v>
      </c>
      <c r="F466" s="141">
        <v>96313</v>
      </c>
      <c r="G466" s="191">
        <v>5.7</v>
      </c>
      <c r="H466" s="209"/>
      <c r="I466" s="209"/>
      <c r="J466" s="209"/>
      <c r="K466" s="145">
        <v>71179</v>
      </c>
      <c r="L466" s="197"/>
      <c r="N466" s="140">
        <v>61209049</v>
      </c>
      <c r="O466" s="145">
        <v>269868</v>
      </c>
      <c r="P466" s="145">
        <v>97312</v>
      </c>
      <c r="Q466" s="145">
        <v>33851</v>
      </c>
      <c r="R466" s="145">
        <v>211305.60000000001</v>
      </c>
      <c r="S466" s="145">
        <v>82257.34</v>
      </c>
      <c r="T466" s="145">
        <v>280</v>
      </c>
      <c r="U466" s="145">
        <v>356</v>
      </c>
      <c r="V466" s="145">
        <v>432</v>
      </c>
      <c r="W466" s="145">
        <v>90</v>
      </c>
      <c r="X466" s="145">
        <v>165</v>
      </c>
      <c r="Y466" s="145">
        <v>236</v>
      </c>
      <c r="Z466" s="145">
        <v>300</v>
      </c>
      <c r="AA466" s="136">
        <f>ROUND((T466+X466)-MAX(0.3*(T466-106-170),0),0)</f>
        <v>444</v>
      </c>
      <c r="AB466" s="136">
        <f>ROUND((U466+Y466)-MAX(0.3*(U466-106-170),0),0)</f>
        <v>568</v>
      </c>
      <c r="AC466" s="136">
        <f>ROUND((V466+Z466)-MAX(0.3*(V466-106-170),0),0)</f>
        <v>685</v>
      </c>
      <c r="AD466" s="203">
        <v>2087</v>
      </c>
      <c r="AE466" s="136">
        <v>368</v>
      </c>
      <c r="AF466" s="136">
        <v>58</v>
      </c>
      <c r="AG466" s="136">
        <f>SUM(AE466:AF466)</f>
        <v>426</v>
      </c>
      <c r="AH466" s="136">
        <f>ROUND((AG466+W466)-MAX(0.3*(AG466-106-170),0),0)</f>
        <v>471</v>
      </c>
      <c r="AI466" s="203">
        <v>393</v>
      </c>
      <c r="AJ466" s="204">
        <v>12.1</v>
      </c>
      <c r="AK466" s="136">
        <v>1</v>
      </c>
      <c r="AL466" s="136">
        <v>26</v>
      </c>
      <c r="AM466" s="136">
        <v>39</v>
      </c>
      <c r="AN466" s="6">
        <v>0.4</v>
      </c>
      <c r="AO466" s="136">
        <v>11</v>
      </c>
      <c r="AP466" s="136">
        <v>24</v>
      </c>
      <c r="AQ466" s="6">
        <v>0.31</v>
      </c>
      <c r="AR466" s="149">
        <v>0</v>
      </c>
      <c r="AS466" s="149">
        <v>0.14000000000000001</v>
      </c>
      <c r="AT466" s="149">
        <v>0.14000000000000001</v>
      </c>
      <c r="AU466" s="149">
        <v>0.14000000000000001</v>
      </c>
      <c r="AV466" s="136">
        <v>0</v>
      </c>
      <c r="AW466" s="136">
        <v>910</v>
      </c>
      <c r="AX466" s="136">
        <v>910</v>
      </c>
      <c r="AY466" s="136">
        <v>910</v>
      </c>
      <c r="AZ466" s="149">
        <v>0</v>
      </c>
      <c r="BA466" s="149">
        <v>0.1</v>
      </c>
      <c r="BB466" s="149">
        <v>0.1</v>
      </c>
      <c r="BC466" s="149">
        <v>0.1</v>
      </c>
      <c r="BD466" s="138">
        <v>0</v>
      </c>
      <c r="BE466" s="138"/>
      <c r="BF466" s="138"/>
      <c r="BG466" s="136">
        <v>0</v>
      </c>
      <c r="BH466" s="6">
        <v>3.35</v>
      </c>
      <c r="BI466" s="6">
        <v>3</v>
      </c>
      <c r="BJ466" s="136"/>
      <c r="BK466" s="136"/>
      <c r="BL466" s="136"/>
      <c r="BM466" s="136"/>
      <c r="BN466" s="238"/>
      <c r="BO466" s="136">
        <v>45676.416666666635</v>
      </c>
      <c r="BP466" s="136">
        <v>93850.845688888905</v>
      </c>
      <c r="BQ466" s="136">
        <v>22240.4843555556</v>
      </c>
      <c r="BR466" s="136">
        <v>282298.57366666698</v>
      </c>
      <c r="BS466" s="136">
        <v>17348.626777777801</v>
      </c>
      <c r="BT466" s="136">
        <v>883.80788888888901</v>
      </c>
      <c r="BU466" s="136">
        <v>21645.451244444401</v>
      </c>
    </row>
    <row r="467" spans="1:73">
      <c r="A467" s="4" t="s">
        <v>76</v>
      </c>
      <c r="B467" s="137">
        <v>7</v>
      </c>
      <c r="C467" s="137">
        <v>1989</v>
      </c>
      <c r="D467" s="190">
        <v>3283403</v>
      </c>
      <c r="E467" s="141">
        <v>1705616</v>
      </c>
      <c r="F467" s="141">
        <v>66736</v>
      </c>
      <c r="G467" s="191">
        <v>3.8</v>
      </c>
      <c r="H467" s="209"/>
      <c r="I467" s="209"/>
      <c r="J467" s="209"/>
      <c r="K467" s="145">
        <v>95831</v>
      </c>
      <c r="L467" s="197"/>
      <c r="N467" s="140">
        <v>84525768</v>
      </c>
      <c r="O467" s="145">
        <v>49548</v>
      </c>
      <c r="P467" s="145">
        <v>106187</v>
      </c>
      <c r="Q467" s="145">
        <v>38311</v>
      </c>
      <c r="R467" s="145">
        <v>113538.5</v>
      </c>
      <c r="S467" s="145">
        <v>42868.08</v>
      </c>
      <c r="T467" s="145">
        <v>503</v>
      </c>
      <c r="U467" s="145">
        <v>623</v>
      </c>
      <c r="V467" s="145">
        <v>727</v>
      </c>
      <c r="W467" s="145">
        <v>90</v>
      </c>
      <c r="X467" s="145">
        <v>165</v>
      </c>
      <c r="Y467" s="145">
        <v>236</v>
      </c>
      <c r="Z467" s="145">
        <v>300</v>
      </c>
      <c r="AA467" s="136">
        <f>ROUND((T467+X467)-MAX(0.3*(T467-106-170),0),0)</f>
        <v>600</v>
      </c>
      <c r="AB467" s="136">
        <f>ROUND((U467+Y467)-MAX(0.3*(U467-106-170),0),0)</f>
        <v>755</v>
      </c>
      <c r="AC467" s="136">
        <f>ROUND((V467+Z467)-MAX(0.3*(V467-106-170),0),0)</f>
        <v>892</v>
      </c>
      <c r="AD467" s="203">
        <v>3865</v>
      </c>
      <c r="AE467" s="136">
        <v>368</v>
      </c>
      <c r="AF467" s="136">
        <v>384</v>
      </c>
      <c r="AG467" s="136">
        <f>SUM(AE467:AF467)</f>
        <v>752</v>
      </c>
      <c r="AH467" s="136">
        <f>ROUND((AG467+W467)-MAX(0.3*(AG467-106-170),0),0)</f>
        <v>699</v>
      </c>
      <c r="AI467" s="203">
        <v>90</v>
      </c>
      <c r="AJ467" s="204">
        <v>2.9</v>
      </c>
      <c r="AK467" s="136">
        <v>1</v>
      </c>
      <c r="AL467" s="136">
        <v>88</v>
      </c>
      <c r="AM467" s="136">
        <v>63</v>
      </c>
      <c r="AN467" s="6">
        <v>0.57999999999999996</v>
      </c>
      <c r="AO467" s="136">
        <v>23</v>
      </c>
      <c r="AP467" s="136">
        <v>13</v>
      </c>
      <c r="AQ467" s="6">
        <v>0.64</v>
      </c>
      <c r="AR467" s="149">
        <v>0</v>
      </c>
      <c r="AS467" s="149">
        <v>0.14000000000000001</v>
      </c>
      <c r="AT467" s="149">
        <v>0.14000000000000001</v>
      </c>
      <c r="AU467" s="149">
        <v>0.14000000000000001</v>
      </c>
      <c r="AV467" s="136">
        <v>0</v>
      </c>
      <c r="AW467" s="136">
        <v>910</v>
      </c>
      <c r="AX467" s="136">
        <v>910</v>
      </c>
      <c r="AY467" s="136">
        <v>910</v>
      </c>
      <c r="AZ467" s="149">
        <v>0</v>
      </c>
      <c r="BA467" s="149">
        <v>0.1</v>
      </c>
      <c r="BB467" s="149">
        <v>0.1</v>
      </c>
      <c r="BC467" s="149">
        <v>0.1</v>
      </c>
      <c r="BD467" s="138">
        <v>0</v>
      </c>
      <c r="BE467" s="138"/>
      <c r="BF467" s="138"/>
      <c r="BG467" s="136">
        <v>0</v>
      </c>
      <c r="BH467" s="6">
        <v>3.35</v>
      </c>
      <c r="BI467" s="6">
        <v>4.25</v>
      </c>
      <c r="BJ467" s="136"/>
      <c r="BK467" s="136"/>
      <c r="BL467" s="136"/>
      <c r="BM467" s="136"/>
      <c r="BN467" s="238"/>
      <c r="BO467" s="136">
        <v>46874.5</v>
      </c>
      <c r="BP467" s="136">
        <v>62789.447333333301</v>
      </c>
      <c r="BQ467" s="136">
        <v>11690.2269888889</v>
      </c>
      <c r="BR467" s="136">
        <v>230150.78506666701</v>
      </c>
      <c r="BS467" s="136">
        <v>12799.0249444444</v>
      </c>
      <c r="BT467" s="136">
        <v>848.40487777777798</v>
      </c>
      <c r="BU467" s="136">
        <v>18021.814677777798</v>
      </c>
    </row>
    <row r="468" spans="1:73">
      <c r="A468" s="4" t="s">
        <v>77</v>
      </c>
      <c r="B468" s="137">
        <v>8</v>
      </c>
      <c r="C468" s="137">
        <v>1989</v>
      </c>
      <c r="D468" s="190">
        <v>658273</v>
      </c>
      <c r="E468" s="141">
        <v>347126</v>
      </c>
      <c r="F468" s="141">
        <v>12532</v>
      </c>
      <c r="G468" s="191">
        <v>3.5</v>
      </c>
      <c r="H468" s="209"/>
      <c r="I468" s="209"/>
      <c r="J468" s="209"/>
      <c r="K468" s="145">
        <v>18900</v>
      </c>
      <c r="L468" s="197"/>
      <c r="N468" s="140">
        <v>13716907</v>
      </c>
      <c r="O468" s="145">
        <v>7816</v>
      </c>
      <c r="P468" s="145">
        <v>19189</v>
      </c>
      <c r="Q468" s="145">
        <v>7463</v>
      </c>
      <c r="R468" s="145">
        <v>29721.5</v>
      </c>
      <c r="S468" s="145">
        <v>11007.83</v>
      </c>
      <c r="T468" s="145">
        <v>247</v>
      </c>
      <c r="U468" s="145">
        <v>333</v>
      </c>
      <c r="V468" s="145">
        <v>402</v>
      </c>
      <c r="W468" s="145">
        <v>90</v>
      </c>
      <c r="X468" s="145">
        <v>165</v>
      </c>
      <c r="Y468" s="145">
        <v>236</v>
      </c>
      <c r="Z468" s="145">
        <v>300</v>
      </c>
      <c r="AA468" s="136">
        <f>ROUND((T468+X468)-MAX(0.3*(T468-106-170),0),0)</f>
        <v>412</v>
      </c>
      <c r="AB468" s="136">
        <f>ROUND((U468+Y468)-MAX(0.3*(U468-106-170),0),0)</f>
        <v>552</v>
      </c>
      <c r="AC468" s="136">
        <f>ROUND((V468+Z468)-MAX(0.3*(V468-106-170),0),0)</f>
        <v>664</v>
      </c>
      <c r="AD468" s="203">
        <v>1266</v>
      </c>
      <c r="AE468" s="136">
        <v>368</v>
      </c>
      <c r="AF468" s="136">
        <v>0</v>
      </c>
      <c r="AG468" s="136">
        <f>SUM(AE468:AF468)</f>
        <v>368</v>
      </c>
      <c r="AH468" s="136">
        <f>ROUND((AG468+W468)-MAX(0.3*(AG468-106-170),0),0)</f>
        <v>430</v>
      </c>
      <c r="AI468" s="203">
        <v>68</v>
      </c>
      <c r="AJ468" s="204">
        <v>10</v>
      </c>
      <c r="AK468" s="136">
        <v>0</v>
      </c>
      <c r="AL468" s="136">
        <v>18</v>
      </c>
      <c r="AM468" s="136">
        <v>23</v>
      </c>
      <c r="AN468" s="6">
        <v>0.44</v>
      </c>
      <c r="AO468" s="136">
        <v>13</v>
      </c>
      <c r="AP468" s="136">
        <v>8</v>
      </c>
      <c r="AQ468" s="6">
        <v>0.62</v>
      </c>
      <c r="AR468" s="149">
        <v>0</v>
      </c>
      <c r="AS468" s="149">
        <v>0.14000000000000001</v>
      </c>
      <c r="AT468" s="149">
        <v>0.14000000000000001</v>
      </c>
      <c r="AU468" s="149">
        <v>0.14000000000000001</v>
      </c>
      <c r="AV468" s="136">
        <v>0</v>
      </c>
      <c r="AW468" s="136">
        <v>910</v>
      </c>
      <c r="AX468" s="136">
        <v>910</v>
      </c>
      <c r="AY468" s="136">
        <v>910</v>
      </c>
      <c r="AZ468" s="149">
        <v>0</v>
      </c>
      <c r="BA468" s="149">
        <v>0.1</v>
      </c>
      <c r="BB468" s="149">
        <v>0.1</v>
      </c>
      <c r="BC468" s="149">
        <v>0.1</v>
      </c>
      <c r="BD468" s="138">
        <v>0</v>
      </c>
      <c r="BE468" s="138"/>
      <c r="BF468" s="138"/>
      <c r="BG468" s="136">
        <v>0</v>
      </c>
      <c r="BH468" s="6">
        <v>3.35</v>
      </c>
      <c r="BI468" s="6">
        <v>3.35</v>
      </c>
      <c r="BJ468" s="136"/>
      <c r="BK468" s="136"/>
      <c r="BL468" s="136"/>
      <c r="BM468" s="136"/>
      <c r="BN468" s="238"/>
      <c r="BO468" s="136">
        <v>9567.6666666666697</v>
      </c>
      <c r="BP468" s="136">
        <v>16357.494811111101</v>
      </c>
      <c r="BQ468" s="136">
        <v>2880.35538888889</v>
      </c>
      <c r="BR468" s="136">
        <v>57675.296666666698</v>
      </c>
      <c r="BS468" s="136">
        <v>6060.1235444444401</v>
      </c>
      <c r="BT468" s="136">
        <v>286.29193333333302</v>
      </c>
      <c r="BU468" s="136">
        <v>7719.4054999999998</v>
      </c>
    </row>
    <row r="469" spans="1:73">
      <c r="A469" s="4" t="s">
        <v>78</v>
      </c>
      <c r="B469" s="137">
        <v>9</v>
      </c>
      <c r="C469" s="137">
        <v>1989</v>
      </c>
      <c r="D469" s="190">
        <v>624168</v>
      </c>
      <c r="E469" s="141">
        <v>299255</v>
      </c>
      <c r="F469" s="141">
        <v>15445</v>
      </c>
      <c r="G469" s="191">
        <v>4.9000000000000004</v>
      </c>
      <c r="H469" s="209"/>
      <c r="I469" s="209"/>
      <c r="J469" s="209"/>
      <c r="K469" s="145">
        <v>37469</v>
      </c>
      <c r="L469" s="197"/>
      <c r="N469" s="140">
        <v>14970581</v>
      </c>
      <c r="O469" s="145">
        <v>18779</v>
      </c>
      <c r="P469" s="145">
        <v>47860</v>
      </c>
      <c r="Q469" s="145">
        <v>18108</v>
      </c>
      <c r="R469" s="145">
        <v>58498.33</v>
      </c>
      <c r="S469" s="145">
        <v>25345.08</v>
      </c>
      <c r="T469" s="145">
        <v>309</v>
      </c>
      <c r="U469" s="145">
        <v>393</v>
      </c>
      <c r="V469" s="145">
        <v>480</v>
      </c>
      <c r="W469" s="145">
        <v>90</v>
      </c>
      <c r="X469" s="145">
        <v>165</v>
      </c>
      <c r="Y469" s="145">
        <v>236</v>
      </c>
      <c r="Z469" s="145">
        <v>300</v>
      </c>
      <c r="AA469" s="136">
        <f>ROUND((T469+X469)-MAX(0.3*(T469-106-170),0),0)</f>
        <v>464</v>
      </c>
      <c r="AB469" s="136">
        <f>ROUND((U469+Y469)-MAX(0.3*(U469-106-170),0),0)</f>
        <v>594</v>
      </c>
      <c r="AC469" s="136">
        <f>ROUND((V469+Z469)-MAX(0.3*(V469-106-170),0),0)</f>
        <v>719</v>
      </c>
      <c r="AD469" s="203">
        <v>2411</v>
      </c>
      <c r="AE469" s="136">
        <v>368</v>
      </c>
      <c r="AF469" s="136">
        <v>15</v>
      </c>
      <c r="AG469" s="136">
        <f>SUM(AE469:AF469)</f>
        <v>383</v>
      </c>
      <c r="AH469" s="136">
        <f>ROUND((AG469+W469)-MAX(0.3*(AG469-106-170),0),0)</f>
        <v>441</v>
      </c>
      <c r="AI469" s="203">
        <v>102</v>
      </c>
      <c r="AJ469" s="204">
        <v>18</v>
      </c>
      <c r="AK469" s="136"/>
      <c r="AL469" s="136"/>
      <c r="AM469" s="136"/>
      <c r="AN469" s="6"/>
      <c r="AO469" s="136"/>
      <c r="AP469" s="136"/>
      <c r="AQ469" s="6"/>
      <c r="AR469" s="149">
        <v>0</v>
      </c>
      <c r="AS469" s="149">
        <v>0.14000000000000001</v>
      </c>
      <c r="AT469" s="149">
        <v>0.14000000000000001</v>
      </c>
      <c r="AU469" s="149">
        <v>0.14000000000000001</v>
      </c>
      <c r="AV469" s="136">
        <v>0</v>
      </c>
      <c r="AW469" s="136">
        <v>910</v>
      </c>
      <c r="AX469" s="136">
        <v>910</v>
      </c>
      <c r="AY469" s="136">
        <v>910</v>
      </c>
      <c r="AZ469" s="149">
        <v>0</v>
      </c>
      <c r="BA469" s="149">
        <v>0.1</v>
      </c>
      <c r="BB469" s="149">
        <v>0.1</v>
      </c>
      <c r="BC469" s="149">
        <v>0.1</v>
      </c>
      <c r="BD469" s="138">
        <v>0</v>
      </c>
      <c r="BE469" s="138"/>
      <c r="BF469" s="138"/>
      <c r="BG469" s="136">
        <v>0</v>
      </c>
      <c r="BH469" s="6">
        <v>3.35</v>
      </c>
      <c r="BI469" s="6">
        <v>3.35</v>
      </c>
      <c r="BJ469" s="136"/>
      <c r="BK469" s="136"/>
      <c r="BL469" s="136"/>
      <c r="BM469" s="136"/>
      <c r="BN469" s="238"/>
      <c r="BO469" s="136">
        <v>11611.583333333299</v>
      </c>
      <c r="BP469" s="136">
        <v>33329.500877777798</v>
      </c>
      <c r="BQ469" s="136">
        <v>2668.5018333333301</v>
      </c>
      <c r="BR469" s="136">
        <v>48523.792388888898</v>
      </c>
      <c r="BS469" s="136">
        <v>11707.967644444399</v>
      </c>
      <c r="BT469" s="136">
        <v>468.70872222222198</v>
      </c>
      <c r="BU469" s="136">
        <v>13046.1464777778</v>
      </c>
    </row>
    <row r="470" spans="1:73">
      <c r="A470" s="4" t="s">
        <v>80</v>
      </c>
      <c r="B470" s="137">
        <v>10</v>
      </c>
      <c r="C470" s="137">
        <v>1989</v>
      </c>
      <c r="D470" s="190">
        <v>12637715</v>
      </c>
      <c r="E470" s="141">
        <v>5890508</v>
      </c>
      <c r="F470" s="141">
        <v>347235</v>
      </c>
      <c r="G470" s="191">
        <v>5.6</v>
      </c>
      <c r="H470" s="209"/>
      <c r="I470" s="209"/>
      <c r="J470" s="209"/>
      <c r="K470" s="145">
        <v>241633</v>
      </c>
      <c r="L470" s="197"/>
      <c r="N470" s="140">
        <v>244145082</v>
      </c>
      <c r="O470" s="145">
        <v>137933</v>
      </c>
      <c r="P470" s="145">
        <v>326764</v>
      </c>
      <c r="Q470" s="145">
        <v>118582</v>
      </c>
      <c r="R470" s="145">
        <v>667938.69999999995</v>
      </c>
      <c r="S470" s="145">
        <v>261082.8</v>
      </c>
      <c r="T470" s="145">
        <v>220</v>
      </c>
      <c r="U470" s="145">
        <v>287</v>
      </c>
      <c r="V470" s="145">
        <v>338</v>
      </c>
      <c r="W470" s="145">
        <v>90</v>
      </c>
      <c r="X470" s="145">
        <v>165</v>
      </c>
      <c r="Y470" s="145">
        <v>236</v>
      </c>
      <c r="Z470" s="145">
        <v>300</v>
      </c>
      <c r="AA470" s="136">
        <f>ROUND((T470+X470)-MAX(0.3*(T470-106-170),0),0)</f>
        <v>385</v>
      </c>
      <c r="AB470" s="136">
        <f>ROUND((U470+Y470)-MAX(0.3*(U470-106-170),0),0)</f>
        <v>520</v>
      </c>
      <c r="AC470" s="136">
        <f>ROUND((V470+Z470)-MAX(0.3*(V470-106-170),0),0)</f>
        <v>619</v>
      </c>
      <c r="AD470" s="203">
        <v>27484</v>
      </c>
      <c r="AE470" s="136">
        <v>368</v>
      </c>
      <c r="AF470" s="136">
        <v>0</v>
      </c>
      <c r="AG470" s="136">
        <f>SUM(AE470:AF470)</f>
        <v>368</v>
      </c>
      <c r="AH470" s="136">
        <f>ROUND((AG470+W470)-MAX(0.3*(AG470-106-170),0),0)</f>
        <v>430</v>
      </c>
      <c r="AI470" s="203">
        <v>1590</v>
      </c>
      <c r="AJ470" s="204">
        <v>12.5</v>
      </c>
      <c r="AK470" s="136">
        <v>0</v>
      </c>
      <c r="AL470" s="136">
        <v>73</v>
      </c>
      <c r="AM470" s="136">
        <v>47</v>
      </c>
      <c r="AN470" s="6">
        <v>0.61</v>
      </c>
      <c r="AO470" s="136">
        <v>23</v>
      </c>
      <c r="AP470" s="136">
        <v>17</v>
      </c>
      <c r="AQ470" s="6">
        <v>0.57999999999999996</v>
      </c>
      <c r="AR470" s="149">
        <v>0</v>
      </c>
      <c r="AS470" s="149">
        <v>0.14000000000000001</v>
      </c>
      <c r="AT470" s="149">
        <v>0.14000000000000001</v>
      </c>
      <c r="AU470" s="149">
        <v>0.14000000000000001</v>
      </c>
      <c r="AV470" s="136">
        <v>0</v>
      </c>
      <c r="AW470" s="136">
        <v>910</v>
      </c>
      <c r="AX470" s="136">
        <v>910</v>
      </c>
      <c r="AY470" s="136">
        <v>910</v>
      </c>
      <c r="AZ470" s="149">
        <v>0</v>
      </c>
      <c r="BA470" s="149">
        <v>0.1</v>
      </c>
      <c r="BB470" s="149">
        <v>0.1</v>
      </c>
      <c r="BC470" s="149">
        <v>0.1</v>
      </c>
      <c r="BD470" s="138">
        <v>0</v>
      </c>
      <c r="BE470" s="138"/>
      <c r="BF470" s="138"/>
      <c r="BG470" s="136">
        <v>0</v>
      </c>
      <c r="BH470" s="6">
        <v>3.35</v>
      </c>
      <c r="BI470" s="6">
        <v>3.35</v>
      </c>
      <c r="BJ470" s="136"/>
      <c r="BK470" s="136"/>
      <c r="BL470" s="136"/>
      <c r="BM470" s="136"/>
      <c r="BN470" s="238"/>
      <c r="BO470" s="136">
        <v>159728.33333333334</v>
      </c>
      <c r="BP470" s="136">
        <v>455265.57616666699</v>
      </c>
      <c r="BQ470" s="136">
        <v>82527.783800000005</v>
      </c>
      <c r="BR470" s="136">
        <v>1088257.46133333</v>
      </c>
      <c r="BS470" s="136">
        <v>153472.359711111</v>
      </c>
      <c r="BT470" s="136">
        <v>9225.1879222222196</v>
      </c>
      <c r="BU470" s="136">
        <v>185087.97794444399</v>
      </c>
    </row>
    <row r="471" spans="1:73">
      <c r="A471" s="4" t="s">
        <v>81</v>
      </c>
      <c r="B471" s="137">
        <v>11</v>
      </c>
      <c r="C471" s="137">
        <v>1989</v>
      </c>
      <c r="D471" s="190">
        <v>6411099</v>
      </c>
      <c r="E471" s="141">
        <v>3031606</v>
      </c>
      <c r="F471" s="141">
        <v>176840</v>
      </c>
      <c r="G471" s="191">
        <v>5.5</v>
      </c>
      <c r="H471" s="209"/>
      <c r="I471" s="209"/>
      <c r="J471" s="209"/>
      <c r="K471" s="145">
        <v>133794</v>
      </c>
      <c r="L471" s="197"/>
      <c r="N471" s="140">
        <v>108165689</v>
      </c>
      <c r="O471" s="145">
        <v>44324</v>
      </c>
      <c r="P471" s="145">
        <v>265879</v>
      </c>
      <c r="Q471" s="145">
        <v>92654</v>
      </c>
      <c r="R471" s="145">
        <v>484630.8</v>
      </c>
      <c r="S471" s="145">
        <v>180894.7</v>
      </c>
      <c r="T471" s="145">
        <v>226</v>
      </c>
      <c r="U471" s="145">
        <v>270</v>
      </c>
      <c r="V471" s="145">
        <v>319</v>
      </c>
      <c r="W471" s="145">
        <v>90</v>
      </c>
      <c r="X471" s="145">
        <v>165</v>
      </c>
      <c r="Y471" s="145">
        <v>236</v>
      </c>
      <c r="Z471" s="145">
        <v>300</v>
      </c>
      <c r="AA471" s="136">
        <f>ROUND((T471+X471)-MAX(0.3*(T471-106-170),0),0)</f>
        <v>391</v>
      </c>
      <c r="AB471" s="136">
        <f>ROUND((U471+Y471)-MAX(0.3*(U471-106-170),0),0)</f>
        <v>506</v>
      </c>
      <c r="AC471" s="136">
        <f>ROUND((V471+Z471)-MAX(0.3*(V471-106-170),0),0)</f>
        <v>606</v>
      </c>
      <c r="AD471" s="203">
        <v>13894</v>
      </c>
      <c r="AE471" s="136">
        <v>368</v>
      </c>
      <c r="AF471" s="136">
        <v>0</v>
      </c>
      <c r="AG471" s="136">
        <f>SUM(AE471:AF471)</f>
        <v>368</v>
      </c>
      <c r="AH471" s="136">
        <f>ROUND((AG471+W471)-MAX(0.3*(AG471-106-170),0),0)</f>
        <v>430</v>
      </c>
      <c r="AI471" s="203">
        <v>929</v>
      </c>
      <c r="AJ471" s="204">
        <v>15</v>
      </c>
      <c r="AK471" s="136">
        <v>1</v>
      </c>
      <c r="AL471" s="136">
        <v>144</v>
      </c>
      <c r="AM471" s="136">
        <v>36</v>
      </c>
      <c r="AN471" s="6">
        <v>0.8</v>
      </c>
      <c r="AO471" s="136">
        <v>45</v>
      </c>
      <c r="AP471" s="136">
        <v>11</v>
      </c>
      <c r="AQ471" s="6">
        <v>0.8</v>
      </c>
      <c r="AR471" s="149">
        <v>0</v>
      </c>
      <c r="AS471" s="149">
        <v>0.14000000000000001</v>
      </c>
      <c r="AT471" s="149">
        <v>0.14000000000000001</v>
      </c>
      <c r="AU471" s="149">
        <v>0.14000000000000001</v>
      </c>
      <c r="AV471" s="136">
        <v>0</v>
      </c>
      <c r="AW471" s="136">
        <v>910</v>
      </c>
      <c r="AX471" s="136">
        <v>910</v>
      </c>
      <c r="AY471" s="136">
        <v>910</v>
      </c>
      <c r="AZ471" s="149">
        <v>0</v>
      </c>
      <c r="BA471" s="149">
        <v>0.1</v>
      </c>
      <c r="BB471" s="149">
        <v>0.1</v>
      </c>
      <c r="BC471" s="149">
        <v>0.1</v>
      </c>
      <c r="BD471" s="138">
        <v>0</v>
      </c>
      <c r="BE471" s="138"/>
      <c r="BF471" s="138"/>
      <c r="BG471" s="136">
        <v>0</v>
      </c>
      <c r="BH471" s="6">
        <v>3.35</v>
      </c>
      <c r="BI471" s="6">
        <v>3.25</v>
      </c>
      <c r="BJ471" s="136"/>
      <c r="BK471" s="136"/>
      <c r="BL471" s="136"/>
      <c r="BM471" s="136"/>
      <c r="BN471" s="238"/>
      <c r="BO471" s="136">
        <v>153171.25</v>
      </c>
      <c r="BP471" s="136">
        <v>303976.945511111</v>
      </c>
      <c r="BQ471" s="136">
        <v>63036.611722222202</v>
      </c>
      <c r="BR471" s="136">
        <v>904296.29631111096</v>
      </c>
      <c r="BS471" s="136">
        <v>110430.914477778</v>
      </c>
      <c r="BT471" s="136">
        <v>11829.224344444399</v>
      </c>
      <c r="BU471" s="136">
        <v>152673.37890000001</v>
      </c>
    </row>
    <row r="472" spans="1:73">
      <c r="A472" s="4" t="s">
        <v>82</v>
      </c>
      <c r="B472" s="137">
        <v>12</v>
      </c>
      <c r="C472" s="137">
        <v>1989</v>
      </c>
      <c r="D472" s="190">
        <v>1094588</v>
      </c>
      <c r="E472" s="141">
        <v>514168</v>
      </c>
      <c r="F472" s="141">
        <v>13322</v>
      </c>
      <c r="G472" s="191">
        <v>2.5</v>
      </c>
      <c r="H472" s="209"/>
      <c r="I472" s="209"/>
      <c r="J472" s="209"/>
      <c r="K472" s="145">
        <v>29427</v>
      </c>
      <c r="L472" s="197"/>
      <c r="N472" s="140">
        <v>22865408</v>
      </c>
      <c r="O472" s="145">
        <v>17329</v>
      </c>
      <c r="P472" s="145">
        <v>42783</v>
      </c>
      <c r="Q472" s="145">
        <v>13873</v>
      </c>
      <c r="R472" s="145">
        <v>78111.5</v>
      </c>
      <c r="S472" s="145">
        <v>31112.83</v>
      </c>
      <c r="T472" s="145">
        <v>445</v>
      </c>
      <c r="U472" s="145">
        <v>557</v>
      </c>
      <c r="V472" s="145">
        <v>670</v>
      </c>
      <c r="W472" s="145">
        <v>137</v>
      </c>
      <c r="X472" s="145">
        <v>251</v>
      </c>
      <c r="Y472" s="145">
        <v>359</v>
      </c>
      <c r="Z472" s="145">
        <v>457</v>
      </c>
      <c r="AA472" s="136">
        <f>ROUND((T472+X472)-MAX(0.3*(T472-150-243),0),0)</f>
        <v>680</v>
      </c>
      <c r="AB472" s="136">
        <f>ROUND((U472+Y472)-MAX(0.3*(U472-150-243),0),0)</f>
        <v>867</v>
      </c>
      <c r="AC472" s="136">
        <f>ROUND((V472+Z472)-MAX(0.3*(V472-150-243),0),0)</f>
        <v>1044</v>
      </c>
      <c r="AD472" s="203">
        <v>1364</v>
      </c>
      <c r="AE472" s="136">
        <v>368</v>
      </c>
      <c r="AF472" s="136">
        <v>5</v>
      </c>
      <c r="AG472" s="136">
        <f>SUM(AE472:AF472)</f>
        <v>373</v>
      </c>
      <c r="AH472" s="136">
        <f>ROUND((AG472+W472)-MAX(0.3*(AG472-150-243),0),0)</f>
        <v>510</v>
      </c>
      <c r="AI472" s="203">
        <v>122</v>
      </c>
      <c r="AJ472" s="204">
        <v>11.3</v>
      </c>
      <c r="AK472" s="136">
        <v>1</v>
      </c>
      <c r="AL472" s="136">
        <v>45</v>
      </c>
      <c r="AM472" s="136">
        <v>6</v>
      </c>
      <c r="AN472" s="6">
        <v>0.88</v>
      </c>
      <c r="AO472" s="136">
        <v>22</v>
      </c>
      <c r="AP472" s="136">
        <v>3</v>
      </c>
      <c r="AQ472" s="6">
        <v>0.88</v>
      </c>
      <c r="AR472" s="149">
        <v>0</v>
      </c>
      <c r="AS472" s="149">
        <v>0.14000000000000001</v>
      </c>
      <c r="AT472" s="149">
        <v>0.14000000000000001</v>
      </c>
      <c r="AU472" s="149">
        <v>0.14000000000000001</v>
      </c>
      <c r="AV472" s="136">
        <v>0</v>
      </c>
      <c r="AW472" s="136">
        <v>910</v>
      </c>
      <c r="AX472" s="136">
        <v>910</v>
      </c>
      <c r="AY472" s="136">
        <v>910</v>
      </c>
      <c r="AZ472" s="149">
        <v>0</v>
      </c>
      <c r="BA472" s="149">
        <v>0.1</v>
      </c>
      <c r="BB472" s="149">
        <v>0.1</v>
      </c>
      <c r="BC472" s="149">
        <v>0.1</v>
      </c>
      <c r="BD472" s="138">
        <v>0</v>
      </c>
      <c r="BE472" s="138"/>
      <c r="BF472" s="138"/>
      <c r="BG472" s="136">
        <v>0</v>
      </c>
      <c r="BH472" s="6">
        <v>3.35</v>
      </c>
      <c r="BI472" s="6">
        <v>3.85</v>
      </c>
      <c r="BJ472" s="136"/>
      <c r="BK472" s="136"/>
      <c r="BL472" s="136"/>
      <c r="BM472" s="136"/>
      <c r="BN472" s="238"/>
      <c r="BO472" s="136">
        <v>12844.916666666701</v>
      </c>
      <c r="BP472" s="136">
        <v>34340.1511777778</v>
      </c>
      <c r="BQ472" s="136">
        <v>10821.441822222199</v>
      </c>
      <c r="BR472" s="136">
        <v>143793.3597</v>
      </c>
      <c r="BS472" s="136">
        <v>12543.374277777801</v>
      </c>
      <c r="BT472" s="136">
        <v>1862.2620444444401</v>
      </c>
      <c r="BU472" s="136">
        <v>20208.198488888898</v>
      </c>
    </row>
    <row r="473" spans="1:73">
      <c r="A473" s="4" t="s">
        <v>83</v>
      </c>
      <c r="B473" s="137">
        <v>13</v>
      </c>
      <c r="C473" s="137">
        <v>1989</v>
      </c>
      <c r="D473" s="190">
        <v>994416</v>
      </c>
      <c r="E473" s="141">
        <v>463567</v>
      </c>
      <c r="F473" s="141">
        <v>25906</v>
      </c>
      <c r="G473" s="191">
        <v>5.3</v>
      </c>
      <c r="H473" s="209"/>
      <c r="I473" s="209"/>
      <c r="J473" s="209"/>
      <c r="K473" s="145">
        <v>16909</v>
      </c>
      <c r="L473" s="197"/>
      <c r="N473" s="140">
        <v>14924453</v>
      </c>
      <c r="O473" s="145">
        <v>41829</v>
      </c>
      <c r="P473" s="145">
        <v>16819</v>
      </c>
      <c r="Q473" s="145">
        <v>6231</v>
      </c>
      <c r="R473" s="145">
        <v>60953.83</v>
      </c>
      <c r="S473" s="145">
        <v>21069</v>
      </c>
      <c r="T473" s="145">
        <v>245</v>
      </c>
      <c r="U473" s="145">
        <v>304</v>
      </c>
      <c r="V473" s="145">
        <v>344</v>
      </c>
      <c r="W473" s="145">
        <v>90</v>
      </c>
      <c r="X473" s="145">
        <v>165</v>
      </c>
      <c r="Y473" s="145">
        <v>236</v>
      </c>
      <c r="Z473" s="145">
        <v>300</v>
      </c>
      <c r="AA473" s="136">
        <f>ROUND((T473+X473)-MAX(0.3*(T473-106-170),0),0)</f>
        <v>410</v>
      </c>
      <c r="AB473" s="136">
        <f>ROUND((U473+Y473)-MAX(0.3*(U473-106-170),0),0)</f>
        <v>532</v>
      </c>
      <c r="AC473" s="136">
        <f>ROUND((V473+Z473)-MAX(0.3*(V473-106-170),0),0)</f>
        <v>624</v>
      </c>
      <c r="AD473" s="203">
        <v>300</v>
      </c>
      <c r="AE473" s="136">
        <v>368</v>
      </c>
      <c r="AF473" s="136">
        <v>73</v>
      </c>
      <c r="AG473" s="136">
        <f>SUM(AE473:AF473)</f>
        <v>441</v>
      </c>
      <c r="AH473" s="136">
        <f>ROUND((AG473+W473)-MAX(0.3*(AG473-106-170),0),0)</f>
        <v>482</v>
      </c>
      <c r="AI473" s="203">
        <v>126</v>
      </c>
      <c r="AJ473" s="204">
        <v>12.4</v>
      </c>
      <c r="AK473" s="136">
        <v>1</v>
      </c>
      <c r="AL473" s="136">
        <v>20</v>
      </c>
      <c r="AM473" s="136">
        <v>64</v>
      </c>
      <c r="AN473" s="6">
        <v>0.24</v>
      </c>
      <c r="AO473" s="136">
        <v>19</v>
      </c>
      <c r="AP473" s="136">
        <v>23</v>
      </c>
      <c r="AQ473" s="6">
        <v>0.45</v>
      </c>
      <c r="AR473" s="149">
        <v>0</v>
      </c>
      <c r="AS473" s="149">
        <v>0.14000000000000001</v>
      </c>
      <c r="AT473" s="149">
        <v>0.14000000000000001</v>
      </c>
      <c r="AU473" s="149">
        <v>0.14000000000000001</v>
      </c>
      <c r="AV473" s="136">
        <v>0</v>
      </c>
      <c r="AW473" s="136">
        <v>910</v>
      </c>
      <c r="AX473" s="136">
        <v>910</v>
      </c>
      <c r="AY473" s="136">
        <v>910</v>
      </c>
      <c r="AZ473" s="149">
        <v>0</v>
      </c>
      <c r="BA473" s="149">
        <v>0.1</v>
      </c>
      <c r="BB473" s="149">
        <v>0.1</v>
      </c>
      <c r="BC473" s="149">
        <v>0.1</v>
      </c>
      <c r="BD473" s="138">
        <v>0</v>
      </c>
      <c r="BE473" s="138"/>
      <c r="BF473" s="138"/>
      <c r="BG473" s="136">
        <v>0</v>
      </c>
      <c r="BH473" s="6">
        <v>3.35</v>
      </c>
      <c r="BI473" s="6">
        <v>2.2999999999999998</v>
      </c>
      <c r="BJ473" s="136"/>
      <c r="BK473" s="136"/>
      <c r="BL473" s="136"/>
      <c r="BM473" s="136"/>
      <c r="BN473" s="238"/>
      <c r="BO473" s="136">
        <v>20615.833333333299</v>
      </c>
      <c r="BP473" s="136">
        <v>38754.142477777801</v>
      </c>
      <c r="BQ473" s="136">
        <v>11924.5360555556</v>
      </c>
      <c r="BR473" s="136">
        <v>129274.00216666701</v>
      </c>
      <c r="BS473" s="136">
        <v>4446.1045666666696</v>
      </c>
      <c r="BT473" s="136">
        <v>282.62662222222201</v>
      </c>
      <c r="BU473" s="136">
        <v>6437.7322222222201</v>
      </c>
    </row>
    <row r="474" spans="1:73">
      <c r="A474" s="4" t="s">
        <v>84</v>
      </c>
      <c r="B474" s="137">
        <v>14</v>
      </c>
      <c r="C474" s="137">
        <v>1989</v>
      </c>
      <c r="D474" s="190">
        <v>11409782</v>
      </c>
      <c r="E474" s="141">
        <v>5632943</v>
      </c>
      <c r="F474" s="141">
        <v>361268</v>
      </c>
      <c r="G474" s="191">
        <v>6</v>
      </c>
      <c r="H474" s="209"/>
      <c r="I474" s="209"/>
      <c r="J474" s="209"/>
      <c r="K474" s="145">
        <v>266608</v>
      </c>
      <c r="L474" s="197"/>
      <c r="N474" s="140">
        <v>226785013</v>
      </c>
      <c r="O474" s="145">
        <v>33851</v>
      </c>
      <c r="P474" s="145">
        <v>632181</v>
      </c>
      <c r="Q474" s="145">
        <v>206895</v>
      </c>
      <c r="R474" s="145">
        <v>989499.7</v>
      </c>
      <c r="S474" s="145">
        <v>402126.2</v>
      </c>
      <c r="T474" s="145">
        <v>250</v>
      </c>
      <c r="U474" s="145">
        <v>342</v>
      </c>
      <c r="V474" s="145">
        <v>386</v>
      </c>
      <c r="W474" s="145">
        <v>90</v>
      </c>
      <c r="X474" s="145">
        <v>165</v>
      </c>
      <c r="Y474" s="145">
        <v>236</v>
      </c>
      <c r="Z474" s="145">
        <v>300</v>
      </c>
      <c r="AA474" s="136">
        <f>ROUND((T474+X474)-MAX(0.3*(T474-106-170),0),0)</f>
        <v>415</v>
      </c>
      <c r="AB474" s="136">
        <f>ROUND((U474+Y474)-MAX(0.3*(U474-106-170),0),0)</f>
        <v>558</v>
      </c>
      <c r="AC474" s="136">
        <f>ROUND((V474+Z474)-MAX(0.3*(V474-106-170),0),0)</f>
        <v>653</v>
      </c>
      <c r="AD474" s="203">
        <v>17401</v>
      </c>
      <c r="AE474" s="136">
        <v>368</v>
      </c>
      <c r="AF474" s="136">
        <v>0</v>
      </c>
      <c r="AG474" s="136">
        <f>SUM(AE474:AF474)</f>
        <v>368</v>
      </c>
      <c r="AH474" s="136">
        <f>ROUND((AG474+W474)-MAX(0.3*(AG474-106-170),0),0)</f>
        <v>430</v>
      </c>
      <c r="AI474" s="203">
        <v>1470</v>
      </c>
      <c r="AJ474" s="204">
        <v>12.7</v>
      </c>
      <c r="AK474" s="136">
        <v>0</v>
      </c>
      <c r="AL474" s="136">
        <v>67</v>
      </c>
      <c r="AM474" s="136">
        <v>51</v>
      </c>
      <c r="AN474" s="6">
        <v>0.56999999999999995</v>
      </c>
      <c r="AO474" s="136">
        <v>31</v>
      </c>
      <c r="AP474" s="136">
        <v>28</v>
      </c>
      <c r="AQ474" s="6">
        <v>0.53</v>
      </c>
      <c r="AR474" s="149">
        <v>0</v>
      </c>
      <c r="AS474" s="149">
        <v>0.14000000000000001</v>
      </c>
      <c r="AT474" s="149">
        <v>0.14000000000000001</v>
      </c>
      <c r="AU474" s="149">
        <v>0.14000000000000001</v>
      </c>
      <c r="AV474" s="136">
        <v>0</v>
      </c>
      <c r="AW474" s="136">
        <v>910</v>
      </c>
      <c r="AX474" s="136">
        <v>910</v>
      </c>
      <c r="AY474" s="136">
        <v>910</v>
      </c>
      <c r="AZ474" s="149">
        <v>0</v>
      </c>
      <c r="BA474" s="149">
        <v>0.1</v>
      </c>
      <c r="BB474" s="149">
        <v>0.1</v>
      </c>
      <c r="BC474" s="149">
        <v>0.1</v>
      </c>
      <c r="BD474" s="138">
        <v>0</v>
      </c>
      <c r="BE474" s="138"/>
      <c r="BF474" s="138"/>
      <c r="BG474" s="136">
        <v>0</v>
      </c>
      <c r="BH474" s="6">
        <v>3.35</v>
      </c>
      <c r="BI474" s="6">
        <v>3.35</v>
      </c>
      <c r="BJ474" s="136"/>
      <c r="BK474" s="136"/>
      <c r="BL474" s="136"/>
      <c r="BM474" s="136"/>
      <c r="BN474" s="238"/>
      <c r="BO474" s="136">
        <v>165310.91666666701</v>
      </c>
      <c r="BP474" s="136">
        <v>423260.14052222198</v>
      </c>
      <c r="BQ474" s="136">
        <v>47217.112222222197</v>
      </c>
      <c r="BR474" s="136">
        <v>909461.10511111096</v>
      </c>
      <c r="BS474" s="136">
        <v>90313.852388888903</v>
      </c>
      <c r="BT474" s="136">
        <v>2558.95996666667</v>
      </c>
      <c r="BU474" s="136">
        <v>101525.94988888899</v>
      </c>
    </row>
    <row r="475" spans="1:73">
      <c r="A475" s="4" t="s">
        <v>85</v>
      </c>
      <c r="B475" s="137">
        <v>15</v>
      </c>
      <c r="C475" s="137">
        <v>1989</v>
      </c>
      <c r="D475" s="190">
        <v>5523693</v>
      </c>
      <c r="E475" s="141">
        <v>2717574</v>
      </c>
      <c r="F475" s="141">
        <v>138525</v>
      </c>
      <c r="G475" s="191">
        <v>4.9000000000000004</v>
      </c>
      <c r="H475" s="209"/>
      <c r="I475" s="209"/>
      <c r="J475" s="209"/>
      <c r="K475" s="145">
        <v>107199</v>
      </c>
      <c r="L475" s="197"/>
      <c r="N475" s="140">
        <v>93122680</v>
      </c>
      <c r="O475" s="145">
        <v>19403</v>
      </c>
      <c r="P475" s="145">
        <v>147385</v>
      </c>
      <c r="Q475" s="145">
        <v>51611</v>
      </c>
      <c r="R475" s="145">
        <v>285140.7</v>
      </c>
      <c r="S475" s="145">
        <v>99618.91</v>
      </c>
      <c r="T475" s="145">
        <v>229</v>
      </c>
      <c r="U475" s="145">
        <v>288</v>
      </c>
      <c r="V475" s="145">
        <v>346</v>
      </c>
      <c r="W475" s="145">
        <v>90</v>
      </c>
      <c r="X475" s="145">
        <v>165</v>
      </c>
      <c r="Y475" s="145">
        <v>236</v>
      </c>
      <c r="Z475" s="145">
        <v>300</v>
      </c>
      <c r="AA475" s="136">
        <f>ROUND((T475+X475)-MAX(0.3*(T475-106-170),0),0)</f>
        <v>394</v>
      </c>
      <c r="AB475" s="136">
        <f>ROUND((U475+Y475)-MAX(0.3*(U475-106-170),0),0)</f>
        <v>520</v>
      </c>
      <c r="AC475" s="136">
        <f>ROUND((V475+Z475)-MAX(0.3*(V475-106-170),0),0)</f>
        <v>625</v>
      </c>
      <c r="AD475" s="203">
        <v>3346</v>
      </c>
      <c r="AE475" s="136">
        <v>368</v>
      </c>
      <c r="AF475" s="136">
        <v>0</v>
      </c>
      <c r="AG475" s="136">
        <f>SUM(AE475:AF475)</f>
        <v>368</v>
      </c>
      <c r="AH475" s="136">
        <f>ROUND((AG475+W475)-MAX(0.3*(AG475-106-170),0),0)</f>
        <v>430</v>
      </c>
      <c r="AI475" s="203">
        <v>749</v>
      </c>
      <c r="AJ475" s="204">
        <v>13.7</v>
      </c>
      <c r="AK475" s="136">
        <v>1</v>
      </c>
      <c r="AL475" s="136">
        <v>50</v>
      </c>
      <c r="AM475" s="136">
        <v>50</v>
      </c>
      <c r="AN475" s="6">
        <v>0.5</v>
      </c>
      <c r="AO475" s="136">
        <v>24</v>
      </c>
      <c r="AP475" s="136">
        <v>26</v>
      </c>
      <c r="AQ475" s="6">
        <v>0.48</v>
      </c>
      <c r="AR475" s="149">
        <v>0</v>
      </c>
      <c r="AS475" s="149">
        <v>0.14000000000000001</v>
      </c>
      <c r="AT475" s="149">
        <v>0.14000000000000001</v>
      </c>
      <c r="AU475" s="149">
        <v>0.14000000000000001</v>
      </c>
      <c r="AV475" s="136">
        <v>0</v>
      </c>
      <c r="AW475" s="136">
        <v>910</v>
      </c>
      <c r="AX475" s="136">
        <v>910</v>
      </c>
      <c r="AY475" s="136">
        <v>910</v>
      </c>
      <c r="AZ475" s="149">
        <v>0</v>
      </c>
      <c r="BA475" s="149">
        <v>0.1</v>
      </c>
      <c r="BB475" s="149">
        <v>0.1</v>
      </c>
      <c r="BC475" s="149">
        <v>0.1</v>
      </c>
      <c r="BD475" s="138">
        <v>0</v>
      </c>
      <c r="BE475" s="138"/>
      <c r="BF475" s="138"/>
      <c r="BG475" s="136">
        <v>0</v>
      </c>
      <c r="BH475" s="6">
        <v>3.35</v>
      </c>
      <c r="BI475" s="6">
        <v>2</v>
      </c>
      <c r="BJ475" s="136"/>
      <c r="BK475" s="136"/>
      <c r="BL475" s="136"/>
      <c r="BM475" s="136"/>
      <c r="BN475" s="238"/>
      <c r="BO475" s="136">
        <v>85357.416666666701</v>
      </c>
      <c r="BP475" s="136">
        <v>138417.74105555599</v>
      </c>
      <c r="BQ475" s="136">
        <v>25352.1875666667</v>
      </c>
      <c r="BR475" s="136">
        <v>607624.35576666705</v>
      </c>
      <c r="BS475" s="136">
        <v>32285.952177777799</v>
      </c>
      <c r="BT475" s="136">
        <v>1517.2111666666699</v>
      </c>
      <c r="BU475" s="136">
        <v>40495.385366666698</v>
      </c>
    </row>
    <row r="476" spans="1:73">
      <c r="A476" s="4" t="s">
        <v>86</v>
      </c>
      <c r="B476" s="137">
        <v>16</v>
      </c>
      <c r="C476" s="137">
        <v>1989</v>
      </c>
      <c r="D476" s="190">
        <v>2770592</v>
      </c>
      <c r="E476" s="141">
        <v>1445448</v>
      </c>
      <c r="F476" s="141">
        <v>63260</v>
      </c>
      <c r="G476" s="191">
        <v>4.2</v>
      </c>
      <c r="H476" s="209"/>
      <c r="I476" s="209"/>
      <c r="J476" s="209"/>
      <c r="K476" s="145">
        <v>52907</v>
      </c>
      <c r="L476" s="197"/>
      <c r="N476" s="140">
        <v>46532603</v>
      </c>
      <c r="O476" s="145">
        <v>6859</v>
      </c>
      <c r="P476" s="145">
        <v>97590</v>
      </c>
      <c r="Q476" s="145">
        <v>34819</v>
      </c>
      <c r="R476" s="145">
        <v>168045</v>
      </c>
      <c r="S476" s="145">
        <v>67044.84</v>
      </c>
      <c r="T476" s="145">
        <v>333</v>
      </c>
      <c r="U476" s="145">
        <v>394</v>
      </c>
      <c r="V476" s="145">
        <v>458</v>
      </c>
      <c r="W476" s="145">
        <v>90</v>
      </c>
      <c r="X476" s="145">
        <v>165</v>
      </c>
      <c r="Y476" s="145">
        <v>236</v>
      </c>
      <c r="Z476" s="145">
        <v>300</v>
      </c>
      <c r="AA476" s="136">
        <f>ROUND((T476+X476)-MAX(0.3*(T476-106-170),0),0)</f>
        <v>481</v>
      </c>
      <c r="AB476" s="136">
        <f>ROUND((U476+Y476)-MAX(0.3*(U476-106-170),0),0)</f>
        <v>595</v>
      </c>
      <c r="AC476" s="136">
        <f>ROUND((V476+Z476)-MAX(0.3*(V476-106-170),0),0)</f>
        <v>703</v>
      </c>
      <c r="AD476" s="203">
        <v>2811</v>
      </c>
      <c r="AE476" s="136">
        <v>368</v>
      </c>
      <c r="AF476" s="136">
        <v>0</v>
      </c>
      <c r="AG476" s="136">
        <f>SUM(AE476:AF476)</f>
        <v>368</v>
      </c>
      <c r="AH476" s="136">
        <f>ROUND((AG476+W476)-MAX(0.3*(AG476-106-170),0),0)</f>
        <v>430</v>
      </c>
      <c r="AI476" s="203">
        <v>291</v>
      </c>
      <c r="AJ476" s="204">
        <v>10.3</v>
      </c>
      <c r="AK476" s="136">
        <v>0</v>
      </c>
      <c r="AL476" s="136">
        <v>61</v>
      </c>
      <c r="AM476" s="136">
        <v>39</v>
      </c>
      <c r="AN476" s="6">
        <v>0.61</v>
      </c>
      <c r="AO476" s="136">
        <v>30</v>
      </c>
      <c r="AP476" s="136">
        <v>20</v>
      </c>
      <c r="AQ476" s="6">
        <v>0.6</v>
      </c>
      <c r="AR476" s="149">
        <v>0</v>
      </c>
      <c r="AS476" s="149">
        <v>0.14000000000000001</v>
      </c>
      <c r="AT476" s="149">
        <v>0.14000000000000001</v>
      </c>
      <c r="AU476" s="149">
        <v>0.14000000000000001</v>
      </c>
      <c r="AV476" s="136">
        <v>0</v>
      </c>
      <c r="AW476" s="136">
        <v>910</v>
      </c>
      <c r="AX476" s="136">
        <v>910</v>
      </c>
      <c r="AY476" s="136">
        <v>910</v>
      </c>
      <c r="AZ476" s="149">
        <v>0</v>
      </c>
      <c r="BA476" s="149">
        <v>0.1</v>
      </c>
      <c r="BB476" s="149">
        <v>0.1</v>
      </c>
      <c r="BC476" s="149">
        <v>0.1</v>
      </c>
      <c r="BD476" s="138">
        <v>0</v>
      </c>
      <c r="BE476" s="138"/>
      <c r="BF476" s="138"/>
      <c r="BG476" s="136">
        <v>0</v>
      </c>
      <c r="BH476" s="6">
        <v>3.35</v>
      </c>
      <c r="BI476" s="6">
        <v>3.35</v>
      </c>
      <c r="BJ476" s="136"/>
      <c r="BK476" s="136"/>
      <c r="BL476" s="136"/>
      <c r="BM476" s="136"/>
      <c r="BN476" s="238"/>
      <c r="BO476" s="136">
        <v>44334.75</v>
      </c>
      <c r="BP476" s="136">
        <v>77819.831055555595</v>
      </c>
      <c r="BQ476" s="136">
        <v>21762.9103777778</v>
      </c>
      <c r="BR476" s="136">
        <v>370725.638255556</v>
      </c>
      <c r="BS476" s="136">
        <v>11781.1722222222</v>
      </c>
      <c r="BT476" s="136">
        <v>815.83954444444498</v>
      </c>
      <c r="BU476" s="136">
        <v>17600.0239666667</v>
      </c>
    </row>
    <row r="477" spans="1:73">
      <c r="A477" s="4" t="s">
        <v>87</v>
      </c>
      <c r="B477" s="137">
        <v>17</v>
      </c>
      <c r="C477" s="137">
        <v>1989</v>
      </c>
      <c r="D477" s="190">
        <v>2472849</v>
      </c>
      <c r="E477" s="141">
        <v>1230713</v>
      </c>
      <c r="F477" s="141">
        <v>53659</v>
      </c>
      <c r="G477" s="191">
        <v>4.2</v>
      </c>
      <c r="H477" s="209"/>
      <c r="I477" s="209"/>
      <c r="J477" s="209"/>
      <c r="K477" s="145">
        <v>48814</v>
      </c>
      <c r="L477" s="197"/>
      <c r="N477" s="140">
        <v>42989167</v>
      </c>
      <c r="O477" s="145">
        <v>27707</v>
      </c>
      <c r="P477" s="145">
        <v>73869</v>
      </c>
      <c r="Q477" s="145">
        <v>25213</v>
      </c>
      <c r="R477" s="145">
        <v>127974.8</v>
      </c>
      <c r="S477" s="145">
        <v>49225.5</v>
      </c>
      <c r="T477" s="145">
        <v>350</v>
      </c>
      <c r="U477" s="145">
        <v>427</v>
      </c>
      <c r="V477" s="145">
        <v>494</v>
      </c>
      <c r="W477" s="145">
        <v>90</v>
      </c>
      <c r="X477" s="145">
        <v>165</v>
      </c>
      <c r="Y477" s="145">
        <v>236</v>
      </c>
      <c r="Z477" s="145">
        <v>300</v>
      </c>
      <c r="AA477" s="136">
        <f>ROUND((T477+X477)-MAX(0.3*(T477-106-170),0),0)</f>
        <v>493</v>
      </c>
      <c r="AB477" s="136">
        <f>ROUND((U477+Y477)-MAX(0.3*(U477-106-170),0),0)</f>
        <v>618</v>
      </c>
      <c r="AC477" s="136">
        <f>ROUND((V477+Z477)-MAX(0.3*(V477-106-170),0),0)</f>
        <v>729</v>
      </c>
      <c r="AD477" s="203">
        <v>2584</v>
      </c>
      <c r="AE477" s="136">
        <v>368</v>
      </c>
      <c r="AF477" s="136">
        <v>0</v>
      </c>
      <c r="AG477" s="136">
        <f>SUM(AE477:AF477)</f>
        <v>368</v>
      </c>
      <c r="AH477" s="136">
        <f>ROUND((AG477+W477)-MAX(0.3*(AG477-106-170),0),0)</f>
        <v>430</v>
      </c>
      <c r="AI477" s="203">
        <v>262</v>
      </c>
      <c r="AJ477" s="204">
        <v>10.8</v>
      </c>
      <c r="AK477" s="136">
        <v>0</v>
      </c>
      <c r="AL477" s="136">
        <v>58</v>
      </c>
      <c r="AM477" s="136">
        <v>67</v>
      </c>
      <c r="AN477" s="6">
        <v>0.46</v>
      </c>
      <c r="AO477" s="136">
        <v>18</v>
      </c>
      <c r="AP477" s="136">
        <v>22</v>
      </c>
      <c r="AQ477" s="6">
        <v>0.45</v>
      </c>
      <c r="AR477" s="149">
        <v>0</v>
      </c>
      <c r="AS477" s="149">
        <v>0.14000000000000001</v>
      </c>
      <c r="AT477" s="149">
        <v>0.14000000000000001</v>
      </c>
      <c r="AU477" s="149">
        <v>0.14000000000000001</v>
      </c>
      <c r="AV477" s="136">
        <v>0</v>
      </c>
      <c r="AW477" s="136">
        <v>910</v>
      </c>
      <c r="AX477" s="136">
        <v>910</v>
      </c>
      <c r="AY477" s="136">
        <v>910</v>
      </c>
      <c r="AZ477" s="149">
        <v>0</v>
      </c>
      <c r="BA477" s="149">
        <v>0.1</v>
      </c>
      <c r="BB477" s="149">
        <v>0.1</v>
      </c>
      <c r="BC477" s="149">
        <v>0.1</v>
      </c>
      <c r="BD477" s="138">
        <v>0</v>
      </c>
      <c r="BE477" s="138"/>
      <c r="BF477" s="138"/>
      <c r="BG477" s="136">
        <v>0</v>
      </c>
      <c r="BH477" s="6">
        <v>3.35</v>
      </c>
      <c r="BI477" s="6">
        <v>2.65</v>
      </c>
      <c r="BJ477" s="136"/>
      <c r="BK477" s="136"/>
      <c r="BL477" s="136"/>
      <c r="BM477" s="136"/>
      <c r="BN477" s="238"/>
      <c r="BO477" s="136">
        <v>34931.25</v>
      </c>
      <c r="BP477" s="136">
        <v>74306.068244444396</v>
      </c>
      <c r="BQ477" s="136">
        <v>23649.394155555601</v>
      </c>
      <c r="BR477" s="136">
        <v>294765.791677778</v>
      </c>
      <c r="BS477" s="136">
        <v>7216.4411222222197</v>
      </c>
      <c r="BT477" s="136">
        <v>488.95530000000002</v>
      </c>
      <c r="BU477" s="136">
        <v>9183.0276888888893</v>
      </c>
    </row>
    <row r="478" spans="1:73">
      <c r="A478" s="4" t="s">
        <v>88</v>
      </c>
      <c r="B478" s="137">
        <v>18</v>
      </c>
      <c r="C478" s="137">
        <v>1989</v>
      </c>
      <c r="D478" s="190">
        <v>3677306</v>
      </c>
      <c r="E478" s="141">
        <v>1625834</v>
      </c>
      <c r="F478" s="141">
        <v>110417</v>
      </c>
      <c r="G478" s="191">
        <v>6.4</v>
      </c>
      <c r="H478" s="209"/>
      <c r="I478" s="209"/>
      <c r="J478" s="209"/>
      <c r="K478" s="145">
        <v>65525</v>
      </c>
      <c r="L478" s="197"/>
      <c r="N478" s="140">
        <v>54151355</v>
      </c>
      <c r="O478" s="145">
        <v>109808</v>
      </c>
      <c r="P478" s="145">
        <v>155722</v>
      </c>
      <c r="Q478" s="145">
        <v>58717</v>
      </c>
      <c r="R478" s="145">
        <v>446555.7</v>
      </c>
      <c r="S478" s="145">
        <v>161439.4</v>
      </c>
      <c r="T478" s="145">
        <v>188</v>
      </c>
      <c r="U478" s="145">
        <v>218</v>
      </c>
      <c r="V478" s="145">
        <v>272</v>
      </c>
      <c r="W478" s="145">
        <v>90</v>
      </c>
      <c r="X478" s="145">
        <v>165</v>
      </c>
      <c r="Y478" s="145">
        <v>236</v>
      </c>
      <c r="Z478" s="145">
        <v>300</v>
      </c>
      <c r="AA478" s="136">
        <f>ROUND((T478+X478)-MAX(0.3*(T478-106-170),0),0)</f>
        <v>353</v>
      </c>
      <c r="AB478" s="136">
        <f>ROUND((U478+Y478)-MAX(0.3*(U478-106-170),0),0)</f>
        <v>454</v>
      </c>
      <c r="AC478" s="136">
        <f>ROUND((V478+Z478)-MAX(0.3*(V478-106-170),0),0)</f>
        <v>572</v>
      </c>
      <c r="AD478" s="203">
        <v>8565</v>
      </c>
      <c r="AE478" s="136">
        <v>368</v>
      </c>
      <c r="AF478" s="136">
        <v>0</v>
      </c>
      <c r="AG478" s="136">
        <f>SUM(AE478:AF478)</f>
        <v>368</v>
      </c>
      <c r="AH478" s="136">
        <f>ROUND((AG478+W478)-MAX(0.3*(AG478-106-170),0),0)</f>
        <v>430</v>
      </c>
      <c r="AI478" s="203">
        <v>576</v>
      </c>
      <c r="AJ478" s="204">
        <v>16.100000000000001</v>
      </c>
      <c r="AK478" s="136">
        <v>1</v>
      </c>
      <c r="AL478" s="136">
        <v>72</v>
      </c>
      <c r="AM478" s="136">
        <v>28</v>
      </c>
      <c r="AN478" s="6">
        <v>0.72</v>
      </c>
      <c r="AO478" s="136">
        <v>30</v>
      </c>
      <c r="AP478" s="136">
        <v>8</v>
      </c>
      <c r="AQ478" s="6">
        <v>0.79</v>
      </c>
      <c r="AR478" s="149">
        <v>0</v>
      </c>
      <c r="AS478" s="149">
        <v>0.14000000000000001</v>
      </c>
      <c r="AT478" s="149">
        <v>0.14000000000000001</v>
      </c>
      <c r="AU478" s="149">
        <v>0.14000000000000001</v>
      </c>
      <c r="AV478" s="136">
        <v>0</v>
      </c>
      <c r="AW478" s="136">
        <v>910</v>
      </c>
      <c r="AX478" s="136">
        <v>910</v>
      </c>
      <c r="AY478" s="136">
        <v>910</v>
      </c>
      <c r="AZ478" s="149">
        <v>0</v>
      </c>
      <c r="BA478" s="149">
        <v>0.1</v>
      </c>
      <c r="BB478" s="149">
        <v>0.1</v>
      </c>
      <c r="BC478" s="149">
        <v>0.1</v>
      </c>
      <c r="BD478" s="138">
        <v>0</v>
      </c>
      <c r="BE478" s="138"/>
      <c r="BF478" s="138"/>
      <c r="BG478" s="136">
        <v>0</v>
      </c>
      <c r="BH478" s="6">
        <v>3.35</v>
      </c>
      <c r="BI478" s="6">
        <v>3.35</v>
      </c>
      <c r="BJ478" s="136"/>
      <c r="BK478" s="136"/>
      <c r="BL478" s="136"/>
      <c r="BM478" s="136"/>
      <c r="BN478" s="238"/>
      <c r="BO478" s="136">
        <v>83125.833333333299</v>
      </c>
      <c r="BP478" s="136">
        <v>192585.32454444401</v>
      </c>
      <c r="BQ478" s="136">
        <v>32919.9270666667</v>
      </c>
      <c r="BR478" s="136">
        <v>492671.46111111098</v>
      </c>
      <c r="BS478" s="136">
        <v>86087.577877777803</v>
      </c>
      <c r="BT478" s="136">
        <v>6974.0804111111102</v>
      </c>
      <c r="BU478" s="136">
        <v>114663.43042222199</v>
      </c>
    </row>
    <row r="479" spans="1:73">
      <c r="A479" s="4" t="s">
        <v>89</v>
      </c>
      <c r="B479" s="137">
        <v>19</v>
      </c>
      <c r="C479" s="137">
        <v>1989</v>
      </c>
      <c r="D479" s="190">
        <v>4252894</v>
      </c>
      <c r="E479" s="141">
        <v>1731388</v>
      </c>
      <c r="F479" s="141">
        <v>150148</v>
      </c>
      <c r="G479" s="191">
        <v>8</v>
      </c>
      <c r="H479" s="209"/>
      <c r="I479" s="209"/>
      <c r="J479" s="209"/>
      <c r="K479" s="145">
        <v>87574</v>
      </c>
      <c r="L479" s="197"/>
      <c r="N479" s="140">
        <v>59669915</v>
      </c>
      <c r="O479" s="145">
        <v>30931</v>
      </c>
      <c r="P479" s="145">
        <v>276574</v>
      </c>
      <c r="Q479" s="145">
        <v>92194</v>
      </c>
      <c r="R479" s="145">
        <v>724734.5</v>
      </c>
      <c r="S479" s="145">
        <v>244569.7</v>
      </c>
      <c r="T479" s="145">
        <v>138</v>
      </c>
      <c r="U479" s="145">
        <v>190</v>
      </c>
      <c r="V479" s="145">
        <v>234</v>
      </c>
      <c r="W479" s="145">
        <v>90</v>
      </c>
      <c r="X479" s="145">
        <v>165</v>
      </c>
      <c r="Y479" s="145">
        <v>236</v>
      </c>
      <c r="Z479" s="145">
        <v>300</v>
      </c>
      <c r="AA479" s="136">
        <f>ROUND((T479+X479)-MAX(0.3*(T479-106-170),0),0)</f>
        <v>303</v>
      </c>
      <c r="AB479" s="136">
        <f>ROUND((U479+Y479)-MAX(0.3*(U479-106-170),0),0)</f>
        <v>426</v>
      </c>
      <c r="AC479" s="136">
        <f>ROUND((V479+Z479)-MAX(0.3*(V479-106-170),0),0)</f>
        <v>534</v>
      </c>
      <c r="AD479" s="203">
        <v>10878</v>
      </c>
      <c r="AE479" s="136">
        <v>368</v>
      </c>
      <c r="AF479" s="136">
        <v>0</v>
      </c>
      <c r="AG479" s="136">
        <f>SUM(AE479:AF479)</f>
        <v>368</v>
      </c>
      <c r="AH479" s="136">
        <f>ROUND((AG479+W479)-MAX(0.3*(AG479-106-170),0),0)</f>
        <v>430</v>
      </c>
      <c r="AI479" s="203">
        <v>950</v>
      </c>
      <c r="AJ479" s="204">
        <v>23.3</v>
      </c>
      <c r="AK479" s="136">
        <v>1</v>
      </c>
      <c r="AL479" s="136">
        <v>86</v>
      </c>
      <c r="AM479" s="136">
        <v>17</v>
      </c>
      <c r="AN479" s="6">
        <v>0.83</v>
      </c>
      <c r="AO479" s="136">
        <v>34</v>
      </c>
      <c r="AP479" s="136">
        <v>5</v>
      </c>
      <c r="AQ479" s="6">
        <v>0.87</v>
      </c>
      <c r="AR479" s="149">
        <v>0</v>
      </c>
      <c r="AS479" s="149">
        <v>0.14000000000000001</v>
      </c>
      <c r="AT479" s="149">
        <v>0.14000000000000001</v>
      </c>
      <c r="AU479" s="149">
        <v>0.14000000000000001</v>
      </c>
      <c r="AV479" s="136">
        <v>0</v>
      </c>
      <c r="AW479" s="136">
        <v>910</v>
      </c>
      <c r="AX479" s="136">
        <v>910</v>
      </c>
      <c r="AY479" s="136">
        <v>910</v>
      </c>
      <c r="AZ479" s="149">
        <v>0</v>
      </c>
      <c r="BA479" s="149">
        <v>0.1</v>
      </c>
      <c r="BB479" s="149">
        <v>0.1</v>
      </c>
      <c r="BC479" s="149">
        <v>0.1</v>
      </c>
      <c r="BD479" s="138">
        <v>0</v>
      </c>
      <c r="BE479" s="138"/>
      <c r="BF479" s="138"/>
      <c r="BG479" s="136">
        <v>0</v>
      </c>
      <c r="BH479" s="6">
        <v>3.35</v>
      </c>
      <c r="BI479" s="6">
        <v>3.35</v>
      </c>
      <c r="BJ479" s="136"/>
      <c r="BK479" s="136"/>
      <c r="BL479" s="136"/>
      <c r="BM479" s="136"/>
      <c r="BN479" s="238"/>
      <c r="BO479" s="136">
        <v>108506.16666666701</v>
      </c>
      <c r="BP479" s="136">
        <v>357891.68708888901</v>
      </c>
      <c r="BQ479" s="136">
        <v>44682.182433333299</v>
      </c>
      <c r="BR479" s="136">
        <v>691236.00623333303</v>
      </c>
      <c r="BS479" s="136">
        <v>129649.58869999999</v>
      </c>
      <c r="BT479" s="136">
        <v>5763.69634444444</v>
      </c>
      <c r="BU479" s="136">
        <v>149499.46063333299</v>
      </c>
    </row>
    <row r="480" spans="1:73">
      <c r="A480" s="4" t="s">
        <v>90</v>
      </c>
      <c r="B480" s="137">
        <v>20</v>
      </c>
      <c r="C480" s="137">
        <v>1989</v>
      </c>
      <c r="D480" s="190">
        <v>1219961</v>
      </c>
      <c r="E480" s="141">
        <v>589826</v>
      </c>
      <c r="F480" s="141">
        <v>24714</v>
      </c>
      <c r="G480" s="191">
        <v>4</v>
      </c>
      <c r="H480" s="209"/>
      <c r="I480" s="209"/>
      <c r="J480" s="209"/>
      <c r="K480" s="145">
        <v>22670</v>
      </c>
      <c r="L480" s="197"/>
      <c r="N480" s="140">
        <v>20817675</v>
      </c>
      <c r="O480" s="145">
        <v>7202</v>
      </c>
      <c r="P480" s="145">
        <v>50801</v>
      </c>
      <c r="Q480" s="145">
        <v>17948</v>
      </c>
      <c r="R480" s="145">
        <v>84334.59</v>
      </c>
      <c r="S480" s="145">
        <v>37189.33</v>
      </c>
      <c r="T480" s="145">
        <v>326</v>
      </c>
      <c r="U480" s="145">
        <v>438</v>
      </c>
      <c r="V480" s="145">
        <v>551</v>
      </c>
      <c r="W480" s="145">
        <v>90</v>
      </c>
      <c r="X480" s="145">
        <v>165</v>
      </c>
      <c r="Y480" s="145">
        <v>236</v>
      </c>
      <c r="Z480" s="145">
        <v>300</v>
      </c>
      <c r="AA480" s="136">
        <f>ROUND((T480+X480)-MAX(0.3*(T480-106-170),0),0)</f>
        <v>476</v>
      </c>
      <c r="AB480" s="136">
        <f>ROUND((U480+Y480)-MAX(0.3*(U480-106-170),0),0)</f>
        <v>625</v>
      </c>
      <c r="AC480" s="136">
        <f>ROUND((V480+Z480)-MAX(0.3*(V480-106-170),0),0)</f>
        <v>769</v>
      </c>
      <c r="AD480" s="203">
        <v>907</v>
      </c>
      <c r="AE480" s="136">
        <v>368</v>
      </c>
      <c r="AF480" s="136">
        <v>10</v>
      </c>
      <c r="AG480" s="136">
        <f>SUM(AE480:AF480)</f>
        <v>378</v>
      </c>
      <c r="AH480" s="136">
        <f>ROUND((AG480+W480)-MAX(0.3*(AG480-106-170),0),0)</f>
        <v>437</v>
      </c>
      <c r="AI480" s="203">
        <v>128</v>
      </c>
      <c r="AJ480" s="204">
        <v>10.4</v>
      </c>
      <c r="AK480" s="136">
        <v>0</v>
      </c>
      <c r="AL480" s="136">
        <v>97</v>
      </c>
      <c r="AM480" s="136">
        <v>54</v>
      </c>
      <c r="AN480" s="6">
        <v>0.64</v>
      </c>
      <c r="AO480" s="136">
        <v>20</v>
      </c>
      <c r="AP480" s="136">
        <v>15</v>
      </c>
      <c r="AQ480" s="6">
        <v>0.56999999999999995</v>
      </c>
      <c r="AR480" s="149">
        <v>0</v>
      </c>
      <c r="AS480" s="149">
        <v>0.14000000000000001</v>
      </c>
      <c r="AT480" s="149">
        <v>0.14000000000000001</v>
      </c>
      <c r="AU480" s="149">
        <v>0.14000000000000001</v>
      </c>
      <c r="AV480" s="136">
        <v>0</v>
      </c>
      <c r="AW480" s="136">
        <v>910</v>
      </c>
      <c r="AX480" s="136">
        <v>910</v>
      </c>
      <c r="AY480" s="136">
        <v>910</v>
      </c>
      <c r="AZ480" s="149">
        <v>0</v>
      </c>
      <c r="BA480" s="149">
        <v>0.1</v>
      </c>
      <c r="BB480" s="149">
        <v>0.1</v>
      </c>
      <c r="BC480" s="149">
        <v>0.1</v>
      </c>
      <c r="BD480" s="138">
        <v>0</v>
      </c>
      <c r="BE480" s="138"/>
      <c r="BF480" s="138"/>
      <c r="BG480" s="136">
        <v>0</v>
      </c>
      <c r="BH480" s="6">
        <v>3.35</v>
      </c>
      <c r="BI480" s="6">
        <v>3.75</v>
      </c>
      <c r="BJ480" s="136"/>
      <c r="BK480" s="136"/>
      <c r="BL480" s="136"/>
      <c r="BM480" s="136"/>
      <c r="BN480" s="238"/>
      <c r="BO480" s="136">
        <v>19500.166666666631</v>
      </c>
      <c r="BP480" s="136">
        <v>31131.692377777799</v>
      </c>
      <c r="BQ480" s="136">
        <v>9947.5134444444393</v>
      </c>
      <c r="BR480" s="136">
        <v>109343.40164444401</v>
      </c>
      <c r="BS480" s="136">
        <v>5763.2764333333298</v>
      </c>
      <c r="BT480" s="136">
        <v>664.79776666666703</v>
      </c>
      <c r="BU480" s="136">
        <v>8617.0442444444398</v>
      </c>
    </row>
    <row r="481" spans="1:73">
      <c r="A481" s="4" t="s">
        <v>91</v>
      </c>
      <c r="B481" s="137">
        <v>21</v>
      </c>
      <c r="C481" s="137">
        <v>1989</v>
      </c>
      <c r="D481" s="190">
        <v>4727301</v>
      </c>
      <c r="E481" s="141">
        <v>2427861</v>
      </c>
      <c r="F481" s="141">
        <v>96024</v>
      </c>
      <c r="G481" s="191">
        <v>3.8</v>
      </c>
      <c r="H481" s="209"/>
      <c r="I481" s="209"/>
      <c r="J481" s="209"/>
      <c r="K481" s="145">
        <v>107444</v>
      </c>
      <c r="L481" s="197"/>
      <c r="N481" s="140">
        <v>104489827</v>
      </c>
      <c r="O481" s="145">
        <v>221519</v>
      </c>
      <c r="P481" s="145">
        <v>176135</v>
      </c>
      <c r="Q481" s="145">
        <v>63230</v>
      </c>
      <c r="R481" s="145">
        <v>248814.3</v>
      </c>
      <c r="S481" s="145">
        <v>106209.3</v>
      </c>
      <c r="T481" s="145">
        <v>294</v>
      </c>
      <c r="U481" s="145">
        <v>377</v>
      </c>
      <c r="V481" s="145">
        <v>454</v>
      </c>
      <c r="W481" s="145">
        <v>90</v>
      </c>
      <c r="X481" s="145">
        <v>165</v>
      </c>
      <c r="Y481" s="145">
        <v>236</v>
      </c>
      <c r="Z481" s="145">
        <v>300</v>
      </c>
      <c r="AA481" s="136">
        <f>ROUND((T481+X481)-MAX(0.3*(T481-106-170),0),0)</f>
        <v>454</v>
      </c>
      <c r="AB481" s="136">
        <f>ROUND((U481+Y481)-MAX(0.3*(U481-106-170),0),0)</f>
        <v>583</v>
      </c>
      <c r="AC481" s="136">
        <f>ROUND((V481+Z481)-MAX(0.3*(V481-106-170),0),0)</f>
        <v>701</v>
      </c>
      <c r="AD481" s="203">
        <v>6842</v>
      </c>
      <c r="AE481" s="136">
        <v>368</v>
      </c>
      <c r="AF481" s="136">
        <v>0</v>
      </c>
      <c r="AG481" s="136">
        <f>SUM(AE481:AF481)</f>
        <v>368</v>
      </c>
      <c r="AH481" s="136">
        <f>ROUND((AG481+W481)-MAX(0.3*(AG481-106-170),0),0)</f>
        <v>430</v>
      </c>
      <c r="AI481" s="203">
        <v>411</v>
      </c>
      <c r="AJ481" s="204">
        <v>9</v>
      </c>
      <c r="AK481" s="136">
        <v>1</v>
      </c>
      <c r="AL481" s="136">
        <v>125</v>
      </c>
      <c r="AM481" s="136">
        <v>16</v>
      </c>
      <c r="AN481" s="6">
        <v>0.89</v>
      </c>
      <c r="AO481" s="136">
        <v>40</v>
      </c>
      <c r="AP481" s="136">
        <v>7</v>
      </c>
      <c r="AQ481" s="6">
        <v>0.85</v>
      </c>
      <c r="AR481" s="149">
        <v>0</v>
      </c>
      <c r="AS481" s="149">
        <v>0.14000000000000001</v>
      </c>
      <c r="AT481" s="149">
        <v>0.14000000000000001</v>
      </c>
      <c r="AU481" s="149">
        <v>0.14000000000000001</v>
      </c>
      <c r="AV481" s="136">
        <v>0</v>
      </c>
      <c r="AW481" s="136">
        <v>910</v>
      </c>
      <c r="AX481" s="136">
        <v>910</v>
      </c>
      <c r="AY481" s="136">
        <v>910</v>
      </c>
      <c r="AZ481" s="149">
        <v>0</v>
      </c>
      <c r="BA481" s="149">
        <v>0.1</v>
      </c>
      <c r="BB481" s="149">
        <v>0.1</v>
      </c>
      <c r="BC481" s="149">
        <v>0.1</v>
      </c>
      <c r="BD481" s="138">
        <v>0.5</v>
      </c>
      <c r="BE481" s="138"/>
      <c r="BF481" s="138"/>
      <c r="BG481" s="136">
        <v>0</v>
      </c>
      <c r="BH481" s="6">
        <v>3.35</v>
      </c>
      <c r="BI481" s="6">
        <v>3.35</v>
      </c>
      <c r="BJ481" s="136"/>
      <c r="BK481" s="136"/>
      <c r="BL481" s="136"/>
      <c r="BM481" s="136"/>
      <c r="BN481" s="238"/>
      <c r="BO481" s="136">
        <v>44528.583333333299</v>
      </c>
      <c r="BP481" s="136">
        <v>112903.355888889</v>
      </c>
      <c r="BQ481" s="136">
        <v>25001.520755555601</v>
      </c>
      <c r="BR481" s="136">
        <v>350493.46757777798</v>
      </c>
      <c r="BS481" s="136">
        <v>30793.828733333299</v>
      </c>
      <c r="BT481" s="136">
        <v>4221.5095777777797</v>
      </c>
      <c r="BU481" s="136">
        <v>41126.453322222202</v>
      </c>
    </row>
    <row r="482" spans="1:73">
      <c r="A482" s="4" t="s">
        <v>92</v>
      </c>
      <c r="B482" s="137">
        <v>22</v>
      </c>
      <c r="C482" s="137">
        <v>1989</v>
      </c>
      <c r="D482" s="190">
        <v>6015478</v>
      </c>
      <c r="E482" s="141">
        <v>3044177</v>
      </c>
      <c r="F482" s="141">
        <v>131820</v>
      </c>
      <c r="G482" s="191">
        <v>4.2</v>
      </c>
      <c r="H482" s="209"/>
      <c r="I482" s="209"/>
      <c r="J482" s="209"/>
      <c r="K482" s="145">
        <v>158200</v>
      </c>
      <c r="L482" s="197"/>
      <c r="N482" s="140">
        <v>134970796</v>
      </c>
      <c r="O482" s="145">
        <v>44701</v>
      </c>
      <c r="P482" s="145">
        <v>241696</v>
      </c>
      <c r="Q482" s="145">
        <v>88188</v>
      </c>
      <c r="R482" s="145">
        <v>314494.3</v>
      </c>
      <c r="S482" s="145">
        <v>136439.1</v>
      </c>
      <c r="T482" s="145">
        <v>446</v>
      </c>
      <c r="U482" s="145">
        <v>539</v>
      </c>
      <c r="V482" s="145">
        <v>628</v>
      </c>
      <c r="W482" s="145">
        <v>90</v>
      </c>
      <c r="X482" s="145">
        <v>165</v>
      </c>
      <c r="Y482" s="145">
        <v>236</v>
      </c>
      <c r="Z482" s="145">
        <v>300</v>
      </c>
      <c r="AA482" s="136">
        <f>ROUND((T482+X482)-MAX(0.3*(T482-106-170),0),0)</f>
        <v>560</v>
      </c>
      <c r="AB482" s="136">
        <f>ROUND((U482+Y482)-MAX(0.3*(U482-106-170),0),0)</f>
        <v>696</v>
      </c>
      <c r="AC482" s="136">
        <f>ROUND((V482+Z482)-MAX(0.3*(V482-106-170),0),0)</f>
        <v>822</v>
      </c>
      <c r="AD482" s="203">
        <v>5175</v>
      </c>
      <c r="AE482" s="136">
        <v>368</v>
      </c>
      <c r="AF482" s="136">
        <v>129</v>
      </c>
      <c r="AG482" s="136">
        <f>SUM(AE482:AF482)</f>
        <v>497</v>
      </c>
      <c r="AH482" s="136">
        <f>ROUND((AG482+W482)-MAX(0.3*(AG482-106-170),0),0)</f>
        <v>521</v>
      </c>
      <c r="AI482" s="203">
        <v>513</v>
      </c>
      <c r="AJ482" s="204">
        <v>8.8000000000000007</v>
      </c>
      <c r="AK482" s="136">
        <v>1</v>
      </c>
      <c r="AL482" s="136">
        <v>128</v>
      </c>
      <c r="AM482" s="136">
        <v>32</v>
      </c>
      <c r="AN482" s="6">
        <v>0.8</v>
      </c>
      <c r="AO482" s="136">
        <v>32</v>
      </c>
      <c r="AP482" s="136">
        <v>8</v>
      </c>
      <c r="AQ482" s="6">
        <v>0.8</v>
      </c>
      <c r="AR482" s="149">
        <v>0</v>
      </c>
      <c r="AS482" s="149">
        <v>0.14000000000000001</v>
      </c>
      <c r="AT482" s="149">
        <v>0.14000000000000001</v>
      </c>
      <c r="AU482" s="149">
        <v>0.14000000000000001</v>
      </c>
      <c r="AV482" s="136">
        <v>0</v>
      </c>
      <c r="AW482" s="136">
        <v>910</v>
      </c>
      <c r="AX482" s="136">
        <v>910</v>
      </c>
      <c r="AY482" s="136">
        <v>910</v>
      </c>
      <c r="AZ482" s="149">
        <v>0</v>
      </c>
      <c r="BA482" s="149">
        <v>0.1</v>
      </c>
      <c r="BB482" s="149">
        <v>0.1</v>
      </c>
      <c r="BC482" s="149">
        <v>0.1</v>
      </c>
      <c r="BD482" s="138">
        <v>0</v>
      </c>
      <c r="BE482" s="138"/>
      <c r="BF482" s="138"/>
      <c r="BG482" s="136">
        <v>0</v>
      </c>
      <c r="BH482" s="6">
        <v>3.35</v>
      </c>
      <c r="BI482" s="6">
        <v>3.75</v>
      </c>
      <c r="BJ482" s="136"/>
      <c r="BK482" s="136"/>
      <c r="BL482" s="136"/>
      <c r="BM482" s="136"/>
      <c r="BN482" s="238"/>
      <c r="BO482" s="136">
        <v>64013.5</v>
      </c>
      <c r="BP482" s="136">
        <v>129264.489766667</v>
      </c>
      <c r="BQ482" s="136">
        <v>20788.105966666699</v>
      </c>
      <c r="BR482" s="136">
        <v>461622.6777</v>
      </c>
      <c r="BS482" s="136">
        <v>55572.251033333298</v>
      </c>
      <c r="BT482" s="136">
        <v>1931.0233555555601</v>
      </c>
      <c r="BU482" s="136">
        <v>66585.880377777794</v>
      </c>
    </row>
    <row r="483" spans="1:73">
      <c r="A483" s="4" t="s">
        <v>93</v>
      </c>
      <c r="B483" s="137">
        <v>23</v>
      </c>
      <c r="C483" s="137">
        <v>1989</v>
      </c>
      <c r="D483" s="190">
        <v>9253295</v>
      </c>
      <c r="E483" s="141">
        <v>4262061</v>
      </c>
      <c r="F483" s="141">
        <v>327379</v>
      </c>
      <c r="G483" s="191">
        <v>7.1</v>
      </c>
      <c r="H483" s="209"/>
      <c r="I483" s="209"/>
      <c r="J483" s="209"/>
      <c r="K483" s="145">
        <v>190626</v>
      </c>
      <c r="L483" s="197"/>
      <c r="N483" s="140">
        <v>168621581</v>
      </c>
      <c r="O483" s="145">
        <v>107324</v>
      </c>
      <c r="P483" s="145">
        <v>639889</v>
      </c>
      <c r="Q483" s="145">
        <v>211919</v>
      </c>
      <c r="R483" s="145">
        <v>874155.3</v>
      </c>
      <c r="S483" s="145">
        <v>363434.1</v>
      </c>
      <c r="T483" s="145">
        <v>421</v>
      </c>
      <c r="U483" s="145">
        <v>513</v>
      </c>
      <c r="V483" s="145">
        <v>619</v>
      </c>
      <c r="W483" s="145">
        <v>90</v>
      </c>
      <c r="X483" s="145">
        <v>165</v>
      </c>
      <c r="Y483" s="145">
        <v>236</v>
      </c>
      <c r="Z483" s="145">
        <v>300</v>
      </c>
      <c r="AA483" s="136">
        <f>ROUND((T483+X483)-MAX(0.3*(T483-106-170),0),0)</f>
        <v>543</v>
      </c>
      <c r="AB483" s="136">
        <f>ROUND((U483+Y483)-MAX(0.3*(U483-106-170),0),0)</f>
        <v>678</v>
      </c>
      <c r="AC483" s="136">
        <f>ROUND((V483+Z483)-MAX(0.3*(V483-106-170),0),0)</f>
        <v>816</v>
      </c>
      <c r="AD483" s="203">
        <v>3021</v>
      </c>
      <c r="AE483" s="136">
        <v>368</v>
      </c>
      <c r="AF483" s="136">
        <v>30</v>
      </c>
      <c r="AG483" s="136">
        <f>SUM(AE483:AF483)</f>
        <v>398</v>
      </c>
      <c r="AH483" s="136">
        <f>ROUND((AG483+W483)-MAX(0.3*(AG483-106-170),0),0)</f>
        <v>451</v>
      </c>
      <c r="AI483" s="203">
        <v>1228</v>
      </c>
      <c r="AJ483" s="204">
        <v>13.2</v>
      </c>
      <c r="AK483" s="136">
        <v>1</v>
      </c>
      <c r="AL483" s="136">
        <v>61</v>
      </c>
      <c r="AM483" s="136">
        <v>49</v>
      </c>
      <c r="AN483" s="6">
        <v>0.55000000000000004</v>
      </c>
      <c r="AO483" s="136">
        <v>18</v>
      </c>
      <c r="AP483" s="136">
        <v>20</v>
      </c>
      <c r="AQ483" s="6">
        <v>0.47</v>
      </c>
      <c r="AR483" s="149">
        <v>0</v>
      </c>
      <c r="AS483" s="149">
        <v>0.14000000000000001</v>
      </c>
      <c r="AT483" s="149">
        <v>0.14000000000000001</v>
      </c>
      <c r="AU483" s="149">
        <v>0.14000000000000001</v>
      </c>
      <c r="AV483" s="136">
        <v>0</v>
      </c>
      <c r="AW483" s="136">
        <v>910</v>
      </c>
      <c r="AX483" s="136">
        <v>910</v>
      </c>
      <c r="AY483" s="136">
        <v>910</v>
      </c>
      <c r="AZ483" s="149">
        <v>0</v>
      </c>
      <c r="BA483" s="149">
        <v>0.1</v>
      </c>
      <c r="BB483" s="149">
        <v>0.1</v>
      </c>
      <c r="BC483" s="149">
        <v>0.1</v>
      </c>
      <c r="BD483" s="138">
        <v>0</v>
      </c>
      <c r="BE483" s="138"/>
      <c r="BF483" s="138"/>
      <c r="BG483" s="136">
        <v>0</v>
      </c>
      <c r="BH483" s="6">
        <v>3.35</v>
      </c>
      <c r="BI483" s="6">
        <v>3.35</v>
      </c>
      <c r="BJ483" s="136"/>
      <c r="BK483" s="136"/>
      <c r="BL483" s="136"/>
      <c r="BM483" s="136"/>
      <c r="BN483" s="238"/>
      <c r="BO483" s="136">
        <v>141106.75</v>
      </c>
      <c r="BP483" s="136">
        <v>275490.62277777802</v>
      </c>
      <c r="BQ483" s="136">
        <v>34825.363100000002</v>
      </c>
      <c r="BR483" s="136">
        <v>731610.21215555596</v>
      </c>
      <c r="BS483" s="136">
        <v>28859.0064444444</v>
      </c>
      <c r="BT483" s="136">
        <v>650.48442222222195</v>
      </c>
      <c r="BU483" s="136">
        <v>32901.953733333299</v>
      </c>
    </row>
    <row r="484" spans="1:73">
      <c r="A484" s="4" t="s">
        <v>94</v>
      </c>
      <c r="B484" s="137">
        <v>24</v>
      </c>
      <c r="C484" s="137">
        <v>1989</v>
      </c>
      <c r="D484" s="190">
        <v>4338057</v>
      </c>
      <c r="E484" s="141">
        <v>2250011</v>
      </c>
      <c r="F484" s="141">
        <v>101956</v>
      </c>
      <c r="G484" s="191">
        <v>4.3</v>
      </c>
      <c r="H484" s="209"/>
      <c r="I484" s="209"/>
      <c r="J484" s="209"/>
      <c r="K484" s="145">
        <v>98313</v>
      </c>
      <c r="L484" s="197"/>
      <c r="N484" s="140">
        <v>81661558</v>
      </c>
      <c r="O484" s="145">
        <v>115542</v>
      </c>
      <c r="P484" s="145">
        <v>163542</v>
      </c>
      <c r="Q484" s="145">
        <v>54639</v>
      </c>
      <c r="R484" s="145">
        <v>245233.4</v>
      </c>
      <c r="S484" s="145">
        <v>97942.66</v>
      </c>
      <c r="T484" s="145">
        <v>437</v>
      </c>
      <c r="U484" s="145">
        <v>532</v>
      </c>
      <c r="V484" s="145">
        <v>621</v>
      </c>
      <c r="W484" s="145">
        <v>90</v>
      </c>
      <c r="X484" s="145">
        <v>165</v>
      </c>
      <c r="Y484" s="145">
        <v>236</v>
      </c>
      <c r="Z484" s="145">
        <v>300</v>
      </c>
      <c r="AA484" s="136">
        <f>ROUND((T484+X484)-MAX(0.3*(T484-106-170),0),0)</f>
        <v>554</v>
      </c>
      <c r="AB484" s="136">
        <f>ROUND((U484+Y484)-MAX(0.3*(U484-106-170),0),0)</f>
        <v>691</v>
      </c>
      <c r="AC484" s="136">
        <f>ROUND((V484+Z484)-MAX(0.3*(V484-106-170),0),0)</f>
        <v>818</v>
      </c>
      <c r="AD484" s="203">
        <v>1918</v>
      </c>
      <c r="AE484" s="136">
        <v>368</v>
      </c>
      <c r="AF484" s="136">
        <v>35</v>
      </c>
      <c r="AG484" s="136">
        <f>SUM(AE484:AF484)</f>
        <v>403</v>
      </c>
      <c r="AH484" s="136">
        <f>ROUND((AG484+W484)-MAX(0.3*(AG484-106-170),0),0)</f>
        <v>455</v>
      </c>
      <c r="AI484" s="203">
        <v>478</v>
      </c>
      <c r="AJ484" s="204">
        <v>11.2</v>
      </c>
      <c r="AK484" s="136">
        <v>1</v>
      </c>
      <c r="AL484" s="136">
        <v>80</v>
      </c>
      <c r="AM484" s="136">
        <v>53</v>
      </c>
      <c r="AN484" s="6">
        <v>0.6</v>
      </c>
      <c r="AO484" s="136">
        <v>44</v>
      </c>
      <c r="AP484" s="136">
        <v>23</v>
      </c>
      <c r="AQ484" s="6">
        <v>0.66</v>
      </c>
      <c r="AR484" s="149">
        <v>0</v>
      </c>
      <c r="AS484" s="149">
        <v>0.14000000000000001</v>
      </c>
      <c r="AT484" s="149">
        <v>0.14000000000000001</v>
      </c>
      <c r="AU484" s="149">
        <v>0.14000000000000001</v>
      </c>
      <c r="AV484" s="136">
        <v>0</v>
      </c>
      <c r="AW484" s="136">
        <v>910</v>
      </c>
      <c r="AX484" s="136">
        <v>910</v>
      </c>
      <c r="AY484" s="136">
        <v>910</v>
      </c>
      <c r="AZ484" s="149">
        <v>0</v>
      </c>
      <c r="BA484" s="149">
        <v>0.1</v>
      </c>
      <c r="BB484" s="149">
        <v>0.1</v>
      </c>
      <c r="BC484" s="149">
        <v>0.1</v>
      </c>
      <c r="BD484" s="138">
        <v>0</v>
      </c>
      <c r="BE484" s="138"/>
      <c r="BF484" s="138"/>
      <c r="BG484" s="136">
        <v>0</v>
      </c>
      <c r="BH484" s="6">
        <v>3.35</v>
      </c>
      <c r="BI484" s="6">
        <v>3.85</v>
      </c>
      <c r="BJ484" s="136"/>
      <c r="BK484" s="136"/>
      <c r="BL484" s="136"/>
      <c r="BM484" s="136"/>
      <c r="BN484" s="238"/>
      <c r="BO484" s="136">
        <v>69670.583333333299</v>
      </c>
      <c r="BP484" s="136">
        <v>108060.388911111</v>
      </c>
      <c r="BQ484" s="136">
        <v>32848.220633333302</v>
      </c>
      <c r="BR484" s="136">
        <v>475522.35406666697</v>
      </c>
      <c r="BS484" s="136">
        <v>13271.410655555601</v>
      </c>
      <c r="BT484" s="136">
        <v>732.67631111111098</v>
      </c>
      <c r="BU484" s="136">
        <v>16942.107144444399</v>
      </c>
    </row>
    <row r="485" spans="1:73">
      <c r="A485" s="4" t="s">
        <v>95</v>
      </c>
      <c r="B485" s="137">
        <v>25</v>
      </c>
      <c r="C485" s="137">
        <v>1989</v>
      </c>
      <c r="D485" s="190">
        <v>2574269</v>
      </c>
      <c r="E485" s="141">
        <v>1074636</v>
      </c>
      <c r="F485" s="141">
        <v>91300</v>
      </c>
      <c r="G485" s="191">
        <v>7.8</v>
      </c>
      <c r="H485" s="209"/>
      <c r="I485" s="209"/>
      <c r="J485" s="209"/>
      <c r="K485" s="145">
        <v>37208</v>
      </c>
      <c r="L485" s="197"/>
      <c r="N485" s="140">
        <v>32651634</v>
      </c>
      <c r="O485" s="145">
        <v>17738</v>
      </c>
      <c r="P485" s="145">
        <v>178834</v>
      </c>
      <c r="Q485" s="145">
        <v>59860</v>
      </c>
      <c r="R485" s="145">
        <v>492859.2</v>
      </c>
      <c r="S485" s="145">
        <v>171500.9</v>
      </c>
      <c r="T485" s="145">
        <v>96</v>
      </c>
      <c r="U485" s="145">
        <v>120</v>
      </c>
      <c r="V485" s="145">
        <v>144</v>
      </c>
      <c r="W485" s="145">
        <v>90</v>
      </c>
      <c r="X485" s="145">
        <v>165</v>
      </c>
      <c r="Y485" s="145">
        <v>236</v>
      </c>
      <c r="Z485" s="145">
        <v>300</v>
      </c>
      <c r="AA485" s="136">
        <f>ROUND((T485+X485)-MAX(0.3*(T485-106-170),0),0)</f>
        <v>261</v>
      </c>
      <c r="AB485" s="136">
        <f>ROUND((U485+Y485)-MAX(0.3*(U485-106-170),0),0)</f>
        <v>356</v>
      </c>
      <c r="AC485" s="136">
        <f>ROUND((V485+Z485)-MAX(0.3*(V485-106-170),0),0)</f>
        <v>444</v>
      </c>
      <c r="AD485" s="203">
        <v>8289</v>
      </c>
      <c r="AE485" s="136">
        <v>368</v>
      </c>
      <c r="AF485" s="136">
        <v>0</v>
      </c>
      <c r="AG485" s="136">
        <f>SUM(AE485:AF485)</f>
        <v>368</v>
      </c>
      <c r="AH485" s="136">
        <f>ROUND((AG485+W485)-MAX(0.3*(AG485-106-170),0),0)</f>
        <v>430</v>
      </c>
      <c r="AI485" s="203">
        <v>566</v>
      </c>
      <c r="AJ485" s="204">
        <v>22</v>
      </c>
      <c r="AK485" s="136">
        <v>1</v>
      </c>
      <c r="AL485" s="136">
        <v>112</v>
      </c>
      <c r="AM485" s="136">
        <v>9</v>
      </c>
      <c r="AN485" s="6">
        <v>0.93</v>
      </c>
      <c r="AO485" s="136">
        <v>44</v>
      </c>
      <c r="AP485" s="136">
        <v>8</v>
      </c>
      <c r="AQ485" s="6">
        <v>0.85</v>
      </c>
      <c r="AR485" s="149">
        <v>0</v>
      </c>
      <c r="AS485" s="149">
        <v>0.14000000000000001</v>
      </c>
      <c r="AT485" s="149">
        <v>0.14000000000000001</v>
      </c>
      <c r="AU485" s="149">
        <v>0.14000000000000001</v>
      </c>
      <c r="AV485" s="136">
        <v>0</v>
      </c>
      <c r="AW485" s="136">
        <v>910</v>
      </c>
      <c r="AX485" s="136">
        <v>910</v>
      </c>
      <c r="AY485" s="136">
        <v>910</v>
      </c>
      <c r="AZ485" s="149">
        <v>0</v>
      </c>
      <c r="BA485" s="149">
        <v>0.1</v>
      </c>
      <c r="BB485" s="149">
        <v>0.1</v>
      </c>
      <c r="BC485" s="149">
        <v>0.1</v>
      </c>
      <c r="BD485" s="138">
        <v>0</v>
      </c>
      <c r="BE485" s="138"/>
      <c r="BF485" s="138"/>
      <c r="BG485" s="136">
        <v>0</v>
      </c>
      <c r="BH485" s="6">
        <v>3.35</v>
      </c>
      <c r="BI485" s="6">
        <v>3.35</v>
      </c>
      <c r="BJ485" s="136"/>
      <c r="BK485" s="136"/>
      <c r="BL485" s="136"/>
      <c r="BM485" s="136"/>
      <c r="BN485" s="238"/>
      <c r="BO485" s="136">
        <v>96720.666666666672</v>
      </c>
      <c r="BP485" s="136">
        <v>256506.296</v>
      </c>
      <c r="BQ485" s="136">
        <v>33219.360555555599</v>
      </c>
      <c r="BR485" s="136">
        <v>423853.29018888902</v>
      </c>
      <c r="BS485" s="136">
        <v>113158.054955556</v>
      </c>
      <c r="BT485" s="136">
        <v>7599.68992222222</v>
      </c>
      <c r="BU485" s="136">
        <v>132971.71281111101</v>
      </c>
    </row>
    <row r="486" spans="1:73">
      <c r="A486" s="4" t="s">
        <v>96</v>
      </c>
      <c r="B486" s="137">
        <v>26</v>
      </c>
      <c r="C486" s="137">
        <v>1989</v>
      </c>
      <c r="D486" s="190">
        <v>5095830</v>
      </c>
      <c r="E486" s="141">
        <v>2467177</v>
      </c>
      <c r="F486" s="141">
        <v>144700</v>
      </c>
      <c r="G486" s="191">
        <v>5.5</v>
      </c>
      <c r="H486" s="209"/>
      <c r="I486" s="209"/>
      <c r="J486" s="209"/>
      <c r="K486" s="145">
        <v>101412</v>
      </c>
      <c r="L486" s="197"/>
      <c r="N486" s="140">
        <v>87798850</v>
      </c>
      <c r="O486" s="145">
        <v>34231</v>
      </c>
      <c r="P486" s="145">
        <v>203109</v>
      </c>
      <c r="Q486" s="145">
        <v>68067</v>
      </c>
      <c r="R486" s="145">
        <v>404368.5</v>
      </c>
      <c r="S486" s="145">
        <v>153111</v>
      </c>
      <c r="T486" s="145">
        <v>228</v>
      </c>
      <c r="U486" s="145">
        <v>285</v>
      </c>
      <c r="V486" s="145">
        <v>333</v>
      </c>
      <c r="W486" s="145">
        <v>90</v>
      </c>
      <c r="X486" s="145">
        <v>165</v>
      </c>
      <c r="Y486" s="145">
        <v>236</v>
      </c>
      <c r="Z486" s="145">
        <v>300</v>
      </c>
      <c r="AA486" s="136">
        <f>ROUND((T486+X486)-MAX(0.3*(T486-106-170),0),0)</f>
        <v>393</v>
      </c>
      <c r="AB486" s="136">
        <f>ROUND((U486+Y486)-MAX(0.3*(U486-106-170),0),0)</f>
        <v>518</v>
      </c>
      <c r="AC486" s="136">
        <f>ROUND((V486+Z486)-MAX(0.3*(V486-106-170),0),0)</f>
        <v>616</v>
      </c>
      <c r="AD486" s="203">
        <v>6686</v>
      </c>
      <c r="AE486" s="136">
        <v>368</v>
      </c>
      <c r="AF486" s="136">
        <v>0</v>
      </c>
      <c r="AG486" s="136">
        <f>SUM(AE486:AF486)</f>
        <v>368</v>
      </c>
      <c r="AH486" s="136">
        <f>ROUND((AG486+W486)-MAX(0.3*(AG486-106-170),0),0)</f>
        <v>430</v>
      </c>
      <c r="AI486" s="203">
        <v>654</v>
      </c>
      <c r="AJ486" s="204">
        <v>12.6</v>
      </c>
      <c r="AK486" s="136">
        <v>0</v>
      </c>
      <c r="AL486" s="136">
        <v>104</v>
      </c>
      <c r="AM486" s="136">
        <v>58</v>
      </c>
      <c r="AN486" s="6">
        <v>0.64</v>
      </c>
      <c r="AO486" s="136">
        <v>22</v>
      </c>
      <c r="AP486" s="136">
        <v>12</v>
      </c>
      <c r="AQ486" s="6">
        <v>0.65</v>
      </c>
      <c r="AR486" s="149">
        <v>0</v>
      </c>
      <c r="AS486" s="149">
        <v>0.14000000000000001</v>
      </c>
      <c r="AT486" s="149">
        <v>0.14000000000000001</v>
      </c>
      <c r="AU486" s="149">
        <v>0.14000000000000001</v>
      </c>
      <c r="AV486" s="136">
        <v>0</v>
      </c>
      <c r="AW486" s="136">
        <v>910</v>
      </c>
      <c r="AX486" s="136">
        <v>910</v>
      </c>
      <c r="AY486" s="136">
        <v>910</v>
      </c>
      <c r="AZ486" s="149">
        <v>0</v>
      </c>
      <c r="BA486" s="149">
        <v>0.1</v>
      </c>
      <c r="BB486" s="149">
        <v>0.1</v>
      </c>
      <c r="BC486" s="149">
        <v>0.1</v>
      </c>
      <c r="BD486" s="138">
        <v>0</v>
      </c>
      <c r="BE486" s="138"/>
      <c r="BF486" s="138"/>
      <c r="BG486" s="136">
        <v>0</v>
      </c>
      <c r="BH486" s="6">
        <v>3.35</v>
      </c>
      <c r="BI486" s="6">
        <v>3.35</v>
      </c>
      <c r="BJ486" s="136"/>
      <c r="BK486" s="136"/>
      <c r="BL486" s="136"/>
      <c r="BM486" s="136"/>
      <c r="BN486" s="238"/>
      <c r="BO486" s="136">
        <v>77213.583333333299</v>
      </c>
      <c r="BP486" s="136">
        <v>174175.043511111</v>
      </c>
      <c r="BQ486" s="136">
        <v>31319.793222222201</v>
      </c>
      <c r="BR486" s="136">
        <v>543677.21444444405</v>
      </c>
      <c r="BS486" s="136">
        <v>43874.360233333296</v>
      </c>
      <c r="BT486" s="136">
        <v>2252.8731888888901</v>
      </c>
      <c r="BU486" s="136">
        <v>54697.830522222197</v>
      </c>
    </row>
    <row r="487" spans="1:73">
      <c r="A487" s="4" t="s">
        <v>97</v>
      </c>
      <c r="B487" s="137">
        <v>27</v>
      </c>
      <c r="C487" s="137">
        <v>1989</v>
      </c>
      <c r="D487" s="190">
        <v>799636</v>
      </c>
      <c r="E487" s="141">
        <v>385154</v>
      </c>
      <c r="F487" s="141">
        <v>23655</v>
      </c>
      <c r="G487" s="191">
        <v>5.8</v>
      </c>
      <c r="H487" s="209"/>
      <c r="I487" s="209"/>
      <c r="J487" s="209"/>
      <c r="K487" s="145">
        <v>12630</v>
      </c>
      <c r="L487" s="197"/>
      <c r="N487" s="140">
        <v>11815126</v>
      </c>
      <c r="O487" s="145">
        <v>137435</v>
      </c>
      <c r="P487" s="145">
        <v>27694</v>
      </c>
      <c r="Q487" s="145">
        <v>9329</v>
      </c>
      <c r="R487" s="145">
        <v>55846.92</v>
      </c>
      <c r="S487" s="145">
        <v>21065.42</v>
      </c>
      <c r="T487" s="145">
        <v>286</v>
      </c>
      <c r="U487" s="145">
        <v>359</v>
      </c>
      <c r="V487" s="145">
        <v>433</v>
      </c>
      <c r="W487" s="145">
        <v>90</v>
      </c>
      <c r="X487" s="145">
        <v>165</v>
      </c>
      <c r="Y487" s="145">
        <v>236</v>
      </c>
      <c r="Z487" s="145">
        <v>300</v>
      </c>
      <c r="AA487" s="136">
        <f>ROUND((T487+X487)-MAX(0.3*(T487-106-170),0),0)</f>
        <v>448</v>
      </c>
      <c r="AB487" s="136">
        <f>ROUND((U487+Y487)-MAX(0.3*(U487-106-170),0),0)</f>
        <v>570</v>
      </c>
      <c r="AC487" s="136">
        <f>ROUND((V487+Z487)-MAX(0.3*(V487-106-170),0),0)</f>
        <v>686</v>
      </c>
      <c r="AD487" s="203">
        <v>437</v>
      </c>
      <c r="AE487" s="136">
        <v>368</v>
      </c>
      <c r="AF487" s="136">
        <v>0</v>
      </c>
      <c r="AG487" s="136">
        <f>SUM(AE487:AF487)</f>
        <v>368</v>
      </c>
      <c r="AH487" s="136">
        <f>ROUND((AG487+W487)-MAX(0.3*(AG487-106-170),0),0)</f>
        <v>430</v>
      </c>
      <c r="AI487" s="203">
        <v>127</v>
      </c>
      <c r="AJ487" s="204">
        <v>15.6</v>
      </c>
      <c r="AK487" s="136">
        <v>0</v>
      </c>
      <c r="AL487" s="136">
        <v>52</v>
      </c>
      <c r="AM487" s="136">
        <v>48</v>
      </c>
      <c r="AN487" s="6">
        <v>0.52</v>
      </c>
      <c r="AO487" s="136">
        <v>23</v>
      </c>
      <c r="AP487" s="136">
        <v>27</v>
      </c>
      <c r="AQ487" s="6">
        <v>0.46</v>
      </c>
      <c r="AR487" s="149">
        <v>0</v>
      </c>
      <c r="AS487" s="149">
        <v>0.14000000000000001</v>
      </c>
      <c r="AT487" s="149">
        <v>0.14000000000000001</v>
      </c>
      <c r="AU487" s="149">
        <v>0.14000000000000001</v>
      </c>
      <c r="AV487" s="136">
        <v>0</v>
      </c>
      <c r="AW487" s="136">
        <v>910</v>
      </c>
      <c r="AX487" s="136">
        <v>910</v>
      </c>
      <c r="AY487" s="136">
        <v>910</v>
      </c>
      <c r="AZ487" s="149">
        <v>0</v>
      </c>
      <c r="BA487" s="149">
        <v>0.1</v>
      </c>
      <c r="BB487" s="149">
        <v>0.1</v>
      </c>
      <c r="BC487" s="149">
        <v>0.1</v>
      </c>
      <c r="BD487" s="138">
        <v>0</v>
      </c>
      <c r="BE487" s="138"/>
      <c r="BF487" s="138"/>
      <c r="BG487" s="136">
        <v>0</v>
      </c>
      <c r="BH487" s="6">
        <v>3.35</v>
      </c>
      <c r="BI487" s="6">
        <v>3.35</v>
      </c>
      <c r="BJ487" s="136"/>
      <c r="BK487" s="136"/>
      <c r="BL487" s="136"/>
      <c r="BM487" s="136"/>
      <c r="BN487" s="238"/>
      <c r="BO487" s="136">
        <v>14165.5</v>
      </c>
      <c r="BP487" s="136">
        <v>27255.490211111101</v>
      </c>
      <c r="BQ487" s="136">
        <v>6546.6323777777798</v>
      </c>
      <c r="BR487" s="136">
        <v>83691.5977444444</v>
      </c>
      <c r="BS487" s="136">
        <v>4679.1888555555597</v>
      </c>
      <c r="BT487" s="136">
        <v>387.06096666666701</v>
      </c>
      <c r="BU487" s="136">
        <v>5774.0620888888898</v>
      </c>
    </row>
    <row r="488" spans="1:73">
      <c r="A488" s="4" t="s">
        <v>98</v>
      </c>
      <c r="B488" s="137">
        <v>28</v>
      </c>
      <c r="C488" s="137">
        <v>1989</v>
      </c>
      <c r="D488" s="190">
        <v>1574864</v>
      </c>
      <c r="E488" s="141">
        <v>792809</v>
      </c>
      <c r="F488" s="141">
        <v>23955</v>
      </c>
      <c r="G488" s="191">
        <v>2.9</v>
      </c>
      <c r="H488" s="209"/>
      <c r="I488" s="209"/>
      <c r="J488" s="209"/>
      <c r="K488" s="145">
        <v>31332</v>
      </c>
      <c r="L488" s="197"/>
      <c r="N488" s="140">
        <v>27268495</v>
      </c>
      <c r="O488" s="145">
        <v>4560</v>
      </c>
      <c r="P488" s="145">
        <v>41026</v>
      </c>
      <c r="Q488" s="145">
        <v>14210</v>
      </c>
      <c r="R488" s="145">
        <v>92324.34</v>
      </c>
      <c r="S488" s="145">
        <v>35861.58</v>
      </c>
      <c r="T488" s="145">
        <v>293</v>
      </c>
      <c r="U488" s="145">
        <v>364</v>
      </c>
      <c r="V488" s="145">
        <v>435</v>
      </c>
      <c r="W488" s="145">
        <v>90</v>
      </c>
      <c r="X488" s="145">
        <v>165</v>
      </c>
      <c r="Y488" s="145">
        <v>236</v>
      </c>
      <c r="Z488" s="145">
        <v>300</v>
      </c>
      <c r="AA488" s="136">
        <f>ROUND((T488+X488)-MAX(0.3*(T488-106-170),0),0)</f>
        <v>453</v>
      </c>
      <c r="AB488" s="136">
        <f>ROUND((U488+Y488)-MAX(0.3*(U488-106-170),0),0)</f>
        <v>574</v>
      </c>
      <c r="AC488" s="136">
        <f>ROUND((V488+Z488)-MAX(0.3*(V488-106-170),0),0)</f>
        <v>687</v>
      </c>
      <c r="AD488" s="203">
        <v>2415</v>
      </c>
      <c r="AE488" s="136">
        <v>368</v>
      </c>
      <c r="AF488" s="136">
        <v>38</v>
      </c>
      <c r="AG488" s="136">
        <f>SUM(AE488:AF488)</f>
        <v>406</v>
      </c>
      <c r="AH488" s="136">
        <f>ROUND((AG488+W488)-MAX(0.3*(AG488-106-170),0),0)</f>
        <v>457</v>
      </c>
      <c r="AI488" s="203">
        <v>204</v>
      </c>
      <c r="AJ488" s="204">
        <v>12.8</v>
      </c>
      <c r="AK488" s="136">
        <v>0</v>
      </c>
      <c r="AL488" s="136"/>
      <c r="AM488" s="136"/>
      <c r="AN488" s="6"/>
      <c r="AO488" s="136"/>
      <c r="AP488" s="136"/>
      <c r="AQ488" s="6"/>
      <c r="AR488" s="149">
        <v>0</v>
      </c>
      <c r="AS488" s="149">
        <v>0.14000000000000001</v>
      </c>
      <c r="AT488" s="149">
        <v>0.14000000000000001</v>
      </c>
      <c r="AU488" s="149">
        <v>0.14000000000000001</v>
      </c>
      <c r="AV488" s="136">
        <v>0</v>
      </c>
      <c r="AW488" s="136">
        <v>910</v>
      </c>
      <c r="AX488" s="136">
        <v>910</v>
      </c>
      <c r="AY488" s="136">
        <v>910</v>
      </c>
      <c r="AZ488" s="149">
        <v>0</v>
      </c>
      <c r="BA488" s="149">
        <v>0.1</v>
      </c>
      <c r="BB488" s="149">
        <v>0.1</v>
      </c>
      <c r="BC488" s="149">
        <v>0.1</v>
      </c>
      <c r="BD488" s="138">
        <v>0</v>
      </c>
      <c r="BE488" s="138"/>
      <c r="BF488" s="138"/>
      <c r="BG488" s="136">
        <v>0</v>
      </c>
      <c r="BH488" s="6">
        <v>3.35</v>
      </c>
      <c r="BI488" s="6">
        <v>3.35</v>
      </c>
      <c r="BJ488" s="136"/>
      <c r="BK488" s="136"/>
      <c r="BL488" s="136"/>
      <c r="BM488" s="136"/>
      <c r="BN488" s="238"/>
      <c r="BO488" s="136">
        <v>21215.083333333369</v>
      </c>
      <c r="BP488" s="136">
        <v>45483.927199999998</v>
      </c>
      <c r="BQ488" s="136">
        <v>16414.989244444401</v>
      </c>
      <c r="BR488" s="136">
        <v>187007.43136666701</v>
      </c>
      <c r="BS488" s="136">
        <v>5973.5891111111096</v>
      </c>
      <c r="BT488" s="136">
        <v>421.87527777777802</v>
      </c>
      <c r="BU488" s="136">
        <v>7364.9766444444404</v>
      </c>
    </row>
    <row r="489" spans="1:73">
      <c r="A489" s="4" t="s">
        <v>99</v>
      </c>
      <c r="B489" s="137">
        <v>29</v>
      </c>
      <c r="C489" s="137">
        <v>1989</v>
      </c>
      <c r="D489" s="190">
        <v>1137382</v>
      </c>
      <c r="E489" s="141">
        <v>575600</v>
      </c>
      <c r="F489" s="141">
        <v>28599</v>
      </c>
      <c r="G489" s="191">
        <v>4.7</v>
      </c>
      <c r="H489" s="209"/>
      <c r="I489" s="209"/>
      <c r="J489" s="209"/>
      <c r="K489" s="145">
        <v>27847</v>
      </c>
      <c r="L489" s="197"/>
      <c r="N489" s="140">
        <v>22278166</v>
      </c>
      <c r="O489" s="145">
        <v>287995</v>
      </c>
      <c r="P489" s="145">
        <v>20142</v>
      </c>
      <c r="Q489" s="145">
        <v>7293</v>
      </c>
      <c r="R489" s="145">
        <v>41330.25</v>
      </c>
      <c r="S489" s="145">
        <v>18982.75</v>
      </c>
      <c r="T489" s="145">
        <v>270</v>
      </c>
      <c r="U489" s="145">
        <v>330</v>
      </c>
      <c r="V489" s="145">
        <v>390</v>
      </c>
      <c r="W489" s="145">
        <v>90</v>
      </c>
      <c r="X489" s="145">
        <v>165</v>
      </c>
      <c r="Y489" s="145">
        <v>236</v>
      </c>
      <c r="Z489" s="145">
        <v>300</v>
      </c>
      <c r="AA489" s="136">
        <f>ROUND((T489+X489)-MAX(0.3*(T489-106-170),0),0)</f>
        <v>435</v>
      </c>
      <c r="AB489" s="136">
        <f>ROUND((U489+Y489)-MAX(0.3*(U489-106-170),0),0)</f>
        <v>550</v>
      </c>
      <c r="AC489" s="136">
        <f>ROUND((V489+Z489)-MAX(0.3*(V489-106-170),0),0)</f>
        <v>656</v>
      </c>
      <c r="AD489" s="203">
        <v>1446</v>
      </c>
      <c r="AE489" s="136">
        <v>368</v>
      </c>
      <c r="AF489" s="136">
        <v>36</v>
      </c>
      <c r="AG489" s="136">
        <f>SUM(AE489:AF489)</f>
        <v>404</v>
      </c>
      <c r="AH489" s="136">
        <f>ROUND((AG489+W489)-MAX(0.3*(AG489-106-170),0),0)</f>
        <v>456</v>
      </c>
      <c r="AI489" s="203">
        <v>121</v>
      </c>
      <c r="AJ489" s="204">
        <v>10.8</v>
      </c>
      <c r="AK489" s="136">
        <v>1</v>
      </c>
      <c r="AL489" s="136">
        <v>30</v>
      </c>
      <c r="AM489" s="136">
        <v>12</v>
      </c>
      <c r="AN489" s="6">
        <v>0.71</v>
      </c>
      <c r="AO489" s="136">
        <v>8</v>
      </c>
      <c r="AP489" s="136">
        <v>13</v>
      </c>
      <c r="AQ489" s="6">
        <v>0.38</v>
      </c>
      <c r="AR489" s="149">
        <v>0</v>
      </c>
      <c r="AS489" s="149">
        <v>0.14000000000000001</v>
      </c>
      <c r="AT489" s="149">
        <v>0.14000000000000001</v>
      </c>
      <c r="AU489" s="149">
        <v>0.14000000000000001</v>
      </c>
      <c r="AV489" s="136">
        <v>0</v>
      </c>
      <c r="AW489" s="136">
        <v>910</v>
      </c>
      <c r="AX489" s="136">
        <v>910</v>
      </c>
      <c r="AY489" s="136">
        <v>910</v>
      </c>
      <c r="AZ489" s="149">
        <v>0</v>
      </c>
      <c r="BA489" s="149">
        <v>0.1</v>
      </c>
      <c r="BB489" s="149">
        <v>0.1</v>
      </c>
      <c r="BC489" s="149">
        <v>0.1</v>
      </c>
      <c r="BD489" s="138">
        <v>0</v>
      </c>
      <c r="BE489" s="138"/>
      <c r="BF489" s="138"/>
      <c r="BG489" s="136">
        <v>0</v>
      </c>
      <c r="BH489" s="6">
        <v>3.35</v>
      </c>
      <c r="BI489" s="6">
        <v>3.35</v>
      </c>
      <c r="BJ489" s="136"/>
      <c r="BK489" s="136"/>
      <c r="BL489" s="136"/>
      <c r="BM489" s="136"/>
      <c r="BN489" s="238"/>
      <c r="BO489" s="136">
        <v>14724.916666666631</v>
      </c>
      <c r="BP489" s="136">
        <v>19598.149155555599</v>
      </c>
      <c r="BQ489" s="136">
        <v>3693.0551222222198</v>
      </c>
      <c r="BR489" s="136">
        <v>64716.768555555602</v>
      </c>
      <c r="BS489" s="136">
        <v>7864.5120444444401</v>
      </c>
      <c r="BT489" s="136">
        <v>243.265488888889</v>
      </c>
      <c r="BU489" s="136">
        <v>12440.8486111111</v>
      </c>
    </row>
    <row r="490" spans="1:73">
      <c r="A490" s="4" t="s">
        <v>100</v>
      </c>
      <c r="B490" s="137">
        <v>30</v>
      </c>
      <c r="C490" s="137">
        <v>1989</v>
      </c>
      <c r="D490" s="190">
        <v>1104522</v>
      </c>
      <c r="E490" s="141">
        <v>592136</v>
      </c>
      <c r="F490" s="141">
        <v>21224</v>
      </c>
      <c r="G490" s="191">
        <v>3.5</v>
      </c>
      <c r="H490" s="209"/>
      <c r="I490" s="209"/>
      <c r="J490" s="209"/>
      <c r="K490" s="145">
        <v>23777</v>
      </c>
      <c r="L490" s="197"/>
      <c r="N490" s="140">
        <v>22925371</v>
      </c>
      <c r="O490" s="145">
        <v>40502</v>
      </c>
      <c r="P490" s="145">
        <v>12716</v>
      </c>
      <c r="Q490" s="145">
        <v>4901</v>
      </c>
      <c r="R490" s="145">
        <v>21866.25</v>
      </c>
      <c r="S490" s="145">
        <v>10182.58</v>
      </c>
      <c r="T490" s="145">
        <v>433</v>
      </c>
      <c r="U490" s="145">
        <v>496</v>
      </c>
      <c r="V490" s="145">
        <v>552</v>
      </c>
      <c r="W490" s="145">
        <v>90</v>
      </c>
      <c r="X490" s="145">
        <v>165</v>
      </c>
      <c r="Y490" s="145">
        <v>236</v>
      </c>
      <c r="Z490" s="145">
        <v>300</v>
      </c>
      <c r="AA490" s="136">
        <f>ROUND((T490+X490)-MAX(0.3*(T490-106-170),0),0)</f>
        <v>551</v>
      </c>
      <c r="AB490" s="136">
        <f>ROUND((U490+Y490)-MAX(0.3*(U490-106-170),0),0)</f>
        <v>666</v>
      </c>
      <c r="AC490" s="136">
        <f>ROUND((V490+Z490)-MAX(0.3*(V490-106-170),0),0)</f>
        <v>769</v>
      </c>
      <c r="AD490" s="203">
        <v>761</v>
      </c>
      <c r="AE490" s="136">
        <v>368</v>
      </c>
      <c r="AF490" s="136">
        <v>27</v>
      </c>
      <c r="AG490" s="136">
        <f>SUM(AE490:AF490)</f>
        <v>395</v>
      </c>
      <c r="AH490" s="136">
        <f>ROUND((AG490+W490)-MAX(0.3*(AG490-106-170),0),0)</f>
        <v>449</v>
      </c>
      <c r="AI490" s="203">
        <v>84</v>
      </c>
      <c r="AJ490" s="204">
        <v>7.7</v>
      </c>
      <c r="AK490" s="136">
        <v>0</v>
      </c>
      <c r="AL490" s="136">
        <v>119</v>
      </c>
      <c r="AM490" s="136">
        <v>281</v>
      </c>
      <c r="AN490" s="6">
        <v>0.3</v>
      </c>
      <c r="AO490" s="136">
        <v>8</v>
      </c>
      <c r="AP490" s="136">
        <v>16</v>
      </c>
      <c r="AQ490" s="6">
        <v>0.33</v>
      </c>
      <c r="AR490" s="149">
        <v>0</v>
      </c>
      <c r="AS490" s="149">
        <v>0.14000000000000001</v>
      </c>
      <c r="AT490" s="149">
        <v>0.14000000000000001</v>
      </c>
      <c r="AU490" s="149">
        <v>0.14000000000000001</v>
      </c>
      <c r="AV490" s="136">
        <v>0</v>
      </c>
      <c r="AW490" s="136">
        <v>910</v>
      </c>
      <c r="AX490" s="136">
        <v>910</v>
      </c>
      <c r="AY490" s="136">
        <v>910</v>
      </c>
      <c r="AZ490" s="149">
        <v>0</v>
      </c>
      <c r="BA490" s="149">
        <v>0.1</v>
      </c>
      <c r="BB490" s="149">
        <v>0.1</v>
      </c>
      <c r="BC490" s="149">
        <v>0.1</v>
      </c>
      <c r="BD490" s="138">
        <v>0</v>
      </c>
      <c r="BE490" s="138"/>
      <c r="BF490" s="138"/>
      <c r="BG490" s="136">
        <v>0</v>
      </c>
      <c r="BH490" s="6">
        <v>3.35</v>
      </c>
      <c r="BI490" s="6">
        <v>3.65</v>
      </c>
      <c r="BJ490" s="136"/>
      <c r="BK490" s="136"/>
      <c r="BL490" s="136"/>
      <c r="BM490" s="136"/>
      <c r="BN490" s="238"/>
      <c r="BO490" s="136">
        <v>13932.75</v>
      </c>
      <c r="BP490" s="136">
        <v>12148.3336777778</v>
      </c>
      <c r="BQ490" s="136">
        <v>4373.9077666666699</v>
      </c>
      <c r="BR490" s="136">
        <v>90832.434377777798</v>
      </c>
      <c r="BS490" s="136">
        <v>2432.68937777778</v>
      </c>
      <c r="BT490" s="136">
        <v>234.65883333333301</v>
      </c>
      <c r="BU490" s="136">
        <v>5258.5400888888898</v>
      </c>
    </row>
    <row r="491" spans="1:73">
      <c r="A491" s="4" t="s">
        <v>101</v>
      </c>
      <c r="B491" s="137">
        <v>31</v>
      </c>
      <c r="C491" s="137">
        <v>1989</v>
      </c>
      <c r="D491" s="190">
        <v>7726089</v>
      </c>
      <c r="E491" s="141">
        <v>3832534</v>
      </c>
      <c r="F491" s="141">
        <v>163689</v>
      </c>
      <c r="G491" s="191">
        <v>4.0999999999999996</v>
      </c>
      <c r="H491" s="209"/>
      <c r="I491" s="209"/>
      <c r="J491" s="209"/>
      <c r="K491" s="145">
        <v>205075</v>
      </c>
      <c r="L491" s="197"/>
      <c r="N491" s="140">
        <v>183704780</v>
      </c>
      <c r="O491" s="145">
        <v>114944</v>
      </c>
      <c r="P491" s="145">
        <v>297796</v>
      </c>
      <c r="Q491" s="145">
        <v>102519</v>
      </c>
      <c r="R491" s="145">
        <v>352977.2</v>
      </c>
      <c r="S491" s="145">
        <v>136989.79999999999</v>
      </c>
      <c r="T491" s="145">
        <v>322</v>
      </c>
      <c r="U491" s="145">
        <v>424</v>
      </c>
      <c r="V491" s="145">
        <v>488</v>
      </c>
      <c r="W491" s="145">
        <v>90</v>
      </c>
      <c r="X491" s="145">
        <v>165</v>
      </c>
      <c r="Y491" s="145">
        <v>236</v>
      </c>
      <c r="Z491" s="145">
        <v>300</v>
      </c>
      <c r="AA491" s="136">
        <f>ROUND((T491+X491)-MAX(0.3*(T491-106-170),0),0)</f>
        <v>473</v>
      </c>
      <c r="AB491" s="136">
        <f>ROUND((U491+Y491)-MAX(0.3*(U491-106-170),0),0)</f>
        <v>616</v>
      </c>
      <c r="AC491" s="136">
        <f>ROUND((V491+Z491)-MAX(0.3*(V491-106-170),0),0)</f>
        <v>724</v>
      </c>
      <c r="AD491" s="203">
        <v>14296</v>
      </c>
      <c r="AE491" s="136">
        <v>368</v>
      </c>
      <c r="AF491" s="136">
        <v>31</v>
      </c>
      <c r="AG491" s="136">
        <f>SUM(AE491:AF491)</f>
        <v>399</v>
      </c>
      <c r="AH491" s="136">
        <f>ROUND((AG491+W491)-MAX(0.3*(AG491-106-170),0),0)</f>
        <v>452</v>
      </c>
      <c r="AI491" s="203">
        <v>622</v>
      </c>
      <c r="AJ491" s="204">
        <v>8.1999999999999993</v>
      </c>
      <c r="AK491" s="136">
        <v>0</v>
      </c>
      <c r="AL491" s="136">
        <v>44</v>
      </c>
      <c r="AM491" s="136">
        <v>36</v>
      </c>
      <c r="AN491" s="6">
        <v>0.55000000000000004</v>
      </c>
      <c r="AO491" s="136">
        <v>22</v>
      </c>
      <c r="AP491" s="136">
        <v>17</v>
      </c>
      <c r="AQ491" s="6">
        <v>0.56000000000000005</v>
      </c>
      <c r="AR491" s="149">
        <v>0</v>
      </c>
      <c r="AS491" s="149">
        <v>0.14000000000000001</v>
      </c>
      <c r="AT491" s="149">
        <v>0.14000000000000001</v>
      </c>
      <c r="AU491" s="149">
        <v>0.14000000000000001</v>
      </c>
      <c r="AV491" s="136">
        <v>0</v>
      </c>
      <c r="AW491" s="136">
        <v>910</v>
      </c>
      <c r="AX491" s="136">
        <v>910</v>
      </c>
      <c r="AY491" s="136">
        <v>910</v>
      </c>
      <c r="AZ491" s="149">
        <v>0</v>
      </c>
      <c r="BA491" s="149">
        <v>0.1</v>
      </c>
      <c r="BB491" s="149">
        <v>0.1</v>
      </c>
      <c r="BC491" s="149">
        <v>0.1</v>
      </c>
      <c r="BD491" s="138">
        <v>0</v>
      </c>
      <c r="BE491" s="138"/>
      <c r="BF491" s="138"/>
      <c r="BG491" s="136">
        <v>0</v>
      </c>
      <c r="BH491" s="6">
        <v>3.35</v>
      </c>
      <c r="BI491" s="6">
        <v>3.35</v>
      </c>
      <c r="BJ491" s="136"/>
      <c r="BK491" s="136"/>
      <c r="BL491" s="136"/>
      <c r="BM491" s="136"/>
      <c r="BN491" s="238"/>
      <c r="BO491" s="136">
        <v>78091.833333333299</v>
      </c>
      <c r="BP491" s="136">
        <v>174699.64322222199</v>
      </c>
      <c r="BQ491" s="136">
        <v>27087.439977777802</v>
      </c>
      <c r="BR491" s="136">
        <v>488392.90424444398</v>
      </c>
      <c r="BS491" s="136">
        <v>33674.545155555599</v>
      </c>
      <c r="BT491" s="136">
        <v>1606.11333333333</v>
      </c>
      <c r="BU491" s="136">
        <v>39781.853044444397</v>
      </c>
    </row>
    <row r="492" spans="1:73">
      <c r="A492" s="4" t="s">
        <v>102</v>
      </c>
      <c r="B492" s="137">
        <v>32</v>
      </c>
      <c r="C492" s="137">
        <v>1989</v>
      </c>
      <c r="D492" s="190">
        <v>1503901</v>
      </c>
      <c r="E492" s="141">
        <v>649729</v>
      </c>
      <c r="F492" s="141">
        <v>46731</v>
      </c>
      <c r="G492" s="191">
        <v>6.7</v>
      </c>
      <c r="H492" s="209"/>
      <c r="I492" s="209"/>
      <c r="J492" s="209"/>
      <c r="K492" s="145">
        <v>24927</v>
      </c>
      <c r="L492" s="197"/>
      <c r="N492" s="140">
        <v>21546318</v>
      </c>
      <c r="O492" s="145">
        <v>24841</v>
      </c>
      <c r="P492" s="145">
        <v>58676</v>
      </c>
      <c r="Q492" s="145">
        <v>20372</v>
      </c>
      <c r="R492" s="145">
        <v>150500</v>
      </c>
      <c r="S492" s="145">
        <v>49293.17</v>
      </c>
      <c r="T492" s="145">
        <v>210</v>
      </c>
      <c r="U492" s="145">
        <v>264</v>
      </c>
      <c r="V492" s="145">
        <v>317</v>
      </c>
      <c r="W492" s="145">
        <v>90</v>
      </c>
      <c r="X492" s="145">
        <v>165</v>
      </c>
      <c r="Y492" s="145">
        <v>236</v>
      </c>
      <c r="Z492" s="145">
        <v>300</v>
      </c>
      <c r="AA492" s="136">
        <f>ROUND((T492+X492)-MAX(0.3*(T492-106-170),0),0)</f>
        <v>375</v>
      </c>
      <c r="AB492" s="136">
        <f>ROUND((U492+Y492)-MAX(0.3*(U492-106-170),0),0)</f>
        <v>500</v>
      </c>
      <c r="AC492" s="136">
        <f>ROUND((V492+Z492)-MAX(0.3*(V492-106-170),0),0)</f>
        <v>605</v>
      </c>
      <c r="AD492" s="203">
        <v>2109</v>
      </c>
      <c r="AE492" s="136">
        <v>368</v>
      </c>
      <c r="AF492" s="136">
        <v>0</v>
      </c>
      <c r="AG492" s="136">
        <f>SUM(AE492:AF492)</f>
        <v>368</v>
      </c>
      <c r="AH492" s="136">
        <f>ROUND((AG492+W492)-MAX(0.3*(AG492-106-170),0),0)</f>
        <v>430</v>
      </c>
      <c r="AI492" s="203">
        <v>297</v>
      </c>
      <c r="AJ492" s="204">
        <v>19.5</v>
      </c>
      <c r="AK492" s="136">
        <v>0</v>
      </c>
      <c r="AL492" s="136">
        <v>45</v>
      </c>
      <c r="AM492" s="136">
        <v>25</v>
      </c>
      <c r="AN492" s="6">
        <v>0.64</v>
      </c>
      <c r="AO492" s="136">
        <v>26</v>
      </c>
      <c r="AP492" s="136">
        <v>16</v>
      </c>
      <c r="AQ492" s="6">
        <v>0.62</v>
      </c>
      <c r="AR492" s="149">
        <v>0</v>
      </c>
      <c r="AS492" s="149">
        <v>0.14000000000000001</v>
      </c>
      <c r="AT492" s="149">
        <v>0.14000000000000001</v>
      </c>
      <c r="AU492" s="149">
        <v>0.14000000000000001</v>
      </c>
      <c r="AV492" s="136">
        <v>0</v>
      </c>
      <c r="AW492" s="136">
        <v>910</v>
      </c>
      <c r="AX492" s="136">
        <v>910</v>
      </c>
      <c r="AY492" s="136">
        <v>910</v>
      </c>
      <c r="AZ492" s="149">
        <v>0</v>
      </c>
      <c r="BA492" s="149">
        <v>0.1</v>
      </c>
      <c r="BB492" s="149">
        <v>0.1</v>
      </c>
      <c r="BC492" s="149">
        <v>0.1</v>
      </c>
      <c r="BD492" s="138">
        <v>0</v>
      </c>
      <c r="BE492" s="138"/>
      <c r="BF492" s="138"/>
      <c r="BG492" s="136">
        <v>0</v>
      </c>
      <c r="BH492" s="6">
        <v>3.35</v>
      </c>
      <c r="BI492" s="6">
        <v>3.35</v>
      </c>
      <c r="BJ492" s="136"/>
      <c r="BK492" s="136"/>
      <c r="BL492" s="136"/>
      <c r="BM492" s="136"/>
      <c r="BN492" s="238"/>
      <c r="BO492" s="136">
        <v>34247.166666666664</v>
      </c>
      <c r="BP492" s="136">
        <v>98526.310988888901</v>
      </c>
      <c r="BQ492" s="136">
        <v>15454.8076111111</v>
      </c>
      <c r="BR492" s="136">
        <v>171143.35371111101</v>
      </c>
      <c r="BS492" s="136">
        <v>28903.5504111111</v>
      </c>
      <c r="BT492" s="136">
        <v>1747.88707777778</v>
      </c>
      <c r="BU492" s="136">
        <v>33489.3923111111</v>
      </c>
    </row>
    <row r="493" spans="1:73">
      <c r="A493" s="4" t="s">
        <v>103</v>
      </c>
      <c r="B493" s="137">
        <v>33</v>
      </c>
      <c r="C493" s="137">
        <v>1989</v>
      </c>
      <c r="D493" s="190">
        <v>17983086</v>
      </c>
      <c r="E493" s="141">
        <v>8265201</v>
      </c>
      <c r="F493" s="141">
        <v>433607</v>
      </c>
      <c r="G493" s="191">
        <v>5</v>
      </c>
      <c r="H493" s="209"/>
      <c r="I493" s="209"/>
      <c r="J493" s="209"/>
      <c r="K493" s="145">
        <v>473252</v>
      </c>
      <c r="L493" s="197"/>
      <c r="N493" s="140">
        <v>404342796</v>
      </c>
      <c r="O493" s="145">
        <v>656156</v>
      </c>
      <c r="P493" s="145">
        <v>979135</v>
      </c>
      <c r="Q493" s="145">
        <v>337300</v>
      </c>
      <c r="R493" s="145">
        <v>1462525</v>
      </c>
      <c r="S493" s="145">
        <v>650259.69999999995</v>
      </c>
      <c r="T493" s="145">
        <v>439</v>
      </c>
      <c r="U493" s="145">
        <v>539</v>
      </c>
      <c r="V493" s="145">
        <v>638</v>
      </c>
      <c r="W493" s="145">
        <v>90</v>
      </c>
      <c r="X493" s="145">
        <v>165</v>
      </c>
      <c r="Y493" s="145">
        <v>236</v>
      </c>
      <c r="Z493" s="145">
        <v>300</v>
      </c>
      <c r="AA493" s="136">
        <f>ROUND((T493+X493)-MAX(0.3*(T493-106-170),0),0)</f>
        <v>555</v>
      </c>
      <c r="AB493" s="136">
        <f>ROUND((U493+Y493)-MAX(0.3*(U493-106-170),0),0)</f>
        <v>696</v>
      </c>
      <c r="AC493" s="136">
        <f>ROUND((V493+Z493)-MAX(0.3*(V493-106-170),0),0)</f>
        <v>829</v>
      </c>
      <c r="AD493" s="203">
        <v>16024</v>
      </c>
      <c r="AE493" s="136">
        <v>368</v>
      </c>
      <c r="AF493" s="136">
        <v>86</v>
      </c>
      <c r="AG493" s="136">
        <f>SUM(AE493:AF493)</f>
        <v>454</v>
      </c>
      <c r="AH493" s="136">
        <f>ROUND((AG493+W493)-MAX(0.3*(AG493-106-170),0),0)</f>
        <v>491</v>
      </c>
      <c r="AI493" s="203">
        <v>2254</v>
      </c>
      <c r="AJ493" s="204">
        <v>12.6</v>
      </c>
      <c r="AK493" s="136">
        <v>1</v>
      </c>
      <c r="AL493" s="136">
        <v>92</v>
      </c>
      <c r="AM493" s="136">
        <v>58</v>
      </c>
      <c r="AN493" s="6">
        <v>0.61</v>
      </c>
      <c r="AO493" s="136">
        <v>27</v>
      </c>
      <c r="AP493" s="136">
        <v>34</v>
      </c>
      <c r="AQ493" s="6">
        <v>0.44</v>
      </c>
      <c r="AR493" s="149">
        <v>0</v>
      </c>
      <c r="AS493" s="149">
        <v>0.14000000000000001</v>
      </c>
      <c r="AT493" s="149">
        <v>0.14000000000000001</v>
      </c>
      <c r="AU493" s="149">
        <v>0.14000000000000001</v>
      </c>
      <c r="AV493" s="136">
        <v>0</v>
      </c>
      <c r="AW493" s="136">
        <v>910</v>
      </c>
      <c r="AX493" s="136">
        <v>910</v>
      </c>
      <c r="AY493" s="136">
        <v>910</v>
      </c>
      <c r="AZ493" s="149">
        <v>0</v>
      </c>
      <c r="BA493" s="149">
        <v>0.1</v>
      </c>
      <c r="BB493" s="149">
        <v>0.1</v>
      </c>
      <c r="BC493" s="149">
        <v>0.1</v>
      </c>
      <c r="BD493" s="138">
        <v>0</v>
      </c>
      <c r="BE493" s="138"/>
      <c r="BF493" s="138"/>
      <c r="BG493" s="136">
        <v>0</v>
      </c>
      <c r="BH493" s="6">
        <v>3.35</v>
      </c>
      <c r="BI493" s="6">
        <v>3.35</v>
      </c>
      <c r="BJ493" s="136"/>
      <c r="BK493" s="136"/>
      <c r="BL493" s="136"/>
      <c r="BM493" s="136"/>
      <c r="BN493" s="238"/>
      <c r="BO493" s="136">
        <v>312507.16666666698</v>
      </c>
      <c r="BP493" s="136">
        <v>736359.89587777795</v>
      </c>
      <c r="BQ493" s="136">
        <v>111581.937511111</v>
      </c>
      <c r="BR493" s="136">
        <v>1506481.3616222199</v>
      </c>
      <c r="BS493" s="136">
        <v>217693.70633333299</v>
      </c>
      <c r="BT493" s="136">
        <v>14043.0415888889</v>
      </c>
      <c r="BU493" s="136">
        <v>257116.86444444401</v>
      </c>
    </row>
    <row r="494" spans="1:73">
      <c r="A494" s="4" t="s">
        <v>104</v>
      </c>
      <c r="B494" s="137">
        <v>34</v>
      </c>
      <c r="C494" s="137">
        <v>1989</v>
      </c>
      <c r="D494" s="190">
        <v>6565459</v>
      </c>
      <c r="E494" s="141">
        <v>3276667</v>
      </c>
      <c r="F494" s="141">
        <v>119435</v>
      </c>
      <c r="G494" s="191">
        <v>3.5</v>
      </c>
      <c r="H494" s="209"/>
      <c r="I494" s="209"/>
      <c r="J494" s="209"/>
      <c r="K494" s="145">
        <v>133866</v>
      </c>
      <c r="L494" s="197"/>
      <c r="N494" s="140">
        <v>109070662</v>
      </c>
      <c r="O494" s="145">
        <v>29741</v>
      </c>
      <c r="P494" s="145">
        <v>200277</v>
      </c>
      <c r="Q494" s="145">
        <v>77066</v>
      </c>
      <c r="R494" s="145">
        <v>390304.3</v>
      </c>
      <c r="S494" s="145">
        <v>153748.5</v>
      </c>
      <c r="T494" s="145">
        <v>231</v>
      </c>
      <c r="U494" s="145">
        <v>266</v>
      </c>
      <c r="V494" s="145">
        <v>291</v>
      </c>
      <c r="W494" s="145">
        <v>90</v>
      </c>
      <c r="X494" s="145">
        <v>165</v>
      </c>
      <c r="Y494" s="145">
        <v>236</v>
      </c>
      <c r="Z494" s="145">
        <v>300</v>
      </c>
      <c r="AA494" s="136">
        <f>ROUND((T494+X494)-MAX(0.3*(T494-106-170),0),0)</f>
        <v>396</v>
      </c>
      <c r="AB494" s="136">
        <f>ROUND((U494+Y494)-MAX(0.3*(U494-106-170),0),0)</f>
        <v>502</v>
      </c>
      <c r="AC494" s="136">
        <f>ROUND((V494+Z494)-MAX(0.3*(V494-106-170),0),0)</f>
        <v>587</v>
      </c>
      <c r="AD494" s="203">
        <v>12462</v>
      </c>
      <c r="AE494" s="136">
        <v>368</v>
      </c>
      <c r="AF494" s="136">
        <v>0</v>
      </c>
      <c r="AG494" s="136">
        <f>SUM(AE494:AF494)</f>
        <v>368</v>
      </c>
      <c r="AH494" s="136">
        <f>ROUND((AG494+W494)-MAX(0.3*(AG494-106-170),0),0)</f>
        <v>430</v>
      </c>
      <c r="AI494" s="203">
        <v>770</v>
      </c>
      <c r="AJ494" s="204">
        <v>12.2</v>
      </c>
      <c r="AK494" s="136">
        <v>0</v>
      </c>
      <c r="AL494" s="136">
        <v>74</v>
      </c>
      <c r="AM494" s="136">
        <v>46</v>
      </c>
      <c r="AN494" s="6">
        <v>0.62</v>
      </c>
      <c r="AO494" s="136">
        <v>37</v>
      </c>
      <c r="AP494" s="136">
        <v>13</v>
      </c>
      <c r="AQ494" s="6">
        <v>0.74</v>
      </c>
      <c r="AR494" s="149">
        <v>0</v>
      </c>
      <c r="AS494" s="149">
        <v>0.14000000000000001</v>
      </c>
      <c r="AT494" s="149">
        <v>0.14000000000000001</v>
      </c>
      <c r="AU494" s="149">
        <v>0.14000000000000001</v>
      </c>
      <c r="AV494" s="136">
        <v>0</v>
      </c>
      <c r="AW494" s="136">
        <v>910</v>
      </c>
      <c r="AX494" s="136">
        <v>910</v>
      </c>
      <c r="AY494" s="136">
        <v>910</v>
      </c>
      <c r="AZ494" s="149">
        <v>0</v>
      </c>
      <c r="BA494" s="149">
        <v>0.1</v>
      </c>
      <c r="BB494" s="149">
        <v>0.1</v>
      </c>
      <c r="BC494" s="149">
        <v>0.1</v>
      </c>
      <c r="BD494" s="138">
        <v>0</v>
      </c>
      <c r="BE494" s="138"/>
      <c r="BF494" s="138"/>
      <c r="BG494" s="136">
        <v>0</v>
      </c>
      <c r="BH494" s="6">
        <v>3.35</v>
      </c>
      <c r="BI494" s="6">
        <v>3.35</v>
      </c>
      <c r="BJ494" s="136"/>
      <c r="BK494" s="136"/>
      <c r="BL494" s="136"/>
      <c r="BM494" s="136"/>
      <c r="BN494" s="238"/>
      <c r="BO494" s="136">
        <v>123168.25</v>
      </c>
      <c r="BP494" s="136">
        <v>257490.05143333299</v>
      </c>
      <c r="BQ494" s="136">
        <v>62348.7231888889</v>
      </c>
      <c r="BR494" s="136">
        <v>754890.92651111097</v>
      </c>
      <c r="BS494" s="136">
        <v>122268.09837777801</v>
      </c>
      <c r="BT494" s="136">
        <v>12415.1037888889</v>
      </c>
      <c r="BU494" s="136">
        <v>161308.04267777799</v>
      </c>
    </row>
    <row r="495" spans="1:73">
      <c r="A495" s="4" t="s">
        <v>105</v>
      </c>
      <c r="B495" s="137">
        <v>35</v>
      </c>
      <c r="C495" s="137">
        <v>1989</v>
      </c>
      <c r="D495" s="190">
        <v>646351</v>
      </c>
      <c r="E495" s="141">
        <v>316267</v>
      </c>
      <c r="F495" s="141">
        <v>14196</v>
      </c>
      <c r="G495" s="191">
        <v>4.3</v>
      </c>
      <c r="H495" s="209"/>
      <c r="I495" s="209"/>
      <c r="J495" s="209"/>
      <c r="K495" s="145">
        <v>10729</v>
      </c>
      <c r="L495" s="197"/>
      <c r="N495" s="140">
        <v>9506913</v>
      </c>
      <c r="O495" s="145">
        <v>91100</v>
      </c>
      <c r="P495" s="145">
        <v>15292</v>
      </c>
      <c r="Q495" s="145">
        <v>5489</v>
      </c>
      <c r="R495" s="145">
        <v>38671.58</v>
      </c>
      <c r="S495" s="145">
        <v>14167.42</v>
      </c>
      <c r="T495" s="145">
        <v>313</v>
      </c>
      <c r="U495" s="145">
        <v>386</v>
      </c>
      <c r="V495" s="145">
        <v>472</v>
      </c>
      <c r="W495" s="145">
        <v>90</v>
      </c>
      <c r="X495" s="145">
        <v>165</v>
      </c>
      <c r="Y495" s="145">
        <v>236</v>
      </c>
      <c r="Z495" s="145">
        <v>300</v>
      </c>
      <c r="AA495" s="136">
        <f>ROUND((T495+X495)-MAX(0.3*(T495-106-170),0),0)</f>
        <v>467</v>
      </c>
      <c r="AB495" s="136">
        <f>ROUND((U495+Y495)-MAX(0.3*(U495-106-170),0),0)</f>
        <v>589</v>
      </c>
      <c r="AC495" s="136">
        <f>ROUND((V495+Z495)-MAX(0.3*(V495-106-170),0),0)</f>
        <v>713</v>
      </c>
      <c r="AD495" s="203">
        <v>352</v>
      </c>
      <c r="AE495" s="136">
        <v>368</v>
      </c>
      <c r="AF495" s="136">
        <v>0</v>
      </c>
      <c r="AG495" s="136">
        <f>SUM(AE495:AF495)</f>
        <v>368</v>
      </c>
      <c r="AH495" s="136">
        <f>ROUND((AG495+W495)-MAX(0.3*(AG495-106-170),0),0)</f>
        <v>430</v>
      </c>
      <c r="AI495" s="203">
        <v>79</v>
      </c>
      <c r="AJ495" s="204">
        <v>12.2</v>
      </c>
      <c r="AK495" s="136">
        <v>1</v>
      </c>
      <c r="AL495" s="136">
        <v>45</v>
      </c>
      <c r="AM495" s="136">
        <v>61</v>
      </c>
      <c r="AN495" s="6">
        <v>0.42</v>
      </c>
      <c r="AO495" s="136">
        <v>32</v>
      </c>
      <c r="AP495" s="136">
        <v>21</v>
      </c>
      <c r="AQ495" s="6">
        <v>0.6</v>
      </c>
      <c r="AR495" s="149">
        <v>0</v>
      </c>
      <c r="AS495" s="149">
        <v>0.14000000000000001</v>
      </c>
      <c r="AT495" s="149">
        <v>0.14000000000000001</v>
      </c>
      <c r="AU495" s="149">
        <v>0.14000000000000001</v>
      </c>
      <c r="AV495" s="136">
        <v>0</v>
      </c>
      <c r="AW495" s="136">
        <v>910</v>
      </c>
      <c r="AX495" s="136">
        <v>910</v>
      </c>
      <c r="AY495" s="136">
        <v>910</v>
      </c>
      <c r="AZ495" s="149">
        <v>0</v>
      </c>
      <c r="BA495" s="149">
        <v>0.1</v>
      </c>
      <c r="BB495" s="149">
        <v>0.1</v>
      </c>
      <c r="BC495" s="149">
        <v>0.1</v>
      </c>
      <c r="BD495" s="138">
        <v>0</v>
      </c>
      <c r="BE495" s="138"/>
      <c r="BF495" s="138"/>
      <c r="BG495" s="136">
        <v>0</v>
      </c>
      <c r="BH495" s="6">
        <v>3.35</v>
      </c>
      <c r="BI495" s="6">
        <v>3.4</v>
      </c>
      <c r="BJ495" s="136"/>
      <c r="BK495" s="136"/>
      <c r="BL495" s="136"/>
      <c r="BM495" s="136"/>
      <c r="BN495" s="238"/>
      <c r="BO495" s="136">
        <v>15830.833333333338</v>
      </c>
      <c r="BP495" s="136">
        <v>22211.135755555599</v>
      </c>
      <c r="BQ495" s="136">
        <v>6740.1906111111102</v>
      </c>
      <c r="BR495" s="136">
        <v>92665.947499999995</v>
      </c>
      <c r="BS495" s="136">
        <v>2921.9652555555599</v>
      </c>
      <c r="BT495" s="136">
        <v>217.80496666666701</v>
      </c>
      <c r="BU495" s="136">
        <v>4978.5448777777801</v>
      </c>
    </row>
    <row r="496" spans="1:73">
      <c r="A496" s="4" t="s">
        <v>106</v>
      </c>
      <c r="B496" s="137">
        <v>36</v>
      </c>
      <c r="C496" s="137">
        <v>1989</v>
      </c>
      <c r="D496" s="190">
        <v>10829217</v>
      </c>
      <c r="E496" s="141">
        <v>5081552</v>
      </c>
      <c r="F496" s="141">
        <v>298549</v>
      </c>
      <c r="G496" s="191">
        <v>5.5</v>
      </c>
      <c r="H496" s="209"/>
      <c r="I496" s="209"/>
      <c r="J496" s="209"/>
      <c r="K496" s="145">
        <v>217817</v>
      </c>
      <c r="L496" s="197"/>
      <c r="N496" s="140">
        <v>191552868</v>
      </c>
      <c r="O496" s="145">
        <v>1358088</v>
      </c>
      <c r="P496" s="145">
        <v>629106</v>
      </c>
      <c r="Q496" s="145">
        <v>222187</v>
      </c>
      <c r="R496" s="145">
        <v>1067975</v>
      </c>
      <c r="S496" s="145">
        <v>448937.4</v>
      </c>
      <c r="T496" s="145">
        <v>263</v>
      </c>
      <c r="U496" s="145">
        <v>321</v>
      </c>
      <c r="V496" s="145">
        <v>397</v>
      </c>
      <c r="W496" s="145">
        <v>90</v>
      </c>
      <c r="X496" s="145">
        <v>165</v>
      </c>
      <c r="Y496" s="145">
        <v>236</v>
      </c>
      <c r="Z496" s="145">
        <v>300</v>
      </c>
      <c r="AA496" s="136">
        <f>ROUND((T496+X496)-MAX(0.3*(T496-106-170),0),0)</f>
        <v>428</v>
      </c>
      <c r="AB496" s="136">
        <f>ROUND((U496+Y496)-MAX(0.3*(U496-106-170),0),0)</f>
        <v>544</v>
      </c>
      <c r="AC496" s="136">
        <f>ROUND((V496+Z496)-MAX(0.3*(V496-106-170),0),0)</f>
        <v>661</v>
      </c>
      <c r="AD496" s="203">
        <v>18623</v>
      </c>
      <c r="AE496" s="136">
        <v>368</v>
      </c>
      <c r="AF496" s="136">
        <v>0</v>
      </c>
      <c r="AG496" s="136">
        <f>SUM(AE496:AF496)</f>
        <v>368</v>
      </c>
      <c r="AH496" s="136">
        <f>ROUND((AG496+W496)-MAX(0.3*(AG496-106-170),0),0)</f>
        <v>430</v>
      </c>
      <c r="AI496" s="203">
        <v>1143</v>
      </c>
      <c r="AJ496" s="204">
        <v>10.6</v>
      </c>
      <c r="AK496" s="136">
        <v>1</v>
      </c>
      <c r="AL496" s="136">
        <v>59</v>
      </c>
      <c r="AM496" s="136">
        <v>40</v>
      </c>
      <c r="AN496" s="6">
        <v>0.6</v>
      </c>
      <c r="AO496" s="136">
        <v>14</v>
      </c>
      <c r="AP496" s="136">
        <v>19</v>
      </c>
      <c r="AQ496" s="6">
        <v>0.42</v>
      </c>
      <c r="AR496" s="149">
        <v>0</v>
      </c>
      <c r="AS496" s="149">
        <v>0.14000000000000001</v>
      </c>
      <c r="AT496" s="149">
        <v>0.14000000000000001</v>
      </c>
      <c r="AU496" s="149">
        <v>0.14000000000000001</v>
      </c>
      <c r="AV496" s="136">
        <v>0</v>
      </c>
      <c r="AW496" s="136">
        <v>910</v>
      </c>
      <c r="AX496" s="136">
        <v>910</v>
      </c>
      <c r="AY496" s="136">
        <v>910</v>
      </c>
      <c r="AZ496" s="149">
        <v>0</v>
      </c>
      <c r="BA496" s="149">
        <v>0.1</v>
      </c>
      <c r="BB496" s="149">
        <v>0.1</v>
      </c>
      <c r="BC496" s="149">
        <v>0.1</v>
      </c>
      <c r="BD496" s="138">
        <v>0</v>
      </c>
      <c r="BE496" s="138"/>
      <c r="BF496" s="138"/>
      <c r="BG496" s="136">
        <v>0</v>
      </c>
      <c r="BH496" s="6">
        <v>3.35</v>
      </c>
      <c r="BI496" s="6">
        <v>2.2999999999999998</v>
      </c>
      <c r="BJ496" s="136"/>
      <c r="BK496" s="136"/>
      <c r="BL496" s="136"/>
      <c r="BM496" s="136"/>
      <c r="BN496" s="238"/>
      <c r="BO496" s="136">
        <v>186132.83333333299</v>
      </c>
      <c r="BP496" s="136">
        <v>303930.75953333301</v>
      </c>
      <c r="BQ496" s="136">
        <v>44693.4290666667</v>
      </c>
      <c r="BR496" s="136">
        <v>892259.61884444405</v>
      </c>
      <c r="BS496" s="136">
        <v>91760.605233333394</v>
      </c>
      <c r="BT496" s="136">
        <v>2915.4796777777801</v>
      </c>
      <c r="BU496" s="136">
        <v>102943.665344444</v>
      </c>
    </row>
    <row r="497" spans="1:73">
      <c r="A497" s="4" t="s">
        <v>107</v>
      </c>
      <c r="B497" s="137">
        <v>37</v>
      </c>
      <c r="C497" s="137">
        <v>1989</v>
      </c>
      <c r="D497" s="190">
        <v>3150307</v>
      </c>
      <c r="E497" s="141">
        <v>1433589</v>
      </c>
      <c r="F497" s="141">
        <v>85686</v>
      </c>
      <c r="G497" s="191">
        <v>5.6</v>
      </c>
      <c r="H497" s="209"/>
      <c r="I497" s="209"/>
      <c r="J497" s="209"/>
      <c r="K497" s="145">
        <v>55007</v>
      </c>
      <c r="L497" s="197"/>
      <c r="N497" s="140">
        <v>48329950</v>
      </c>
      <c r="O497" s="145">
        <v>91205</v>
      </c>
      <c r="P497" s="145">
        <v>103043</v>
      </c>
      <c r="Q497" s="145">
        <v>35930</v>
      </c>
      <c r="R497" s="145">
        <v>260782.2</v>
      </c>
      <c r="S497" s="145">
        <v>101922.3</v>
      </c>
      <c r="T497" s="145">
        <v>252</v>
      </c>
      <c r="U497" s="145">
        <v>325</v>
      </c>
      <c r="V497" s="145">
        <v>403</v>
      </c>
      <c r="W497" s="145">
        <v>90</v>
      </c>
      <c r="X497" s="145">
        <v>165</v>
      </c>
      <c r="Y497" s="145">
        <v>236</v>
      </c>
      <c r="Z497" s="145">
        <v>300</v>
      </c>
      <c r="AA497" s="136">
        <f>ROUND((T497+X497)-MAX(0.3*(T497-106-170),0),0)</f>
        <v>417</v>
      </c>
      <c r="AB497" s="136">
        <f>ROUND((U497+Y497)-MAX(0.3*(U497-106-170),0),0)</f>
        <v>546</v>
      </c>
      <c r="AC497" s="136">
        <f>ROUND((V497+Z497)-MAX(0.3*(V497-106-170),0),0)</f>
        <v>665</v>
      </c>
      <c r="AD497" s="203">
        <v>3523</v>
      </c>
      <c r="AE497" s="136">
        <v>368</v>
      </c>
      <c r="AF497" s="136">
        <v>64</v>
      </c>
      <c r="AG497" s="136">
        <f>SUM(AE497:AF497)</f>
        <v>432</v>
      </c>
      <c r="AH497" s="136">
        <f>ROUND((AG497+W497)-MAX(0.3*(AG497-106-170),0),0)</f>
        <v>475</v>
      </c>
      <c r="AI497" s="203">
        <v>460</v>
      </c>
      <c r="AJ497" s="204">
        <v>14.7</v>
      </c>
      <c r="AK497" s="136">
        <v>0</v>
      </c>
      <c r="AL497" s="136">
        <v>68</v>
      </c>
      <c r="AM497" s="136">
        <v>32</v>
      </c>
      <c r="AN497" s="6">
        <v>0.68</v>
      </c>
      <c r="AO497" s="136">
        <v>33</v>
      </c>
      <c r="AP497" s="136">
        <v>15</v>
      </c>
      <c r="AQ497" s="6">
        <v>0.69</v>
      </c>
      <c r="AR497" s="149">
        <v>0</v>
      </c>
      <c r="AS497" s="149">
        <v>0.14000000000000001</v>
      </c>
      <c r="AT497" s="149">
        <v>0.14000000000000001</v>
      </c>
      <c r="AU497" s="149">
        <v>0.14000000000000001</v>
      </c>
      <c r="AV497" s="136">
        <v>0</v>
      </c>
      <c r="AW497" s="136">
        <v>910</v>
      </c>
      <c r="AX497" s="136">
        <v>910</v>
      </c>
      <c r="AY497" s="136">
        <v>910</v>
      </c>
      <c r="AZ497" s="149">
        <v>0</v>
      </c>
      <c r="BA497" s="149">
        <v>0.1</v>
      </c>
      <c r="BB497" s="149">
        <v>0.1</v>
      </c>
      <c r="BC497" s="149">
        <v>0.1</v>
      </c>
      <c r="BD497" s="138">
        <v>0</v>
      </c>
      <c r="BE497" s="138"/>
      <c r="BF497" s="138"/>
      <c r="BG497" s="136">
        <v>0</v>
      </c>
      <c r="BH497" s="6">
        <v>3.35</v>
      </c>
      <c r="BI497" s="6">
        <v>3.35</v>
      </c>
      <c r="BJ497" s="136"/>
      <c r="BK497" s="136"/>
      <c r="BL497" s="136"/>
      <c r="BM497" s="136"/>
      <c r="BN497" s="238"/>
      <c r="BO497" s="136">
        <v>53774.916666666628</v>
      </c>
      <c r="BP497" s="136">
        <v>137514.17444444401</v>
      </c>
      <c r="BQ497" s="136">
        <v>32863.635077777799</v>
      </c>
      <c r="BR497" s="136">
        <v>351982.26057777798</v>
      </c>
      <c r="BS497" s="136">
        <v>49765.5609555556</v>
      </c>
      <c r="BT497" s="136">
        <v>5745.1568777777802</v>
      </c>
      <c r="BU497" s="136">
        <v>66859.283233333306</v>
      </c>
    </row>
    <row r="498" spans="1:73">
      <c r="A498" s="4" t="s">
        <v>108</v>
      </c>
      <c r="B498" s="137">
        <v>38</v>
      </c>
      <c r="C498" s="137">
        <v>1989</v>
      </c>
      <c r="D498" s="190">
        <v>2790575</v>
      </c>
      <c r="E498" s="141">
        <v>1386726</v>
      </c>
      <c r="F498" s="141">
        <v>79680</v>
      </c>
      <c r="G498" s="191">
        <v>5.4</v>
      </c>
      <c r="H498" s="209"/>
      <c r="I498" s="209"/>
      <c r="J498" s="209"/>
      <c r="K498" s="145">
        <v>52610</v>
      </c>
      <c r="L498" s="197"/>
      <c r="N498" s="140">
        <v>47825276</v>
      </c>
      <c r="O498" s="145">
        <v>104211</v>
      </c>
      <c r="P498" s="145">
        <v>87288</v>
      </c>
      <c r="Q498" s="145">
        <v>32060</v>
      </c>
      <c r="R498" s="145">
        <v>213217.1</v>
      </c>
      <c r="S498" s="145">
        <v>91332.84</v>
      </c>
      <c r="T498" s="145">
        <v>359</v>
      </c>
      <c r="U498" s="145">
        <v>420</v>
      </c>
      <c r="V498" s="145">
        <v>511</v>
      </c>
      <c r="W498" s="145">
        <v>90</v>
      </c>
      <c r="X498" s="145">
        <v>165</v>
      </c>
      <c r="Y498" s="145">
        <v>236</v>
      </c>
      <c r="Z498" s="145">
        <v>300</v>
      </c>
      <c r="AA498" s="136">
        <f>ROUND((T498+X498)-MAX(0.3*(T498-106-170),0),0)</f>
        <v>499</v>
      </c>
      <c r="AB498" s="136">
        <f>ROUND((U498+Y498)-MAX(0.3*(U498-106-170),0),0)</f>
        <v>613</v>
      </c>
      <c r="AC498" s="136">
        <f>ROUND((V498+Z498)-MAX(0.3*(V498-106-170),0),0)</f>
        <v>741</v>
      </c>
      <c r="AD498" s="203">
        <v>4378</v>
      </c>
      <c r="AE498" s="136">
        <v>368</v>
      </c>
      <c r="AF498" s="136">
        <v>2</v>
      </c>
      <c r="AG498" s="136">
        <f>SUM(AE498:AF498)</f>
        <v>370</v>
      </c>
      <c r="AH498" s="136">
        <f>ROUND((AG498+W498)-MAX(0.3*(AG498-106-170),0),0)</f>
        <v>432</v>
      </c>
      <c r="AI498" s="203">
        <v>327</v>
      </c>
      <c r="AJ498" s="204">
        <v>11.2</v>
      </c>
      <c r="AK498" s="136">
        <v>1</v>
      </c>
      <c r="AL498" s="136">
        <v>32</v>
      </c>
      <c r="AM498" s="136">
        <v>28</v>
      </c>
      <c r="AN498" s="6">
        <v>0.53</v>
      </c>
      <c r="AO498" s="136">
        <v>19</v>
      </c>
      <c r="AP498" s="136">
        <v>11</v>
      </c>
      <c r="AQ498" s="6">
        <v>0.63</v>
      </c>
      <c r="AR498" s="149">
        <v>0</v>
      </c>
      <c r="AS498" s="149">
        <v>0.14000000000000001</v>
      </c>
      <c r="AT498" s="149">
        <v>0.14000000000000001</v>
      </c>
      <c r="AU498" s="149">
        <v>0.14000000000000001</v>
      </c>
      <c r="AV498" s="136">
        <v>0</v>
      </c>
      <c r="AW498" s="136">
        <v>910</v>
      </c>
      <c r="AX498" s="136">
        <v>910</v>
      </c>
      <c r="AY498" s="136">
        <v>910</v>
      </c>
      <c r="AZ498" s="149">
        <v>0</v>
      </c>
      <c r="BA498" s="149">
        <v>0.1</v>
      </c>
      <c r="BB498" s="149">
        <v>0.1</v>
      </c>
      <c r="BC498" s="149">
        <v>0.1</v>
      </c>
      <c r="BD498" s="138">
        <v>0</v>
      </c>
      <c r="BE498" s="138"/>
      <c r="BF498" s="138"/>
      <c r="BG498" s="136">
        <v>0</v>
      </c>
      <c r="BH498" s="6">
        <v>3.35</v>
      </c>
      <c r="BI498" s="6">
        <v>3.85</v>
      </c>
      <c r="BJ498" s="136"/>
      <c r="BK498" s="136"/>
      <c r="BL498" s="136"/>
      <c r="BM498" s="136"/>
      <c r="BN498" s="238"/>
      <c r="BO498" s="136">
        <v>45656.916666666701</v>
      </c>
      <c r="BP498" s="136">
        <v>78029.440211111098</v>
      </c>
      <c r="BQ498" s="136">
        <v>16802.0985555556</v>
      </c>
      <c r="BR498" s="136">
        <v>232554.596655556</v>
      </c>
      <c r="BS498" s="136">
        <v>13339.013244444401</v>
      </c>
      <c r="BT498" s="136">
        <v>637.5598</v>
      </c>
      <c r="BU498" s="136">
        <v>16105.7173555556</v>
      </c>
    </row>
    <row r="499" spans="1:73">
      <c r="A499" s="4" t="s">
        <v>109</v>
      </c>
      <c r="B499" s="137">
        <v>39</v>
      </c>
      <c r="C499" s="137">
        <v>1989</v>
      </c>
      <c r="D499" s="190">
        <v>11865996</v>
      </c>
      <c r="E499" s="141">
        <v>5553128</v>
      </c>
      <c r="F499" s="141">
        <v>273308</v>
      </c>
      <c r="G499" s="191">
        <v>4.7</v>
      </c>
      <c r="H499" s="209"/>
      <c r="I499" s="209"/>
      <c r="J499" s="209"/>
      <c r="K499" s="145">
        <v>233162</v>
      </c>
      <c r="L499" s="197"/>
      <c r="N499" s="140">
        <v>220428623</v>
      </c>
      <c r="O499" s="145">
        <v>170620</v>
      </c>
      <c r="P499" s="145">
        <v>522682</v>
      </c>
      <c r="Q499" s="145">
        <v>174577</v>
      </c>
      <c r="R499" s="145">
        <v>916189.3</v>
      </c>
      <c r="S499" s="145">
        <v>388769</v>
      </c>
      <c r="T499" s="145">
        <v>315</v>
      </c>
      <c r="U499" s="145">
        <v>402</v>
      </c>
      <c r="V499" s="145">
        <v>490</v>
      </c>
      <c r="W499" s="145">
        <v>90</v>
      </c>
      <c r="X499" s="145">
        <v>165</v>
      </c>
      <c r="Y499" s="145">
        <v>236</v>
      </c>
      <c r="Z499" s="145">
        <v>300</v>
      </c>
      <c r="AA499" s="136">
        <f>ROUND((T499+X499)-MAX(0.3*(T499-106-170),0),0)</f>
        <v>468</v>
      </c>
      <c r="AB499" s="136">
        <f>ROUND((U499+Y499)-MAX(0.3*(U499-106-170),0),0)</f>
        <v>600</v>
      </c>
      <c r="AC499" s="136">
        <f>ROUND((V499+Z499)-MAX(0.3*(V499-106-170),0),0)</f>
        <v>726</v>
      </c>
      <c r="AD499" s="203">
        <v>12133</v>
      </c>
      <c r="AE499" s="136">
        <v>368</v>
      </c>
      <c r="AF499" s="136">
        <v>32</v>
      </c>
      <c r="AG499" s="136">
        <f>SUM(AE499:AF499)</f>
        <v>400</v>
      </c>
      <c r="AH499" s="136">
        <f>ROUND((AG499+W499)-MAX(0.3*(AG499-106-170),0),0)</f>
        <v>453</v>
      </c>
      <c r="AI499" s="203">
        <v>1261</v>
      </c>
      <c r="AJ499" s="204">
        <v>10.4</v>
      </c>
      <c r="AK499" s="136">
        <v>1</v>
      </c>
      <c r="AL499" s="136">
        <v>104</v>
      </c>
      <c r="AM499" s="136">
        <v>99</v>
      </c>
      <c r="AN499" s="6">
        <v>0.51</v>
      </c>
      <c r="AO499" s="136">
        <v>23</v>
      </c>
      <c r="AP499" s="136">
        <v>27</v>
      </c>
      <c r="AQ499" s="6">
        <v>0.46</v>
      </c>
      <c r="AR499" s="149">
        <v>0</v>
      </c>
      <c r="AS499" s="149">
        <v>0.14000000000000001</v>
      </c>
      <c r="AT499" s="149">
        <v>0.14000000000000001</v>
      </c>
      <c r="AU499" s="149">
        <v>0.14000000000000001</v>
      </c>
      <c r="AV499" s="136">
        <v>0</v>
      </c>
      <c r="AW499" s="136">
        <v>910</v>
      </c>
      <c r="AX499" s="136">
        <v>910</v>
      </c>
      <c r="AY499" s="136">
        <v>910</v>
      </c>
      <c r="AZ499" s="149">
        <v>0</v>
      </c>
      <c r="BA499" s="149">
        <v>0.1</v>
      </c>
      <c r="BB499" s="149">
        <v>0.1</v>
      </c>
      <c r="BC499" s="149">
        <v>0.1</v>
      </c>
      <c r="BD499" s="138">
        <v>0</v>
      </c>
      <c r="BE499" s="138"/>
      <c r="BF499" s="138"/>
      <c r="BG499" s="136">
        <v>0</v>
      </c>
      <c r="BH499" s="6">
        <v>3.35</v>
      </c>
      <c r="BI499" s="6">
        <v>3.7</v>
      </c>
      <c r="BJ499" s="136"/>
      <c r="BK499" s="136"/>
      <c r="BL499" s="136"/>
      <c r="BM499" s="136"/>
      <c r="BN499" s="238"/>
      <c r="BO499" s="136">
        <v>176235.08333333299</v>
      </c>
      <c r="BP499" s="136">
        <v>295780.57463333302</v>
      </c>
      <c r="BQ499" s="136">
        <v>54584.541355555601</v>
      </c>
      <c r="BR499" s="136">
        <v>987855.32782222203</v>
      </c>
      <c r="BS499" s="136">
        <v>46421.612322222201</v>
      </c>
      <c r="BT499" s="136">
        <v>1416.3829333333299</v>
      </c>
      <c r="BU499" s="136">
        <v>53580.366766666702</v>
      </c>
    </row>
    <row r="500" spans="1:73">
      <c r="A500" s="4" t="s">
        <v>110</v>
      </c>
      <c r="B500" s="137">
        <v>40</v>
      </c>
      <c r="C500" s="137">
        <v>1989</v>
      </c>
      <c r="D500" s="190">
        <v>1000666</v>
      </c>
      <c r="E500" s="141">
        <v>503207</v>
      </c>
      <c r="F500" s="141">
        <v>21635</v>
      </c>
      <c r="G500" s="191">
        <v>4.0999999999999996</v>
      </c>
      <c r="H500" s="209"/>
      <c r="I500" s="209"/>
      <c r="J500" s="209"/>
      <c r="K500" s="145">
        <v>21059</v>
      </c>
      <c r="L500" s="197"/>
      <c r="N500" s="140">
        <v>19796408</v>
      </c>
      <c r="O500" s="145">
        <v>8553</v>
      </c>
      <c r="P500" s="145">
        <v>41899</v>
      </c>
      <c r="Q500" s="145">
        <v>15057</v>
      </c>
      <c r="R500" s="145">
        <v>56850.42</v>
      </c>
      <c r="S500" s="145">
        <v>24980.42</v>
      </c>
      <c r="T500" s="145">
        <v>419</v>
      </c>
      <c r="U500" s="145">
        <v>517</v>
      </c>
      <c r="V500" s="145">
        <v>590</v>
      </c>
      <c r="W500" s="145">
        <v>90</v>
      </c>
      <c r="X500" s="145">
        <v>165</v>
      </c>
      <c r="Y500" s="145">
        <v>236</v>
      </c>
      <c r="Z500" s="145">
        <v>300</v>
      </c>
      <c r="AA500" s="136">
        <f>ROUND((T500+X500)-MAX(0.3*(T500-106-170),0),0)</f>
        <v>541</v>
      </c>
      <c r="AB500" s="136">
        <f>ROUND((U500+Y500)-MAX(0.3*(U500-106-170),0),0)</f>
        <v>681</v>
      </c>
      <c r="AC500" s="136">
        <f>ROUND((V500+Z500)-MAX(0.3*(V500-106-170),0),0)</f>
        <v>796</v>
      </c>
      <c r="AD500" s="203">
        <v>768</v>
      </c>
      <c r="AE500" s="136">
        <v>368</v>
      </c>
      <c r="AF500" s="136">
        <v>61</v>
      </c>
      <c r="AG500" s="136">
        <f>SUM(AE500:AF500)</f>
        <v>429</v>
      </c>
      <c r="AH500" s="136">
        <f>ROUND((AG500+W500)-MAX(0.3*(AG500-106-170),0),0)</f>
        <v>473</v>
      </c>
      <c r="AI500" s="203">
        <v>64</v>
      </c>
      <c r="AJ500" s="204">
        <v>6.7</v>
      </c>
      <c r="AK500" s="136">
        <v>0</v>
      </c>
      <c r="AL500" s="136">
        <v>83</v>
      </c>
      <c r="AM500" s="136">
        <v>17</v>
      </c>
      <c r="AN500" s="6">
        <v>0.83</v>
      </c>
      <c r="AO500" s="136">
        <v>41</v>
      </c>
      <c r="AP500" s="136">
        <v>9</v>
      </c>
      <c r="AQ500" s="6">
        <v>0.82</v>
      </c>
      <c r="AR500" s="149">
        <v>0</v>
      </c>
      <c r="AS500" s="149">
        <v>0.14000000000000001</v>
      </c>
      <c r="AT500" s="149">
        <v>0.14000000000000001</v>
      </c>
      <c r="AU500" s="149">
        <v>0.14000000000000001</v>
      </c>
      <c r="AV500" s="136">
        <v>0</v>
      </c>
      <c r="AW500" s="136">
        <v>910</v>
      </c>
      <c r="AX500" s="136">
        <v>910</v>
      </c>
      <c r="AY500" s="136">
        <v>910</v>
      </c>
      <c r="AZ500" s="149">
        <v>0</v>
      </c>
      <c r="BA500" s="149">
        <v>0.1</v>
      </c>
      <c r="BB500" s="149">
        <v>0.1</v>
      </c>
      <c r="BC500" s="149">
        <v>0.1</v>
      </c>
      <c r="BD500" s="138">
        <v>0.2296</v>
      </c>
      <c r="BE500" s="138"/>
      <c r="BF500" s="138"/>
      <c r="BG500" s="136">
        <v>0</v>
      </c>
      <c r="BH500" s="6">
        <v>3.35</v>
      </c>
      <c r="BI500" s="6">
        <v>4.25</v>
      </c>
      <c r="BJ500" s="136"/>
      <c r="BK500" s="136"/>
      <c r="BL500" s="136"/>
      <c r="BM500" s="136"/>
      <c r="BN500" s="238"/>
      <c r="BO500" s="136">
        <v>14338.75</v>
      </c>
      <c r="BP500" s="136">
        <v>21892.7578333333</v>
      </c>
      <c r="BQ500" s="136">
        <v>3653.28655555556</v>
      </c>
      <c r="BR500" s="136">
        <v>55848.855333333297</v>
      </c>
      <c r="BS500" s="136">
        <v>4812.2575444444401</v>
      </c>
      <c r="BT500" s="136">
        <v>59.120555555555597</v>
      </c>
      <c r="BU500" s="136">
        <v>5042.91022222222</v>
      </c>
    </row>
    <row r="501" spans="1:73">
      <c r="A501" s="4" t="s">
        <v>111</v>
      </c>
      <c r="B501" s="137">
        <v>41</v>
      </c>
      <c r="C501" s="137">
        <v>1989</v>
      </c>
      <c r="D501" s="190">
        <v>3456775</v>
      </c>
      <c r="E501" s="141">
        <v>1619360</v>
      </c>
      <c r="F501" s="141">
        <v>78555</v>
      </c>
      <c r="G501" s="191">
        <v>4.5999999999999996</v>
      </c>
      <c r="H501" s="209"/>
      <c r="I501" s="209"/>
      <c r="J501" s="209"/>
      <c r="K501" s="145">
        <v>61347</v>
      </c>
      <c r="L501" s="197"/>
      <c r="N501" s="140">
        <v>52225817</v>
      </c>
      <c r="O501" s="145">
        <v>62090</v>
      </c>
      <c r="P501" s="145">
        <v>107461</v>
      </c>
      <c r="Q501" s="145">
        <v>37466</v>
      </c>
      <c r="R501" s="145">
        <v>272044.09999999998</v>
      </c>
      <c r="S501" s="145">
        <v>94968.09</v>
      </c>
      <c r="T501" s="145">
        <v>165</v>
      </c>
      <c r="U501" s="145">
        <v>206</v>
      </c>
      <c r="V501" s="145">
        <v>248</v>
      </c>
      <c r="W501" s="145">
        <v>90</v>
      </c>
      <c r="X501" s="145">
        <v>165</v>
      </c>
      <c r="Y501" s="145">
        <v>236</v>
      </c>
      <c r="Z501" s="145">
        <v>300</v>
      </c>
      <c r="AA501" s="136">
        <f>ROUND((T501+X501)-MAX(0.3*(T501-106-170),0),0)</f>
        <v>330</v>
      </c>
      <c r="AB501" s="136">
        <f>ROUND((U501+Y501)-MAX(0.3*(U501-106-170),0),0)</f>
        <v>442</v>
      </c>
      <c r="AC501" s="136">
        <f>ROUND((V501+Z501)-MAX(0.3*(V501-106-170),0),0)</f>
        <v>548</v>
      </c>
      <c r="AD501" s="203">
        <v>7342</v>
      </c>
      <c r="AE501" s="136">
        <v>368</v>
      </c>
      <c r="AF501" s="136">
        <v>0</v>
      </c>
      <c r="AG501" s="136">
        <f>SUM(AE501:AF501)</f>
        <v>368</v>
      </c>
      <c r="AH501" s="136">
        <f>ROUND((AG501+W501)-MAX(0.3*(AG501-106-170),0),0)</f>
        <v>430</v>
      </c>
      <c r="AI501" s="203">
        <v>585</v>
      </c>
      <c r="AJ501" s="204">
        <v>17</v>
      </c>
      <c r="AK501" s="136">
        <v>0</v>
      </c>
      <c r="AL501" s="136">
        <v>87</v>
      </c>
      <c r="AM501" s="136">
        <v>37</v>
      </c>
      <c r="AN501" s="6">
        <v>0.7</v>
      </c>
      <c r="AO501" s="136">
        <v>35</v>
      </c>
      <c r="AP501" s="136">
        <v>11</v>
      </c>
      <c r="AQ501" s="6">
        <v>0.76</v>
      </c>
      <c r="AR501" s="149">
        <v>0</v>
      </c>
      <c r="AS501" s="149">
        <v>0.14000000000000001</v>
      </c>
      <c r="AT501" s="149">
        <v>0.14000000000000001</v>
      </c>
      <c r="AU501" s="149">
        <v>0.14000000000000001</v>
      </c>
      <c r="AV501" s="136">
        <v>0</v>
      </c>
      <c r="AW501" s="136">
        <v>910</v>
      </c>
      <c r="AX501" s="136">
        <v>910</v>
      </c>
      <c r="AY501" s="136">
        <v>910</v>
      </c>
      <c r="AZ501" s="149">
        <v>0</v>
      </c>
      <c r="BA501" s="149">
        <v>0.1</v>
      </c>
      <c r="BB501" s="149">
        <v>0.1</v>
      </c>
      <c r="BC501" s="149">
        <v>0.1</v>
      </c>
      <c r="BD501" s="138">
        <v>0</v>
      </c>
      <c r="BE501" s="138"/>
      <c r="BF501" s="138"/>
      <c r="BG501" s="136">
        <v>0</v>
      </c>
      <c r="BH501" s="6">
        <v>3.35</v>
      </c>
      <c r="BI501" s="6">
        <v>3.35</v>
      </c>
      <c r="BJ501" s="136"/>
      <c r="BK501" s="136"/>
      <c r="BL501" s="136"/>
      <c r="BM501" s="136"/>
      <c r="BN501" s="238"/>
      <c r="BO501" s="136">
        <v>79021.5</v>
      </c>
      <c r="BP501" s="136">
        <v>187535.403233333</v>
      </c>
      <c r="BQ501" s="136">
        <v>35890.204011111098</v>
      </c>
      <c r="BR501" s="136">
        <v>453496.22436666698</v>
      </c>
      <c r="BS501" s="136">
        <v>60953.112099999998</v>
      </c>
      <c r="BT501" s="136">
        <v>5886.4984111111098</v>
      </c>
      <c r="BU501" s="136">
        <v>77596.667866666699</v>
      </c>
    </row>
    <row r="502" spans="1:73">
      <c r="A502" s="4" t="s">
        <v>112</v>
      </c>
      <c r="B502" s="137">
        <v>42</v>
      </c>
      <c r="C502" s="137">
        <v>1989</v>
      </c>
      <c r="D502" s="190">
        <v>696701</v>
      </c>
      <c r="E502" s="141">
        <v>346463</v>
      </c>
      <c r="F502" s="141">
        <v>14462</v>
      </c>
      <c r="G502" s="191">
        <v>4</v>
      </c>
      <c r="H502" s="209"/>
      <c r="I502" s="209"/>
      <c r="J502" s="209"/>
      <c r="K502" s="145">
        <v>11790</v>
      </c>
      <c r="N502" s="140">
        <v>10516247</v>
      </c>
      <c r="O502" s="145">
        <v>4462</v>
      </c>
      <c r="P502" s="145">
        <v>18928</v>
      </c>
      <c r="Q502" s="145">
        <v>6632</v>
      </c>
      <c r="R502" s="145">
        <v>50291.67</v>
      </c>
      <c r="S502" s="145">
        <v>16958.330000000002</v>
      </c>
      <c r="T502" s="145">
        <v>323</v>
      </c>
      <c r="U502" s="145">
        <v>366</v>
      </c>
      <c r="V502" s="145">
        <v>408</v>
      </c>
      <c r="W502" s="145">
        <v>90</v>
      </c>
      <c r="X502" s="145">
        <v>165</v>
      </c>
      <c r="Y502" s="145">
        <v>236</v>
      </c>
      <c r="Z502" s="145">
        <v>300</v>
      </c>
      <c r="AA502" s="136">
        <f>ROUND((T502+X502)-MAX(0.3*(T502-106-170),0),0)</f>
        <v>474</v>
      </c>
      <c r="AB502" s="136">
        <f>ROUND((U502+Y502)-MAX(0.3*(U502-106-170),0),0)</f>
        <v>575</v>
      </c>
      <c r="AC502" s="136">
        <f>ROUND((V502+Z502)-MAX(0.3*(V502-106-170),0),0)</f>
        <v>668</v>
      </c>
      <c r="AD502" s="203">
        <v>670</v>
      </c>
      <c r="AE502" s="136">
        <v>368</v>
      </c>
      <c r="AF502" s="136">
        <v>15</v>
      </c>
      <c r="AG502" s="136">
        <f>SUM(AE502:AF502)</f>
        <v>383</v>
      </c>
      <c r="AH502" s="136">
        <f>ROUND((AG502+W502)-MAX(0.3*(AG502-106-170),0),0)</f>
        <v>441</v>
      </c>
      <c r="AI502" s="203">
        <v>92</v>
      </c>
      <c r="AJ502" s="204">
        <v>13.2</v>
      </c>
      <c r="AK502" s="136">
        <v>0</v>
      </c>
      <c r="AL502" s="136">
        <v>24</v>
      </c>
      <c r="AM502" s="136">
        <v>46</v>
      </c>
      <c r="AN502" s="6">
        <v>0.34</v>
      </c>
      <c r="AO502" s="136">
        <v>15</v>
      </c>
      <c r="AP502" s="136">
        <v>20</v>
      </c>
      <c r="AQ502" s="6">
        <v>0.43</v>
      </c>
      <c r="AR502" s="149">
        <v>0</v>
      </c>
      <c r="AS502" s="149">
        <v>0.14000000000000001</v>
      </c>
      <c r="AT502" s="149">
        <v>0.14000000000000001</v>
      </c>
      <c r="AU502" s="149">
        <v>0.14000000000000001</v>
      </c>
      <c r="AV502" s="136">
        <v>0</v>
      </c>
      <c r="AW502" s="136">
        <v>910</v>
      </c>
      <c r="AX502" s="136">
        <v>910</v>
      </c>
      <c r="AY502" s="136">
        <v>910</v>
      </c>
      <c r="AZ502" s="149">
        <v>0</v>
      </c>
      <c r="BA502" s="149">
        <v>0.1</v>
      </c>
      <c r="BB502" s="149">
        <v>0.1</v>
      </c>
      <c r="BC502" s="149">
        <v>0.1</v>
      </c>
      <c r="BD502" s="138">
        <v>0</v>
      </c>
      <c r="BE502" s="138"/>
      <c r="BF502" s="138"/>
      <c r="BG502" s="136">
        <v>0</v>
      </c>
      <c r="BH502" s="6">
        <v>3.35</v>
      </c>
      <c r="BI502" s="6">
        <v>3.35</v>
      </c>
      <c r="BJ502" s="136"/>
      <c r="BK502" s="136"/>
      <c r="BL502" s="136"/>
      <c r="BM502" s="136"/>
      <c r="BN502" s="238"/>
      <c r="BO502" s="136">
        <v>16806.666666666631</v>
      </c>
      <c r="BP502" s="136">
        <v>32973.424655555602</v>
      </c>
      <c r="BQ502" s="136">
        <v>9666.3700444444494</v>
      </c>
      <c r="BR502" s="136">
        <v>98971.592955555607</v>
      </c>
      <c r="BS502" s="136">
        <v>7916.5644777777798</v>
      </c>
      <c r="BT502" s="136">
        <v>420.70801111111098</v>
      </c>
      <c r="BU502" s="136">
        <v>9360.5417666666708</v>
      </c>
    </row>
    <row r="503" spans="1:73">
      <c r="A503" s="4" t="s">
        <v>113</v>
      </c>
      <c r="B503" s="137">
        <v>43</v>
      </c>
      <c r="C503" s="137">
        <v>1989</v>
      </c>
      <c r="D503" s="190">
        <v>4854444</v>
      </c>
      <c r="E503" s="141">
        <v>2247161</v>
      </c>
      <c r="F503" s="141">
        <v>120177</v>
      </c>
      <c r="G503" s="191">
        <v>5.0999999999999996</v>
      </c>
      <c r="H503" s="209"/>
      <c r="I503" s="209"/>
      <c r="J503" s="209"/>
      <c r="K503" s="145">
        <v>91579</v>
      </c>
      <c r="L503" s="197"/>
      <c r="N503" s="140">
        <v>77069823</v>
      </c>
      <c r="O503" s="145">
        <v>49077</v>
      </c>
      <c r="P503" s="145">
        <v>195481</v>
      </c>
      <c r="Q503" s="145">
        <v>70575</v>
      </c>
      <c r="R503" s="145">
        <v>499996.3</v>
      </c>
      <c r="S503" s="145">
        <v>192726.9</v>
      </c>
      <c r="T503" s="145">
        <v>133</v>
      </c>
      <c r="U503" s="145">
        <v>173</v>
      </c>
      <c r="V503" s="145">
        <v>211</v>
      </c>
      <c r="W503" s="145">
        <v>90</v>
      </c>
      <c r="X503" s="145">
        <v>165</v>
      </c>
      <c r="Y503" s="145">
        <v>236</v>
      </c>
      <c r="Z503" s="145">
        <v>300</v>
      </c>
      <c r="AA503" s="136">
        <f>ROUND((T503+X503)-MAX(0.3*(T503-106-170),0),0)</f>
        <v>298</v>
      </c>
      <c r="AB503" s="136">
        <f>ROUND((U503+Y503)-MAX(0.3*(U503-106-170),0),0)</f>
        <v>409</v>
      </c>
      <c r="AC503" s="136">
        <f>ROUND((V503+Z503)-MAX(0.3*(V503-106-170),0),0)</f>
        <v>511</v>
      </c>
      <c r="AD503" s="203">
        <v>9961</v>
      </c>
      <c r="AE503" s="136">
        <v>368</v>
      </c>
      <c r="AF503" s="136">
        <v>0</v>
      </c>
      <c r="AG503" s="136">
        <f>SUM(AE503:AF503)</f>
        <v>368</v>
      </c>
      <c r="AH503" s="136">
        <f>ROUND((AG503+W503)-MAX(0.3*(AG503-106-170),0),0)</f>
        <v>430</v>
      </c>
      <c r="AI503" s="203">
        <v>891</v>
      </c>
      <c r="AJ503" s="204">
        <v>18.399999999999999</v>
      </c>
      <c r="AK503" s="136">
        <v>1</v>
      </c>
      <c r="AL503" s="136">
        <v>59</v>
      </c>
      <c r="AM503" s="136">
        <v>40</v>
      </c>
      <c r="AN503" s="6">
        <v>0.6</v>
      </c>
      <c r="AO503" s="136">
        <v>22</v>
      </c>
      <c r="AP503" s="136">
        <v>11</v>
      </c>
      <c r="AQ503" s="6">
        <v>0.67</v>
      </c>
      <c r="AR503" s="149">
        <v>0</v>
      </c>
      <c r="AS503" s="149">
        <v>0.14000000000000001</v>
      </c>
      <c r="AT503" s="149">
        <v>0.14000000000000001</v>
      </c>
      <c r="AU503" s="149">
        <v>0.14000000000000001</v>
      </c>
      <c r="AV503" s="136">
        <v>0</v>
      </c>
      <c r="AW503" s="136">
        <v>910</v>
      </c>
      <c r="AX503" s="136">
        <v>910</v>
      </c>
      <c r="AY503" s="136">
        <v>910</v>
      </c>
      <c r="AZ503" s="149">
        <v>0</v>
      </c>
      <c r="BA503" s="149">
        <v>0.1</v>
      </c>
      <c r="BB503" s="149">
        <v>0.1</v>
      </c>
      <c r="BC503" s="149">
        <v>0.1</v>
      </c>
      <c r="BD503" s="138">
        <v>0</v>
      </c>
      <c r="BE503" s="138"/>
      <c r="BF503" s="138"/>
      <c r="BG503" s="136">
        <v>0</v>
      </c>
      <c r="BH503" s="6">
        <v>3.35</v>
      </c>
      <c r="BI503" s="6">
        <v>3.35</v>
      </c>
      <c r="BJ503" s="136"/>
      <c r="BK503" s="136"/>
      <c r="BL503" s="136"/>
      <c r="BM503" s="136"/>
      <c r="BN503" s="238"/>
      <c r="BO503" s="136">
        <v>91796.333333333299</v>
      </c>
      <c r="BP503" s="136">
        <v>208438.59207777801</v>
      </c>
      <c r="BQ503" s="136">
        <v>34953.874111111101</v>
      </c>
      <c r="BR503" s="136">
        <v>587874.98503333295</v>
      </c>
      <c r="BS503" s="136">
        <v>99993.954077777802</v>
      </c>
      <c r="BT503" s="136">
        <v>8791.53897777778</v>
      </c>
      <c r="BU503" s="136">
        <v>136196.092522222</v>
      </c>
    </row>
    <row r="504" spans="1:73">
      <c r="A504" s="4" t="s">
        <v>114</v>
      </c>
      <c r="B504" s="137">
        <v>44</v>
      </c>
      <c r="C504" s="137">
        <v>1989</v>
      </c>
      <c r="D504" s="190">
        <v>16806735</v>
      </c>
      <c r="E504" s="141">
        <v>7881265</v>
      </c>
      <c r="F504" s="141">
        <v>561665</v>
      </c>
      <c r="G504" s="191">
        <v>6.7</v>
      </c>
      <c r="H504" s="209"/>
      <c r="I504" s="209"/>
      <c r="J504" s="209"/>
      <c r="K504" s="145">
        <v>349952</v>
      </c>
      <c r="L504" s="197"/>
      <c r="N504" s="140">
        <v>274061924</v>
      </c>
      <c r="O504" s="145">
        <v>95388</v>
      </c>
      <c r="P504" s="145">
        <v>539858</v>
      </c>
      <c r="Q504" s="145">
        <v>181598</v>
      </c>
      <c r="R504" s="145">
        <v>1634488</v>
      </c>
      <c r="S504" s="145">
        <v>542173.80000000005</v>
      </c>
      <c r="T504" s="145">
        <v>158</v>
      </c>
      <c r="U504" s="145">
        <v>184</v>
      </c>
      <c r="V504" s="145">
        <v>221</v>
      </c>
      <c r="W504" s="145">
        <v>90</v>
      </c>
      <c r="X504" s="145">
        <v>165</v>
      </c>
      <c r="Y504" s="145">
        <v>236</v>
      </c>
      <c r="Z504" s="145">
        <v>300</v>
      </c>
      <c r="AA504" s="136">
        <f>ROUND((T504+X504)-MAX(0.3*(T504-106-170),0),0)</f>
        <v>323</v>
      </c>
      <c r="AB504" s="136">
        <f>ROUND((U504+Y504)-MAX(0.3*(U504-106-170),0),0)</f>
        <v>420</v>
      </c>
      <c r="AC504" s="136">
        <f>ROUND((V504+Z504)-MAX(0.3*(V504-106-170),0),0)</f>
        <v>521</v>
      </c>
      <c r="AD504" s="203">
        <v>21052</v>
      </c>
      <c r="AE504" s="136">
        <v>368</v>
      </c>
      <c r="AF504" s="136">
        <v>0</v>
      </c>
      <c r="AG504" s="136">
        <f>SUM(AE504:AF504)</f>
        <v>368</v>
      </c>
      <c r="AH504" s="136">
        <f>ROUND((AG504+W504)-MAX(0.3*(AG504-106-170),0),0)</f>
        <v>430</v>
      </c>
      <c r="AI504" s="203">
        <v>2880</v>
      </c>
      <c r="AJ504" s="204">
        <v>17.100000000000001</v>
      </c>
      <c r="AK504" s="136">
        <v>0</v>
      </c>
      <c r="AL504" s="136">
        <v>93</v>
      </c>
      <c r="AM504" s="136">
        <v>57</v>
      </c>
      <c r="AN504" s="6">
        <v>0.62</v>
      </c>
      <c r="AO504" s="136">
        <v>23</v>
      </c>
      <c r="AP504" s="136">
        <v>8</v>
      </c>
      <c r="AQ504" s="6">
        <v>0.74</v>
      </c>
      <c r="AR504" s="149">
        <v>0</v>
      </c>
      <c r="AS504" s="149">
        <v>0.14000000000000001</v>
      </c>
      <c r="AT504" s="149">
        <v>0.14000000000000001</v>
      </c>
      <c r="AU504" s="149">
        <v>0.14000000000000001</v>
      </c>
      <c r="AV504" s="136">
        <v>0</v>
      </c>
      <c r="AW504" s="136">
        <v>910</v>
      </c>
      <c r="AX504" s="136">
        <v>910</v>
      </c>
      <c r="AY504" s="136">
        <v>910</v>
      </c>
      <c r="AZ504" s="149">
        <v>0</v>
      </c>
      <c r="BA504" s="149">
        <v>0.1</v>
      </c>
      <c r="BB504" s="149">
        <v>0.1</v>
      </c>
      <c r="BC504" s="149">
        <v>0.1</v>
      </c>
      <c r="BD504" s="138">
        <v>0</v>
      </c>
      <c r="BE504" s="138"/>
      <c r="BF504" s="138"/>
      <c r="BG504" s="136">
        <v>0</v>
      </c>
      <c r="BH504" s="6">
        <v>3.35</v>
      </c>
      <c r="BI504" s="6">
        <v>3.35</v>
      </c>
      <c r="BJ504" s="136"/>
      <c r="BK504" s="136"/>
      <c r="BL504" s="136"/>
      <c r="BM504" s="136"/>
      <c r="BN504" s="238"/>
      <c r="BO504" s="136">
        <v>310990.75</v>
      </c>
      <c r="BP504" s="136">
        <v>971511.79703333299</v>
      </c>
      <c r="BQ504" s="136">
        <v>117545.96903333301</v>
      </c>
      <c r="BR504" s="136">
        <v>1929865.1564222199</v>
      </c>
      <c r="BS504" s="136">
        <v>457333.73926666699</v>
      </c>
      <c r="BT504" s="136">
        <v>22884.998833333299</v>
      </c>
      <c r="BU504" s="136">
        <v>547572.33607777802</v>
      </c>
    </row>
    <row r="505" spans="1:73">
      <c r="A505" s="4" t="s">
        <v>115</v>
      </c>
      <c r="B505" s="137">
        <v>45</v>
      </c>
      <c r="C505" s="137">
        <v>1989</v>
      </c>
      <c r="D505" s="190">
        <v>1705864</v>
      </c>
      <c r="E505" s="141">
        <v>753358</v>
      </c>
      <c r="F505" s="141">
        <v>35845</v>
      </c>
      <c r="G505" s="191">
        <v>4.5</v>
      </c>
      <c r="H505" s="209"/>
      <c r="I505" s="209"/>
      <c r="J505" s="209"/>
      <c r="K505" s="145">
        <v>28668</v>
      </c>
      <c r="L505" s="197"/>
      <c r="N505" s="140">
        <v>23700811</v>
      </c>
      <c r="O505" s="145">
        <v>118322</v>
      </c>
      <c r="P505" s="145">
        <v>43627</v>
      </c>
      <c r="Q505" s="145">
        <v>14969</v>
      </c>
      <c r="R505" s="145">
        <v>94998.66</v>
      </c>
      <c r="S505" s="145">
        <v>33929.67</v>
      </c>
      <c r="T505" s="145">
        <v>301</v>
      </c>
      <c r="U505" s="145">
        <v>376</v>
      </c>
      <c r="V505" s="145">
        <v>439</v>
      </c>
      <c r="W505" s="145">
        <v>90</v>
      </c>
      <c r="X505" s="145">
        <v>165</v>
      </c>
      <c r="Y505" s="145">
        <v>236</v>
      </c>
      <c r="Z505" s="145">
        <v>300</v>
      </c>
      <c r="AA505" s="136">
        <f>ROUND((T505+X505)-MAX(0.3*(T505-106-170),0),0)</f>
        <v>459</v>
      </c>
      <c r="AB505" s="136">
        <f>ROUND((U505+Y505)-MAX(0.3*(U505-106-170),0),0)</f>
        <v>582</v>
      </c>
      <c r="AC505" s="136">
        <f>ROUND((V505+Z505)-MAX(0.3*(V505-106-170),0),0)</f>
        <v>690</v>
      </c>
      <c r="AD505" s="203">
        <v>1201</v>
      </c>
      <c r="AE505" s="136">
        <v>368</v>
      </c>
      <c r="AF505" s="136">
        <v>9</v>
      </c>
      <c r="AG505" s="136">
        <f>SUM(AE505:AF505)</f>
        <v>377</v>
      </c>
      <c r="AH505" s="136">
        <f>ROUND((AG505+W505)-MAX(0.3*(AG505-106-170),0),0)</f>
        <v>437</v>
      </c>
      <c r="AI505" s="203">
        <v>138</v>
      </c>
      <c r="AJ505" s="204">
        <v>8.1999999999999993</v>
      </c>
      <c r="AK505" s="136">
        <v>0</v>
      </c>
      <c r="AL505" s="136">
        <v>28</v>
      </c>
      <c r="AM505" s="136">
        <v>47</v>
      </c>
      <c r="AN505" s="6">
        <v>0.37</v>
      </c>
      <c r="AO505" s="136">
        <v>7</v>
      </c>
      <c r="AP505" s="136">
        <v>22</v>
      </c>
      <c r="AQ505" s="6">
        <v>0.24</v>
      </c>
      <c r="AR505" s="149">
        <v>0</v>
      </c>
      <c r="AS505" s="149">
        <v>0.14000000000000001</v>
      </c>
      <c r="AT505" s="149">
        <v>0.14000000000000001</v>
      </c>
      <c r="AU505" s="149">
        <v>0.14000000000000001</v>
      </c>
      <c r="AV505" s="136">
        <v>0</v>
      </c>
      <c r="AW505" s="136">
        <v>910</v>
      </c>
      <c r="AX505" s="136">
        <v>910</v>
      </c>
      <c r="AY505" s="136">
        <v>910</v>
      </c>
      <c r="AZ505" s="149">
        <v>0</v>
      </c>
      <c r="BA505" s="149">
        <v>0.1</v>
      </c>
      <c r="BB505" s="149">
        <v>0.1</v>
      </c>
      <c r="BC505" s="149">
        <v>0.1</v>
      </c>
      <c r="BD505" s="138">
        <v>0</v>
      </c>
      <c r="BE505" s="138"/>
      <c r="BF505" s="138"/>
      <c r="BG505" s="136">
        <v>0</v>
      </c>
      <c r="BH505" s="6">
        <v>3.35</v>
      </c>
      <c r="BI505" s="6">
        <v>3.35</v>
      </c>
      <c r="BJ505" s="136"/>
      <c r="BK505" s="136"/>
      <c r="BL505" s="136"/>
      <c r="BM505" s="136"/>
      <c r="BN505" s="238"/>
      <c r="BO505" s="136">
        <v>41777.416666666701</v>
      </c>
      <c r="BP505" s="136">
        <v>53640.397077777801</v>
      </c>
      <c r="BQ505" s="136">
        <v>24436.030955555601</v>
      </c>
      <c r="BR505" s="136">
        <v>233647.728622222</v>
      </c>
      <c r="BS505" s="136">
        <v>4042.7554</v>
      </c>
      <c r="BT505" s="136">
        <v>231.91688888888899</v>
      </c>
      <c r="BU505" s="136">
        <v>4723.00133333333</v>
      </c>
    </row>
    <row r="506" spans="1:73">
      <c r="A506" s="4" t="s">
        <v>116</v>
      </c>
      <c r="B506" s="137">
        <v>46</v>
      </c>
      <c r="C506" s="137">
        <v>1989</v>
      </c>
      <c r="D506" s="190">
        <v>557707</v>
      </c>
      <c r="E506" s="141">
        <v>295100</v>
      </c>
      <c r="F506" s="141">
        <v>10836</v>
      </c>
      <c r="G506" s="191">
        <v>3.5</v>
      </c>
      <c r="H506" s="209"/>
      <c r="I506" s="209"/>
      <c r="J506" s="209"/>
      <c r="K506" s="145">
        <v>11120</v>
      </c>
      <c r="L506" s="197"/>
      <c r="N506" s="140">
        <v>9842411</v>
      </c>
      <c r="O506" s="145">
        <v>1977</v>
      </c>
      <c r="P506" s="145">
        <v>19723</v>
      </c>
      <c r="Q506" s="145">
        <v>7015</v>
      </c>
      <c r="R506" s="145">
        <v>34058.58</v>
      </c>
      <c r="S506" s="145">
        <v>15210.58</v>
      </c>
      <c r="T506" s="145">
        <v>527</v>
      </c>
      <c r="U506" s="145">
        <v>629</v>
      </c>
      <c r="V506" s="145">
        <v>705</v>
      </c>
      <c r="W506" s="145">
        <v>90</v>
      </c>
      <c r="X506" s="145">
        <v>165</v>
      </c>
      <c r="Y506" s="145">
        <v>236</v>
      </c>
      <c r="Z506" s="145">
        <v>300</v>
      </c>
      <c r="AA506" s="136">
        <f>ROUND((T506+X506)-MAX(0.3*(T506-106-170),0),0)</f>
        <v>617</v>
      </c>
      <c r="AB506" s="136">
        <f>ROUND((U506+Y506)-MAX(0.3*(U506-106-170),0),0)</f>
        <v>759</v>
      </c>
      <c r="AC506" s="136">
        <f>ROUND((V506+Z506)-MAX(0.3*(V506-106-170),0),0)</f>
        <v>876</v>
      </c>
      <c r="AD506" s="203">
        <v>238</v>
      </c>
      <c r="AE506" s="136">
        <v>368</v>
      </c>
      <c r="AF506" s="136">
        <v>60</v>
      </c>
      <c r="AG506" s="136">
        <f>SUM(AE506:AF506)</f>
        <v>428</v>
      </c>
      <c r="AH506" s="136">
        <f>ROUND((AG506+W506)-MAX(0.3*(AG506-106-170),0),0)</f>
        <v>472</v>
      </c>
      <c r="AI506" s="203">
        <v>44</v>
      </c>
      <c r="AJ506" s="204">
        <v>8</v>
      </c>
      <c r="AK506" s="136">
        <v>1</v>
      </c>
      <c r="AL506" s="136">
        <v>74</v>
      </c>
      <c r="AM506" s="136">
        <v>76</v>
      </c>
      <c r="AN506" s="6">
        <v>0.49</v>
      </c>
      <c r="AO506" s="136">
        <v>16</v>
      </c>
      <c r="AP506" s="136">
        <v>14</v>
      </c>
      <c r="AQ506" s="6">
        <v>0.53</v>
      </c>
      <c r="AR506" s="149">
        <v>0</v>
      </c>
      <c r="AS506" s="149">
        <v>0.14000000000000001</v>
      </c>
      <c r="AT506" s="149">
        <v>0.14000000000000001</v>
      </c>
      <c r="AU506" s="149">
        <v>0.14000000000000001</v>
      </c>
      <c r="AV506" s="136">
        <v>0</v>
      </c>
      <c r="AW506" s="136">
        <v>910</v>
      </c>
      <c r="AX506" s="136">
        <v>910</v>
      </c>
      <c r="AY506" s="136">
        <v>910</v>
      </c>
      <c r="AZ506" s="149">
        <v>0</v>
      </c>
      <c r="BA506" s="149">
        <v>0.1</v>
      </c>
      <c r="BB506" s="149">
        <v>0.1</v>
      </c>
      <c r="BC506" s="149">
        <v>0.1</v>
      </c>
      <c r="BD506" s="138">
        <v>0.28000000000000003</v>
      </c>
      <c r="BE506" s="138"/>
      <c r="BF506" s="138"/>
      <c r="BG506" s="136">
        <v>1</v>
      </c>
      <c r="BH506" s="6">
        <v>3.35</v>
      </c>
      <c r="BI506" s="6">
        <v>3.75</v>
      </c>
      <c r="BJ506" s="136"/>
      <c r="BK506" s="136"/>
      <c r="BL506" s="136"/>
      <c r="BM506" s="136"/>
      <c r="BN506" s="238"/>
      <c r="BO506" s="136">
        <v>14562.166666666701</v>
      </c>
      <c r="BP506" s="136">
        <v>11183.067111111101</v>
      </c>
      <c r="BQ506" s="136">
        <v>3202.2233555555599</v>
      </c>
      <c r="BR506" s="136">
        <v>46708.2584444444</v>
      </c>
      <c r="BS506" s="136">
        <v>1252.7446333333301</v>
      </c>
      <c r="BT506" s="136">
        <v>136.619711111111</v>
      </c>
      <c r="BU506" s="136">
        <v>2694.11482222222</v>
      </c>
    </row>
    <row r="507" spans="1:73">
      <c r="A507" s="4" t="s">
        <v>117</v>
      </c>
      <c r="B507" s="137">
        <v>47</v>
      </c>
      <c r="C507" s="137">
        <v>1989</v>
      </c>
      <c r="D507" s="190">
        <v>6120246</v>
      </c>
      <c r="E507" s="141">
        <v>3029456</v>
      </c>
      <c r="F507" s="141">
        <v>122300</v>
      </c>
      <c r="G507" s="191">
        <v>3.9</v>
      </c>
      <c r="H507" s="209"/>
      <c r="I507" s="209"/>
      <c r="J507" s="209"/>
      <c r="K507" s="145">
        <v>137661</v>
      </c>
      <c r="L507" s="197"/>
      <c r="N507" s="140">
        <v>123358111</v>
      </c>
      <c r="O507" s="145">
        <v>58611</v>
      </c>
      <c r="P507" s="145">
        <v>145622</v>
      </c>
      <c r="Q507" s="145">
        <v>53918</v>
      </c>
      <c r="R507" s="145">
        <v>332520.09999999998</v>
      </c>
      <c r="S507" s="145">
        <v>137555.6</v>
      </c>
      <c r="T507" s="145">
        <v>294</v>
      </c>
      <c r="U507" s="145">
        <v>354</v>
      </c>
      <c r="V507" s="145">
        <v>410</v>
      </c>
      <c r="W507" s="145">
        <v>90</v>
      </c>
      <c r="X507" s="145">
        <v>165</v>
      </c>
      <c r="Y507" s="145">
        <v>236</v>
      </c>
      <c r="Z507" s="145">
        <v>300</v>
      </c>
      <c r="AA507" s="136">
        <f>ROUND((T507+X507)-MAX(0.3*(T507-106-170),0),0)</f>
        <v>454</v>
      </c>
      <c r="AB507" s="136">
        <f>ROUND((U507+Y507)-MAX(0.3*(U507-106-170),0),0)</f>
        <v>567</v>
      </c>
      <c r="AC507" s="136">
        <f>ROUND((V507+Z507)-MAX(0.3*(V507-106-170),0),0)</f>
        <v>670</v>
      </c>
      <c r="AD507" s="203">
        <v>8943</v>
      </c>
      <c r="AE507" s="136">
        <v>368</v>
      </c>
      <c r="AF507" s="136">
        <v>0</v>
      </c>
      <c r="AG507" s="136">
        <f>SUM(AE507:AF507)</f>
        <v>368</v>
      </c>
      <c r="AH507" s="136">
        <f>ROUND((AG507+W507)-MAX(0.3*(AG507-106-170),0),0)</f>
        <v>430</v>
      </c>
      <c r="AI507" s="203">
        <v>671</v>
      </c>
      <c r="AJ507" s="204">
        <v>10.9</v>
      </c>
      <c r="AK507" s="136">
        <v>1</v>
      </c>
      <c r="AL507" s="136">
        <v>59</v>
      </c>
      <c r="AM507" s="136">
        <v>39</v>
      </c>
      <c r="AN507" s="6">
        <v>0.6</v>
      </c>
      <c r="AO507" s="136">
        <v>30</v>
      </c>
      <c r="AP507" s="136">
        <v>10</v>
      </c>
      <c r="AQ507" s="6">
        <v>0.75</v>
      </c>
      <c r="AR507" s="149">
        <v>0</v>
      </c>
      <c r="AS507" s="149">
        <v>0.14000000000000001</v>
      </c>
      <c r="AT507" s="149">
        <v>0.14000000000000001</v>
      </c>
      <c r="AU507" s="149">
        <v>0.14000000000000001</v>
      </c>
      <c r="AV507" s="136">
        <v>0</v>
      </c>
      <c r="AW507" s="136">
        <v>910</v>
      </c>
      <c r="AX507" s="136">
        <v>910</v>
      </c>
      <c r="AY507" s="136">
        <v>910</v>
      </c>
      <c r="AZ507" s="149">
        <v>0</v>
      </c>
      <c r="BA507" s="149">
        <v>0.1</v>
      </c>
      <c r="BB507" s="149">
        <v>0.1</v>
      </c>
      <c r="BC507" s="149">
        <v>0.1</v>
      </c>
      <c r="BD507" s="138">
        <v>0</v>
      </c>
      <c r="BE507" s="138"/>
      <c r="BF507" s="138"/>
      <c r="BG507" s="136">
        <v>0</v>
      </c>
      <c r="BH507" s="6">
        <v>3.35</v>
      </c>
      <c r="BI507" s="6">
        <v>2.65</v>
      </c>
      <c r="BJ507" s="136"/>
      <c r="BK507" s="136"/>
      <c r="BL507" s="136"/>
      <c r="BM507" s="136"/>
      <c r="BN507" s="238"/>
      <c r="BO507" s="136">
        <v>77474.916666666701</v>
      </c>
      <c r="BP507" s="136">
        <v>164210.86321111099</v>
      </c>
      <c r="BQ507" s="136">
        <v>35898.1040111111</v>
      </c>
      <c r="BR507" s="136">
        <v>607754.76447777799</v>
      </c>
      <c r="BS507" s="136">
        <v>57271.416444444403</v>
      </c>
      <c r="BT507" s="136">
        <v>4959.3028222222201</v>
      </c>
      <c r="BU507" s="136">
        <v>79603.260211111105</v>
      </c>
    </row>
    <row r="508" spans="1:73">
      <c r="A508" s="4" t="s">
        <v>118</v>
      </c>
      <c r="B508" s="137">
        <v>48</v>
      </c>
      <c r="C508" s="137">
        <v>1989</v>
      </c>
      <c r="D508" s="190">
        <v>4746316</v>
      </c>
      <c r="E508" s="141">
        <v>2306850</v>
      </c>
      <c r="F508" s="141">
        <v>144244</v>
      </c>
      <c r="G508" s="191">
        <v>5.9</v>
      </c>
      <c r="H508" s="209"/>
      <c r="I508" s="209"/>
      <c r="J508" s="209"/>
      <c r="K508" s="145">
        <v>108064</v>
      </c>
      <c r="L508" s="197"/>
      <c r="N508" s="140">
        <v>89962254</v>
      </c>
      <c r="O508" s="145">
        <v>894189</v>
      </c>
      <c r="P508" s="145">
        <v>219273</v>
      </c>
      <c r="Q508" s="145">
        <v>78031</v>
      </c>
      <c r="R508" s="145">
        <v>320864.09999999998</v>
      </c>
      <c r="S508" s="145">
        <v>130987.5</v>
      </c>
      <c r="T508" s="145">
        <v>397</v>
      </c>
      <c r="U508" s="145">
        <v>492</v>
      </c>
      <c r="V508" s="145">
        <v>578</v>
      </c>
      <c r="W508" s="145">
        <v>90</v>
      </c>
      <c r="X508" s="145">
        <v>165</v>
      </c>
      <c r="Y508" s="145">
        <v>236</v>
      </c>
      <c r="Z508" s="145">
        <v>300</v>
      </c>
      <c r="AA508" s="136">
        <f>ROUND((T508+X508)-MAX(0.3*(T508-106-170),0),0)</f>
        <v>526</v>
      </c>
      <c r="AB508" s="136">
        <f>ROUND((U508+Y508)-MAX(0.3*(U508-106-170),0),0)</f>
        <v>663</v>
      </c>
      <c r="AC508" s="136">
        <f>ROUND((V508+Z508)-MAX(0.3*(V508-106-170),0),0)</f>
        <v>787</v>
      </c>
      <c r="AD508" s="203">
        <v>8498</v>
      </c>
      <c r="AE508" s="136">
        <v>368</v>
      </c>
      <c r="AF508" s="136">
        <v>28</v>
      </c>
      <c r="AG508" s="136">
        <f>SUM(AE508:AF508)</f>
        <v>396</v>
      </c>
      <c r="AH508" s="136">
        <f>ROUND((AG508+W508)-MAX(0.3*(AG508-106-170),0),0)</f>
        <v>450</v>
      </c>
      <c r="AI508" s="203">
        <v>455</v>
      </c>
      <c r="AJ508" s="204">
        <v>9.6</v>
      </c>
      <c r="AK508" s="136">
        <v>1</v>
      </c>
      <c r="AL508" s="136">
        <v>63</v>
      </c>
      <c r="AM508" s="136">
        <v>35</v>
      </c>
      <c r="AN508" s="6">
        <v>0.64</v>
      </c>
      <c r="AO508" s="136">
        <v>24</v>
      </c>
      <c r="AP508" s="136">
        <v>25</v>
      </c>
      <c r="AQ508" s="6">
        <v>0.49</v>
      </c>
      <c r="AR508" s="149">
        <v>0</v>
      </c>
      <c r="AS508" s="149">
        <v>0.14000000000000001</v>
      </c>
      <c r="AT508" s="149">
        <v>0.14000000000000001</v>
      </c>
      <c r="AU508" s="149">
        <v>0.14000000000000001</v>
      </c>
      <c r="AV508" s="136">
        <v>0</v>
      </c>
      <c r="AW508" s="136">
        <v>910</v>
      </c>
      <c r="AX508" s="136">
        <v>910</v>
      </c>
      <c r="AY508" s="136">
        <v>910</v>
      </c>
      <c r="AZ508" s="149">
        <v>0</v>
      </c>
      <c r="BA508" s="149">
        <v>0.1</v>
      </c>
      <c r="BB508" s="149">
        <v>0.1</v>
      </c>
      <c r="BC508" s="149">
        <v>0.1</v>
      </c>
      <c r="BD508" s="138">
        <v>0</v>
      </c>
      <c r="BE508" s="138"/>
      <c r="BF508" s="138"/>
      <c r="BG508" s="136">
        <v>0</v>
      </c>
      <c r="BH508" s="6">
        <v>3.35</v>
      </c>
      <c r="BI508" s="6">
        <v>3.85</v>
      </c>
      <c r="BJ508" s="136"/>
      <c r="BK508" s="136"/>
      <c r="BL508" s="136"/>
      <c r="BM508" s="136"/>
      <c r="BN508" s="238"/>
      <c r="BO508" s="136">
        <v>51266.583333333299</v>
      </c>
      <c r="BP508" s="136">
        <v>125231.497633333</v>
      </c>
      <c r="BQ508" s="136">
        <v>25548.832955555601</v>
      </c>
      <c r="BR508" s="136">
        <v>352466.01939999999</v>
      </c>
      <c r="BS508" s="136">
        <v>23731.545888888901</v>
      </c>
      <c r="BT508" s="136">
        <v>1062.9074888888899</v>
      </c>
      <c r="BU508" s="136">
        <v>28867.313911111101</v>
      </c>
    </row>
    <row r="509" spans="1:73">
      <c r="A509" s="4" t="s">
        <v>119</v>
      </c>
      <c r="B509" s="137">
        <v>49</v>
      </c>
      <c r="C509" s="137">
        <v>1989</v>
      </c>
      <c r="D509" s="190">
        <v>1806568</v>
      </c>
      <c r="E509" s="141">
        <v>691729</v>
      </c>
      <c r="F509" s="141">
        <v>65245</v>
      </c>
      <c r="G509" s="191">
        <v>8.6</v>
      </c>
      <c r="H509" s="209"/>
      <c r="I509" s="209"/>
      <c r="J509" s="209"/>
      <c r="K509" s="145">
        <v>26663</v>
      </c>
      <c r="L509" s="197"/>
      <c r="N509" s="140">
        <v>24528618</v>
      </c>
      <c r="O509" s="145">
        <v>300164</v>
      </c>
      <c r="P509" s="145">
        <v>109294</v>
      </c>
      <c r="Q509" s="145">
        <v>36087</v>
      </c>
      <c r="R509" s="145">
        <v>259228.3</v>
      </c>
      <c r="S509" s="145">
        <v>93969.16</v>
      </c>
      <c r="T509" s="145">
        <v>201</v>
      </c>
      <c r="U509" s="145">
        <v>249</v>
      </c>
      <c r="V509" s="145">
        <v>312</v>
      </c>
      <c r="W509" s="145">
        <v>90</v>
      </c>
      <c r="X509" s="145">
        <v>165</v>
      </c>
      <c r="Y509" s="145">
        <v>236</v>
      </c>
      <c r="Z509" s="145">
        <v>300</v>
      </c>
      <c r="AA509" s="136">
        <f>ROUND((T509+X509)-MAX(0.3*(T509-106-170),0),0)</f>
        <v>366</v>
      </c>
      <c r="AB509" s="136">
        <f>ROUND((U509+Y509)-MAX(0.3*(U509-106-170),0),0)</f>
        <v>485</v>
      </c>
      <c r="AC509" s="136">
        <f>ROUND((V509+Z509)-MAX(0.3*(V509-106-170),0),0)</f>
        <v>601</v>
      </c>
      <c r="AD509" s="203">
        <v>3339</v>
      </c>
      <c r="AE509" s="136">
        <v>368</v>
      </c>
      <c r="AF509" s="136">
        <v>0</v>
      </c>
      <c r="AG509" s="136">
        <f>SUM(AE509:AF509)</f>
        <v>368</v>
      </c>
      <c r="AH509" s="136">
        <f>ROUND((AG509+W509)-MAX(0.3*(AG509-106-170),0),0)</f>
        <v>430</v>
      </c>
      <c r="AI509" s="203">
        <v>283</v>
      </c>
      <c r="AJ509" s="204">
        <v>15.7</v>
      </c>
      <c r="AK509" s="136">
        <v>1</v>
      </c>
      <c r="AL509" s="136">
        <v>81</v>
      </c>
      <c r="AM509" s="136">
        <v>19</v>
      </c>
      <c r="AN509" s="6">
        <v>0.81</v>
      </c>
      <c r="AO509" s="136">
        <v>29</v>
      </c>
      <c r="AP509" s="136">
        <v>5</v>
      </c>
      <c r="AQ509" s="6">
        <v>0.85</v>
      </c>
      <c r="AR509" s="149">
        <v>0</v>
      </c>
      <c r="AS509" s="149">
        <v>0.14000000000000001</v>
      </c>
      <c r="AT509" s="149">
        <v>0.14000000000000001</v>
      </c>
      <c r="AU509" s="149">
        <v>0.14000000000000001</v>
      </c>
      <c r="AV509" s="136">
        <v>0</v>
      </c>
      <c r="AW509" s="136">
        <v>910</v>
      </c>
      <c r="AX509" s="136">
        <v>910</v>
      </c>
      <c r="AY509" s="136">
        <v>910</v>
      </c>
      <c r="AZ509" s="149">
        <v>0</v>
      </c>
      <c r="BA509" s="149">
        <v>0.1</v>
      </c>
      <c r="BB509" s="149">
        <v>0.1</v>
      </c>
      <c r="BC509" s="149">
        <v>0.1</v>
      </c>
      <c r="BD509" s="138">
        <v>0</v>
      </c>
      <c r="BE509" s="138"/>
      <c r="BF509" s="138"/>
      <c r="BG509" s="136">
        <v>0</v>
      </c>
      <c r="BH509" s="6">
        <v>3.35</v>
      </c>
      <c r="BI509" s="6">
        <v>3.35</v>
      </c>
      <c r="BJ509" s="136"/>
      <c r="BK509" s="136"/>
      <c r="BL509" s="136"/>
      <c r="BM509" s="136"/>
      <c r="BN509" s="238"/>
      <c r="BO509" s="136">
        <v>32078.5</v>
      </c>
      <c r="BP509" s="136">
        <v>88669.8523444444</v>
      </c>
      <c r="BQ509" s="136">
        <v>14390.7025666667</v>
      </c>
      <c r="BR509" s="136">
        <v>198671.70082222199</v>
      </c>
      <c r="BS509" s="136">
        <v>52029.252355555604</v>
      </c>
      <c r="BT509" s="136">
        <v>4832.4103111111099</v>
      </c>
      <c r="BU509" s="136">
        <v>78113.628177777806</v>
      </c>
    </row>
    <row r="510" spans="1:73">
      <c r="A510" s="4" t="s">
        <v>120</v>
      </c>
      <c r="B510" s="137">
        <v>50</v>
      </c>
      <c r="C510" s="137">
        <v>1989</v>
      </c>
      <c r="D510" s="190">
        <v>4856574</v>
      </c>
      <c r="E510" s="141">
        <v>2483256</v>
      </c>
      <c r="F510" s="141">
        <v>112731</v>
      </c>
      <c r="G510" s="191">
        <v>4.3</v>
      </c>
      <c r="H510" s="209"/>
      <c r="I510" s="209"/>
      <c r="J510" s="209"/>
      <c r="K510" s="145">
        <v>95216</v>
      </c>
      <c r="L510" s="197"/>
      <c r="N510" s="140">
        <v>85276226</v>
      </c>
      <c r="O510" s="145">
        <v>12266</v>
      </c>
      <c r="P510" s="145">
        <v>244876</v>
      </c>
      <c r="Q510" s="145">
        <v>81981</v>
      </c>
      <c r="R510" s="145">
        <v>290794.3</v>
      </c>
      <c r="S510" s="145">
        <v>99496.41</v>
      </c>
      <c r="T510" s="145">
        <v>440</v>
      </c>
      <c r="U510" s="145">
        <v>517</v>
      </c>
      <c r="V510" s="145">
        <v>617</v>
      </c>
      <c r="W510" s="145">
        <v>90</v>
      </c>
      <c r="X510" s="145">
        <v>165</v>
      </c>
      <c r="Y510" s="145">
        <v>236</v>
      </c>
      <c r="Z510" s="145">
        <v>300</v>
      </c>
      <c r="AA510" s="136">
        <f>ROUND((T510+X510)-MAX(0.3*(T510-106-170),0),0)</f>
        <v>556</v>
      </c>
      <c r="AB510" s="136">
        <f>ROUND((U510+Y510)-MAX(0.3*(U510-106-170),0),0)</f>
        <v>681</v>
      </c>
      <c r="AC510" s="136">
        <f>ROUND((V510+Z510)-MAX(0.3*(V510-106-170),0),0)</f>
        <v>815</v>
      </c>
      <c r="AD510" s="203">
        <v>8438</v>
      </c>
      <c r="AE510" s="136">
        <v>368</v>
      </c>
      <c r="AF510" s="136">
        <v>103</v>
      </c>
      <c r="AG510" s="136">
        <f>SUM(AE510:AF510)</f>
        <v>471</v>
      </c>
      <c r="AH510" s="136">
        <f>ROUND((AG510+W510)-MAX(0.3*(AG510-106-170),0),0)</f>
        <v>503</v>
      </c>
      <c r="AI510" s="203">
        <v>393</v>
      </c>
      <c r="AJ510" s="204">
        <v>8.4</v>
      </c>
      <c r="AK510" s="136">
        <v>0</v>
      </c>
      <c r="AL510" s="136">
        <v>56</v>
      </c>
      <c r="AM510" s="136">
        <v>43</v>
      </c>
      <c r="AN510" s="6">
        <v>0.56999999999999995</v>
      </c>
      <c r="AO510" s="136">
        <v>20</v>
      </c>
      <c r="AP510" s="136">
        <v>13</v>
      </c>
      <c r="AQ510" s="6">
        <v>0.61</v>
      </c>
      <c r="AR510" s="149">
        <v>0</v>
      </c>
      <c r="AS510" s="149">
        <v>0.14000000000000001</v>
      </c>
      <c r="AT510" s="149">
        <v>0.14000000000000001</v>
      </c>
      <c r="AU510" s="149">
        <v>0.14000000000000001</v>
      </c>
      <c r="AV510" s="136">
        <v>0</v>
      </c>
      <c r="AW510" s="136">
        <v>910</v>
      </c>
      <c r="AX510" s="136">
        <v>910</v>
      </c>
      <c r="AY510" s="136">
        <v>910</v>
      </c>
      <c r="AZ510" s="149">
        <v>0</v>
      </c>
      <c r="BA510" s="149">
        <v>0.1</v>
      </c>
      <c r="BB510" s="149">
        <v>0.1</v>
      </c>
      <c r="BC510" s="149">
        <v>0.1</v>
      </c>
      <c r="BD510" s="138">
        <v>0.05</v>
      </c>
      <c r="BE510" s="138">
        <v>0.25</v>
      </c>
      <c r="BF510" s="138">
        <v>0.75</v>
      </c>
      <c r="BG510" s="136">
        <v>1</v>
      </c>
      <c r="BH510" s="6">
        <v>3.35</v>
      </c>
      <c r="BI510" s="6">
        <v>3.65</v>
      </c>
      <c r="BJ510" s="136"/>
      <c r="BK510" s="136"/>
      <c r="BL510" s="136"/>
      <c r="BM510" s="136"/>
      <c r="BN510" s="238"/>
      <c r="BO510" s="136">
        <v>69742.666666666701</v>
      </c>
      <c r="BP510" s="136">
        <v>123347.217811111</v>
      </c>
      <c r="BQ510" s="136">
        <v>26825.361311111101</v>
      </c>
      <c r="BR510" s="136">
        <v>457331.77512222202</v>
      </c>
      <c r="BS510" s="136">
        <v>16002.399044444401</v>
      </c>
      <c r="BT510" s="136">
        <v>581.97317777777801</v>
      </c>
      <c r="BU510" s="136">
        <v>18602.061611111101</v>
      </c>
    </row>
    <row r="511" spans="1:73">
      <c r="A511" s="4" t="s">
        <v>121</v>
      </c>
      <c r="B511" s="137">
        <v>51</v>
      </c>
      <c r="C511" s="137">
        <v>1989</v>
      </c>
      <c r="D511" s="190">
        <v>458374</v>
      </c>
      <c r="E511" s="141">
        <v>223160</v>
      </c>
      <c r="F511" s="141">
        <v>14611</v>
      </c>
      <c r="G511" s="191">
        <v>6.1</v>
      </c>
      <c r="H511" s="209"/>
      <c r="I511" s="209"/>
      <c r="J511" s="209"/>
      <c r="K511" s="145">
        <v>11437</v>
      </c>
      <c r="L511" s="197"/>
      <c r="N511" s="140">
        <v>7550290</v>
      </c>
      <c r="O511" s="145">
        <v>51018</v>
      </c>
      <c r="P511" s="145">
        <v>13737</v>
      </c>
      <c r="Q511" s="145">
        <v>5123</v>
      </c>
      <c r="R511" s="145">
        <v>27285.5</v>
      </c>
      <c r="S511" s="145">
        <v>9883.3330000000005</v>
      </c>
      <c r="T511" s="145">
        <v>320</v>
      </c>
      <c r="U511" s="145">
        <v>360</v>
      </c>
      <c r="V511" s="145">
        <v>390</v>
      </c>
      <c r="W511" s="145">
        <v>90</v>
      </c>
      <c r="X511" s="145">
        <v>165</v>
      </c>
      <c r="Y511" s="145">
        <v>236</v>
      </c>
      <c r="Z511" s="145">
        <v>300</v>
      </c>
      <c r="AA511" s="136">
        <f>ROUND((T511+X511)-MAX(0.3*(T511-106-170),0),0)</f>
        <v>472</v>
      </c>
      <c r="AB511" s="136">
        <f>ROUND((U511+Y511)-MAX(0.3*(U511-106-170),0),0)</f>
        <v>571</v>
      </c>
      <c r="AC511" s="136">
        <f>ROUND((V511+Z511)-MAX(0.3*(V511-106-170),0),0)</f>
        <v>656</v>
      </c>
      <c r="AD511" s="203">
        <v>348</v>
      </c>
      <c r="AE511" s="136">
        <v>368</v>
      </c>
      <c r="AF511" s="136">
        <v>20</v>
      </c>
      <c r="AG511" s="136">
        <f>SUM(AE511:AF511)</f>
        <v>388</v>
      </c>
      <c r="AH511" s="136">
        <f>ROUND((AG511+W511)-MAX(0.3*(AG511-106-170),0),0)</f>
        <v>444</v>
      </c>
      <c r="AI511" s="203">
        <v>50</v>
      </c>
      <c r="AJ511" s="204">
        <v>10.9</v>
      </c>
      <c r="AK511" s="136">
        <v>1</v>
      </c>
      <c r="AL511" s="136">
        <v>23</v>
      </c>
      <c r="AM511" s="136">
        <v>41</v>
      </c>
      <c r="AN511" s="6">
        <v>0.36</v>
      </c>
      <c r="AO511" s="136">
        <v>11</v>
      </c>
      <c r="AP511" s="136">
        <v>19</v>
      </c>
      <c r="AQ511" s="6">
        <v>0.37</v>
      </c>
      <c r="AR511" s="149">
        <v>0</v>
      </c>
      <c r="AS511" s="149">
        <v>0.14000000000000001</v>
      </c>
      <c r="AT511" s="149">
        <v>0.14000000000000001</v>
      </c>
      <c r="AU511" s="149">
        <v>0.14000000000000001</v>
      </c>
      <c r="AV511" s="136">
        <v>0</v>
      </c>
      <c r="AW511" s="136">
        <v>910</v>
      </c>
      <c r="AX511" s="136">
        <v>910</v>
      </c>
      <c r="AY511" s="136">
        <v>910</v>
      </c>
      <c r="AZ511" s="149">
        <v>0</v>
      </c>
      <c r="BA511" s="149">
        <v>0.1</v>
      </c>
      <c r="BB511" s="149">
        <v>0.1</v>
      </c>
      <c r="BC511" s="149">
        <v>0.1</v>
      </c>
      <c r="BD511" s="138">
        <v>0</v>
      </c>
      <c r="BE511" s="138"/>
      <c r="BF511" s="138"/>
      <c r="BG511" s="136">
        <v>0</v>
      </c>
      <c r="BH511" s="6">
        <v>3.35</v>
      </c>
      <c r="BI511" s="6">
        <v>1.6</v>
      </c>
      <c r="BJ511" s="136"/>
      <c r="BK511" s="136"/>
      <c r="BL511" s="136"/>
      <c r="BM511" s="136"/>
      <c r="BN511" s="238"/>
      <c r="BO511" s="136">
        <v>10024.08333333333</v>
      </c>
      <c r="BP511" s="136">
        <v>13157.570788888899</v>
      </c>
      <c r="BQ511" s="136">
        <v>4214.8702555555601</v>
      </c>
      <c r="BR511" s="136">
        <v>53331.7751333333</v>
      </c>
      <c r="BS511" s="136">
        <v>1427.76133333333</v>
      </c>
      <c r="BT511" s="136">
        <v>147.69431111111101</v>
      </c>
      <c r="BU511" s="136">
        <v>1741.5797666666699</v>
      </c>
    </row>
    <row r="512" spans="1:73">
      <c r="A512" s="4" t="s">
        <v>70</v>
      </c>
      <c r="B512" s="137">
        <v>1</v>
      </c>
      <c r="C512" s="137">
        <v>1990</v>
      </c>
      <c r="D512" s="190">
        <v>4040389</v>
      </c>
      <c r="E512" s="141">
        <v>1778143</v>
      </c>
      <c r="F512" s="141">
        <v>129224</v>
      </c>
      <c r="G512" s="191">
        <v>6.8</v>
      </c>
      <c r="H512" s="209"/>
      <c r="I512" s="209"/>
      <c r="J512" s="209"/>
      <c r="K512" s="145">
        <v>71610</v>
      </c>
      <c r="L512" s="197"/>
      <c r="N512" s="140">
        <v>64070364</v>
      </c>
      <c r="O512" s="145">
        <v>47678</v>
      </c>
      <c r="P512" s="145">
        <v>129998</v>
      </c>
      <c r="Q512" s="145">
        <v>45322</v>
      </c>
      <c r="R512" s="145">
        <v>453540.3</v>
      </c>
      <c r="S512" s="145">
        <v>165717.5</v>
      </c>
      <c r="T512" s="145">
        <v>88</v>
      </c>
      <c r="U512" s="145">
        <v>118</v>
      </c>
      <c r="V512" s="145">
        <v>147</v>
      </c>
      <c r="W512" s="145">
        <v>99</v>
      </c>
      <c r="X512" s="145">
        <v>182</v>
      </c>
      <c r="Y512" s="145">
        <v>260</v>
      </c>
      <c r="Z512" s="145">
        <v>331</v>
      </c>
      <c r="AA512" s="136">
        <f>ROUND((T512+X512)-MAX(0.3*(T512-112-177),0),0)</f>
        <v>270</v>
      </c>
      <c r="AB512" s="136">
        <f>ROUND((U512+Y512)-MAX(0.3*(U512-112-177),0),0)</f>
        <v>378</v>
      </c>
      <c r="AC512" s="136">
        <f>ROUND((V512+Z512)-MAX(0.3*(V512-112-177),0),0)</f>
        <v>478</v>
      </c>
      <c r="AD512" s="203">
        <v>7758</v>
      </c>
      <c r="AE512" s="136">
        <v>386</v>
      </c>
      <c r="AF512" s="136">
        <v>0</v>
      </c>
      <c r="AG512" s="136">
        <f>SUM(AE512:AF512)</f>
        <v>386</v>
      </c>
      <c r="AH512" s="136">
        <f>ROUND((AG512+W512)-MAX(0.3*(AG512-112-177),0),0)</f>
        <v>456</v>
      </c>
      <c r="AI512" s="203">
        <v>779</v>
      </c>
      <c r="AJ512" s="204">
        <v>19.2</v>
      </c>
      <c r="AK512" s="136">
        <v>0</v>
      </c>
      <c r="AL512" s="136">
        <v>85</v>
      </c>
      <c r="AM512" s="136">
        <v>17</v>
      </c>
      <c r="AN512" s="6">
        <v>0.83</v>
      </c>
      <c r="AO512" s="136">
        <v>28</v>
      </c>
      <c r="AP512" s="136">
        <v>6</v>
      </c>
      <c r="AQ512" s="6">
        <v>0.82</v>
      </c>
      <c r="AR512" s="149">
        <v>0</v>
      </c>
      <c r="AS512" s="149">
        <v>0.14000000000000001</v>
      </c>
      <c r="AT512" s="149">
        <v>0.14000000000000001</v>
      </c>
      <c r="AU512" s="149">
        <v>0.14000000000000001</v>
      </c>
      <c r="AV512" s="136">
        <v>0</v>
      </c>
      <c r="AW512" s="136">
        <v>953</v>
      </c>
      <c r="AX512" s="136">
        <v>953</v>
      </c>
      <c r="AY512" s="136">
        <v>953</v>
      </c>
      <c r="AZ512" s="149">
        <v>0</v>
      </c>
      <c r="BA512" s="149">
        <v>0.1</v>
      </c>
      <c r="BB512" s="149">
        <v>0.1</v>
      </c>
      <c r="BC512" s="149">
        <v>0.1</v>
      </c>
      <c r="BD512" s="138">
        <v>0</v>
      </c>
      <c r="BE512" s="138"/>
      <c r="BF512" s="138"/>
      <c r="BG512" s="136">
        <v>0</v>
      </c>
      <c r="BH512" s="6">
        <v>3.8</v>
      </c>
      <c r="BI512" s="6">
        <v>3.8</v>
      </c>
      <c r="BJ512" s="136">
        <v>132824</v>
      </c>
      <c r="BK512" s="136">
        <v>48434</v>
      </c>
      <c r="BL512" s="136">
        <v>1650</v>
      </c>
      <c r="BM512" s="136">
        <v>82740</v>
      </c>
      <c r="BN512" s="238">
        <v>351996</v>
      </c>
      <c r="BO512" s="136">
        <v>97991.5</v>
      </c>
      <c r="BP512" s="136">
        <v>249809.84766666699</v>
      </c>
      <c r="BQ512" s="136">
        <v>40153.659511111102</v>
      </c>
      <c r="BR512" s="136">
        <v>554336.090133333</v>
      </c>
      <c r="BS512" s="136">
        <v>88390.3903333333</v>
      </c>
      <c r="BT512" s="136">
        <v>5522.8651888888899</v>
      </c>
      <c r="BU512" s="136">
        <v>105978.065433333</v>
      </c>
    </row>
    <row r="513" spans="1:73">
      <c r="A513" s="4" t="s">
        <v>71</v>
      </c>
      <c r="B513" s="137">
        <v>2</v>
      </c>
      <c r="C513" s="137">
        <v>1990</v>
      </c>
      <c r="D513" s="190">
        <v>550043</v>
      </c>
      <c r="E513" s="141">
        <v>249038</v>
      </c>
      <c r="F513" s="141">
        <v>19384</v>
      </c>
      <c r="G513" s="191">
        <v>7.2</v>
      </c>
      <c r="H513" s="209"/>
      <c r="I513" s="209"/>
      <c r="J513" s="209"/>
      <c r="K513" s="145">
        <v>25040</v>
      </c>
      <c r="L513" s="197"/>
      <c r="N513" s="140">
        <v>12650093</v>
      </c>
      <c r="O513" s="145">
        <v>12738</v>
      </c>
      <c r="P513" s="145">
        <v>20234</v>
      </c>
      <c r="Q513" s="145">
        <v>7664</v>
      </c>
      <c r="R513" s="145">
        <v>25139.75</v>
      </c>
      <c r="S513" s="145">
        <v>8427.6669999999995</v>
      </c>
      <c r="T513" s="145">
        <v>752</v>
      </c>
      <c r="U513" s="145">
        <v>846</v>
      </c>
      <c r="V513" s="145">
        <v>940</v>
      </c>
      <c r="W513" s="145">
        <v>123</v>
      </c>
      <c r="X513" s="145">
        <v>227</v>
      </c>
      <c r="Y513" s="145">
        <v>325</v>
      </c>
      <c r="Z513" s="145">
        <v>413</v>
      </c>
      <c r="AA513" s="136">
        <f>ROUND((T513+X513)-MAX(0.3*(T513-191-308),0),0)</f>
        <v>903</v>
      </c>
      <c r="AB513" s="136">
        <f>ROUND((U513+Y513)-MAX(0.3*(U513-191-308),0),0)</f>
        <v>1067</v>
      </c>
      <c r="AC513" s="136">
        <f>ROUND((V513+Z513)-MAX(0.3*(V513-191-308),0),0)</f>
        <v>1221</v>
      </c>
      <c r="AD513" s="203">
        <v>597</v>
      </c>
      <c r="AE513" s="136">
        <v>386</v>
      </c>
      <c r="AF513" s="136">
        <v>331</v>
      </c>
      <c r="AG513" s="136">
        <f>SUM(AE513:AF513)</f>
        <v>717</v>
      </c>
      <c r="AH513" s="136">
        <f>ROUND((AG513+W513)-MAX(0.3*(AG513-191-308),0),0)</f>
        <v>775</v>
      </c>
      <c r="AI513" s="203">
        <v>57</v>
      </c>
      <c r="AJ513" s="204">
        <v>11.4</v>
      </c>
      <c r="AK513" s="136">
        <v>1</v>
      </c>
      <c r="AL513" s="136">
        <v>23</v>
      </c>
      <c r="AM513" s="136">
        <v>17</v>
      </c>
      <c r="AN513" s="6">
        <v>0.57999999999999996</v>
      </c>
      <c r="AO513" s="136">
        <v>8</v>
      </c>
      <c r="AP513" s="136">
        <v>12</v>
      </c>
      <c r="AQ513" s="6">
        <v>0.4</v>
      </c>
      <c r="AR513" s="149">
        <v>0</v>
      </c>
      <c r="AS513" s="149">
        <v>0.14000000000000001</v>
      </c>
      <c r="AT513" s="149">
        <v>0.14000000000000001</v>
      </c>
      <c r="AU513" s="149">
        <v>0.14000000000000001</v>
      </c>
      <c r="AV513" s="136">
        <v>0</v>
      </c>
      <c r="AW513" s="136">
        <v>953</v>
      </c>
      <c r="AX513" s="136">
        <v>953</v>
      </c>
      <c r="AY513" s="136">
        <v>953</v>
      </c>
      <c r="AZ513" s="149">
        <v>0</v>
      </c>
      <c r="BA513" s="149">
        <v>0.1</v>
      </c>
      <c r="BB513" s="149">
        <v>0.1</v>
      </c>
      <c r="BC513" s="149">
        <v>0.1</v>
      </c>
      <c r="BD513" s="138">
        <v>0</v>
      </c>
      <c r="BE513" s="138"/>
      <c r="BF513" s="138"/>
      <c r="BG513" s="136">
        <v>0</v>
      </c>
      <c r="BH513" s="6">
        <v>3.8</v>
      </c>
      <c r="BI513" s="6">
        <v>4.3</v>
      </c>
      <c r="BJ513" s="136">
        <v>4634</v>
      </c>
      <c r="BK513" s="136">
        <v>1142</v>
      </c>
      <c r="BL513" s="136">
        <v>96</v>
      </c>
      <c r="BM513" s="136">
        <v>3396</v>
      </c>
      <c r="BN513" s="238">
        <v>39053</v>
      </c>
      <c r="BO513" s="136">
        <v>9987.6666666666697</v>
      </c>
      <c r="BP513" s="136">
        <v>13944.218188888901</v>
      </c>
      <c r="BQ513" s="136">
        <v>3962.5662111111101</v>
      </c>
      <c r="BR513" s="136">
        <v>38432.937788888899</v>
      </c>
      <c r="BS513" s="136">
        <v>3262.48516666667</v>
      </c>
      <c r="BT513" s="136">
        <v>438.320577777778</v>
      </c>
      <c r="BU513" s="136">
        <v>4718.3267333333297</v>
      </c>
    </row>
    <row r="514" spans="1:73">
      <c r="A514" s="4" t="s">
        <v>72</v>
      </c>
      <c r="B514" s="137">
        <v>3</v>
      </c>
      <c r="C514" s="137">
        <v>1990</v>
      </c>
      <c r="D514" s="190">
        <v>3665339</v>
      </c>
      <c r="E514" s="141">
        <v>1691876</v>
      </c>
      <c r="F514" s="141">
        <v>94310</v>
      </c>
      <c r="G514" s="191">
        <v>5.3</v>
      </c>
      <c r="H514" s="209"/>
      <c r="I514" s="209"/>
      <c r="J514" s="209"/>
      <c r="K514" s="145">
        <v>70632</v>
      </c>
      <c r="L514" s="197"/>
      <c r="N514" s="140">
        <v>63383028</v>
      </c>
      <c r="O514" s="145">
        <v>259797</v>
      </c>
      <c r="P514" s="145">
        <v>124040</v>
      </c>
      <c r="Q514" s="145">
        <v>43127</v>
      </c>
      <c r="R514" s="145">
        <v>317066.7</v>
      </c>
      <c r="S514" s="145">
        <v>110366</v>
      </c>
      <c r="T514" s="145">
        <v>233</v>
      </c>
      <c r="U514" s="145">
        <v>293</v>
      </c>
      <c r="V514" s="145">
        <v>353</v>
      </c>
      <c r="W514" s="145">
        <v>99</v>
      </c>
      <c r="X514" s="145">
        <v>182</v>
      </c>
      <c r="Y514" s="145">
        <v>260</v>
      </c>
      <c r="Z514" s="145">
        <v>331</v>
      </c>
      <c r="AA514" s="136">
        <f>ROUND((T514+X514)-MAX(0.3*(T514-112-177),0),0)</f>
        <v>415</v>
      </c>
      <c r="AB514" s="136">
        <f>ROUND((U514+Y514)-MAX(0.3*(U514-112-177),0),0)</f>
        <v>552</v>
      </c>
      <c r="AC514" s="136">
        <f>ROUND((V514+Z514)-MAX(0.3*(V514-112-177),0),0)</f>
        <v>665</v>
      </c>
      <c r="AD514" s="203">
        <v>5874</v>
      </c>
      <c r="AE514" s="136">
        <v>386</v>
      </c>
      <c r="AF514" s="136">
        <v>0</v>
      </c>
      <c r="AG514" s="136">
        <f>SUM(AE514:AF514)</f>
        <v>386</v>
      </c>
      <c r="AH514" s="136">
        <f>ROUND((AG514+W514)-MAX(0.3*(AG514-112-177),0),0)</f>
        <v>456</v>
      </c>
      <c r="AI514" s="203">
        <v>484</v>
      </c>
      <c r="AJ514" s="204">
        <v>13.7</v>
      </c>
      <c r="AK514" s="136">
        <v>1</v>
      </c>
      <c r="AL514" s="136">
        <v>26</v>
      </c>
      <c r="AM514" s="136">
        <v>34</v>
      </c>
      <c r="AN514" s="6">
        <v>0.43</v>
      </c>
      <c r="AO514" s="136">
        <v>13</v>
      </c>
      <c r="AP514" s="136">
        <v>17</v>
      </c>
      <c r="AQ514" s="6">
        <v>0.43</v>
      </c>
      <c r="AR514" s="149">
        <v>0</v>
      </c>
      <c r="AS514" s="149">
        <v>0.14000000000000001</v>
      </c>
      <c r="AT514" s="149">
        <v>0.14000000000000001</v>
      </c>
      <c r="AU514" s="149">
        <v>0.14000000000000001</v>
      </c>
      <c r="AV514" s="136">
        <v>0</v>
      </c>
      <c r="AW514" s="136">
        <v>953</v>
      </c>
      <c r="AX514" s="136">
        <v>953</v>
      </c>
      <c r="AY514" s="136">
        <v>953</v>
      </c>
      <c r="AZ514" s="149">
        <v>0</v>
      </c>
      <c r="BA514" s="149">
        <v>0.1</v>
      </c>
      <c r="BB514" s="149">
        <v>0.1</v>
      </c>
      <c r="BC514" s="149">
        <v>0.1</v>
      </c>
      <c r="BD514" s="138">
        <v>0</v>
      </c>
      <c r="BE514" s="138"/>
      <c r="BF514" s="138"/>
      <c r="BG514" s="136">
        <v>0</v>
      </c>
      <c r="BH514" s="6">
        <v>3.8</v>
      </c>
      <c r="BI514" s="6">
        <v>3.8</v>
      </c>
      <c r="BJ514" s="136">
        <v>44780</v>
      </c>
      <c r="BK514" s="136">
        <v>11282</v>
      </c>
      <c r="BL514" s="136">
        <v>704</v>
      </c>
      <c r="BM514" s="136">
        <v>32794</v>
      </c>
      <c r="BN514" s="238">
        <v>0</v>
      </c>
      <c r="BO514" s="136">
        <v>67181.25</v>
      </c>
      <c r="BP514" s="136">
        <v>151328.57857777801</v>
      </c>
      <c r="BQ514" s="136">
        <v>25041.8337777778</v>
      </c>
      <c r="BR514" s="136">
        <v>324353.58983333298</v>
      </c>
      <c r="BS514" s="136">
        <v>57644.117933333298</v>
      </c>
      <c r="BT514" s="136">
        <v>3762.2554</v>
      </c>
      <c r="BU514" s="136">
        <v>68919.333588888898</v>
      </c>
    </row>
    <row r="515" spans="1:73">
      <c r="A515" s="4" t="s">
        <v>73</v>
      </c>
      <c r="B515" s="137">
        <v>4</v>
      </c>
      <c r="C515" s="137">
        <v>1990</v>
      </c>
      <c r="D515" s="190">
        <v>2350624</v>
      </c>
      <c r="E515" s="141">
        <v>1053833</v>
      </c>
      <c r="F515" s="141">
        <v>77997</v>
      </c>
      <c r="G515" s="191">
        <v>6.9</v>
      </c>
      <c r="H515" s="209"/>
      <c r="I515" s="209"/>
      <c r="J515" s="209"/>
      <c r="K515" s="145">
        <v>38680</v>
      </c>
      <c r="L515" s="197"/>
      <c r="N515" s="140">
        <v>34487482</v>
      </c>
      <c r="O515" s="145">
        <v>19346</v>
      </c>
      <c r="P515" s="145">
        <v>71450</v>
      </c>
      <c r="Q515" s="145">
        <v>24721</v>
      </c>
      <c r="R515" s="145">
        <v>234913</v>
      </c>
      <c r="S515" s="145">
        <v>85912.91</v>
      </c>
      <c r="T515" s="145">
        <v>162</v>
      </c>
      <c r="U515" s="145">
        <v>204</v>
      </c>
      <c r="V515" s="145">
        <v>247</v>
      </c>
      <c r="W515" s="145">
        <v>99</v>
      </c>
      <c r="X515" s="145">
        <v>182</v>
      </c>
      <c r="Y515" s="145">
        <v>260</v>
      </c>
      <c r="Z515" s="145">
        <v>331</v>
      </c>
      <c r="AA515" s="136">
        <f>ROUND((T515+X515)-MAX(0.3*(T515-112-177),0),0)</f>
        <v>344</v>
      </c>
      <c r="AB515" s="136">
        <f>ROUND((U515+Y515)-MAX(0.3*(U515-112-177),0),0)</f>
        <v>464</v>
      </c>
      <c r="AC515" s="136">
        <f>ROUND((V515+Z515)-MAX(0.3*(V515-112-177),0),0)</f>
        <v>578</v>
      </c>
      <c r="AD515" s="203">
        <v>4171</v>
      </c>
      <c r="AE515" s="136">
        <v>386</v>
      </c>
      <c r="AF515" s="136">
        <v>0</v>
      </c>
      <c r="AG515" s="136">
        <f>SUM(AE515:AF515)</f>
        <v>386</v>
      </c>
      <c r="AH515" s="136">
        <f>ROUND((AG515+W515)-MAX(0.3*(AG515-112-177),0),0)</f>
        <v>456</v>
      </c>
      <c r="AI515" s="203">
        <v>472</v>
      </c>
      <c r="AJ515" s="204">
        <v>19.600000000000001</v>
      </c>
      <c r="AK515" s="136">
        <v>1</v>
      </c>
      <c r="AL515" s="136">
        <v>88</v>
      </c>
      <c r="AM515" s="136">
        <v>11</v>
      </c>
      <c r="AN515" s="6">
        <v>0.89</v>
      </c>
      <c r="AO515" s="136">
        <v>31</v>
      </c>
      <c r="AP515" s="136">
        <v>4</v>
      </c>
      <c r="AQ515" s="6">
        <v>0.89</v>
      </c>
      <c r="AR515" s="149">
        <v>0</v>
      </c>
      <c r="AS515" s="149">
        <v>0.14000000000000001</v>
      </c>
      <c r="AT515" s="149">
        <v>0.14000000000000001</v>
      </c>
      <c r="AU515" s="149">
        <v>0.14000000000000001</v>
      </c>
      <c r="AV515" s="136">
        <v>0</v>
      </c>
      <c r="AW515" s="136">
        <v>953</v>
      </c>
      <c r="AX515" s="136">
        <v>953</v>
      </c>
      <c r="AY515" s="136">
        <v>953</v>
      </c>
      <c r="AZ515" s="149">
        <v>0</v>
      </c>
      <c r="BA515" s="149">
        <v>0.1</v>
      </c>
      <c r="BB515" s="149">
        <v>0.1</v>
      </c>
      <c r="BC515" s="149">
        <v>0.1</v>
      </c>
      <c r="BD515" s="138">
        <v>0</v>
      </c>
      <c r="BE515" s="138"/>
      <c r="BF515" s="138"/>
      <c r="BG515" s="136">
        <v>0</v>
      </c>
      <c r="BH515" s="6">
        <v>3.8</v>
      </c>
      <c r="BI515" s="6">
        <v>3.8</v>
      </c>
      <c r="BJ515" s="136">
        <v>75884</v>
      </c>
      <c r="BK515" s="136">
        <v>27116</v>
      </c>
      <c r="BL515" s="136">
        <v>1244</v>
      </c>
      <c r="BM515" s="136">
        <v>47524</v>
      </c>
      <c r="BN515" s="238">
        <v>264296</v>
      </c>
      <c r="BO515" s="136">
        <v>56571.5</v>
      </c>
      <c r="BP515" s="136">
        <v>128966.062177778</v>
      </c>
      <c r="BQ515" s="136">
        <v>21057.334377777799</v>
      </c>
      <c r="BR515" s="136">
        <v>295876.42334444402</v>
      </c>
      <c r="BS515" s="136">
        <v>53648.472800000003</v>
      </c>
      <c r="BT515" s="136">
        <v>4243.3239999999996</v>
      </c>
      <c r="BU515" s="136">
        <v>70676.7349777778</v>
      </c>
    </row>
    <row r="516" spans="1:73">
      <c r="A516" s="4" t="s">
        <v>74</v>
      </c>
      <c r="B516" s="137">
        <v>5</v>
      </c>
      <c r="C516" s="137">
        <v>1990</v>
      </c>
      <c r="D516" s="190">
        <v>29811427</v>
      </c>
      <c r="E516" s="141">
        <v>14264158</v>
      </c>
      <c r="F516" s="141">
        <v>874265</v>
      </c>
      <c r="G516" s="191">
        <v>5.8</v>
      </c>
      <c r="H516" s="209"/>
      <c r="I516" s="209"/>
      <c r="J516" s="209"/>
      <c r="K516" s="145">
        <v>773460</v>
      </c>
      <c r="L516" s="197"/>
      <c r="N516" s="140">
        <v>643954932</v>
      </c>
      <c r="O516" s="145">
        <v>1273442</v>
      </c>
      <c r="P516" s="145">
        <v>1902048</v>
      </c>
      <c r="Q516" s="145">
        <v>652070</v>
      </c>
      <c r="R516" s="145">
        <v>1954751</v>
      </c>
      <c r="S516" s="145">
        <v>689880.8</v>
      </c>
      <c r="T516" s="145">
        <v>560</v>
      </c>
      <c r="U516" s="145">
        <v>694</v>
      </c>
      <c r="V516" s="145">
        <v>824</v>
      </c>
      <c r="W516" s="145">
        <v>99</v>
      </c>
      <c r="X516" s="145">
        <v>182</v>
      </c>
      <c r="Y516" s="145">
        <v>260</v>
      </c>
      <c r="Z516" s="145">
        <v>331</v>
      </c>
      <c r="AA516" s="136">
        <f>ROUND((T516+X516)-MAX(0.3*(T516-112-177),0),0)</f>
        <v>661</v>
      </c>
      <c r="AB516" s="136">
        <f>ROUND((U516+Y516)-MAX(0.3*(U516-112-177),0),0)</f>
        <v>833</v>
      </c>
      <c r="AC516" s="136">
        <f>ROUND((V516+Z516)-MAX(0.3*(V516-112-177),0),0)</f>
        <v>995</v>
      </c>
      <c r="AD516" s="203">
        <v>110590</v>
      </c>
      <c r="AE516" s="136">
        <v>386</v>
      </c>
      <c r="AF516" s="136">
        <v>244</v>
      </c>
      <c r="AG516" s="136">
        <f>SUM(AE516:AF516)</f>
        <v>630</v>
      </c>
      <c r="AH516" s="136">
        <f>ROUND((AG516+W516)-MAX(0.3*(AG516-112-177),0),0)</f>
        <v>627</v>
      </c>
      <c r="AI516" s="203">
        <v>4128</v>
      </c>
      <c r="AJ516" s="204">
        <v>13.9</v>
      </c>
      <c r="AK516" s="136">
        <v>0</v>
      </c>
      <c r="AL516" s="136">
        <v>46</v>
      </c>
      <c r="AM516" s="136">
        <v>33</v>
      </c>
      <c r="AN516" s="6">
        <v>0.57999999999999996</v>
      </c>
      <c r="AO516" s="136">
        <v>24</v>
      </c>
      <c r="AP516" s="136">
        <v>15</v>
      </c>
      <c r="AQ516" s="6">
        <v>0.62</v>
      </c>
      <c r="AR516" s="149">
        <v>0</v>
      </c>
      <c r="AS516" s="149">
        <v>0.14000000000000001</v>
      </c>
      <c r="AT516" s="149">
        <v>0.14000000000000001</v>
      </c>
      <c r="AU516" s="149">
        <v>0.14000000000000001</v>
      </c>
      <c r="AV516" s="136">
        <v>0</v>
      </c>
      <c r="AW516" s="136">
        <v>953</v>
      </c>
      <c r="AX516" s="136">
        <v>953</v>
      </c>
      <c r="AY516" s="136">
        <v>953</v>
      </c>
      <c r="AZ516" s="149">
        <v>0</v>
      </c>
      <c r="BA516" s="149">
        <v>0.1</v>
      </c>
      <c r="BB516" s="149">
        <v>0.1</v>
      </c>
      <c r="BC516" s="149">
        <v>0.1</v>
      </c>
      <c r="BD516" s="138">
        <v>0</v>
      </c>
      <c r="BE516" s="138"/>
      <c r="BF516" s="138"/>
      <c r="BG516" s="136">
        <v>0</v>
      </c>
      <c r="BH516" s="6">
        <v>3.8</v>
      </c>
      <c r="BI516" s="6">
        <v>4.25</v>
      </c>
      <c r="BJ516" s="136">
        <v>872772</v>
      </c>
      <c r="BK516" s="136">
        <v>325326</v>
      </c>
      <c r="BL516" s="136">
        <v>21520</v>
      </c>
      <c r="BM516" s="136">
        <v>525926</v>
      </c>
      <c r="BN516" s="238">
        <v>3624247</v>
      </c>
      <c r="BO516" s="136">
        <v>446678.33333333302</v>
      </c>
      <c r="BP516" s="136">
        <v>1246836.8315999999</v>
      </c>
      <c r="BQ516" s="136">
        <v>143300.899477778</v>
      </c>
      <c r="BR516" s="136">
        <v>2135459.1873444398</v>
      </c>
      <c r="BS516" s="136">
        <v>421911.74175555602</v>
      </c>
      <c r="BT516" s="136">
        <v>16479.886444444401</v>
      </c>
      <c r="BU516" s="136">
        <v>478639.81782222202</v>
      </c>
    </row>
    <row r="517" spans="1:73">
      <c r="A517" s="4" t="s">
        <v>75</v>
      </c>
      <c r="B517" s="137">
        <v>6</v>
      </c>
      <c r="C517" s="137">
        <v>1990</v>
      </c>
      <c r="D517" s="190">
        <v>3294473</v>
      </c>
      <c r="E517" s="141">
        <v>1671823</v>
      </c>
      <c r="F517" s="141">
        <v>91860</v>
      </c>
      <c r="G517" s="191">
        <v>5.2</v>
      </c>
      <c r="H517" s="209"/>
      <c r="I517" s="209"/>
      <c r="J517" s="209"/>
      <c r="K517" s="145">
        <v>75571</v>
      </c>
      <c r="L517" s="197"/>
      <c r="N517" s="140">
        <v>64865685</v>
      </c>
      <c r="O517" s="145">
        <v>308992</v>
      </c>
      <c r="P517" s="145">
        <v>102157</v>
      </c>
      <c r="Q517" s="145">
        <v>35363</v>
      </c>
      <c r="R517" s="145">
        <v>221342.3</v>
      </c>
      <c r="S517" s="145">
        <v>87314.75</v>
      </c>
      <c r="T517" s="145">
        <v>280</v>
      </c>
      <c r="U517" s="145">
        <v>356</v>
      </c>
      <c r="V517" s="145">
        <v>432</v>
      </c>
      <c r="W517" s="145">
        <v>99</v>
      </c>
      <c r="X517" s="145">
        <v>182</v>
      </c>
      <c r="Y517" s="145">
        <v>260</v>
      </c>
      <c r="Z517" s="145">
        <v>331</v>
      </c>
      <c r="AA517" s="136">
        <f>ROUND((T517+X517)-MAX(0.3*(T517-112-177),0),0)</f>
        <v>462</v>
      </c>
      <c r="AB517" s="136">
        <f>ROUND((U517+Y517)-MAX(0.3*(U517-112-177),0),0)</f>
        <v>596</v>
      </c>
      <c r="AC517" s="136">
        <f>ROUND((V517+Z517)-MAX(0.3*(V517-112-177),0),0)</f>
        <v>720</v>
      </c>
      <c r="AD517" s="203">
        <v>4173</v>
      </c>
      <c r="AE517" s="136">
        <v>386</v>
      </c>
      <c r="AF517" s="136">
        <v>58</v>
      </c>
      <c r="AG517" s="136">
        <f>SUM(AE517:AF517)</f>
        <v>444</v>
      </c>
      <c r="AH517" s="136">
        <f>ROUND((AG517+W517)-MAX(0.3*(AG517-112-177),0),0)</f>
        <v>497</v>
      </c>
      <c r="AI517" s="203">
        <v>461</v>
      </c>
      <c r="AJ517" s="204">
        <v>13.7</v>
      </c>
      <c r="AK517" s="136">
        <v>1</v>
      </c>
      <c r="AL517" s="136">
        <v>26</v>
      </c>
      <c r="AM517" s="136">
        <v>39</v>
      </c>
      <c r="AN517" s="6">
        <v>0.4</v>
      </c>
      <c r="AO517" s="136">
        <v>11</v>
      </c>
      <c r="AP517" s="136">
        <v>24</v>
      </c>
      <c r="AQ517" s="6">
        <v>0.31</v>
      </c>
      <c r="AR517" s="149">
        <v>0</v>
      </c>
      <c r="AS517" s="149">
        <v>0.14000000000000001</v>
      </c>
      <c r="AT517" s="149">
        <v>0.14000000000000001</v>
      </c>
      <c r="AU517" s="149">
        <v>0.14000000000000001</v>
      </c>
      <c r="AV517" s="136">
        <v>0</v>
      </c>
      <c r="AW517" s="136">
        <v>953</v>
      </c>
      <c r="AX517" s="136">
        <v>953</v>
      </c>
      <c r="AY517" s="136">
        <v>953</v>
      </c>
      <c r="AZ517" s="149">
        <v>0</v>
      </c>
      <c r="BA517" s="149">
        <v>0.1</v>
      </c>
      <c r="BB517" s="149">
        <v>0.1</v>
      </c>
      <c r="BC517" s="149">
        <v>0.1</v>
      </c>
      <c r="BD517" s="138">
        <v>0</v>
      </c>
      <c r="BE517" s="138"/>
      <c r="BF517" s="138"/>
      <c r="BG517" s="136">
        <v>0</v>
      </c>
      <c r="BH517" s="6">
        <v>3.8</v>
      </c>
      <c r="BI517" s="6">
        <v>3</v>
      </c>
      <c r="BJ517" s="136">
        <v>37542</v>
      </c>
      <c r="BK517" s="136">
        <v>8700</v>
      </c>
      <c r="BL517" s="136">
        <v>464</v>
      </c>
      <c r="BM517" s="136">
        <v>28378</v>
      </c>
      <c r="BN517" s="238">
        <v>190636</v>
      </c>
      <c r="BO517" s="136">
        <v>47941.833333333336</v>
      </c>
      <c r="BP517" s="136">
        <v>93850.860422222206</v>
      </c>
      <c r="BQ517" s="136">
        <v>22998.635755555599</v>
      </c>
      <c r="BR517" s="136">
        <v>277227.13652222202</v>
      </c>
      <c r="BS517" s="136">
        <v>19709.737355555601</v>
      </c>
      <c r="BT517" s="136">
        <v>1305.0836999999999</v>
      </c>
      <c r="BU517" s="136">
        <v>25295.936733333299</v>
      </c>
    </row>
    <row r="518" spans="1:73">
      <c r="A518" s="4" t="s">
        <v>76</v>
      </c>
      <c r="B518" s="137">
        <v>7</v>
      </c>
      <c r="C518" s="137">
        <v>1990</v>
      </c>
      <c r="D518" s="190">
        <v>3287116</v>
      </c>
      <c r="E518" s="141">
        <v>1726482</v>
      </c>
      <c r="F518" s="141">
        <v>93293</v>
      </c>
      <c r="G518" s="191">
        <v>5.0999999999999996</v>
      </c>
      <c r="H518" s="209"/>
      <c r="I518" s="209"/>
      <c r="J518" s="209"/>
      <c r="K518" s="145">
        <v>100169</v>
      </c>
      <c r="L518" s="197"/>
      <c r="N518" s="140">
        <v>86968737</v>
      </c>
      <c r="O518" s="145">
        <v>56863</v>
      </c>
      <c r="P518" s="145">
        <v>120086</v>
      </c>
      <c r="Q518" s="145">
        <v>43548</v>
      </c>
      <c r="R518" s="145">
        <v>133303.9</v>
      </c>
      <c r="S518" s="145">
        <v>52273.42</v>
      </c>
      <c r="T518" s="145">
        <v>524</v>
      </c>
      <c r="U518" s="145">
        <v>649</v>
      </c>
      <c r="V518" s="145">
        <v>756</v>
      </c>
      <c r="W518" s="145">
        <v>99</v>
      </c>
      <c r="X518" s="145">
        <v>182</v>
      </c>
      <c r="Y518" s="145">
        <v>260</v>
      </c>
      <c r="Z518" s="145">
        <v>331</v>
      </c>
      <c r="AA518" s="136">
        <f>ROUND((T518+X518)-MAX(0.3*(T518-112-177),0),0)</f>
        <v>636</v>
      </c>
      <c r="AB518" s="136">
        <f>ROUND((U518+Y518)-MAX(0.3*(U518-112-177),0),0)</f>
        <v>801</v>
      </c>
      <c r="AC518" s="136">
        <f>ROUND((V518+Z518)-MAX(0.3*(V518-112-177),0),0)</f>
        <v>947</v>
      </c>
      <c r="AD518" s="203">
        <v>4853</v>
      </c>
      <c r="AE518" s="136">
        <v>386</v>
      </c>
      <c r="AF518" s="136">
        <v>366</v>
      </c>
      <c r="AG518" s="136">
        <f>SUM(AE518:AF518)</f>
        <v>752</v>
      </c>
      <c r="AH518" s="136">
        <f>ROUND((AG518+W518)-MAX(0.3*(AG518-112-177),0),0)</f>
        <v>712</v>
      </c>
      <c r="AI518" s="203">
        <v>196</v>
      </c>
      <c r="AJ518" s="204">
        <v>6</v>
      </c>
      <c r="AK518" s="136">
        <v>1</v>
      </c>
      <c r="AL518" s="136">
        <v>88</v>
      </c>
      <c r="AM518" s="136">
        <v>63</v>
      </c>
      <c r="AN518" s="6">
        <v>0.57999999999999996</v>
      </c>
      <c r="AO518" s="136">
        <v>23</v>
      </c>
      <c r="AP518" s="136">
        <v>13</v>
      </c>
      <c r="AQ518" s="6">
        <v>0.64</v>
      </c>
      <c r="AR518" s="149">
        <v>0</v>
      </c>
      <c r="AS518" s="149">
        <v>0.14000000000000001</v>
      </c>
      <c r="AT518" s="149">
        <v>0.14000000000000001</v>
      </c>
      <c r="AU518" s="149">
        <v>0.14000000000000001</v>
      </c>
      <c r="AV518" s="136">
        <v>0</v>
      </c>
      <c r="AW518" s="136">
        <v>953</v>
      </c>
      <c r="AX518" s="136">
        <v>953</v>
      </c>
      <c r="AY518" s="136">
        <v>953</v>
      </c>
      <c r="AZ518" s="149">
        <v>0</v>
      </c>
      <c r="BA518" s="149">
        <v>0.1</v>
      </c>
      <c r="BB518" s="149">
        <v>0.1</v>
      </c>
      <c r="BC518" s="149">
        <v>0.1</v>
      </c>
      <c r="BD518" s="138">
        <v>0</v>
      </c>
      <c r="BE518" s="138"/>
      <c r="BF518" s="138"/>
      <c r="BG518" s="136">
        <v>0</v>
      </c>
      <c r="BH518" s="6">
        <v>3.8</v>
      </c>
      <c r="BI518" s="6">
        <v>4.25</v>
      </c>
      <c r="BJ518" s="136">
        <v>32042</v>
      </c>
      <c r="BK518" s="136">
        <v>6816</v>
      </c>
      <c r="BL518" s="136">
        <v>474</v>
      </c>
      <c r="BM518" s="136">
        <v>24752</v>
      </c>
      <c r="BN518" s="238">
        <v>249589</v>
      </c>
      <c r="BO518" s="136">
        <v>50960.5</v>
      </c>
      <c r="BP518" s="136">
        <v>65123.096433333303</v>
      </c>
      <c r="BQ518" s="136">
        <v>11992.9751</v>
      </c>
      <c r="BR518" s="136">
        <v>223238.763033333</v>
      </c>
      <c r="BS518" s="136">
        <v>14931.321455555601</v>
      </c>
      <c r="BT518" s="136">
        <v>1063.1032555555601</v>
      </c>
      <c r="BU518" s="136">
        <v>20959.8465777778</v>
      </c>
    </row>
    <row r="519" spans="1:73">
      <c r="A519" s="4" t="s">
        <v>77</v>
      </c>
      <c r="B519" s="137">
        <v>8</v>
      </c>
      <c r="C519" s="137">
        <v>1990</v>
      </c>
      <c r="D519" s="190">
        <v>666168</v>
      </c>
      <c r="E519" s="141">
        <v>343199</v>
      </c>
      <c r="F519" s="141">
        <v>17024</v>
      </c>
      <c r="G519" s="191">
        <v>4.7</v>
      </c>
      <c r="H519" s="209"/>
      <c r="I519" s="209"/>
      <c r="J519" s="209"/>
      <c r="K519" s="145">
        <v>19928</v>
      </c>
      <c r="L519" s="197"/>
      <c r="N519" s="140">
        <v>14403323</v>
      </c>
      <c r="O519" s="145">
        <v>8657</v>
      </c>
      <c r="P519" s="145">
        <v>21165</v>
      </c>
      <c r="Q519" s="145">
        <v>8274</v>
      </c>
      <c r="R519" s="145">
        <v>33256.92</v>
      </c>
      <c r="S519" s="145">
        <v>12317.42</v>
      </c>
      <c r="T519" s="145">
        <v>265</v>
      </c>
      <c r="U519" s="145">
        <v>333</v>
      </c>
      <c r="V519" s="145">
        <v>402</v>
      </c>
      <c r="W519" s="145">
        <v>99</v>
      </c>
      <c r="X519" s="145">
        <v>182</v>
      </c>
      <c r="Y519" s="145">
        <v>260</v>
      </c>
      <c r="Z519" s="145">
        <v>331</v>
      </c>
      <c r="AA519" s="136">
        <f>ROUND((T519+X519)-MAX(0.3*(T519-112-177),0),0)</f>
        <v>447</v>
      </c>
      <c r="AB519" s="136">
        <f>ROUND((U519+Y519)-MAX(0.3*(U519-112-177),0),0)</f>
        <v>580</v>
      </c>
      <c r="AC519" s="136">
        <f>ROUND((V519+Z519)-MAX(0.3*(V519-112-177),0),0)</f>
        <v>699</v>
      </c>
      <c r="AD519" s="203">
        <v>1874</v>
      </c>
      <c r="AE519" s="136">
        <v>386</v>
      </c>
      <c r="AF519" s="136">
        <v>0</v>
      </c>
      <c r="AG519" s="136">
        <f>SUM(AE519:AF519)</f>
        <v>386</v>
      </c>
      <c r="AH519" s="136">
        <f>ROUND((AG519+W519)-MAX(0.3*(AG519-112-177),0),0)</f>
        <v>456</v>
      </c>
      <c r="AI519" s="203">
        <v>48</v>
      </c>
      <c r="AJ519" s="204">
        <v>6.9</v>
      </c>
      <c r="AK519" s="136">
        <v>0</v>
      </c>
      <c r="AL519" s="136">
        <v>18</v>
      </c>
      <c r="AM519" s="136">
        <v>23</v>
      </c>
      <c r="AN519" s="6">
        <v>0.44</v>
      </c>
      <c r="AO519" s="136">
        <v>13</v>
      </c>
      <c r="AP519" s="136">
        <v>8</v>
      </c>
      <c r="AQ519" s="6">
        <v>0.62</v>
      </c>
      <c r="AR519" s="149">
        <v>0</v>
      </c>
      <c r="AS519" s="149">
        <v>0.14000000000000001</v>
      </c>
      <c r="AT519" s="149">
        <v>0.14000000000000001</v>
      </c>
      <c r="AU519" s="149">
        <v>0.14000000000000001</v>
      </c>
      <c r="AV519" s="136">
        <v>0</v>
      </c>
      <c r="AW519" s="136">
        <v>953</v>
      </c>
      <c r="AX519" s="136">
        <v>953</v>
      </c>
      <c r="AY519" s="136">
        <v>953</v>
      </c>
      <c r="AZ519" s="149">
        <v>0</v>
      </c>
      <c r="BA519" s="149">
        <v>0.1</v>
      </c>
      <c r="BB519" s="149">
        <v>0.1</v>
      </c>
      <c r="BC519" s="149">
        <v>0.1</v>
      </c>
      <c r="BD519" s="138">
        <v>0</v>
      </c>
      <c r="BE519" s="138"/>
      <c r="BF519" s="138"/>
      <c r="BG519" s="136">
        <v>0</v>
      </c>
      <c r="BH519" s="6">
        <v>3.8</v>
      </c>
      <c r="BI519" s="6">
        <v>3.8</v>
      </c>
      <c r="BJ519" s="136">
        <v>8080</v>
      </c>
      <c r="BK519" s="136">
        <v>1736</v>
      </c>
      <c r="BL519" s="136">
        <v>132</v>
      </c>
      <c r="BM519" s="136">
        <v>6212</v>
      </c>
      <c r="BN519" s="238">
        <v>41009</v>
      </c>
      <c r="BO519" s="136">
        <v>11369.75</v>
      </c>
      <c r="BP519" s="136">
        <v>16536.600266666701</v>
      </c>
      <c r="BQ519" s="136">
        <v>2904.3134</v>
      </c>
      <c r="BR519" s="136">
        <v>56649.886133333297</v>
      </c>
      <c r="BS519" s="136">
        <v>6475.8296888888899</v>
      </c>
      <c r="BT519" s="136">
        <v>362.85160000000002</v>
      </c>
      <c r="BU519" s="136">
        <v>8297.7346666666708</v>
      </c>
    </row>
    <row r="520" spans="1:73">
      <c r="A520" s="4" t="s">
        <v>78</v>
      </c>
      <c r="B520" s="137">
        <v>9</v>
      </c>
      <c r="C520" s="137">
        <v>1990</v>
      </c>
      <c r="D520" s="190">
        <v>606900</v>
      </c>
      <c r="E520" s="141">
        <v>308281</v>
      </c>
      <c r="F520" s="141">
        <v>20643</v>
      </c>
      <c r="G520" s="191">
        <v>6.3</v>
      </c>
      <c r="H520" s="209"/>
      <c r="I520" s="209"/>
      <c r="J520" s="209"/>
      <c r="K520" s="145">
        <v>39688</v>
      </c>
      <c r="L520" s="197"/>
      <c r="N520" s="140">
        <v>15575579</v>
      </c>
      <c r="O520" s="145">
        <v>20035</v>
      </c>
      <c r="P520" s="145">
        <v>48872</v>
      </c>
      <c r="Q520" s="145">
        <v>18534</v>
      </c>
      <c r="R520" s="145">
        <v>62144.58</v>
      </c>
      <c r="S520" s="145">
        <v>27014.92</v>
      </c>
      <c r="T520" s="145">
        <v>321</v>
      </c>
      <c r="U520" s="145">
        <v>409</v>
      </c>
      <c r="V520" s="145">
        <v>499</v>
      </c>
      <c r="W520" s="145">
        <v>99</v>
      </c>
      <c r="X520" s="145">
        <v>182</v>
      </c>
      <c r="Y520" s="145">
        <v>260</v>
      </c>
      <c r="Z520" s="145">
        <v>331</v>
      </c>
      <c r="AA520" s="136">
        <f>ROUND((T520+X520)-MAX(0.3*(T520-112-177),0),0)</f>
        <v>493</v>
      </c>
      <c r="AB520" s="136">
        <f>ROUND((U520+Y520)-MAX(0.3*(U520-112-177),0),0)</f>
        <v>633</v>
      </c>
      <c r="AC520" s="136">
        <f>ROUND((V520+Z520)-MAX(0.3*(V520-112-177),0),0)</f>
        <v>767</v>
      </c>
      <c r="AD520" s="203">
        <v>2963</v>
      </c>
      <c r="AE520" s="136">
        <v>386</v>
      </c>
      <c r="AF520" s="136">
        <v>15</v>
      </c>
      <c r="AG520" s="136">
        <f>SUM(AE520:AF520)</f>
        <v>401</v>
      </c>
      <c r="AH520" s="136">
        <f>ROUND((AG520+W520)-MAX(0.3*(AG520-112-177),0),0)</f>
        <v>466</v>
      </c>
      <c r="AI520" s="203">
        <v>120</v>
      </c>
      <c r="AJ520" s="204">
        <v>21.1</v>
      </c>
      <c r="AK520" s="136"/>
      <c r="AL520" s="136"/>
      <c r="AM520" s="136"/>
      <c r="AN520" s="6"/>
      <c r="AO520" s="136"/>
      <c r="AP520" s="136"/>
      <c r="AQ520" s="6"/>
      <c r="AR520" s="149">
        <v>0</v>
      </c>
      <c r="AS520" s="149">
        <v>0.14000000000000001</v>
      </c>
      <c r="AT520" s="149">
        <v>0.14000000000000001</v>
      </c>
      <c r="AU520" s="149">
        <v>0.14000000000000001</v>
      </c>
      <c r="AV520" s="136">
        <v>0</v>
      </c>
      <c r="AW520" s="136">
        <v>953</v>
      </c>
      <c r="AX520" s="136">
        <v>953</v>
      </c>
      <c r="AY520" s="136">
        <v>953</v>
      </c>
      <c r="AZ520" s="149">
        <v>0</v>
      </c>
      <c r="BA520" s="149">
        <v>0.1</v>
      </c>
      <c r="BB520" s="149">
        <v>0.1</v>
      </c>
      <c r="BC520" s="149">
        <v>0.1</v>
      </c>
      <c r="BD520" s="138">
        <v>0</v>
      </c>
      <c r="BE520" s="138"/>
      <c r="BF520" s="138"/>
      <c r="BG520" s="136">
        <v>0</v>
      </c>
      <c r="BH520" s="6">
        <v>3.8</v>
      </c>
      <c r="BI520" s="6">
        <v>3.8</v>
      </c>
      <c r="BJ520" s="136">
        <v>16216</v>
      </c>
      <c r="BK520" s="136">
        <v>3466</v>
      </c>
      <c r="BL520" s="136">
        <v>220</v>
      </c>
      <c r="BM520" s="136">
        <v>12530</v>
      </c>
      <c r="BN520" s="238">
        <v>93482</v>
      </c>
      <c r="BO520" s="136">
        <v>13437.25</v>
      </c>
      <c r="BP520" s="136">
        <v>33600.401700000002</v>
      </c>
      <c r="BQ520" s="136">
        <v>2630.5743666666699</v>
      </c>
      <c r="BR520" s="136">
        <v>46873.6665333333</v>
      </c>
      <c r="BS520" s="136">
        <v>12478.441199999999</v>
      </c>
      <c r="BT520" s="136">
        <v>532.06567777777798</v>
      </c>
      <c r="BU520" s="136">
        <v>13959.726699999999</v>
      </c>
    </row>
    <row r="521" spans="1:73">
      <c r="A521" s="4" t="s">
        <v>80</v>
      </c>
      <c r="B521" s="137">
        <v>10</v>
      </c>
      <c r="C521" s="137">
        <v>1990</v>
      </c>
      <c r="D521" s="190">
        <v>12938071</v>
      </c>
      <c r="E521" s="141">
        <v>6068832</v>
      </c>
      <c r="F521" s="141">
        <v>395337</v>
      </c>
      <c r="G521" s="191">
        <v>6.1</v>
      </c>
      <c r="H521" s="209"/>
      <c r="I521" s="209"/>
      <c r="J521" s="209"/>
      <c r="K521" s="145">
        <v>256589</v>
      </c>
      <c r="L521" s="197"/>
      <c r="N521" s="140">
        <v>260093568</v>
      </c>
      <c r="O521" s="145">
        <v>142813</v>
      </c>
      <c r="P521" s="145">
        <v>369907</v>
      </c>
      <c r="Q521" s="145">
        <v>134815</v>
      </c>
      <c r="R521" s="145">
        <v>781496.3</v>
      </c>
      <c r="S521" s="145">
        <v>303487.8</v>
      </c>
      <c r="T521" s="145">
        <v>225</v>
      </c>
      <c r="U521" s="145">
        <v>294</v>
      </c>
      <c r="V521" s="145">
        <v>346</v>
      </c>
      <c r="W521" s="145">
        <v>99</v>
      </c>
      <c r="X521" s="145">
        <v>182</v>
      </c>
      <c r="Y521" s="145">
        <v>260</v>
      </c>
      <c r="Z521" s="145">
        <v>331</v>
      </c>
      <c r="AA521" s="136">
        <f>ROUND((T521+X521)-MAX(0.3*(T521-112-177),0),0)</f>
        <v>407</v>
      </c>
      <c r="AB521" s="136">
        <f>ROUND((U521+Y521)-MAX(0.3*(U521-112-177),0),0)</f>
        <v>553</v>
      </c>
      <c r="AC521" s="136">
        <f>ROUND((V521+Z521)-MAX(0.3*(V521-112-177),0),0)</f>
        <v>660</v>
      </c>
      <c r="AD521" s="203">
        <v>29616</v>
      </c>
      <c r="AE521" s="136">
        <v>386</v>
      </c>
      <c r="AF521" s="136">
        <v>0</v>
      </c>
      <c r="AG521" s="136">
        <f>SUM(AE521:AF521)</f>
        <v>386</v>
      </c>
      <c r="AH521" s="136">
        <f>ROUND((AG521+W521)-MAX(0.3*(AG521-112-177),0),0)</f>
        <v>456</v>
      </c>
      <c r="AI521" s="203">
        <v>1896</v>
      </c>
      <c r="AJ521" s="204">
        <v>14.4</v>
      </c>
      <c r="AK521" s="136">
        <v>0</v>
      </c>
      <c r="AL521" s="136">
        <v>73</v>
      </c>
      <c r="AM521" s="136">
        <v>47</v>
      </c>
      <c r="AN521" s="6">
        <v>0.61</v>
      </c>
      <c r="AO521" s="136">
        <v>23</v>
      </c>
      <c r="AP521" s="136">
        <v>17</v>
      </c>
      <c r="AQ521" s="6">
        <v>0.57999999999999996</v>
      </c>
      <c r="AR521" s="149">
        <v>0</v>
      </c>
      <c r="AS521" s="149">
        <v>0.14000000000000001</v>
      </c>
      <c r="AT521" s="149">
        <v>0.14000000000000001</v>
      </c>
      <c r="AU521" s="149">
        <v>0.14000000000000001</v>
      </c>
      <c r="AV521" s="136">
        <v>0</v>
      </c>
      <c r="AW521" s="136">
        <v>953</v>
      </c>
      <c r="AX521" s="136">
        <v>953</v>
      </c>
      <c r="AY521" s="136">
        <v>953</v>
      </c>
      <c r="AZ521" s="149">
        <v>0</v>
      </c>
      <c r="BA521" s="149">
        <v>0.1</v>
      </c>
      <c r="BB521" s="149">
        <v>0.1</v>
      </c>
      <c r="BC521" s="149">
        <v>0.1</v>
      </c>
      <c r="BD521" s="138">
        <v>0</v>
      </c>
      <c r="BE521" s="138"/>
      <c r="BF521" s="138"/>
      <c r="BG521" s="136">
        <v>0</v>
      </c>
      <c r="BH521" s="6">
        <v>3.8</v>
      </c>
      <c r="BI521" s="6">
        <v>3.8</v>
      </c>
      <c r="BJ521" s="136">
        <v>221754</v>
      </c>
      <c r="BK521" s="136">
        <v>82106</v>
      </c>
      <c r="BL521" s="136">
        <v>3220</v>
      </c>
      <c r="BM521" s="136">
        <v>136428</v>
      </c>
      <c r="BN521" s="238">
        <v>1038443</v>
      </c>
      <c r="BO521" s="136">
        <v>186081.41666666666</v>
      </c>
      <c r="BP521" s="136">
        <v>492973.31962222198</v>
      </c>
      <c r="BQ521" s="136">
        <v>85997.293411111095</v>
      </c>
      <c r="BR521" s="136">
        <v>1106799.5924666701</v>
      </c>
      <c r="BS521" s="136">
        <v>175707.13176666701</v>
      </c>
      <c r="BT521" s="136">
        <v>10272.6608666667</v>
      </c>
      <c r="BU521" s="136">
        <v>208510.24812222199</v>
      </c>
    </row>
    <row r="522" spans="1:73">
      <c r="A522" s="4" t="s">
        <v>81</v>
      </c>
      <c r="B522" s="137">
        <v>11</v>
      </c>
      <c r="C522" s="137">
        <v>1990</v>
      </c>
      <c r="D522" s="190">
        <v>6478149</v>
      </c>
      <c r="E522" s="141">
        <v>3104564</v>
      </c>
      <c r="F522" s="141">
        <v>179348</v>
      </c>
      <c r="G522" s="191">
        <v>5.5</v>
      </c>
      <c r="H522" s="209"/>
      <c r="I522" s="209"/>
      <c r="J522" s="209"/>
      <c r="K522" s="145">
        <v>140646</v>
      </c>
      <c r="L522" s="197"/>
      <c r="N522" s="140">
        <v>115537974</v>
      </c>
      <c r="O522" s="145">
        <v>48474</v>
      </c>
      <c r="P522" s="145">
        <v>293366</v>
      </c>
      <c r="Q522" s="145">
        <v>101849</v>
      </c>
      <c r="R522" s="145">
        <v>535600.9</v>
      </c>
      <c r="S522" s="145">
        <v>200932.5</v>
      </c>
      <c r="T522" s="145">
        <v>229</v>
      </c>
      <c r="U522" s="145">
        <v>273</v>
      </c>
      <c r="V522" s="145">
        <v>322</v>
      </c>
      <c r="W522" s="145">
        <v>99</v>
      </c>
      <c r="X522" s="145">
        <v>182</v>
      </c>
      <c r="Y522" s="145">
        <v>260</v>
      </c>
      <c r="Z522" s="145">
        <v>331</v>
      </c>
      <c r="AA522" s="136">
        <f>ROUND((T522+X522)-MAX(0.3*(T522-112-177),0),0)</f>
        <v>411</v>
      </c>
      <c r="AB522" s="136">
        <f>ROUND((U522+Y522)-MAX(0.3*(U522-112-177),0),0)</f>
        <v>533</v>
      </c>
      <c r="AC522" s="136">
        <f>ROUND((V522+Z522)-MAX(0.3*(V522-112-177),0),0)</f>
        <v>643</v>
      </c>
      <c r="AD522" s="203">
        <v>13104</v>
      </c>
      <c r="AE522" s="136">
        <v>386</v>
      </c>
      <c r="AF522" s="136">
        <v>0</v>
      </c>
      <c r="AG522" s="136">
        <f>SUM(AE522:AF522)</f>
        <v>386</v>
      </c>
      <c r="AH522" s="136">
        <f>ROUND((AG522+W522)-MAX(0.3*(AG522-112-177),0),0)</f>
        <v>456</v>
      </c>
      <c r="AI522" s="203">
        <v>1001</v>
      </c>
      <c r="AJ522" s="204">
        <v>15.8</v>
      </c>
      <c r="AK522" s="136">
        <v>1</v>
      </c>
      <c r="AL522" s="136">
        <v>144</v>
      </c>
      <c r="AM522" s="136">
        <v>36</v>
      </c>
      <c r="AN522" s="6">
        <v>0.8</v>
      </c>
      <c r="AO522" s="136">
        <v>45</v>
      </c>
      <c r="AP522" s="136">
        <v>11</v>
      </c>
      <c r="AQ522" s="6">
        <v>0.8</v>
      </c>
      <c r="AR522" s="149">
        <v>0</v>
      </c>
      <c r="AS522" s="149">
        <v>0.14000000000000001</v>
      </c>
      <c r="AT522" s="149">
        <v>0.14000000000000001</v>
      </c>
      <c r="AU522" s="149">
        <v>0.14000000000000001</v>
      </c>
      <c r="AV522" s="136">
        <v>0</v>
      </c>
      <c r="AW522" s="136">
        <v>953</v>
      </c>
      <c r="AX522" s="136">
        <v>953</v>
      </c>
      <c r="AY522" s="136">
        <v>953</v>
      </c>
      <c r="AZ522" s="149">
        <v>0</v>
      </c>
      <c r="BA522" s="149">
        <v>0.1</v>
      </c>
      <c r="BB522" s="149">
        <v>0.1</v>
      </c>
      <c r="BC522" s="149">
        <v>0.1</v>
      </c>
      <c r="BD522" s="138">
        <v>0</v>
      </c>
      <c r="BE522" s="138"/>
      <c r="BF522" s="138"/>
      <c r="BG522" s="136">
        <v>0</v>
      </c>
      <c r="BH522" s="6">
        <v>3.8</v>
      </c>
      <c r="BI522" s="6">
        <v>3.25</v>
      </c>
      <c r="BJ522" s="136">
        <v>159518</v>
      </c>
      <c r="BK522" s="136">
        <v>50174</v>
      </c>
      <c r="BL522" s="136">
        <v>2622</v>
      </c>
      <c r="BM522" s="136">
        <v>106722</v>
      </c>
      <c r="BN522" s="238">
        <v>650871</v>
      </c>
      <c r="BO522" s="136">
        <v>164043.91666666701</v>
      </c>
      <c r="BP522" s="136">
        <v>311109.58357777802</v>
      </c>
      <c r="BQ522" s="136">
        <v>62244.719666666701</v>
      </c>
      <c r="BR522" s="136">
        <v>892070.59811111097</v>
      </c>
      <c r="BS522" s="136">
        <v>115488.91296666701</v>
      </c>
      <c r="BT522" s="136">
        <v>12478.5001888889</v>
      </c>
      <c r="BU522" s="136">
        <v>159100.20376666699</v>
      </c>
    </row>
    <row r="523" spans="1:73">
      <c r="A523" s="4" t="s">
        <v>82</v>
      </c>
      <c r="B523" s="137">
        <v>12</v>
      </c>
      <c r="C523" s="137">
        <v>1990</v>
      </c>
      <c r="D523" s="190">
        <v>1108229</v>
      </c>
      <c r="E523" s="141">
        <v>536216</v>
      </c>
      <c r="F523" s="141">
        <v>14705</v>
      </c>
      <c r="G523" s="191">
        <v>2.7</v>
      </c>
      <c r="H523" s="209"/>
      <c r="I523" s="209"/>
      <c r="J523" s="209"/>
      <c r="K523" s="145">
        <v>32534</v>
      </c>
      <c r="L523" s="197"/>
      <c r="N523" s="140">
        <v>24931086</v>
      </c>
      <c r="O523" s="145">
        <v>18474</v>
      </c>
      <c r="P523" s="145">
        <v>43917</v>
      </c>
      <c r="Q523" s="145">
        <v>14336</v>
      </c>
      <c r="R523" s="145">
        <v>76956.75</v>
      </c>
      <c r="S523" s="145">
        <v>31238.67</v>
      </c>
      <c r="T523" s="145">
        <v>480</v>
      </c>
      <c r="U523" s="145">
        <v>602</v>
      </c>
      <c r="V523" s="145">
        <v>725</v>
      </c>
      <c r="W523" s="145">
        <v>151</v>
      </c>
      <c r="X523" s="145">
        <v>276</v>
      </c>
      <c r="Y523" s="145">
        <v>396</v>
      </c>
      <c r="Z523" s="145">
        <v>503</v>
      </c>
      <c r="AA523" s="136">
        <f>ROUND((T523+X523)-MAX(0.3*(T523-158-253),0),0)</f>
        <v>735</v>
      </c>
      <c r="AB523" s="136">
        <f>ROUND((U523+Y523)-MAX(0.3*(U523-158-253),0),0)</f>
        <v>941</v>
      </c>
      <c r="AC523" s="136">
        <f>ROUND((V523+Z523)-MAX(0.3*(V523-158-253),0),0)</f>
        <v>1134</v>
      </c>
      <c r="AD523" s="203">
        <v>1408</v>
      </c>
      <c r="AE523" s="136">
        <v>386</v>
      </c>
      <c r="AF523" s="136">
        <v>5</v>
      </c>
      <c r="AG523" s="136">
        <f>SUM(AE523:AF523)</f>
        <v>391</v>
      </c>
      <c r="AH523" s="136">
        <f>ROUND((AG523+W523)-MAX(0.3*(AG523-158-253),0),0)</f>
        <v>542</v>
      </c>
      <c r="AI523" s="203">
        <v>121</v>
      </c>
      <c r="AJ523" s="204">
        <v>11</v>
      </c>
      <c r="AK523" s="136">
        <v>1</v>
      </c>
      <c r="AL523" s="136">
        <v>45</v>
      </c>
      <c r="AM523" s="136">
        <v>6</v>
      </c>
      <c r="AN523" s="6">
        <v>0.88</v>
      </c>
      <c r="AO523" s="136">
        <v>22</v>
      </c>
      <c r="AP523" s="136">
        <v>3</v>
      </c>
      <c r="AQ523" s="6">
        <v>0.88</v>
      </c>
      <c r="AR523" s="149">
        <v>0</v>
      </c>
      <c r="AS523" s="149">
        <v>0.14000000000000001</v>
      </c>
      <c r="AT523" s="149">
        <v>0.14000000000000001</v>
      </c>
      <c r="AU523" s="149">
        <v>0.14000000000000001</v>
      </c>
      <c r="AV523" s="136">
        <v>0</v>
      </c>
      <c r="AW523" s="136">
        <v>953</v>
      </c>
      <c r="AX523" s="136">
        <v>953</v>
      </c>
      <c r="AY523" s="136">
        <v>953</v>
      </c>
      <c r="AZ523" s="149">
        <v>0</v>
      </c>
      <c r="BA523" s="149">
        <v>0.1</v>
      </c>
      <c r="BB523" s="149">
        <v>0.1</v>
      </c>
      <c r="BC523" s="149">
        <v>0.1</v>
      </c>
      <c r="BD523" s="138">
        <v>0</v>
      </c>
      <c r="BE523" s="138"/>
      <c r="BF523" s="138"/>
      <c r="BG523" s="136">
        <v>0</v>
      </c>
      <c r="BH523" s="6">
        <v>3.8</v>
      </c>
      <c r="BI523" s="6">
        <v>3.85</v>
      </c>
      <c r="BJ523" s="136">
        <v>13776</v>
      </c>
      <c r="BK523" s="136">
        <v>5612</v>
      </c>
      <c r="BL523" s="136">
        <v>186</v>
      </c>
      <c r="BM523" s="136">
        <v>7978</v>
      </c>
      <c r="BN523" s="238">
        <v>84973</v>
      </c>
      <c r="BO523" s="136">
        <v>14441.666666666701</v>
      </c>
      <c r="BP523" s="136">
        <v>31951.5425777778</v>
      </c>
      <c r="BQ523" s="136">
        <v>10484.6465444444</v>
      </c>
      <c r="BR523" s="136">
        <v>140782.09276666699</v>
      </c>
      <c r="BS523" s="136">
        <v>12315.9629333333</v>
      </c>
      <c r="BT523" s="136">
        <v>2078.9823444444401</v>
      </c>
      <c r="BU523" s="136">
        <v>21590.075511111099</v>
      </c>
    </row>
    <row r="524" spans="1:73">
      <c r="A524" s="4" t="s">
        <v>83</v>
      </c>
      <c r="B524" s="137">
        <v>13</v>
      </c>
      <c r="C524" s="137">
        <v>1990</v>
      </c>
      <c r="D524" s="190">
        <v>1006734</v>
      </c>
      <c r="E524" s="141">
        <v>465255</v>
      </c>
      <c r="F524" s="141">
        <v>27235</v>
      </c>
      <c r="G524" s="191">
        <v>5.5</v>
      </c>
      <c r="H524" s="209"/>
      <c r="I524" s="209"/>
      <c r="J524" s="209"/>
      <c r="K524" s="145">
        <v>18004</v>
      </c>
      <c r="L524" s="197"/>
      <c r="N524" s="140">
        <v>16159229</v>
      </c>
      <c r="O524" s="145">
        <v>46890</v>
      </c>
      <c r="P524" s="145">
        <v>16577</v>
      </c>
      <c r="Q524" s="145">
        <v>6139</v>
      </c>
      <c r="R524" s="145">
        <v>58559</v>
      </c>
      <c r="S524" s="145">
        <v>20643.830000000002</v>
      </c>
      <c r="T524" s="145">
        <v>254</v>
      </c>
      <c r="U524" s="145">
        <v>317</v>
      </c>
      <c r="V524" s="145">
        <v>357</v>
      </c>
      <c r="W524" s="145">
        <v>99</v>
      </c>
      <c r="X524" s="145">
        <v>182</v>
      </c>
      <c r="Y524" s="145">
        <v>260</v>
      </c>
      <c r="Z524" s="145">
        <v>331</v>
      </c>
      <c r="AA524" s="136">
        <f>ROUND((T524+X524)-MAX(0.3*(T524-112-177),0),0)</f>
        <v>436</v>
      </c>
      <c r="AB524" s="136">
        <f>ROUND((U524+Y524)-MAX(0.3*(U524-112-177),0),0)</f>
        <v>569</v>
      </c>
      <c r="AC524" s="136">
        <f>ROUND((V524+Z524)-MAX(0.3*(V524-112-177),0),0)</f>
        <v>668</v>
      </c>
      <c r="AD524" s="203">
        <v>313</v>
      </c>
      <c r="AE524" s="136">
        <v>386</v>
      </c>
      <c r="AF524" s="136">
        <v>73</v>
      </c>
      <c r="AG524" s="136">
        <f>SUM(AE524:AF524)</f>
        <v>459</v>
      </c>
      <c r="AH524" s="136">
        <f>ROUND((AG524+W524)-MAX(0.3*(AG524-112-177),0),0)</f>
        <v>507</v>
      </c>
      <c r="AI524" s="203">
        <v>157</v>
      </c>
      <c r="AJ524" s="204">
        <v>14.9</v>
      </c>
      <c r="AK524" s="136">
        <v>1</v>
      </c>
      <c r="AL524" s="136">
        <v>20</v>
      </c>
      <c r="AM524" s="136">
        <v>64</v>
      </c>
      <c r="AN524" s="6">
        <v>0.24</v>
      </c>
      <c r="AO524" s="136">
        <v>19</v>
      </c>
      <c r="AP524" s="136">
        <v>23</v>
      </c>
      <c r="AQ524" s="6">
        <v>0.45</v>
      </c>
      <c r="AR524" s="149">
        <v>0</v>
      </c>
      <c r="AS524" s="149">
        <v>0.14000000000000001</v>
      </c>
      <c r="AT524" s="149">
        <v>0.14000000000000001</v>
      </c>
      <c r="AU524" s="149">
        <v>0.14000000000000001</v>
      </c>
      <c r="AV524" s="136">
        <v>0</v>
      </c>
      <c r="AW524" s="136">
        <v>953</v>
      </c>
      <c r="AX524" s="136">
        <v>953</v>
      </c>
      <c r="AY524" s="136">
        <v>953</v>
      </c>
      <c r="AZ524" s="149">
        <v>0</v>
      </c>
      <c r="BA524" s="149">
        <v>0.1</v>
      </c>
      <c r="BB524" s="149">
        <v>0.1</v>
      </c>
      <c r="BC524" s="149">
        <v>0.1</v>
      </c>
      <c r="BD524" s="138">
        <v>0</v>
      </c>
      <c r="BE524" s="138"/>
      <c r="BF524" s="138"/>
      <c r="BG524" s="136">
        <v>0</v>
      </c>
      <c r="BH524" s="6">
        <v>3.8</v>
      </c>
      <c r="BI524" s="6">
        <v>3.8</v>
      </c>
      <c r="BJ524" s="136">
        <v>10332</v>
      </c>
      <c r="BK524" s="136">
        <v>1906</v>
      </c>
      <c r="BL524" s="136">
        <v>150</v>
      </c>
      <c r="BM524" s="136">
        <v>8276</v>
      </c>
      <c r="BN524" s="238">
        <v>54554</v>
      </c>
      <c r="BO524" s="136">
        <v>22272.666666666701</v>
      </c>
      <c r="BP524" s="136">
        <v>38513.053844444403</v>
      </c>
      <c r="BQ524" s="136">
        <v>12752.786899999999</v>
      </c>
      <c r="BR524" s="136">
        <v>129119.381533333</v>
      </c>
      <c r="BS524" s="136">
        <v>5018.2692999999999</v>
      </c>
      <c r="BT524" s="136">
        <v>385.89634444444403</v>
      </c>
      <c r="BU524" s="136">
        <v>7095.0497555555503</v>
      </c>
    </row>
    <row r="525" spans="1:73">
      <c r="A525" s="4" t="s">
        <v>84</v>
      </c>
      <c r="B525" s="137">
        <v>14</v>
      </c>
      <c r="C525" s="137">
        <v>1990</v>
      </c>
      <c r="D525" s="190">
        <v>11430602</v>
      </c>
      <c r="E525" s="141">
        <v>5581864</v>
      </c>
      <c r="F525" s="141">
        <v>365147</v>
      </c>
      <c r="G525" s="191">
        <v>6.1</v>
      </c>
      <c r="H525" s="209"/>
      <c r="I525" s="209"/>
      <c r="J525" s="209"/>
      <c r="K525" s="145">
        <v>279019</v>
      </c>
      <c r="L525" s="197"/>
      <c r="N525" s="140">
        <v>240750225</v>
      </c>
      <c r="O525" s="145">
        <v>35908</v>
      </c>
      <c r="P525" s="145">
        <v>635973</v>
      </c>
      <c r="Q525" s="145">
        <v>208458</v>
      </c>
      <c r="R525" s="145">
        <v>1013087</v>
      </c>
      <c r="S525" s="145">
        <v>417775.3</v>
      </c>
      <c r="T525" s="145">
        <v>268</v>
      </c>
      <c r="U525" s="145">
        <v>367</v>
      </c>
      <c r="V525" s="145">
        <v>414</v>
      </c>
      <c r="W525" s="145">
        <v>99</v>
      </c>
      <c r="X525" s="145">
        <v>182</v>
      </c>
      <c r="Y525" s="145">
        <v>260</v>
      </c>
      <c r="Z525" s="145">
        <v>331</v>
      </c>
      <c r="AA525" s="136">
        <f>ROUND((T525+X525)-MAX(0.3*(T525-112-177),0),0)</f>
        <v>450</v>
      </c>
      <c r="AB525" s="136">
        <f>ROUND((U525+Y525)-MAX(0.3*(U525-112-177),0),0)</f>
        <v>604</v>
      </c>
      <c r="AC525" s="136">
        <f>ROUND((V525+Z525)-MAX(0.3*(V525-112-177),0),0)</f>
        <v>708</v>
      </c>
      <c r="AD525" s="203">
        <v>17708</v>
      </c>
      <c r="AE525" s="136">
        <v>386</v>
      </c>
      <c r="AF525" s="136">
        <v>0</v>
      </c>
      <c r="AG525" s="136">
        <f>SUM(AE525:AF525)</f>
        <v>386</v>
      </c>
      <c r="AH525" s="136">
        <f>ROUND((AG525+W525)-MAX(0.3*(AG525-112-177),0),0)</f>
        <v>456</v>
      </c>
      <c r="AI525" s="203">
        <v>1606</v>
      </c>
      <c r="AJ525" s="204">
        <v>13.7</v>
      </c>
      <c r="AK525" s="136">
        <v>0</v>
      </c>
      <c r="AL525" s="136">
        <v>67</v>
      </c>
      <c r="AM525" s="136">
        <v>51</v>
      </c>
      <c r="AN525" s="6">
        <v>0.56999999999999995</v>
      </c>
      <c r="AO525" s="136">
        <v>31</v>
      </c>
      <c r="AP525" s="136">
        <v>28</v>
      </c>
      <c r="AQ525" s="6">
        <v>0.53</v>
      </c>
      <c r="AR525" s="149">
        <v>0</v>
      </c>
      <c r="AS525" s="149">
        <v>0.14000000000000001</v>
      </c>
      <c r="AT525" s="149">
        <v>0.14000000000000001</v>
      </c>
      <c r="AU525" s="149">
        <v>0.14000000000000001</v>
      </c>
      <c r="AV525" s="136">
        <v>0</v>
      </c>
      <c r="AW525" s="136">
        <v>953</v>
      </c>
      <c r="AX525" s="136">
        <v>953</v>
      </c>
      <c r="AY525" s="136">
        <v>953</v>
      </c>
      <c r="AZ525" s="149">
        <v>0</v>
      </c>
      <c r="BA525" s="149">
        <v>0.1</v>
      </c>
      <c r="BB525" s="149">
        <v>0.1</v>
      </c>
      <c r="BC525" s="149">
        <v>0.1</v>
      </c>
      <c r="BD525" s="138">
        <v>0</v>
      </c>
      <c r="BE525" s="138"/>
      <c r="BF525" s="138"/>
      <c r="BG525" s="136">
        <v>0</v>
      </c>
      <c r="BH525" s="6">
        <v>3.8</v>
      </c>
      <c r="BI525" s="6">
        <v>3.8</v>
      </c>
      <c r="BJ525" s="136">
        <v>176690</v>
      </c>
      <c r="BK525" s="136">
        <v>31378</v>
      </c>
      <c r="BL525" s="136">
        <v>2426</v>
      </c>
      <c r="BM525" s="136">
        <v>142886</v>
      </c>
      <c r="BN525" s="238">
        <v>1067465</v>
      </c>
      <c r="BO525" s="136">
        <v>187095.25</v>
      </c>
      <c r="BP525" s="136">
        <v>422071.48248888901</v>
      </c>
      <c r="BQ525" s="136">
        <v>50158.048611111102</v>
      </c>
      <c r="BR525" s="136">
        <v>907929.88133333297</v>
      </c>
      <c r="BS525" s="136">
        <v>93035.825299999997</v>
      </c>
      <c r="BT525" s="136">
        <v>3270.1294888888901</v>
      </c>
      <c r="BU525" s="136">
        <v>105676.135677778</v>
      </c>
    </row>
    <row r="526" spans="1:73">
      <c r="A526" s="4" t="s">
        <v>85</v>
      </c>
      <c r="B526" s="137">
        <v>15</v>
      </c>
      <c r="C526" s="137">
        <v>1990</v>
      </c>
      <c r="D526" s="190">
        <v>5544156</v>
      </c>
      <c r="E526" s="141">
        <v>2666066</v>
      </c>
      <c r="F526" s="141">
        <v>148542</v>
      </c>
      <c r="G526" s="191">
        <v>5.3</v>
      </c>
      <c r="H526" s="209"/>
      <c r="I526" s="209"/>
      <c r="J526" s="209"/>
      <c r="K526" s="145">
        <v>110860</v>
      </c>
      <c r="L526" s="197"/>
      <c r="N526" s="140">
        <v>98288101</v>
      </c>
      <c r="O526" s="145">
        <v>20192</v>
      </c>
      <c r="P526" s="145">
        <v>153709</v>
      </c>
      <c r="Q526" s="145">
        <v>53931</v>
      </c>
      <c r="R526" s="145">
        <v>310851.8</v>
      </c>
      <c r="S526" s="145">
        <v>108805.1</v>
      </c>
      <c r="T526" s="145">
        <v>229</v>
      </c>
      <c r="U526" s="145">
        <v>288</v>
      </c>
      <c r="V526" s="145">
        <v>346</v>
      </c>
      <c r="W526" s="145">
        <v>99</v>
      </c>
      <c r="X526" s="145">
        <v>182</v>
      </c>
      <c r="Y526" s="145">
        <v>260</v>
      </c>
      <c r="Z526" s="145">
        <v>331</v>
      </c>
      <c r="AA526" s="136">
        <f>ROUND((T526+X526)-MAX(0.3*(T526-112-177),0),0)</f>
        <v>411</v>
      </c>
      <c r="AB526" s="136">
        <f>ROUND((U526+Y526)-MAX(0.3*(U526-112-177),0),0)</f>
        <v>548</v>
      </c>
      <c r="AC526" s="136">
        <f>ROUND((V526+Z526)-MAX(0.3*(V526-112-177),0),0)</f>
        <v>660</v>
      </c>
      <c r="AD526" s="203">
        <v>4142</v>
      </c>
      <c r="AE526" s="136">
        <v>386</v>
      </c>
      <c r="AF526" s="136">
        <v>0</v>
      </c>
      <c r="AG526" s="136">
        <f>SUM(AE526:AF526)</f>
        <v>386</v>
      </c>
      <c r="AH526" s="136">
        <f>ROUND((AG526+W526)-MAX(0.3*(AG526-112-177),0),0)</f>
        <v>456</v>
      </c>
      <c r="AI526" s="203">
        <v>714</v>
      </c>
      <c r="AJ526" s="204">
        <v>13</v>
      </c>
      <c r="AK526" s="136">
        <v>1</v>
      </c>
      <c r="AL526" s="136">
        <v>50</v>
      </c>
      <c r="AM526" s="136">
        <v>50</v>
      </c>
      <c r="AN526" s="6">
        <v>0.5</v>
      </c>
      <c r="AO526" s="136">
        <v>24</v>
      </c>
      <c r="AP526" s="136">
        <v>26</v>
      </c>
      <c r="AQ526" s="6">
        <v>0.48</v>
      </c>
      <c r="AR526" s="149">
        <v>0</v>
      </c>
      <c r="AS526" s="149">
        <v>0.14000000000000001</v>
      </c>
      <c r="AT526" s="149">
        <v>0.14000000000000001</v>
      </c>
      <c r="AU526" s="149">
        <v>0.14000000000000001</v>
      </c>
      <c r="AV526" s="136">
        <v>0</v>
      </c>
      <c r="AW526" s="136">
        <v>953</v>
      </c>
      <c r="AX526" s="136">
        <v>953</v>
      </c>
      <c r="AY526" s="136">
        <v>953</v>
      </c>
      <c r="AZ526" s="149">
        <v>0</v>
      </c>
      <c r="BA526" s="149">
        <v>0.1</v>
      </c>
      <c r="BB526" s="149">
        <v>0.1</v>
      </c>
      <c r="BC526" s="149">
        <v>0.1</v>
      </c>
      <c r="BD526" s="138">
        <v>0</v>
      </c>
      <c r="BE526" s="138"/>
      <c r="BF526" s="138"/>
      <c r="BG526" s="136">
        <v>0</v>
      </c>
      <c r="BH526" s="6">
        <v>3.8</v>
      </c>
      <c r="BI526" s="6">
        <v>3.35</v>
      </c>
      <c r="BJ526" s="136">
        <v>60148</v>
      </c>
      <c r="BK526" s="136">
        <v>10492</v>
      </c>
      <c r="BL526" s="136">
        <v>1186</v>
      </c>
      <c r="BM526" s="136">
        <v>48470</v>
      </c>
      <c r="BN526" s="238">
        <v>347872</v>
      </c>
      <c r="BO526" s="136">
        <v>105031.33333333299</v>
      </c>
      <c r="BP526" s="136">
        <v>143068.14661111101</v>
      </c>
      <c r="BQ526" s="136">
        <v>27720.247500000001</v>
      </c>
      <c r="BR526" s="136">
        <v>607568.02111111104</v>
      </c>
      <c r="BS526" s="136">
        <v>29298.717522222199</v>
      </c>
      <c r="BT526" s="136">
        <v>1586.0029111111101</v>
      </c>
      <c r="BU526" s="136">
        <v>36694.594277777796</v>
      </c>
    </row>
    <row r="527" spans="1:73">
      <c r="A527" s="4" t="s">
        <v>86</v>
      </c>
      <c r="B527" s="137">
        <v>16</v>
      </c>
      <c r="C527" s="137">
        <v>1990</v>
      </c>
      <c r="D527" s="190">
        <v>2776831</v>
      </c>
      <c r="E527" s="141">
        <v>1387668</v>
      </c>
      <c r="F527" s="141">
        <v>64082</v>
      </c>
      <c r="G527" s="191">
        <v>4.4000000000000004</v>
      </c>
      <c r="H527" s="209"/>
      <c r="I527" s="209"/>
      <c r="J527" s="209"/>
      <c r="K527" s="145">
        <v>56121</v>
      </c>
      <c r="L527" s="197"/>
      <c r="N527" s="140">
        <v>49067459</v>
      </c>
      <c r="O527" s="145">
        <v>7795</v>
      </c>
      <c r="P527" s="145">
        <v>98040</v>
      </c>
      <c r="Q527" s="145">
        <v>34698</v>
      </c>
      <c r="R527" s="145">
        <v>170450.5</v>
      </c>
      <c r="S527" s="145">
        <v>68149.41</v>
      </c>
      <c r="T527" s="145">
        <v>347</v>
      </c>
      <c r="U527" s="145">
        <v>410</v>
      </c>
      <c r="V527" s="145">
        <v>476</v>
      </c>
      <c r="W527" s="145">
        <v>99</v>
      </c>
      <c r="X527" s="145">
        <v>182</v>
      </c>
      <c r="Y527" s="145">
        <v>260</v>
      </c>
      <c r="Z527" s="145">
        <v>331</v>
      </c>
      <c r="AA527" s="136">
        <f>ROUND((T527+X527)-MAX(0.3*(T527-112-177),0),0)</f>
        <v>512</v>
      </c>
      <c r="AB527" s="136">
        <f>ROUND((U527+Y527)-MAX(0.3*(U527-112-177),0),0)</f>
        <v>634</v>
      </c>
      <c r="AC527" s="136">
        <f>ROUND((V527+Z527)-MAX(0.3*(V527-112-177),0),0)</f>
        <v>751</v>
      </c>
      <c r="AD527" s="203">
        <v>3124</v>
      </c>
      <c r="AE527" s="136">
        <v>386</v>
      </c>
      <c r="AF527" s="136">
        <v>0</v>
      </c>
      <c r="AG527" s="136">
        <f>SUM(AE527:AF527)</f>
        <v>386</v>
      </c>
      <c r="AH527" s="136">
        <f>ROUND((AG527+W527)-MAX(0.3*(AG527-112-177),0),0)</f>
        <v>456</v>
      </c>
      <c r="AI527" s="203">
        <v>289</v>
      </c>
      <c r="AJ527" s="204">
        <v>10.4</v>
      </c>
      <c r="AK527" s="136">
        <v>0</v>
      </c>
      <c r="AL527" s="136">
        <v>61</v>
      </c>
      <c r="AM527" s="136">
        <v>39</v>
      </c>
      <c r="AN527" s="6">
        <v>0.61</v>
      </c>
      <c r="AO527" s="136">
        <v>30</v>
      </c>
      <c r="AP527" s="136">
        <v>20</v>
      </c>
      <c r="AQ527" s="6">
        <v>0.6</v>
      </c>
      <c r="AR527" s="149">
        <v>0</v>
      </c>
      <c r="AS527" s="149">
        <v>0.14000000000000001</v>
      </c>
      <c r="AT527" s="149">
        <v>0.14000000000000001</v>
      </c>
      <c r="AU527" s="149">
        <v>0.14000000000000001</v>
      </c>
      <c r="AV527" s="136">
        <v>0</v>
      </c>
      <c r="AW527" s="136">
        <v>953</v>
      </c>
      <c r="AX527" s="136">
        <v>953</v>
      </c>
      <c r="AY527" s="136">
        <v>953</v>
      </c>
      <c r="AZ527" s="149">
        <v>0</v>
      </c>
      <c r="BA527" s="149">
        <v>0.1</v>
      </c>
      <c r="BB527" s="149">
        <v>0.1</v>
      </c>
      <c r="BC527" s="149">
        <v>0.1</v>
      </c>
      <c r="BD527" s="138">
        <v>0.05</v>
      </c>
      <c r="BE527" s="138"/>
      <c r="BF527" s="138"/>
      <c r="BG527" s="136">
        <v>0</v>
      </c>
      <c r="BH527" s="6">
        <v>3.8</v>
      </c>
      <c r="BI527" s="6">
        <v>3.85</v>
      </c>
      <c r="BJ527" s="136">
        <v>32724</v>
      </c>
      <c r="BK527" s="136">
        <v>7492</v>
      </c>
      <c r="BL527" s="136">
        <v>1034</v>
      </c>
      <c r="BM527" s="136">
        <v>24198</v>
      </c>
      <c r="BN527" s="238">
        <v>239584</v>
      </c>
      <c r="BO527" s="136">
        <v>47461.5</v>
      </c>
      <c r="BP527" s="136">
        <v>78157.890966666702</v>
      </c>
      <c r="BQ527" s="136">
        <v>22539.511877777801</v>
      </c>
      <c r="BR527" s="136">
        <v>375257.10176666698</v>
      </c>
      <c r="BS527" s="136">
        <v>14266.357888888901</v>
      </c>
      <c r="BT527" s="136">
        <v>1154.5215111111099</v>
      </c>
      <c r="BU527" s="136">
        <v>21799.832200000001</v>
      </c>
    </row>
    <row r="528" spans="1:73">
      <c r="A528" s="4" t="s">
        <v>87</v>
      </c>
      <c r="B528" s="137">
        <v>17</v>
      </c>
      <c r="C528" s="137">
        <v>1990</v>
      </c>
      <c r="D528" s="190">
        <v>2477588</v>
      </c>
      <c r="E528" s="141">
        <v>1217887</v>
      </c>
      <c r="F528" s="141">
        <v>54632</v>
      </c>
      <c r="G528" s="191">
        <v>4.3</v>
      </c>
      <c r="H528" s="209"/>
      <c r="I528" s="209"/>
      <c r="J528" s="209"/>
      <c r="K528" s="145">
        <v>51874</v>
      </c>
      <c r="L528" s="197"/>
      <c r="N528" s="140">
        <v>45671041</v>
      </c>
      <c r="O528" s="145">
        <v>29434</v>
      </c>
      <c r="P528" s="145">
        <v>77046</v>
      </c>
      <c r="Q528" s="145">
        <v>25800</v>
      </c>
      <c r="R528" s="145">
        <v>142319.79999999999</v>
      </c>
      <c r="S528" s="145">
        <v>54498.83</v>
      </c>
      <c r="T528" s="145">
        <v>338</v>
      </c>
      <c r="U528" s="145">
        <v>409</v>
      </c>
      <c r="V528" s="145">
        <v>470</v>
      </c>
      <c r="W528" s="145">
        <v>99</v>
      </c>
      <c r="X528" s="145">
        <v>182</v>
      </c>
      <c r="Y528" s="145">
        <v>260</v>
      </c>
      <c r="Z528" s="145">
        <v>331</v>
      </c>
      <c r="AA528" s="136">
        <f>ROUND((T528+X528)-MAX(0.3*(T528-112-177),0),0)</f>
        <v>505</v>
      </c>
      <c r="AB528" s="136">
        <f>ROUND((U528+Y528)-MAX(0.3*(U528-112-177),0),0)</f>
        <v>633</v>
      </c>
      <c r="AC528" s="136">
        <f>ROUND((V528+Z528)-MAX(0.3*(V528-112-177),0),0)</f>
        <v>747</v>
      </c>
      <c r="AD528" s="203">
        <v>3006</v>
      </c>
      <c r="AE528" s="136">
        <v>386</v>
      </c>
      <c r="AF528" s="136">
        <v>0</v>
      </c>
      <c r="AG528" s="136">
        <f>SUM(AE528:AF528)</f>
        <v>386</v>
      </c>
      <c r="AH528" s="136">
        <f>ROUND((AG528+W528)-MAX(0.3*(AG528-112-177),0),0)</f>
        <v>456</v>
      </c>
      <c r="AI528" s="203">
        <v>259</v>
      </c>
      <c r="AJ528" s="204">
        <v>10.3</v>
      </c>
      <c r="AK528" s="136">
        <v>0</v>
      </c>
      <c r="AL528" s="136">
        <v>58</v>
      </c>
      <c r="AM528" s="136">
        <v>67</v>
      </c>
      <c r="AN528" s="6">
        <v>0.46</v>
      </c>
      <c r="AO528" s="136">
        <v>18</v>
      </c>
      <c r="AP528" s="136">
        <v>22</v>
      </c>
      <c r="AQ528" s="6">
        <v>0.45</v>
      </c>
      <c r="AR528" s="149">
        <v>0</v>
      </c>
      <c r="AS528" s="149">
        <v>0.14000000000000001</v>
      </c>
      <c r="AT528" s="149">
        <v>0.14000000000000001</v>
      </c>
      <c r="AU528" s="149">
        <v>0.14000000000000001</v>
      </c>
      <c r="AV528" s="136">
        <v>0</v>
      </c>
      <c r="AW528" s="136">
        <v>953</v>
      </c>
      <c r="AX528" s="136">
        <v>953</v>
      </c>
      <c r="AY528" s="136">
        <v>953</v>
      </c>
      <c r="AZ528" s="149">
        <v>0</v>
      </c>
      <c r="BA528" s="149">
        <v>0.1</v>
      </c>
      <c r="BB528" s="149">
        <v>0.1</v>
      </c>
      <c r="BC528" s="149">
        <v>0.1</v>
      </c>
      <c r="BD528" s="138">
        <v>0</v>
      </c>
      <c r="BE528" s="138"/>
      <c r="BF528" s="138"/>
      <c r="BG528" s="136">
        <v>0</v>
      </c>
      <c r="BH528" s="6">
        <v>3.8</v>
      </c>
      <c r="BI528" s="6">
        <v>2.65</v>
      </c>
      <c r="BJ528" s="136">
        <v>24520</v>
      </c>
      <c r="BK528" s="136">
        <v>4984</v>
      </c>
      <c r="BL528" s="136">
        <v>372</v>
      </c>
      <c r="BM528" s="136">
        <v>19164</v>
      </c>
      <c r="BN528" s="238">
        <v>194380</v>
      </c>
      <c r="BO528" s="136">
        <v>39948.083333333299</v>
      </c>
      <c r="BP528" s="136">
        <v>80767.706733333296</v>
      </c>
      <c r="BQ528" s="136">
        <v>25099.981255555598</v>
      </c>
      <c r="BR528" s="136">
        <v>311440.96845555602</v>
      </c>
      <c r="BS528" s="136">
        <v>9064.5488000000005</v>
      </c>
      <c r="BT528" s="136">
        <v>686.97569999999996</v>
      </c>
      <c r="BU528" s="136">
        <v>11650.845044444401</v>
      </c>
    </row>
    <row r="529" spans="1:73">
      <c r="A529" s="4" t="s">
        <v>88</v>
      </c>
      <c r="B529" s="137">
        <v>18</v>
      </c>
      <c r="C529" s="137">
        <v>1990</v>
      </c>
      <c r="D529" s="190">
        <v>3686892</v>
      </c>
      <c r="E529" s="141">
        <v>1649657</v>
      </c>
      <c r="F529" s="141">
        <v>104701</v>
      </c>
      <c r="G529" s="191">
        <v>6</v>
      </c>
      <c r="H529" s="209"/>
      <c r="I529" s="209"/>
      <c r="J529" s="209"/>
      <c r="K529" s="145">
        <v>68412</v>
      </c>
      <c r="L529" s="197"/>
      <c r="N529" s="140">
        <v>57482504</v>
      </c>
      <c r="O529" s="145">
        <v>127777</v>
      </c>
      <c r="P529" s="145">
        <v>175421</v>
      </c>
      <c r="Q529" s="145">
        <v>66383</v>
      </c>
      <c r="R529" s="145">
        <v>458197.4</v>
      </c>
      <c r="S529" s="145">
        <v>168297.3</v>
      </c>
      <c r="T529" s="145">
        <v>196</v>
      </c>
      <c r="U529" s="145">
        <v>228</v>
      </c>
      <c r="V529" s="145">
        <v>285</v>
      </c>
      <c r="W529" s="145">
        <v>99</v>
      </c>
      <c r="X529" s="145">
        <v>182</v>
      </c>
      <c r="Y529" s="145">
        <v>260</v>
      </c>
      <c r="Z529" s="145">
        <v>331</v>
      </c>
      <c r="AA529" s="136">
        <f>ROUND((T529+X529)-MAX(0.3*(T529-112-177),0),0)</f>
        <v>378</v>
      </c>
      <c r="AB529" s="136">
        <f>ROUND((U529+Y529)-MAX(0.3*(U529-112-177),0),0)</f>
        <v>488</v>
      </c>
      <c r="AC529" s="136">
        <f>ROUND((V529+Z529)-MAX(0.3*(V529-112-177),0),0)</f>
        <v>616</v>
      </c>
      <c r="AD529" s="203">
        <v>9959</v>
      </c>
      <c r="AE529" s="136">
        <v>386</v>
      </c>
      <c r="AF529" s="136">
        <v>0</v>
      </c>
      <c r="AG529" s="136">
        <f>SUM(AE529:AF529)</f>
        <v>386</v>
      </c>
      <c r="AH529" s="136">
        <f>ROUND((AG529+W529)-MAX(0.3*(AG529-112-177),0),0)</f>
        <v>456</v>
      </c>
      <c r="AI529" s="203">
        <v>628</v>
      </c>
      <c r="AJ529" s="204">
        <v>17.3</v>
      </c>
      <c r="AK529" s="136">
        <v>1</v>
      </c>
      <c r="AL529" s="136">
        <v>72</v>
      </c>
      <c r="AM529" s="136">
        <v>28</v>
      </c>
      <c r="AN529" s="6">
        <v>0.72</v>
      </c>
      <c r="AO529" s="136">
        <v>30</v>
      </c>
      <c r="AP529" s="136">
        <v>8</v>
      </c>
      <c r="AQ529" s="6">
        <v>0.79</v>
      </c>
      <c r="AR529" s="149">
        <v>0</v>
      </c>
      <c r="AS529" s="149">
        <v>0.14000000000000001</v>
      </c>
      <c r="AT529" s="149">
        <v>0.14000000000000001</v>
      </c>
      <c r="AU529" s="149">
        <v>0.14000000000000001</v>
      </c>
      <c r="AV529" s="136">
        <v>0</v>
      </c>
      <c r="AW529" s="136">
        <v>953</v>
      </c>
      <c r="AX529" s="136">
        <v>953</v>
      </c>
      <c r="AY529" s="136">
        <v>953</v>
      </c>
      <c r="AZ529" s="149">
        <v>0</v>
      </c>
      <c r="BA529" s="149">
        <v>0.1</v>
      </c>
      <c r="BB529" s="149">
        <v>0.1</v>
      </c>
      <c r="BC529" s="149">
        <v>0.1</v>
      </c>
      <c r="BD529" s="138">
        <v>0</v>
      </c>
      <c r="BE529" s="138"/>
      <c r="BF529" s="138"/>
      <c r="BG529" s="136">
        <v>0</v>
      </c>
      <c r="BH529" s="6">
        <v>3.8</v>
      </c>
      <c r="BI529" s="6">
        <v>3.8</v>
      </c>
      <c r="BJ529" s="136">
        <v>114700</v>
      </c>
      <c r="BK529" s="136">
        <v>29048</v>
      </c>
      <c r="BL529" s="136">
        <v>1962</v>
      </c>
      <c r="BM529" s="136">
        <v>83690</v>
      </c>
      <c r="BN529" s="238">
        <v>467714</v>
      </c>
      <c r="BO529" s="136">
        <v>91463.333333333299</v>
      </c>
      <c r="BP529" s="136">
        <v>191340.26596666701</v>
      </c>
      <c r="BQ529" s="136">
        <v>33528.834233333298</v>
      </c>
      <c r="BR529" s="136">
        <v>490146.11051111098</v>
      </c>
      <c r="BS529" s="136">
        <v>90217.529166666704</v>
      </c>
      <c r="BT529" s="136">
        <v>7687.9710222222202</v>
      </c>
      <c r="BU529" s="136">
        <v>122230.013188889</v>
      </c>
    </row>
    <row r="530" spans="1:73">
      <c r="A530" s="4" t="s">
        <v>89</v>
      </c>
      <c r="B530" s="137">
        <v>19</v>
      </c>
      <c r="C530" s="137">
        <v>1990</v>
      </c>
      <c r="D530" s="190">
        <v>4221826</v>
      </c>
      <c r="E530" s="141">
        <v>1753951</v>
      </c>
      <c r="F530" s="141">
        <v>115897</v>
      </c>
      <c r="G530" s="191">
        <v>6.2</v>
      </c>
      <c r="H530" s="209"/>
      <c r="I530" s="209"/>
      <c r="J530" s="209"/>
      <c r="K530" s="145">
        <v>95177</v>
      </c>
      <c r="L530" s="197"/>
      <c r="N530" s="140">
        <v>64267316</v>
      </c>
      <c r="O530" s="145">
        <v>34088</v>
      </c>
      <c r="P530" s="145">
        <v>281501</v>
      </c>
      <c r="Q530" s="145">
        <v>93869</v>
      </c>
      <c r="R530" s="145">
        <v>727314.6</v>
      </c>
      <c r="S530" s="145">
        <v>252281.5</v>
      </c>
      <c r="T530" s="145">
        <v>138</v>
      </c>
      <c r="U530" s="145">
        <v>190</v>
      </c>
      <c r="V530" s="145">
        <v>234</v>
      </c>
      <c r="W530" s="145">
        <v>99</v>
      </c>
      <c r="X530" s="145">
        <v>182</v>
      </c>
      <c r="Y530" s="145">
        <v>260</v>
      </c>
      <c r="Z530" s="145">
        <v>331</v>
      </c>
      <c r="AA530" s="136">
        <f>ROUND((T530+X530)-MAX(0.3*(T530-112-177),0),0)</f>
        <v>320</v>
      </c>
      <c r="AB530" s="136">
        <f>ROUND((U530+Y530)-MAX(0.3*(U530-112-177),0),0)</f>
        <v>450</v>
      </c>
      <c r="AC530" s="136">
        <f>ROUND((V530+Z530)-MAX(0.3*(V530-112-177),0),0)</f>
        <v>565</v>
      </c>
      <c r="AD530" s="203">
        <v>13256</v>
      </c>
      <c r="AE530" s="136">
        <v>386</v>
      </c>
      <c r="AF530" s="136">
        <v>0</v>
      </c>
      <c r="AG530" s="136">
        <f>SUM(AE530:AF530)</f>
        <v>386</v>
      </c>
      <c r="AH530" s="136">
        <f>ROUND((AG530+W530)-MAX(0.3*(AG530-112-177),0),0)</f>
        <v>456</v>
      </c>
      <c r="AI530" s="203">
        <v>952</v>
      </c>
      <c r="AJ530" s="204">
        <v>23.6</v>
      </c>
      <c r="AK530" s="136">
        <v>1</v>
      </c>
      <c r="AL530" s="136">
        <v>86</v>
      </c>
      <c r="AM530" s="136">
        <v>17</v>
      </c>
      <c r="AN530" s="6">
        <v>0.83</v>
      </c>
      <c r="AO530" s="136">
        <v>34</v>
      </c>
      <c r="AP530" s="136">
        <v>5</v>
      </c>
      <c r="AQ530" s="6">
        <v>0.87</v>
      </c>
      <c r="AR530" s="149">
        <v>0</v>
      </c>
      <c r="AS530" s="149">
        <v>0.14000000000000001</v>
      </c>
      <c r="AT530" s="149">
        <v>0.14000000000000001</v>
      </c>
      <c r="AU530" s="149">
        <v>0.14000000000000001</v>
      </c>
      <c r="AV530" s="136">
        <v>0</v>
      </c>
      <c r="AW530" s="136">
        <v>953</v>
      </c>
      <c r="AX530" s="136">
        <v>953</v>
      </c>
      <c r="AY530" s="136">
        <v>953</v>
      </c>
      <c r="AZ530" s="149">
        <v>0</v>
      </c>
      <c r="BA530" s="149">
        <v>0.1</v>
      </c>
      <c r="BB530" s="149">
        <v>0.1</v>
      </c>
      <c r="BC530" s="149">
        <v>0.1</v>
      </c>
      <c r="BD530" s="138">
        <v>0</v>
      </c>
      <c r="BE530" s="138"/>
      <c r="BF530" s="138"/>
      <c r="BG530" s="136">
        <v>0</v>
      </c>
      <c r="BH530" s="6">
        <v>3.8</v>
      </c>
      <c r="BI530" s="6">
        <v>3.8</v>
      </c>
      <c r="BJ530" s="136">
        <v>133012</v>
      </c>
      <c r="BK530" s="136">
        <v>40264</v>
      </c>
      <c r="BL530" s="136">
        <v>2276</v>
      </c>
      <c r="BM530" s="136">
        <v>90472</v>
      </c>
      <c r="BN530" s="238">
        <v>585101</v>
      </c>
      <c r="BO530" s="136">
        <v>116527.5</v>
      </c>
      <c r="BP530" s="136">
        <v>351473.94163333299</v>
      </c>
      <c r="BQ530" s="136">
        <v>45842.288788888902</v>
      </c>
      <c r="BR530" s="136">
        <v>676410.88337777799</v>
      </c>
      <c r="BS530" s="136">
        <v>130789.68103333301</v>
      </c>
      <c r="BT530" s="136">
        <v>6709.5108666666702</v>
      </c>
      <c r="BU530" s="136">
        <v>153336.92917777799</v>
      </c>
    </row>
    <row r="531" spans="1:73">
      <c r="A531" s="4" t="s">
        <v>90</v>
      </c>
      <c r="B531" s="137">
        <v>20</v>
      </c>
      <c r="C531" s="137">
        <v>1990</v>
      </c>
      <c r="D531" s="190">
        <v>1227928</v>
      </c>
      <c r="E531" s="141">
        <v>599506</v>
      </c>
      <c r="F531" s="141">
        <v>33563</v>
      </c>
      <c r="G531" s="191">
        <v>5.3</v>
      </c>
      <c r="H531" s="209"/>
      <c r="I531" s="209"/>
      <c r="J531" s="209"/>
      <c r="K531" s="145">
        <v>23256</v>
      </c>
      <c r="L531" s="197"/>
      <c r="N531" s="140">
        <v>21654835</v>
      </c>
      <c r="O531" s="145">
        <v>7479</v>
      </c>
      <c r="P531" s="145">
        <v>56009</v>
      </c>
      <c r="Q531" s="145">
        <v>19892</v>
      </c>
      <c r="R531" s="145">
        <v>93842.66</v>
      </c>
      <c r="S531" s="145">
        <v>41244.17</v>
      </c>
      <c r="T531" s="145">
        <v>337</v>
      </c>
      <c r="U531" s="145">
        <v>453</v>
      </c>
      <c r="V531" s="145">
        <v>569</v>
      </c>
      <c r="W531" s="145">
        <v>99</v>
      </c>
      <c r="X531" s="145">
        <v>182</v>
      </c>
      <c r="Y531" s="145">
        <v>260</v>
      </c>
      <c r="Z531" s="145">
        <v>331</v>
      </c>
      <c r="AA531" s="136">
        <f>ROUND((T531+X531)-MAX(0.3*(T531-112-177),0),0)</f>
        <v>505</v>
      </c>
      <c r="AB531" s="136">
        <f>ROUND((U531+Y531)-MAX(0.3*(U531-112-177),0),0)</f>
        <v>664</v>
      </c>
      <c r="AC531" s="136">
        <f>ROUND((V531+Z531)-MAX(0.3*(V531-112-177),0),0)</f>
        <v>816</v>
      </c>
      <c r="AD531" s="203">
        <v>1324</v>
      </c>
      <c r="AE531" s="136">
        <v>386</v>
      </c>
      <c r="AF531" s="136">
        <v>10</v>
      </c>
      <c r="AG531" s="136">
        <f>SUM(AE531:AF531)</f>
        <v>396</v>
      </c>
      <c r="AH531" s="136">
        <f>ROUND((AG531+W531)-MAX(0.3*(AG531-112-177),0),0)</f>
        <v>463</v>
      </c>
      <c r="AI531" s="203">
        <v>162</v>
      </c>
      <c r="AJ531" s="204">
        <v>13.1</v>
      </c>
      <c r="AK531" s="136">
        <v>0</v>
      </c>
      <c r="AL531" s="136">
        <v>97</v>
      </c>
      <c r="AM531" s="136">
        <v>54</v>
      </c>
      <c r="AN531" s="6">
        <v>0.64</v>
      </c>
      <c r="AO531" s="136">
        <v>20</v>
      </c>
      <c r="AP531" s="136">
        <v>15</v>
      </c>
      <c r="AQ531" s="6">
        <v>0.56999999999999995</v>
      </c>
      <c r="AR531" s="149">
        <v>0</v>
      </c>
      <c r="AS531" s="149">
        <v>0.14000000000000001</v>
      </c>
      <c r="AT531" s="149">
        <v>0.14000000000000001</v>
      </c>
      <c r="AU531" s="149">
        <v>0.14000000000000001</v>
      </c>
      <c r="AV531" s="136">
        <v>0</v>
      </c>
      <c r="AW531" s="136">
        <v>953</v>
      </c>
      <c r="AX531" s="136">
        <v>953</v>
      </c>
      <c r="AY531" s="136">
        <v>953</v>
      </c>
      <c r="AZ531" s="149">
        <v>0</v>
      </c>
      <c r="BA531" s="149">
        <v>0.1</v>
      </c>
      <c r="BB531" s="149">
        <v>0.1</v>
      </c>
      <c r="BC531" s="149">
        <v>0.1</v>
      </c>
      <c r="BD531" s="138">
        <v>0</v>
      </c>
      <c r="BE531" s="138"/>
      <c r="BF531" s="138"/>
      <c r="BG531" s="136">
        <v>0</v>
      </c>
      <c r="BH531" s="6">
        <v>3.8</v>
      </c>
      <c r="BI531" s="6">
        <v>3.85</v>
      </c>
      <c r="BJ531" s="136">
        <v>23686</v>
      </c>
      <c r="BK531" s="136">
        <v>6860</v>
      </c>
      <c r="BL531" s="136">
        <v>268</v>
      </c>
      <c r="BM531" s="136">
        <v>16558</v>
      </c>
      <c r="BN531" s="238">
        <v>133020</v>
      </c>
      <c r="BO531" s="136">
        <v>21127.5</v>
      </c>
      <c r="BP531" s="136">
        <v>30164.124855555601</v>
      </c>
      <c r="BQ531" s="136">
        <v>9661.33645555556</v>
      </c>
      <c r="BR531" s="136">
        <v>105723.960211111</v>
      </c>
      <c r="BS531" s="136">
        <v>6778.7725222222198</v>
      </c>
      <c r="BT531" s="136">
        <v>821.59065555555605</v>
      </c>
      <c r="BU531" s="136">
        <v>10594.8699555556</v>
      </c>
    </row>
    <row r="532" spans="1:73">
      <c r="A532" s="4" t="s">
        <v>91</v>
      </c>
      <c r="B532" s="137">
        <v>21</v>
      </c>
      <c r="C532" s="137">
        <v>1990</v>
      </c>
      <c r="D532" s="190">
        <v>4780753</v>
      </c>
      <c r="E532" s="141">
        <v>2474509</v>
      </c>
      <c r="F532" s="141">
        <v>115543</v>
      </c>
      <c r="G532" s="191">
        <v>4.5</v>
      </c>
      <c r="H532" s="209"/>
      <c r="I532" s="209"/>
      <c r="J532" s="209"/>
      <c r="K532" s="145">
        <v>112835</v>
      </c>
      <c r="L532" s="197"/>
      <c r="N532" s="140">
        <v>110720316</v>
      </c>
      <c r="O532" s="145">
        <v>249389</v>
      </c>
      <c r="P532" s="145">
        <v>185507</v>
      </c>
      <c r="Q532" s="145">
        <v>66918</v>
      </c>
      <c r="R532" s="145">
        <v>254661.1</v>
      </c>
      <c r="S532" s="145">
        <v>108902.5</v>
      </c>
      <c r="T532" s="145">
        <v>309</v>
      </c>
      <c r="U532" s="145">
        <v>396</v>
      </c>
      <c r="V532" s="145">
        <v>477</v>
      </c>
      <c r="W532" s="145">
        <v>99</v>
      </c>
      <c r="X532" s="145">
        <v>182</v>
      </c>
      <c r="Y532" s="145">
        <v>260</v>
      </c>
      <c r="Z532" s="145">
        <v>331</v>
      </c>
      <c r="AA532" s="136">
        <f>ROUND((T532+X532)-MAX(0.3*(T532-112-177),0),0)</f>
        <v>485</v>
      </c>
      <c r="AB532" s="136">
        <f>ROUND((U532+Y532)-MAX(0.3*(U532-112-177),0),0)</f>
        <v>624</v>
      </c>
      <c r="AC532" s="136">
        <f>ROUND((V532+Z532)-MAX(0.3*(V532-112-177),0),0)</f>
        <v>752</v>
      </c>
      <c r="AD532" s="203">
        <v>7395</v>
      </c>
      <c r="AE532" s="136">
        <v>386</v>
      </c>
      <c r="AF532" s="136">
        <v>0</v>
      </c>
      <c r="AG532" s="136">
        <f>SUM(AE532:AF532)</f>
        <v>386</v>
      </c>
      <c r="AH532" s="136">
        <f>ROUND((AG532+W532)-MAX(0.3*(AG532-112-177),0),0)</f>
        <v>456</v>
      </c>
      <c r="AI532" s="203">
        <v>468</v>
      </c>
      <c r="AJ532" s="204">
        <v>9.9</v>
      </c>
      <c r="AK532" s="136">
        <v>1</v>
      </c>
      <c r="AL532" s="136">
        <v>125</v>
      </c>
      <c r="AM532" s="136">
        <v>16</v>
      </c>
      <c r="AN532" s="6">
        <v>0.89</v>
      </c>
      <c r="AO532" s="136">
        <v>40</v>
      </c>
      <c r="AP532" s="136">
        <v>7</v>
      </c>
      <c r="AQ532" s="6">
        <v>0.85</v>
      </c>
      <c r="AR532" s="149">
        <v>0</v>
      </c>
      <c r="AS532" s="149">
        <v>0.14000000000000001</v>
      </c>
      <c r="AT532" s="149">
        <v>0.14000000000000001</v>
      </c>
      <c r="AU532" s="149">
        <v>0.14000000000000001</v>
      </c>
      <c r="AV532" s="136">
        <v>0</v>
      </c>
      <c r="AW532" s="136">
        <v>953</v>
      </c>
      <c r="AX532" s="136">
        <v>953</v>
      </c>
      <c r="AY532" s="136">
        <v>953</v>
      </c>
      <c r="AZ532" s="149">
        <v>0</v>
      </c>
      <c r="BA532" s="149">
        <v>0.1</v>
      </c>
      <c r="BB532" s="149">
        <v>0.1</v>
      </c>
      <c r="BC532" s="149">
        <v>0.1</v>
      </c>
      <c r="BD532" s="138">
        <v>0.5</v>
      </c>
      <c r="BE532" s="138"/>
      <c r="BF532" s="138"/>
      <c r="BG532" s="136">
        <v>0</v>
      </c>
      <c r="BH532" s="6">
        <v>3.8</v>
      </c>
      <c r="BI532" s="6">
        <v>3.8</v>
      </c>
      <c r="BJ532" s="136">
        <v>59774</v>
      </c>
      <c r="BK532" s="136">
        <v>14620</v>
      </c>
      <c r="BL532" s="136">
        <v>786</v>
      </c>
      <c r="BM532" s="136">
        <v>44368</v>
      </c>
      <c r="BN532" s="238">
        <v>330382</v>
      </c>
      <c r="BO532" s="136">
        <v>57649.666666666701</v>
      </c>
      <c r="BP532" s="136">
        <v>113897.62331111101</v>
      </c>
      <c r="BQ532" s="136">
        <v>25951.6072333333</v>
      </c>
      <c r="BR532" s="136">
        <v>342941.02840000001</v>
      </c>
      <c r="BS532" s="136">
        <v>33344.940477777804</v>
      </c>
      <c r="BT532" s="136">
        <v>4657.4524333333302</v>
      </c>
      <c r="BU532" s="136">
        <v>43943.5454888889</v>
      </c>
    </row>
    <row r="533" spans="1:73">
      <c r="A533" s="4" t="s">
        <v>92</v>
      </c>
      <c r="B533" s="137">
        <v>22</v>
      </c>
      <c r="C533" s="137">
        <v>1990</v>
      </c>
      <c r="D533" s="190">
        <v>6016425</v>
      </c>
      <c r="E533" s="141">
        <v>3004470</v>
      </c>
      <c r="F533" s="141">
        <v>201913</v>
      </c>
      <c r="G533" s="191">
        <v>6.3</v>
      </c>
      <c r="H533" s="209"/>
      <c r="I533" s="209"/>
      <c r="J533" s="209"/>
      <c r="K533" s="145">
        <v>159505</v>
      </c>
      <c r="L533" s="197"/>
      <c r="N533" s="140">
        <v>139000167</v>
      </c>
      <c r="O533" s="145">
        <v>51527</v>
      </c>
      <c r="P533" s="145">
        <v>263371</v>
      </c>
      <c r="Q533" s="145">
        <v>94816</v>
      </c>
      <c r="R533" s="145">
        <v>347308.7</v>
      </c>
      <c r="S533" s="145">
        <v>151975.5</v>
      </c>
      <c r="T533" s="145">
        <v>446</v>
      </c>
      <c r="U533" s="145">
        <v>539</v>
      </c>
      <c r="V533" s="145">
        <v>628</v>
      </c>
      <c r="W533" s="145">
        <v>99</v>
      </c>
      <c r="X533" s="145">
        <v>182</v>
      </c>
      <c r="Y533" s="145">
        <v>260</v>
      </c>
      <c r="Z533" s="145">
        <v>331</v>
      </c>
      <c r="AA533" s="136">
        <f>ROUND((T533+X533)-MAX(0.3*(T533-112-177),0),0)</f>
        <v>581</v>
      </c>
      <c r="AB533" s="136">
        <f>ROUND((U533+Y533)-MAX(0.3*(U533-112-177),0),0)</f>
        <v>724</v>
      </c>
      <c r="AC533" s="136">
        <f>ROUND((V533+Z533)-MAX(0.3*(V533-112-177),0),0)</f>
        <v>857</v>
      </c>
      <c r="AD533" s="203">
        <v>7767</v>
      </c>
      <c r="AE533" s="136">
        <v>386</v>
      </c>
      <c r="AF533" s="136">
        <v>129</v>
      </c>
      <c r="AG533" s="136">
        <f>SUM(AE533:AF533)</f>
        <v>515</v>
      </c>
      <c r="AH533" s="136">
        <f>ROUND((AG533+W533)-MAX(0.3*(AG533-112-177),0),0)</f>
        <v>546</v>
      </c>
      <c r="AI533" s="203">
        <v>626</v>
      </c>
      <c r="AJ533" s="204">
        <v>10.7</v>
      </c>
      <c r="AK533" s="136">
        <v>1</v>
      </c>
      <c r="AL533" s="136">
        <v>128</v>
      </c>
      <c r="AM533" s="136">
        <v>32</v>
      </c>
      <c r="AN533" s="6">
        <v>0.8</v>
      </c>
      <c r="AO533" s="136">
        <v>32</v>
      </c>
      <c r="AP533" s="136">
        <v>8</v>
      </c>
      <c r="AQ533" s="6">
        <v>0.8</v>
      </c>
      <c r="AR533" s="149">
        <v>0</v>
      </c>
      <c r="AS533" s="149">
        <v>0.14000000000000001</v>
      </c>
      <c r="AT533" s="149">
        <v>0.14000000000000001</v>
      </c>
      <c r="AU533" s="149">
        <v>0.14000000000000001</v>
      </c>
      <c r="AV533" s="136">
        <v>0</v>
      </c>
      <c r="AW533" s="136">
        <v>953</v>
      </c>
      <c r="AX533" s="136">
        <v>953</v>
      </c>
      <c r="AY533" s="136">
        <v>953</v>
      </c>
      <c r="AZ533" s="149">
        <v>0</v>
      </c>
      <c r="BA533" s="149">
        <v>0.1</v>
      </c>
      <c r="BB533" s="149">
        <v>0.1</v>
      </c>
      <c r="BC533" s="149">
        <v>0.1</v>
      </c>
      <c r="BD533" s="138">
        <v>0</v>
      </c>
      <c r="BE533" s="138"/>
      <c r="BF533" s="138"/>
      <c r="BG533" s="136">
        <v>0</v>
      </c>
      <c r="BH533" s="6">
        <v>3.8</v>
      </c>
      <c r="BI533" s="6">
        <v>3.75</v>
      </c>
      <c r="BJ533" s="136">
        <v>119320</v>
      </c>
      <c r="BK533" s="136">
        <v>45900</v>
      </c>
      <c r="BL533" s="136">
        <v>4326</v>
      </c>
      <c r="BM533" s="136">
        <v>69094</v>
      </c>
      <c r="BN533" s="238">
        <v>590733</v>
      </c>
      <c r="BO533" s="136">
        <v>73281.333333333299</v>
      </c>
      <c r="BP533" s="136">
        <v>129687.099322222</v>
      </c>
      <c r="BQ533" s="136">
        <v>21296.359888888899</v>
      </c>
      <c r="BR533" s="136">
        <v>438511.56657777802</v>
      </c>
      <c r="BS533" s="136">
        <v>56470.797066666702</v>
      </c>
      <c r="BT533" s="136">
        <v>2178.1039111111099</v>
      </c>
      <c r="BU533" s="136">
        <v>67759.439033333299</v>
      </c>
    </row>
    <row r="534" spans="1:73">
      <c r="A534" s="4" t="s">
        <v>93</v>
      </c>
      <c r="B534" s="137">
        <v>23</v>
      </c>
      <c r="C534" s="137">
        <v>1990</v>
      </c>
      <c r="D534" s="190">
        <v>9295287</v>
      </c>
      <c r="E534" s="141">
        <v>4255772</v>
      </c>
      <c r="F534" s="141">
        <v>351475</v>
      </c>
      <c r="G534" s="191">
        <v>7.6</v>
      </c>
      <c r="H534" s="209"/>
      <c r="I534" s="209"/>
      <c r="J534" s="209"/>
      <c r="K534" s="145">
        <v>193103</v>
      </c>
      <c r="L534" s="197"/>
      <c r="N534" s="140">
        <v>176444356</v>
      </c>
      <c r="O534" s="145">
        <v>138732</v>
      </c>
      <c r="P534" s="145">
        <v>655101</v>
      </c>
      <c r="Q534" s="145">
        <v>218137</v>
      </c>
      <c r="R534" s="145">
        <v>916595.4</v>
      </c>
      <c r="S534" s="145">
        <v>384392.8</v>
      </c>
      <c r="T534" s="145">
        <v>423</v>
      </c>
      <c r="U534" s="145">
        <v>516</v>
      </c>
      <c r="V534" s="145">
        <v>623</v>
      </c>
      <c r="W534" s="145">
        <v>99</v>
      </c>
      <c r="X534" s="145">
        <v>182</v>
      </c>
      <c r="Y534" s="145">
        <v>260</v>
      </c>
      <c r="Z534" s="145">
        <v>331</v>
      </c>
      <c r="AA534" s="136">
        <f>ROUND((T534+X534)-MAX(0.3*(T534-112-177),0),0)</f>
        <v>565</v>
      </c>
      <c r="AB534" s="136">
        <f>ROUND((U534+Y534)-MAX(0.3*(U534-112-177),0),0)</f>
        <v>708</v>
      </c>
      <c r="AC534" s="136">
        <f>ROUND((V534+Z534)-MAX(0.3*(V534-112-177),0),0)</f>
        <v>854</v>
      </c>
      <c r="AD534" s="203">
        <v>4352</v>
      </c>
      <c r="AE534" s="136">
        <v>386</v>
      </c>
      <c r="AF534" s="136">
        <v>30</v>
      </c>
      <c r="AG534" s="136">
        <f>SUM(AE534:AF534)</f>
        <v>416</v>
      </c>
      <c r="AH534" s="136">
        <f>ROUND((AG534+W534)-MAX(0.3*(AG534-112-177),0),0)</f>
        <v>477</v>
      </c>
      <c r="AI534" s="203">
        <v>1315</v>
      </c>
      <c r="AJ534" s="204">
        <v>14.3</v>
      </c>
      <c r="AK534" s="136">
        <v>1</v>
      </c>
      <c r="AL534" s="136">
        <v>61</v>
      </c>
      <c r="AM534" s="136">
        <v>49</v>
      </c>
      <c r="AN534" s="6">
        <v>0.55000000000000004</v>
      </c>
      <c r="AO534" s="136">
        <v>18</v>
      </c>
      <c r="AP534" s="136">
        <v>20</v>
      </c>
      <c r="AQ534" s="6">
        <v>0.47</v>
      </c>
      <c r="AR534" s="149">
        <v>0</v>
      </c>
      <c r="AS534" s="149">
        <v>0.14000000000000001</v>
      </c>
      <c r="AT534" s="149">
        <v>0.14000000000000001</v>
      </c>
      <c r="AU534" s="149">
        <v>0.14000000000000001</v>
      </c>
      <c r="AV534" s="136">
        <v>0</v>
      </c>
      <c r="AW534" s="136">
        <v>953</v>
      </c>
      <c r="AX534" s="136">
        <v>953</v>
      </c>
      <c r="AY534" s="136">
        <v>953</v>
      </c>
      <c r="AZ534" s="149">
        <v>0</v>
      </c>
      <c r="BA534" s="149">
        <v>0.1</v>
      </c>
      <c r="BB534" s="149">
        <v>0.1</v>
      </c>
      <c r="BC534" s="149">
        <v>0.1</v>
      </c>
      <c r="BD534" s="138">
        <v>0</v>
      </c>
      <c r="BE534" s="138"/>
      <c r="BF534" s="138"/>
      <c r="BG534" s="136">
        <v>0</v>
      </c>
      <c r="BH534" s="6">
        <v>3.8</v>
      </c>
      <c r="BI534" s="6">
        <v>3.35</v>
      </c>
      <c r="BJ534" s="136">
        <v>143130</v>
      </c>
      <c r="BK534" s="136">
        <v>26858</v>
      </c>
      <c r="BL534" s="136">
        <v>2182</v>
      </c>
      <c r="BM534" s="136">
        <v>114090</v>
      </c>
      <c r="BN534" s="238">
        <v>1047963</v>
      </c>
      <c r="BO534" s="136">
        <v>149326</v>
      </c>
      <c r="BP534" s="136">
        <v>265862.13363333303</v>
      </c>
      <c r="BQ534" s="136">
        <v>36206.060855555603</v>
      </c>
      <c r="BR534" s="136">
        <v>714184.10643333301</v>
      </c>
      <c r="BS534" s="136">
        <v>31708.478200000001</v>
      </c>
      <c r="BT534" s="136">
        <v>857.10289999999998</v>
      </c>
      <c r="BU534" s="136">
        <v>36263.813977777798</v>
      </c>
    </row>
    <row r="535" spans="1:73">
      <c r="A535" s="4" t="s">
        <v>94</v>
      </c>
      <c r="B535" s="137">
        <v>24</v>
      </c>
      <c r="C535" s="137">
        <v>1990</v>
      </c>
      <c r="D535" s="190">
        <v>4375665</v>
      </c>
      <c r="E535" s="141">
        <v>2284147</v>
      </c>
      <c r="F535" s="141">
        <v>114752</v>
      </c>
      <c r="G535" s="191">
        <v>4.8</v>
      </c>
      <c r="H535" s="209"/>
      <c r="I535" s="209"/>
      <c r="J535" s="209"/>
      <c r="K535" s="145">
        <v>102757</v>
      </c>
      <c r="L535" s="197"/>
      <c r="N535" s="140">
        <v>86895595</v>
      </c>
      <c r="O535" s="145">
        <v>130505</v>
      </c>
      <c r="P535" s="145">
        <v>170575</v>
      </c>
      <c r="Q535" s="145">
        <v>56845</v>
      </c>
      <c r="R535" s="145">
        <v>262858.7</v>
      </c>
      <c r="S535" s="145">
        <v>107487.1</v>
      </c>
      <c r="T535" s="145">
        <v>437</v>
      </c>
      <c r="U535" s="145">
        <v>532</v>
      </c>
      <c r="V535" s="145">
        <v>621</v>
      </c>
      <c r="W535" s="145">
        <v>99</v>
      </c>
      <c r="X535" s="145">
        <v>182</v>
      </c>
      <c r="Y535" s="145">
        <v>260</v>
      </c>
      <c r="Z535" s="145">
        <v>331</v>
      </c>
      <c r="AA535" s="136">
        <f>ROUND((T535+X535)-MAX(0.3*(T535-112-177),0),0)</f>
        <v>575</v>
      </c>
      <c r="AB535" s="136">
        <f>ROUND((U535+Y535)-MAX(0.3*(U535-112-177),0),0)</f>
        <v>719</v>
      </c>
      <c r="AC535" s="136">
        <f>ROUND((V535+Z535)-MAX(0.3*(V535-112-177),0),0)</f>
        <v>852</v>
      </c>
      <c r="AD535" s="203">
        <v>2042</v>
      </c>
      <c r="AE535" s="136">
        <v>386</v>
      </c>
      <c r="AF535" s="136">
        <v>75</v>
      </c>
      <c r="AG535" s="136">
        <f>SUM(AE535:AF535)</f>
        <v>461</v>
      </c>
      <c r="AH535" s="136">
        <f>ROUND((AG535+W535)-MAX(0.3*(AG535-112-177),0),0)</f>
        <v>508</v>
      </c>
      <c r="AI535" s="203">
        <v>524</v>
      </c>
      <c r="AJ535" s="204">
        <v>12</v>
      </c>
      <c r="AK535" s="136">
        <v>1</v>
      </c>
      <c r="AL535" s="136">
        <v>80</v>
      </c>
      <c r="AM535" s="136">
        <v>53</v>
      </c>
      <c r="AN535" s="6">
        <v>0.6</v>
      </c>
      <c r="AO535" s="136">
        <v>44</v>
      </c>
      <c r="AP535" s="136">
        <v>23</v>
      </c>
      <c r="AQ535" s="6">
        <v>0.66</v>
      </c>
      <c r="AR535" s="149">
        <v>0</v>
      </c>
      <c r="AS535" s="149">
        <v>0.14000000000000001</v>
      </c>
      <c r="AT535" s="149">
        <v>0.14000000000000001</v>
      </c>
      <c r="AU535" s="149">
        <v>0.14000000000000001</v>
      </c>
      <c r="AV535" s="136">
        <v>0</v>
      </c>
      <c r="AW535" s="136">
        <v>953</v>
      </c>
      <c r="AX535" s="136">
        <v>953</v>
      </c>
      <c r="AY535" s="136">
        <v>953</v>
      </c>
      <c r="AZ535" s="149">
        <v>0</v>
      </c>
      <c r="BA535" s="149">
        <v>0.1</v>
      </c>
      <c r="BB535" s="149">
        <v>0.1</v>
      </c>
      <c r="BC535" s="149">
        <v>0.1</v>
      </c>
      <c r="BD535" s="138">
        <v>0</v>
      </c>
      <c r="BE535" s="138"/>
      <c r="BF535" s="138"/>
      <c r="BG535" s="136">
        <v>0</v>
      </c>
      <c r="BH535" s="6">
        <v>3.8</v>
      </c>
      <c r="BI535" s="6">
        <v>3.95</v>
      </c>
      <c r="BJ535" s="136">
        <v>40396</v>
      </c>
      <c r="BK535" s="136">
        <v>9942</v>
      </c>
      <c r="BL535" s="136">
        <v>678</v>
      </c>
      <c r="BM535" s="136">
        <v>29776</v>
      </c>
      <c r="BN535" s="238">
        <v>380291</v>
      </c>
      <c r="BO535" s="136">
        <v>73379.666666666701</v>
      </c>
      <c r="BP535" s="136">
        <v>109302.695022222</v>
      </c>
      <c r="BQ535" s="136">
        <v>34430.665644444402</v>
      </c>
      <c r="BR535" s="136">
        <v>481934.55589999998</v>
      </c>
      <c r="BS535" s="136">
        <v>19930.579277777801</v>
      </c>
      <c r="BT535" s="136">
        <v>1188.3659666666699</v>
      </c>
      <c r="BU535" s="136">
        <v>25205.801277777799</v>
      </c>
    </row>
    <row r="536" spans="1:73">
      <c r="A536" s="4" t="s">
        <v>95</v>
      </c>
      <c r="B536" s="137">
        <v>25</v>
      </c>
      <c r="C536" s="137">
        <v>1990</v>
      </c>
      <c r="D536" s="190">
        <v>2575475</v>
      </c>
      <c r="E536" s="141">
        <v>1094036</v>
      </c>
      <c r="F536" s="141">
        <v>89945</v>
      </c>
      <c r="G536" s="191">
        <v>7.6</v>
      </c>
      <c r="H536" s="209"/>
      <c r="I536" s="209"/>
      <c r="J536" s="209"/>
      <c r="K536" s="145">
        <v>38757</v>
      </c>
      <c r="L536" s="197"/>
      <c r="N536" s="140">
        <v>34267522</v>
      </c>
      <c r="O536" s="145">
        <v>19341</v>
      </c>
      <c r="P536" s="145">
        <v>178588</v>
      </c>
      <c r="Q536" s="145">
        <v>60023</v>
      </c>
      <c r="R536" s="145">
        <v>499231.5</v>
      </c>
      <c r="S536" s="145">
        <v>177181.8</v>
      </c>
      <c r="T536" s="145">
        <v>96</v>
      </c>
      <c r="U536" s="145">
        <v>120</v>
      </c>
      <c r="V536" s="145">
        <v>144</v>
      </c>
      <c r="W536" s="145">
        <v>99</v>
      </c>
      <c r="X536" s="145">
        <v>182</v>
      </c>
      <c r="Y536" s="145">
        <v>260</v>
      </c>
      <c r="Z536" s="145">
        <v>331</v>
      </c>
      <c r="AA536" s="136">
        <f>ROUND((T536+X536)-MAX(0.3*(T536-112-177),0),0)</f>
        <v>278</v>
      </c>
      <c r="AB536" s="136">
        <f>ROUND((U536+Y536)-MAX(0.3*(U536-112-177),0),0)</f>
        <v>380</v>
      </c>
      <c r="AC536" s="136">
        <f>ROUND((V536+Z536)-MAX(0.3*(V536-112-177),0),0)</f>
        <v>475</v>
      </c>
      <c r="AD536" s="203">
        <v>8674</v>
      </c>
      <c r="AE536" s="136">
        <v>386</v>
      </c>
      <c r="AF536" s="136">
        <v>0</v>
      </c>
      <c r="AG536" s="136">
        <f>SUM(AE536:AF536)</f>
        <v>386</v>
      </c>
      <c r="AH536" s="136">
        <f>ROUND((AG536+W536)-MAX(0.3*(AG536-112-177),0),0)</f>
        <v>456</v>
      </c>
      <c r="AI536" s="203">
        <v>684</v>
      </c>
      <c r="AJ536" s="204">
        <v>25.7</v>
      </c>
      <c r="AK536" s="136">
        <v>1</v>
      </c>
      <c r="AL536" s="136">
        <v>112</v>
      </c>
      <c r="AM536" s="136">
        <v>9</v>
      </c>
      <c r="AN536" s="6">
        <v>0.93</v>
      </c>
      <c r="AO536" s="136">
        <v>44</v>
      </c>
      <c r="AP536" s="136">
        <v>8</v>
      </c>
      <c r="AQ536" s="6">
        <v>0.85</v>
      </c>
      <c r="AR536" s="149">
        <v>0</v>
      </c>
      <c r="AS536" s="149">
        <v>0.14000000000000001</v>
      </c>
      <c r="AT536" s="149">
        <v>0.14000000000000001</v>
      </c>
      <c r="AU536" s="149">
        <v>0.14000000000000001</v>
      </c>
      <c r="AV536" s="136">
        <v>0</v>
      </c>
      <c r="AW536" s="136">
        <v>953</v>
      </c>
      <c r="AX536" s="136">
        <v>953</v>
      </c>
      <c r="AY536" s="136">
        <v>953</v>
      </c>
      <c r="AZ536" s="149">
        <v>0</v>
      </c>
      <c r="BA536" s="149">
        <v>0.1</v>
      </c>
      <c r="BB536" s="149">
        <v>0.1</v>
      </c>
      <c r="BC536" s="149">
        <v>0.1</v>
      </c>
      <c r="BD536" s="138">
        <v>0</v>
      </c>
      <c r="BE536" s="138"/>
      <c r="BF536" s="138"/>
      <c r="BG536" s="136">
        <v>0</v>
      </c>
      <c r="BH536" s="6">
        <v>3.8</v>
      </c>
      <c r="BI536" s="6">
        <v>3.8</v>
      </c>
      <c r="BJ536" s="136">
        <v>113854</v>
      </c>
      <c r="BK536" s="136">
        <v>40926</v>
      </c>
      <c r="BL536" s="136">
        <v>1638</v>
      </c>
      <c r="BM536" s="136">
        <v>71290</v>
      </c>
      <c r="BN536" s="238">
        <v>432855</v>
      </c>
      <c r="BO536" s="136">
        <v>101757.08333333333</v>
      </c>
      <c r="BP536" s="136">
        <v>254185.15049999999</v>
      </c>
      <c r="BQ536" s="136">
        <v>33401.502566666699</v>
      </c>
      <c r="BR536" s="136">
        <v>418249.79024444398</v>
      </c>
      <c r="BS536" s="136">
        <v>113983.08364444401</v>
      </c>
      <c r="BT536" s="136">
        <v>7971.7025444444398</v>
      </c>
      <c r="BU536" s="136">
        <v>134746.61392222199</v>
      </c>
    </row>
    <row r="537" spans="1:73">
      <c r="A537" s="4" t="s">
        <v>96</v>
      </c>
      <c r="B537" s="137">
        <v>26</v>
      </c>
      <c r="C537" s="137">
        <v>1990</v>
      </c>
      <c r="D537" s="190">
        <v>5116901</v>
      </c>
      <c r="E537" s="141">
        <v>2462267</v>
      </c>
      <c r="F537" s="141">
        <v>152572</v>
      </c>
      <c r="G537" s="191">
        <v>5.8</v>
      </c>
      <c r="H537" s="209"/>
      <c r="I537" s="209"/>
      <c r="J537" s="209"/>
      <c r="K537" s="145">
        <v>103566</v>
      </c>
      <c r="L537" s="197"/>
      <c r="N537" s="140">
        <v>91773727</v>
      </c>
      <c r="O537" s="145">
        <v>39026</v>
      </c>
      <c r="P537" s="145">
        <v>210772</v>
      </c>
      <c r="Q537" s="145">
        <v>70940</v>
      </c>
      <c r="R537" s="145">
        <v>431391.5</v>
      </c>
      <c r="S537" s="145">
        <v>166410.79999999999</v>
      </c>
      <c r="T537" s="145">
        <v>232</v>
      </c>
      <c r="U537" s="145">
        <v>289</v>
      </c>
      <c r="V537" s="145">
        <v>338</v>
      </c>
      <c r="W537" s="145">
        <v>99</v>
      </c>
      <c r="X537" s="145">
        <v>182</v>
      </c>
      <c r="Y537" s="145">
        <v>260</v>
      </c>
      <c r="Z537" s="145">
        <v>331</v>
      </c>
      <c r="AA537" s="136">
        <f>ROUND((T537+X537)-MAX(0.3*(T537-112-177),0),0)</f>
        <v>414</v>
      </c>
      <c r="AB537" s="136">
        <f>ROUND((U537+Y537)-MAX(0.3*(U537-112-177),0),0)</f>
        <v>549</v>
      </c>
      <c r="AC537" s="136">
        <f>ROUND((V537+Z537)-MAX(0.3*(V537-112-177),0),0)</f>
        <v>654</v>
      </c>
      <c r="AD537" s="203">
        <v>7944</v>
      </c>
      <c r="AE537" s="136">
        <v>386</v>
      </c>
      <c r="AF537" s="136">
        <v>0</v>
      </c>
      <c r="AG537" s="136">
        <f>SUM(AE537:AF537)</f>
        <v>386</v>
      </c>
      <c r="AH537" s="136">
        <f>ROUND((AG537+W537)-MAX(0.3*(AG537-112-177),0),0)</f>
        <v>456</v>
      </c>
      <c r="AI537" s="203">
        <v>700</v>
      </c>
      <c r="AJ537" s="204">
        <v>13.4</v>
      </c>
      <c r="AK537" s="136">
        <v>0</v>
      </c>
      <c r="AL537" s="136">
        <v>104</v>
      </c>
      <c r="AM537" s="136">
        <v>58</v>
      </c>
      <c r="AN537" s="6">
        <v>0.64</v>
      </c>
      <c r="AO537" s="136">
        <v>22</v>
      </c>
      <c r="AP537" s="136">
        <v>12</v>
      </c>
      <c r="AQ537" s="6">
        <v>0.65</v>
      </c>
      <c r="AR537" s="149">
        <v>0</v>
      </c>
      <c r="AS537" s="149">
        <v>0.14000000000000001</v>
      </c>
      <c r="AT537" s="149">
        <v>0.14000000000000001</v>
      </c>
      <c r="AU537" s="149">
        <v>0.14000000000000001</v>
      </c>
      <c r="AV537" s="136">
        <v>0</v>
      </c>
      <c r="AW537" s="136">
        <v>953</v>
      </c>
      <c r="AX537" s="136">
        <v>953</v>
      </c>
      <c r="AY537" s="136">
        <v>953</v>
      </c>
      <c r="AZ537" s="149">
        <v>0</v>
      </c>
      <c r="BA537" s="149">
        <v>0.1</v>
      </c>
      <c r="BB537" s="149">
        <v>0.1</v>
      </c>
      <c r="BC537" s="149">
        <v>0.1</v>
      </c>
      <c r="BD537" s="138">
        <v>0</v>
      </c>
      <c r="BE537" s="138"/>
      <c r="BF537" s="138"/>
      <c r="BG537" s="136">
        <v>0</v>
      </c>
      <c r="BH537" s="6">
        <v>3.8</v>
      </c>
      <c r="BI537" s="6">
        <v>3.8</v>
      </c>
      <c r="BJ537" s="136">
        <v>84978</v>
      </c>
      <c r="BK537" s="136">
        <v>21418</v>
      </c>
      <c r="BL537" s="136">
        <v>1138</v>
      </c>
      <c r="BM537" s="136">
        <v>62422</v>
      </c>
      <c r="BN537" s="238">
        <v>448243</v>
      </c>
      <c r="BO537" s="136">
        <v>86282.166666666701</v>
      </c>
      <c r="BP537" s="136">
        <v>173616.164944444</v>
      </c>
      <c r="BQ537" s="136">
        <v>32576.083255555601</v>
      </c>
      <c r="BR537" s="136">
        <v>537610.69158888899</v>
      </c>
      <c r="BS537" s="136">
        <v>50059.081299999998</v>
      </c>
      <c r="BT537" s="136">
        <v>3166.7120111111099</v>
      </c>
      <c r="BU537" s="136">
        <v>65052.019666666703</v>
      </c>
    </row>
    <row r="538" spans="1:73">
      <c r="A538" s="4" t="s">
        <v>97</v>
      </c>
      <c r="B538" s="137">
        <v>27</v>
      </c>
      <c r="C538" s="137">
        <v>1990</v>
      </c>
      <c r="D538" s="190">
        <v>799065</v>
      </c>
      <c r="E538" s="141">
        <v>379100</v>
      </c>
      <c r="F538" s="141">
        <v>24036</v>
      </c>
      <c r="G538" s="191">
        <v>6</v>
      </c>
      <c r="H538" s="209"/>
      <c r="I538" s="209"/>
      <c r="J538" s="209"/>
      <c r="K538" s="145">
        <v>13242</v>
      </c>
      <c r="L538" s="197"/>
      <c r="N538" s="140">
        <v>12429218</v>
      </c>
      <c r="O538" s="145">
        <v>177190</v>
      </c>
      <c r="P538" s="145">
        <v>28963</v>
      </c>
      <c r="Q538" s="145">
        <v>9724</v>
      </c>
      <c r="R538" s="145">
        <v>56654.42</v>
      </c>
      <c r="S538" s="145">
        <v>21077.58</v>
      </c>
      <c r="T538" s="145">
        <v>286</v>
      </c>
      <c r="U538" s="145">
        <v>359</v>
      </c>
      <c r="V538" s="145">
        <v>433</v>
      </c>
      <c r="W538" s="145">
        <v>99</v>
      </c>
      <c r="X538" s="145">
        <v>182</v>
      </c>
      <c r="Y538" s="145">
        <v>260</v>
      </c>
      <c r="Z538" s="145">
        <v>331</v>
      </c>
      <c r="AA538" s="136">
        <f>ROUND((T538+X538)-MAX(0.3*(T538-112-177),0),0)</f>
        <v>468</v>
      </c>
      <c r="AB538" s="136">
        <f>ROUND((U538+Y538)-MAX(0.3*(U538-112-177),0),0)</f>
        <v>598</v>
      </c>
      <c r="AC538" s="136">
        <f>ROUND((V538+Z538)-MAX(0.3*(V538-112-177),0),0)</f>
        <v>721</v>
      </c>
      <c r="AD538" s="203">
        <v>545</v>
      </c>
      <c r="AE538" s="136">
        <v>386</v>
      </c>
      <c r="AF538" s="136">
        <v>0</v>
      </c>
      <c r="AG538" s="136">
        <f>SUM(AE538:AF538)</f>
        <v>386</v>
      </c>
      <c r="AH538" s="136">
        <f>ROUND((AG538+W538)-MAX(0.3*(AG538-112-177),0),0)</f>
        <v>456</v>
      </c>
      <c r="AI538" s="203">
        <v>134</v>
      </c>
      <c r="AJ538" s="204">
        <v>16.3</v>
      </c>
      <c r="AK538" s="136">
        <v>0</v>
      </c>
      <c r="AL538" s="136">
        <v>52</v>
      </c>
      <c r="AM538" s="136">
        <v>48</v>
      </c>
      <c r="AN538" s="6">
        <v>0.52</v>
      </c>
      <c r="AO538" s="136">
        <v>23</v>
      </c>
      <c r="AP538" s="136">
        <v>27</v>
      </c>
      <c r="AQ538" s="6">
        <v>0.46</v>
      </c>
      <c r="AR538" s="149">
        <v>0</v>
      </c>
      <c r="AS538" s="149">
        <v>0.14000000000000001</v>
      </c>
      <c r="AT538" s="149">
        <v>0.14000000000000001</v>
      </c>
      <c r="AU538" s="149">
        <v>0.14000000000000001</v>
      </c>
      <c r="AV538" s="136">
        <v>0</v>
      </c>
      <c r="AW538" s="136">
        <v>953</v>
      </c>
      <c r="AX538" s="136">
        <v>953</v>
      </c>
      <c r="AY538" s="136">
        <v>953</v>
      </c>
      <c r="AZ538" s="149">
        <v>0</v>
      </c>
      <c r="BA538" s="149">
        <v>0.1</v>
      </c>
      <c r="BB538" s="149">
        <v>0.1</v>
      </c>
      <c r="BC538" s="149">
        <v>0.1</v>
      </c>
      <c r="BD538" s="138">
        <v>0</v>
      </c>
      <c r="BE538" s="138"/>
      <c r="BF538" s="138"/>
      <c r="BG538" s="136">
        <v>0</v>
      </c>
      <c r="BH538" s="6">
        <v>3.8</v>
      </c>
      <c r="BI538" s="6">
        <v>3.8</v>
      </c>
      <c r="BJ538" s="136">
        <v>9958</v>
      </c>
      <c r="BK538" s="136">
        <v>1788</v>
      </c>
      <c r="BL538" s="136">
        <v>128</v>
      </c>
      <c r="BM538" s="136">
        <v>8042</v>
      </c>
      <c r="BN538" s="238">
        <v>61058</v>
      </c>
      <c r="BO538" s="136">
        <v>14962.083333333299</v>
      </c>
      <c r="BP538" s="136">
        <v>27060.952788888899</v>
      </c>
      <c r="BQ538" s="136">
        <v>6654.3188444444404</v>
      </c>
      <c r="BR538" s="136">
        <v>82844.540355555597</v>
      </c>
      <c r="BS538" s="136">
        <v>4559.7259000000004</v>
      </c>
      <c r="BT538" s="136">
        <v>402.01075555555599</v>
      </c>
      <c r="BU538" s="136">
        <v>5812.5374666666703</v>
      </c>
    </row>
    <row r="539" spans="1:73">
      <c r="A539" s="4" t="s">
        <v>98</v>
      </c>
      <c r="B539" s="137">
        <v>28</v>
      </c>
      <c r="C539" s="137">
        <v>1990</v>
      </c>
      <c r="D539" s="190">
        <v>1578417</v>
      </c>
      <c r="E539" s="141">
        <v>805708</v>
      </c>
      <c r="F539" s="141">
        <v>19316</v>
      </c>
      <c r="G539" s="191">
        <v>2.2999999999999998</v>
      </c>
      <c r="H539" s="209"/>
      <c r="I539" s="209"/>
      <c r="J539" s="209"/>
      <c r="K539" s="145">
        <v>33734</v>
      </c>
      <c r="L539" s="197"/>
      <c r="N539" s="140">
        <v>29214345</v>
      </c>
      <c r="O539" s="145">
        <v>4988</v>
      </c>
      <c r="P539" s="145">
        <v>42553</v>
      </c>
      <c r="Q539" s="145">
        <v>14599</v>
      </c>
      <c r="R539" s="145">
        <v>94548.160000000003</v>
      </c>
      <c r="S539" s="145">
        <v>37476.42</v>
      </c>
      <c r="T539" s="145">
        <v>293</v>
      </c>
      <c r="U539" s="145">
        <v>364</v>
      </c>
      <c r="V539" s="145">
        <v>435</v>
      </c>
      <c r="W539" s="145">
        <v>99</v>
      </c>
      <c r="X539" s="145">
        <v>182</v>
      </c>
      <c r="Y539" s="145">
        <v>260</v>
      </c>
      <c r="Z539" s="145">
        <v>331</v>
      </c>
      <c r="AA539" s="136">
        <f>ROUND((T539+X539)-MAX(0.3*(T539-112-177),0),0)</f>
        <v>474</v>
      </c>
      <c r="AB539" s="136">
        <f>ROUND((U539+Y539)-MAX(0.3*(U539-112-177),0),0)</f>
        <v>602</v>
      </c>
      <c r="AC539" s="136">
        <f>ROUND((V539+Z539)-MAX(0.3*(V539-112-177),0),0)</f>
        <v>722</v>
      </c>
      <c r="AD539" s="203">
        <v>2490</v>
      </c>
      <c r="AE539" s="136">
        <v>386</v>
      </c>
      <c r="AF539" s="136">
        <v>38</v>
      </c>
      <c r="AG539" s="136">
        <f>SUM(AE539:AF539)</f>
        <v>424</v>
      </c>
      <c r="AH539" s="136">
        <f>ROUND((AG539+W539)-MAX(0.3*(AG539-112-177),0),0)</f>
        <v>483</v>
      </c>
      <c r="AI539" s="203">
        <v>167</v>
      </c>
      <c r="AJ539" s="204">
        <v>10.3</v>
      </c>
      <c r="AK539" s="136">
        <v>0</v>
      </c>
      <c r="AL539" s="136"/>
      <c r="AM539" s="136"/>
      <c r="AN539" s="6"/>
      <c r="AO539" s="136"/>
      <c r="AP539" s="136"/>
      <c r="AQ539" s="6"/>
      <c r="AR539" s="149">
        <v>0</v>
      </c>
      <c r="AS539" s="149">
        <v>0.14000000000000001</v>
      </c>
      <c r="AT539" s="149">
        <v>0.14000000000000001</v>
      </c>
      <c r="AU539" s="149">
        <v>0.14000000000000001</v>
      </c>
      <c r="AV539" s="136">
        <v>0</v>
      </c>
      <c r="AW539" s="136">
        <v>953</v>
      </c>
      <c r="AX539" s="136">
        <v>953</v>
      </c>
      <c r="AY539" s="136">
        <v>953</v>
      </c>
      <c r="AZ539" s="149">
        <v>0</v>
      </c>
      <c r="BA539" s="149">
        <v>0.1</v>
      </c>
      <c r="BB539" s="149">
        <v>0.1</v>
      </c>
      <c r="BC539" s="149">
        <v>0.1</v>
      </c>
      <c r="BD539" s="138">
        <v>0</v>
      </c>
      <c r="BE539" s="138"/>
      <c r="BF539" s="138"/>
      <c r="BG539" s="136">
        <v>0</v>
      </c>
      <c r="BH539" s="6">
        <v>3.8</v>
      </c>
      <c r="BI539" s="6">
        <v>3.35</v>
      </c>
      <c r="BJ539" s="136">
        <v>15560</v>
      </c>
      <c r="BK539" s="136">
        <v>3342</v>
      </c>
      <c r="BL539" s="136">
        <v>224</v>
      </c>
      <c r="BM539" s="136">
        <v>11994</v>
      </c>
      <c r="BN539" s="238">
        <v>119177</v>
      </c>
      <c r="BO539" s="136">
        <v>22472.083333333299</v>
      </c>
      <c r="BP539" s="136">
        <v>45279.316299999999</v>
      </c>
      <c r="BQ539" s="136">
        <v>16717.430588888899</v>
      </c>
      <c r="BR539" s="136">
        <v>186861.440733333</v>
      </c>
      <c r="BS539" s="136">
        <v>8175.3010555555602</v>
      </c>
      <c r="BT539" s="136">
        <v>622.06544444444501</v>
      </c>
      <c r="BU539" s="136">
        <v>10280.3547666667</v>
      </c>
    </row>
    <row r="540" spans="1:73">
      <c r="A540" s="4" t="s">
        <v>99</v>
      </c>
      <c r="B540" s="137">
        <v>29</v>
      </c>
      <c r="C540" s="137">
        <v>1990</v>
      </c>
      <c r="D540" s="190">
        <v>1201675</v>
      </c>
      <c r="E540" s="141">
        <v>638342</v>
      </c>
      <c r="F540" s="141">
        <v>31578</v>
      </c>
      <c r="G540" s="191">
        <v>4.7</v>
      </c>
      <c r="H540" s="209"/>
      <c r="I540" s="209"/>
      <c r="J540" s="209"/>
      <c r="K540" s="145">
        <v>30980</v>
      </c>
      <c r="L540" s="197"/>
      <c r="N540" s="140">
        <v>24994589</v>
      </c>
      <c r="O540" s="145">
        <v>341056</v>
      </c>
      <c r="P540" s="145">
        <v>22594</v>
      </c>
      <c r="Q540" s="145">
        <v>8147</v>
      </c>
      <c r="R540" s="145">
        <v>49815.17</v>
      </c>
      <c r="S540" s="145">
        <v>22422.58</v>
      </c>
      <c r="T540" s="145">
        <v>270</v>
      </c>
      <c r="U540" s="145">
        <v>330</v>
      </c>
      <c r="V540" s="145">
        <v>390</v>
      </c>
      <c r="W540" s="145">
        <v>99</v>
      </c>
      <c r="X540" s="145">
        <v>182</v>
      </c>
      <c r="Y540" s="145">
        <v>260</v>
      </c>
      <c r="Z540" s="145">
        <v>331</v>
      </c>
      <c r="AA540" s="136">
        <f>ROUND((T540+X540)-MAX(0.3*(T540-112-177),0),0)</f>
        <v>452</v>
      </c>
      <c r="AB540" s="136">
        <f>ROUND((U540+Y540)-MAX(0.3*(U540-112-177),0),0)</f>
        <v>578</v>
      </c>
      <c r="AC540" s="136">
        <f>ROUND((V540+Z540)-MAX(0.3*(V540-112-177),0),0)</f>
        <v>691</v>
      </c>
      <c r="AD540" s="203">
        <v>1823</v>
      </c>
      <c r="AE540" s="136">
        <v>386</v>
      </c>
      <c r="AF540" s="136">
        <v>36</v>
      </c>
      <c r="AG540" s="136">
        <f>SUM(AE540:AF540)</f>
        <v>422</v>
      </c>
      <c r="AH540" s="136">
        <f>ROUND((AG540+W540)-MAX(0.3*(AG540-112-177),0),0)</f>
        <v>481</v>
      </c>
      <c r="AI540" s="203">
        <v>119</v>
      </c>
      <c r="AJ540" s="204">
        <v>9.8000000000000007</v>
      </c>
      <c r="AK540" s="136">
        <v>1</v>
      </c>
      <c r="AL540" s="136">
        <v>30</v>
      </c>
      <c r="AM540" s="136">
        <v>12</v>
      </c>
      <c r="AN540" s="6">
        <v>0.71</v>
      </c>
      <c r="AO540" s="136">
        <v>8</v>
      </c>
      <c r="AP540" s="136">
        <v>13</v>
      </c>
      <c r="AQ540" s="6">
        <v>0.38</v>
      </c>
      <c r="AR540" s="149">
        <v>0</v>
      </c>
      <c r="AS540" s="149">
        <v>0.14000000000000001</v>
      </c>
      <c r="AT540" s="149">
        <v>0.14000000000000001</v>
      </c>
      <c r="AU540" s="149">
        <v>0.14000000000000001</v>
      </c>
      <c r="AV540" s="136">
        <v>0</v>
      </c>
      <c r="AW540" s="136">
        <v>953</v>
      </c>
      <c r="AX540" s="136">
        <v>953</v>
      </c>
      <c r="AY540" s="136">
        <v>953</v>
      </c>
      <c r="AZ540" s="149">
        <v>0</v>
      </c>
      <c r="BA540" s="149">
        <v>0.1</v>
      </c>
      <c r="BB540" s="149">
        <v>0.1</v>
      </c>
      <c r="BC540" s="149">
        <v>0.1</v>
      </c>
      <c r="BD540" s="138">
        <v>0</v>
      </c>
      <c r="BE540" s="138"/>
      <c r="BF540" s="138"/>
      <c r="BG540" s="136">
        <v>0</v>
      </c>
      <c r="BH540" s="6">
        <v>3.8</v>
      </c>
      <c r="BI540" s="6">
        <v>3.8</v>
      </c>
      <c r="BJ540" s="136">
        <v>11334</v>
      </c>
      <c r="BK540" s="136">
        <v>4350</v>
      </c>
      <c r="BL540" s="136">
        <v>496</v>
      </c>
      <c r="BM540" s="136">
        <v>6488</v>
      </c>
      <c r="BN540" s="238">
        <v>47008</v>
      </c>
      <c r="BO540" s="136">
        <v>16546.5</v>
      </c>
      <c r="BP540" s="136">
        <v>22904.2074888889</v>
      </c>
      <c r="BQ540" s="136">
        <v>4405.1049888888901</v>
      </c>
      <c r="BR540" s="136">
        <v>72998.801388888896</v>
      </c>
      <c r="BS540" s="136">
        <v>9363.5375222222192</v>
      </c>
      <c r="BT540" s="136">
        <v>429.1001</v>
      </c>
      <c r="BU540" s="136">
        <v>14174.5175666667</v>
      </c>
    </row>
    <row r="541" spans="1:73">
      <c r="A541" s="4" t="s">
        <v>100</v>
      </c>
      <c r="B541" s="137">
        <v>30</v>
      </c>
      <c r="C541" s="137">
        <v>1990</v>
      </c>
      <c r="D541" s="190">
        <v>1109252</v>
      </c>
      <c r="E541" s="141">
        <v>585013</v>
      </c>
      <c r="F541" s="141">
        <v>35093</v>
      </c>
      <c r="G541" s="191">
        <v>5.7</v>
      </c>
      <c r="H541" s="209"/>
      <c r="I541" s="209"/>
      <c r="J541" s="209"/>
      <c r="K541" s="145">
        <v>23768</v>
      </c>
      <c r="L541" s="197"/>
      <c r="N541" s="140">
        <v>23025351</v>
      </c>
      <c r="O541" s="145">
        <v>58423</v>
      </c>
      <c r="P541" s="145">
        <v>16329</v>
      </c>
      <c r="Q541" s="145">
        <v>6261</v>
      </c>
      <c r="R541" s="145">
        <v>30558.33</v>
      </c>
      <c r="S541" s="145">
        <v>13713.17</v>
      </c>
      <c r="T541" s="145">
        <v>442</v>
      </c>
      <c r="U541" s="145">
        <v>506</v>
      </c>
      <c r="V541" s="145">
        <v>563</v>
      </c>
      <c r="W541" s="145">
        <v>99</v>
      </c>
      <c r="X541" s="145">
        <v>182</v>
      </c>
      <c r="Y541" s="145">
        <v>260</v>
      </c>
      <c r="Z541" s="145">
        <v>331</v>
      </c>
      <c r="AA541" s="136">
        <f>ROUND((T541+X541)-MAX(0.3*(T541-112-177),0),0)</f>
        <v>578</v>
      </c>
      <c r="AB541" s="136">
        <f>ROUND((U541+Y541)-MAX(0.3*(U541-112-177),0),0)</f>
        <v>701</v>
      </c>
      <c r="AC541" s="136">
        <f>ROUND((V541+Z541)-MAX(0.3*(V541-112-177),0),0)</f>
        <v>812</v>
      </c>
      <c r="AD541" s="203">
        <v>692</v>
      </c>
      <c r="AE541" s="136">
        <v>386</v>
      </c>
      <c r="AF541" s="136">
        <v>27</v>
      </c>
      <c r="AG541" s="136">
        <f>SUM(AE541:AF541)</f>
        <v>413</v>
      </c>
      <c r="AH541" s="136">
        <f>ROUND((AG541+W541)-MAX(0.3*(AG541-112-177),0),0)</f>
        <v>475</v>
      </c>
      <c r="AI541" s="203">
        <v>68</v>
      </c>
      <c r="AJ541" s="204">
        <v>6.3</v>
      </c>
      <c r="AK541" s="136">
        <v>0</v>
      </c>
      <c r="AL541" s="136">
        <v>119</v>
      </c>
      <c r="AM541" s="136">
        <v>281</v>
      </c>
      <c r="AN541" s="6">
        <v>0.3</v>
      </c>
      <c r="AO541" s="136">
        <v>8</v>
      </c>
      <c r="AP541" s="136">
        <v>16</v>
      </c>
      <c r="AQ541" s="6">
        <v>0.33</v>
      </c>
      <c r="AR541" s="149">
        <v>0</v>
      </c>
      <c r="AS541" s="149">
        <v>0.14000000000000001</v>
      </c>
      <c r="AT541" s="149">
        <v>0.14000000000000001</v>
      </c>
      <c r="AU541" s="149">
        <v>0.14000000000000001</v>
      </c>
      <c r="AV541" s="136">
        <v>0</v>
      </c>
      <c r="AW541" s="136">
        <v>953</v>
      </c>
      <c r="AX541" s="136">
        <v>953</v>
      </c>
      <c r="AY541" s="136">
        <v>953</v>
      </c>
      <c r="AZ541" s="149">
        <v>0</v>
      </c>
      <c r="BA541" s="149">
        <v>0.1</v>
      </c>
      <c r="BB541" s="149">
        <v>0.1</v>
      </c>
      <c r="BC541" s="149">
        <v>0.1</v>
      </c>
      <c r="BD541" s="138">
        <v>0</v>
      </c>
      <c r="BE541" s="138"/>
      <c r="BF541" s="138"/>
      <c r="BG541" s="136">
        <v>0</v>
      </c>
      <c r="BH541" s="6">
        <v>3.8</v>
      </c>
      <c r="BI541" s="6">
        <v>3.75</v>
      </c>
      <c r="BJ541" s="136">
        <v>6870</v>
      </c>
      <c r="BK541" s="136">
        <v>1402</v>
      </c>
      <c r="BL541" s="136">
        <v>94</v>
      </c>
      <c r="BM541" s="136">
        <v>5374</v>
      </c>
      <c r="BN541" s="238">
        <v>44819</v>
      </c>
      <c r="BO541" s="136">
        <v>15318</v>
      </c>
      <c r="BP541" s="136">
        <v>13427.3166444444</v>
      </c>
      <c r="BQ541" s="136">
        <v>4524.1125666666703</v>
      </c>
      <c r="BR541" s="136">
        <v>86841.184222222204</v>
      </c>
      <c r="BS541" s="136">
        <v>2330.0624555555601</v>
      </c>
      <c r="BT541" s="136">
        <v>197.41309999999999</v>
      </c>
      <c r="BU541" s="136">
        <v>5214.6709777777796</v>
      </c>
    </row>
    <row r="542" spans="1:73">
      <c r="A542" s="4" t="s">
        <v>101</v>
      </c>
      <c r="B542" s="137">
        <v>31</v>
      </c>
      <c r="C542" s="137">
        <v>1990</v>
      </c>
      <c r="D542" s="190">
        <v>7747750</v>
      </c>
      <c r="E542" s="141">
        <v>3850728</v>
      </c>
      <c r="F542" s="141">
        <v>204728</v>
      </c>
      <c r="G542" s="191">
        <v>5</v>
      </c>
      <c r="H542" s="209"/>
      <c r="I542" s="209"/>
      <c r="J542" s="209"/>
      <c r="K542" s="145">
        <v>214357</v>
      </c>
      <c r="L542" s="197"/>
      <c r="N542" s="140">
        <v>192503740</v>
      </c>
      <c r="O542" s="145">
        <v>136990</v>
      </c>
      <c r="P542" s="145">
        <v>309036</v>
      </c>
      <c r="Q542" s="145">
        <v>107008</v>
      </c>
      <c r="R542" s="145">
        <v>381607.7</v>
      </c>
      <c r="S542" s="145">
        <v>150211.4</v>
      </c>
      <c r="T542" s="145">
        <v>322</v>
      </c>
      <c r="U542" s="145">
        <v>424</v>
      </c>
      <c r="V542" s="145">
        <v>488</v>
      </c>
      <c r="W542" s="145">
        <v>99</v>
      </c>
      <c r="X542" s="145">
        <v>182</v>
      </c>
      <c r="Y542" s="145">
        <v>260</v>
      </c>
      <c r="Z542" s="145">
        <v>331</v>
      </c>
      <c r="AA542" s="136">
        <f>ROUND((T542+X542)-MAX(0.3*(T542-112-177),0),0)</f>
        <v>494</v>
      </c>
      <c r="AB542" s="136">
        <f>ROUND((U542+Y542)-MAX(0.3*(U542-112-177),0),0)</f>
        <v>644</v>
      </c>
      <c r="AC542" s="136">
        <f>ROUND((V542+Z542)-MAX(0.3*(V542-112-177),0),0)</f>
        <v>759</v>
      </c>
      <c r="AD542" s="203">
        <v>14784</v>
      </c>
      <c r="AE542" s="136">
        <v>386</v>
      </c>
      <c r="AF542" s="136">
        <v>31</v>
      </c>
      <c r="AG542" s="136">
        <f>SUM(AE542:AF542)</f>
        <v>417</v>
      </c>
      <c r="AH542" s="136">
        <f>ROUND((AG542+W542)-MAX(0.3*(AG542-112-177),0),0)</f>
        <v>478</v>
      </c>
      <c r="AI542" s="203">
        <v>711</v>
      </c>
      <c r="AJ542" s="204">
        <v>9.1999999999999993</v>
      </c>
      <c r="AK542" s="136">
        <v>1</v>
      </c>
      <c r="AL542" s="136">
        <v>44</v>
      </c>
      <c r="AM542" s="136">
        <v>36</v>
      </c>
      <c r="AN542" s="6">
        <v>0.55000000000000004</v>
      </c>
      <c r="AO542" s="136">
        <v>22</v>
      </c>
      <c r="AP542" s="136">
        <v>17</v>
      </c>
      <c r="AQ542" s="6">
        <v>0.56000000000000005</v>
      </c>
      <c r="AR542" s="149">
        <v>0</v>
      </c>
      <c r="AS542" s="149">
        <v>0.14000000000000001</v>
      </c>
      <c r="AT542" s="149">
        <v>0.14000000000000001</v>
      </c>
      <c r="AU542" s="149">
        <v>0.14000000000000001</v>
      </c>
      <c r="AV542" s="136">
        <v>0</v>
      </c>
      <c r="AW542" s="136">
        <v>953</v>
      </c>
      <c r="AX542" s="136">
        <v>953</v>
      </c>
      <c r="AY542" s="136">
        <v>953</v>
      </c>
      <c r="AZ542" s="149">
        <v>0</v>
      </c>
      <c r="BA542" s="149">
        <v>0.1</v>
      </c>
      <c r="BB542" s="149">
        <v>0.1</v>
      </c>
      <c r="BC542" s="149">
        <v>0.1</v>
      </c>
      <c r="BD542" s="138">
        <v>0</v>
      </c>
      <c r="BE542" s="138"/>
      <c r="BF542" s="138"/>
      <c r="BG542" s="136">
        <v>0</v>
      </c>
      <c r="BH542" s="6">
        <v>3.8</v>
      </c>
      <c r="BI542" s="6">
        <v>3.8</v>
      </c>
      <c r="BJ542" s="136">
        <v>105312</v>
      </c>
      <c r="BK542" s="136">
        <v>30770</v>
      </c>
      <c r="BL542" s="136">
        <v>1166</v>
      </c>
      <c r="BM542" s="136">
        <v>73376</v>
      </c>
      <c r="BN542" s="238">
        <v>566825</v>
      </c>
      <c r="BO542" s="136">
        <v>95588.25</v>
      </c>
      <c r="BP542" s="136">
        <v>177168.88894444401</v>
      </c>
      <c r="BQ542" s="136">
        <v>28276.3661333333</v>
      </c>
      <c r="BR542" s="136">
        <v>484140.357188889</v>
      </c>
      <c r="BS542" s="136">
        <v>35696.647266666703</v>
      </c>
      <c r="BT542" s="136">
        <v>1937.2204444444401</v>
      </c>
      <c r="BU542" s="136">
        <v>42475.848022222199</v>
      </c>
    </row>
    <row r="543" spans="1:73">
      <c r="A543" s="4" t="s">
        <v>102</v>
      </c>
      <c r="B543" s="137">
        <v>32</v>
      </c>
      <c r="C543" s="137">
        <v>1990</v>
      </c>
      <c r="D543" s="190">
        <v>1515069</v>
      </c>
      <c r="E543" s="141">
        <v>666908</v>
      </c>
      <c r="F543" s="141">
        <v>46879</v>
      </c>
      <c r="G543" s="191">
        <v>6.6</v>
      </c>
      <c r="H543" s="209"/>
      <c r="I543" s="209"/>
      <c r="J543" s="209"/>
      <c r="K543" s="145">
        <v>26600</v>
      </c>
      <c r="L543" s="197"/>
      <c r="N543" s="140">
        <v>23031799</v>
      </c>
      <c r="O543" s="145">
        <v>28365</v>
      </c>
      <c r="P543" s="145">
        <v>57276</v>
      </c>
      <c r="Q543" s="145">
        <v>19169</v>
      </c>
      <c r="R543" s="145">
        <v>157260</v>
      </c>
      <c r="S543" s="145">
        <v>53001.42</v>
      </c>
      <c r="T543" s="145">
        <v>210</v>
      </c>
      <c r="U543" s="145">
        <v>264</v>
      </c>
      <c r="V543" s="145">
        <v>317</v>
      </c>
      <c r="W543" s="145">
        <v>99</v>
      </c>
      <c r="X543" s="145">
        <v>182</v>
      </c>
      <c r="Y543" s="145">
        <v>260</v>
      </c>
      <c r="Z543" s="145">
        <v>331</v>
      </c>
      <c r="AA543" s="136">
        <f>ROUND((T543+X543)-MAX(0.3*(T543-112-177),0),0)</f>
        <v>392</v>
      </c>
      <c r="AB543" s="136">
        <f>ROUND((U543+Y543)-MAX(0.3*(U543-112-177),0),0)</f>
        <v>524</v>
      </c>
      <c r="AC543" s="136">
        <f>ROUND((V543+Z543)-MAX(0.3*(V543-112-177),0),0)</f>
        <v>640</v>
      </c>
      <c r="AD543" s="203">
        <v>2877</v>
      </c>
      <c r="AE543" s="136">
        <v>386</v>
      </c>
      <c r="AF543" s="136">
        <v>0</v>
      </c>
      <c r="AG543" s="136">
        <f>SUM(AE543:AF543)</f>
        <v>386</v>
      </c>
      <c r="AH543" s="136">
        <f>ROUND((AG543+W543)-MAX(0.3*(AG543-112-177),0),0)</f>
        <v>456</v>
      </c>
      <c r="AI543" s="203">
        <v>319</v>
      </c>
      <c r="AJ543" s="204">
        <v>20.9</v>
      </c>
      <c r="AK543" s="136">
        <v>0</v>
      </c>
      <c r="AL543" s="136">
        <v>45</v>
      </c>
      <c r="AM543" s="136">
        <v>25</v>
      </c>
      <c r="AN543" s="6">
        <v>0.64</v>
      </c>
      <c r="AO543" s="136">
        <v>26</v>
      </c>
      <c r="AP543" s="136">
        <v>16</v>
      </c>
      <c r="AQ543" s="6">
        <v>0.62</v>
      </c>
      <c r="AR543" s="149">
        <v>0</v>
      </c>
      <c r="AS543" s="149">
        <v>0.14000000000000001</v>
      </c>
      <c r="AT543" s="149">
        <v>0.14000000000000001</v>
      </c>
      <c r="AU543" s="149">
        <v>0.14000000000000001</v>
      </c>
      <c r="AV543" s="136">
        <v>0</v>
      </c>
      <c r="AW543" s="136">
        <v>953</v>
      </c>
      <c r="AX543" s="136">
        <v>953</v>
      </c>
      <c r="AY543" s="136">
        <v>953</v>
      </c>
      <c r="AZ543" s="149">
        <v>0</v>
      </c>
      <c r="BA543" s="149">
        <v>0.1</v>
      </c>
      <c r="BB543" s="149">
        <v>0.1</v>
      </c>
      <c r="BC543" s="149">
        <v>0.1</v>
      </c>
      <c r="BD543" s="138">
        <v>0</v>
      </c>
      <c r="BE543" s="138"/>
      <c r="BF543" s="138"/>
      <c r="BG543" s="136">
        <v>0</v>
      </c>
      <c r="BH543" s="6">
        <v>3.8</v>
      </c>
      <c r="BI543" s="6">
        <v>3.35</v>
      </c>
      <c r="BJ543" s="136">
        <v>31550</v>
      </c>
      <c r="BK543" s="136">
        <v>9428</v>
      </c>
      <c r="BL543" s="136">
        <v>600</v>
      </c>
      <c r="BM543" s="136">
        <v>21522</v>
      </c>
      <c r="BN543" s="238">
        <v>129860</v>
      </c>
      <c r="BO543" s="136">
        <v>32329</v>
      </c>
      <c r="BP543" s="136">
        <v>100150.001177778</v>
      </c>
      <c r="BQ543" s="136">
        <v>16804.0549444444</v>
      </c>
      <c r="BR543" s="136">
        <v>174177.274377778</v>
      </c>
      <c r="BS543" s="136">
        <v>31536.8409777778</v>
      </c>
      <c r="BT543" s="136">
        <v>2296.9214000000002</v>
      </c>
      <c r="BU543" s="136">
        <v>37635.502811111102</v>
      </c>
    </row>
    <row r="544" spans="1:73">
      <c r="A544" s="4" t="s">
        <v>103</v>
      </c>
      <c r="B544" s="137">
        <v>33</v>
      </c>
      <c r="C544" s="137">
        <v>1990</v>
      </c>
      <c r="D544" s="190">
        <v>17990778</v>
      </c>
      <c r="E544" s="141">
        <v>8343353</v>
      </c>
      <c r="F544" s="141">
        <v>469918</v>
      </c>
      <c r="G544" s="191">
        <v>5.3</v>
      </c>
      <c r="H544" s="209"/>
      <c r="I544" s="209"/>
      <c r="J544" s="209"/>
      <c r="K544" s="145">
        <v>493192</v>
      </c>
      <c r="L544" s="197"/>
      <c r="N544" s="140">
        <v>432392237</v>
      </c>
      <c r="O544" s="145">
        <v>787414</v>
      </c>
      <c r="P544" s="145">
        <v>981153</v>
      </c>
      <c r="Q544" s="145">
        <v>344610</v>
      </c>
      <c r="R544" s="145">
        <v>1548311</v>
      </c>
      <c r="S544" s="145">
        <v>695867.7</v>
      </c>
      <c r="T544" s="145">
        <v>468</v>
      </c>
      <c r="U544" s="145">
        <v>577</v>
      </c>
      <c r="V544" s="145">
        <v>687</v>
      </c>
      <c r="W544" s="145">
        <v>99</v>
      </c>
      <c r="X544" s="145">
        <v>182</v>
      </c>
      <c r="Y544" s="145">
        <v>260</v>
      </c>
      <c r="Z544" s="145">
        <v>331</v>
      </c>
      <c r="AA544" s="136">
        <f>ROUND((T544+X544)-MAX(0.3*(T544-112-177),0),0)</f>
        <v>596</v>
      </c>
      <c r="AB544" s="136">
        <f>ROUND((U544+Y544)-MAX(0.3*(U544-112-177),0),0)</f>
        <v>751</v>
      </c>
      <c r="AC544" s="136">
        <f>ROUND((V544+Z544)-MAX(0.3*(V544-112-177),0),0)</f>
        <v>899</v>
      </c>
      <c r="AD544" s="203">
        <v>8070</v>
      </c>
      <c r="AE544" s="136">
        <v>386</v>
      </c>
      <c r="AF544" s="136">
        <v>86</v>
      </c>
      <c r="AG544" s="136">
        <f>SUM(AE544:AF544)</f>
        <v>472</v>
      </c>
      <c r="AH544" s="136">
        <f>ROUND((AG544+W544)-MAX(0.3*(AG544-112-177),0),0)</f>
        <v>516</v>
      </c>
      <c r="AI544" s="203">
        <v>2571</v>
      </c>
      <c r="AJ544" s="204">
        <v>14.3</v>
      </c>
      <c r="AK544" s="136">
        <v>1</v>
      </c>
      <c r="AL544" s="136">
        <v>92</v>
      </c>
      <c r="AM544" s="136">
        <v>58</v>
      </c>
      <c r="AN544" s="6">
        <v>0.61</v>
      </c>
      <c r="AO544" s="136">
        <v>27</v>
      </c>
      <c r="AP544" s="136">
        <v>34</v>
      </c>
      <c r="AQ544" s="6">
        <v>0.44</v>
      </c>
      <c r="AR544" s="149">
        <v>0</v>
      </c>
      <c r="AS544" s="149">
        <v>0.14000000000000001</v>
      </c>
      <c r="AT544" s="149">
        <v>0.14000000000000001</v>
      </c>
      <c r="AU544" s="149">
        <v>0.14000000000000001</v>
      </c>
      <c r="AV544" s="136">
        <v>0</v>
      </c>
      <c r="AW544" s="136">
        <v>953</v>
      </c>
      <c r="AX544" s="136">
        <v>953</v>
      </c>
      <c r="AY544" s="136">
        <v>953</v>
      </c>
      <c r="AZ544" s="149">
        <v>0</v>
      </c>
      <c r="BA544" s="149">
        <v>0.1</v>
      </c>
      <c r="BB544" s="149">
        <v>0.1</v>
      </c>
      <c r="BC544" s="149">
        <v>0.1</v>
      </c>
      <c r="BD544" s="138">
        <v>0</v>
      </c>
      <c r="BE544" s="138"/>
      <c r="BF544" s="138"/>
      <c r="BG544" s="136">
        <v>0</v>
      </c>
      <c r="BH544" s="6">
        <v>3.8</v>
      </c>
      <c r="BI544" s="6">
        <v>3.8</v>
      </c>
      <c r="BJ544" s="136">
        <v>415270</v>
      </c>
      <c r="BK544" s="136">
        <v>122500</v>
      </c>
      <c r="BL544" s="136">
        <v>4024</v>
      </c>
      <c r="BM544" s="136">
        <v>288746</v>
      </c>
      <c r="BN544" s="238">
        <v>2329456</v>
      </c>
      <c r="BO544" s="136">
        <v>329475.83333333331</v>
      </c>
      <c r="BP544" s="136">
        <v>750315.8774</v>
      </c>
      <c r="BQ544" s="136">
        <v>111738.788155556</v>
      </c>
      <c r="BR544" s="136">
        <v>1510270.8857888901</v>
      </c>
      <c r="BS544" s="136">
        <v>228622.85055555601</v>
      </c>
      <c r="BT544" s="136">
        <v>15148.803088888901</v>
      </c>
      <c r="BU544" s="136">
        <v>272145.51120000001</v>
      </c>
    </row>
    <row r="545" spans="1:73">
      <c r="A545" s="4" t="s">
        <v>104</v>
      </c>
      <c r="B545" s="137">
        <v>34</v>
      </c>
      <c r="C545" s="137">
        <v>1990</v>
      </c>
      <c r="D545" s="190">
        <v>6632448</v>
      </c>
      <c r="E545" s="141">
        <v>3333977</v>
      </c>
      <c r="F545" s="141">
        <v>142523</v>
      </c>
      <c r="G545" s="191">
        <v>4.0999999999999996</v>
      </c>
      <c r="H545" s="209"/>
      <c r="I545" s="209"/>
      <c r="J545" s="209"/>
      <c r="K545" s="145">
        <v>139658</v>
      </c>
      <c r="L545" s="197"/>
      <c r="N545" s="140">
        <v>115754709</v>
      </c>
      <c r="O545" s="145">
        <v>32324</v>
      </c>
      <c r="P545" s="145">
        <v>223442</v>
      </c>
      <c r="Q545" s="145">
        <v>86464</v>
      </c>
      <c r="R545" s="145">
        <v>419026.4</v>
      </c>
      <c r="S545" s="145">
        <v>164748.6</v>
      </c>
      <c r="T545" s="145">
        <v>236</v>
      </c>
      <c r="U545" s="145">
        <v>272</v>
      </c>
      <c r="V545" s="145">
        <v>297</v>
      </c>
      <c r="W545" s="145">
        <v>99</v>
      </c>
      <c r="X545" s="145">
        <v>182</v>
      </c>
      <c r="Y545" s="145">
        <v>260</v>
      </c>
      <c r="Z545" s="145">
        <v>331</v>
      </c>
      <c r="AA545" s="136">
        <f>ROUND((T545+X545)-MAX(0.3*(T545-112-177),0),0)</f>
        <v>418</v>
      </c>
      <c r="AB545" s="136">
        <f>ROUND((U545+Y545)-MAX(0.3*(U545-112-177),0),0)</f>
        <v>532</v>
      </c>
      <c r="AC545" s="136">
        <f>ROUND((V545+Z545)-MAX(0.3*(V545-112-177),0),0)</f>
        <v>626</v>
      </c>
      <c r="AD545" s="203">
        <v>15267</v>
      </c>
      <c r="AE545" s="136">
        <v>386</v>
      </c>
      <c r="AF545" s="136">
        <v>0</v>
      </c>
      <c r="AG545" s="136">
        <f>SUM(AE545:AF545)</f>
        <v>386</v>
      </c>
      <c r="AH545" s="136">
        <f>ROUND((AG545+W545)-MAX(0.3*(AG545-112-177),0),0)</f>
        <v>456</v>
      </c>
      <c r="AI545" s="203">
        <v>829</v>
      </c>
      <c r="AJ545" s="204">
        <v>13</v>
      </c>
      <c r="AK545" s="136">
        <v>0</v>
      </c>
      <c r="AL545" s="136">
        <v>74</v>
      </c>
      <c r="AM545" s="136">
        <v>46</v>
      </c>
      <c r="AN545" s="6">
        <v>0.62</v>
      </c>
      <c r="AO545" s="136">
        <v>37</v>
      </c>
      <c r="AP545" s="136">
        <v>13</v>
      </c>
      <c r="AQ545" s="6">
        <v>0.74</v>
      </c>
      <c r="AR545" s="149">
        <v>0</v>
      </c>
      <c r="AS545" s="149">
        <v>0.14000000000000001</v>
      </c>
      <c r="AT545" s="149">
        <v>0.14000000000000001</v>
      </c>
      <c r="AU545" s="149">
        <v>0.14000000000000001</v>
      </c>
      <c r="AV545" s="136">
        <v>0</v>
      </c>
      <c r="AW545" s="136">
        <v>953</v>
      </c>
      <c r="AX545" s="136">
        <v>953</v>
      </c>
      <c r="AY545" s="136">
        <v>953</v>
      </c>
      <c r="AZ545" s="149">
        <v>0</v>
      </c>
      <c r="BA545" s="149">
        <v>0.1</v>
      </c>
      <c r="BB545" s="149">
        <v>0.1</v>
      </c>
      <c r="BC545" s="149">
        <v>0.1</v>
      </c>
      <c r="BD545" s="138">
        <v>0</v>
      </c>
      <c r="BE545" s="138"/>
      <c r="BF545" s="138"/>
      <c r="BG545" s="136">
        <v>0</v>
      </c>
      <c r="BH545" s="6">
        <v>3.8</v>
      </c>
      <c r="BI545" s="6">
        <v>3.35</v>
      </c>
      <c r="BJ545" s="136">
        <v>148666</v>
      </c>
      <c r="BK545" s="136">
        <v>47860</v>
      </c>
      <c r="BL545" s="136">
        <v>2628</v>
      </c>
      <c r="BM545" s="136">
        <v>98178</v>
      </c>
      <c r="BN545" s="238">
        <v>563330</v>
      </c>
      <c r="BO545" s="136">
        <v>134616.5</v>
      </c>
      <c r="BP545" s="136">
        <v>259292.42765555601</v>
      </c>
      <c r="BQ545" s="136">
        <v>61653.371500000001</v>
      </c>
      <c r="BR545" s="136">
        <v>736928.44298888894</v>
      </c>
      <c r="BS545" s="136">
        <v>124341.647555556</v>
      </c>
      <c r="BT545" s="136">
        <v>12753.8861555556</v>
      </c>
      <c r="BU545" s="136">
        <v>163991.25015555599</v>
      </c>
    </row>
    <row r="546" spans="1:73">
      <c r="A546" s="4" t="s">
        <v>105</v>
      </c>
      <c r="B546" s="137">
        <v>35</v>
      </c>
      <c r="C546" s="137">
        <v>1990</v>
      </c>
      <c r="D546" s="190">
        <v>638800</v>
      </c>
      <c r="E546" s="141">
        <v>304436</v>
      </c>
      <c r="F546" s="141">
        <v>12781</v>
      </c>
      <c r="G546" s="191">
        <v>4</v>
      </c>
      <c r="H546" s="209"/>
      <c r="I546" s="209"/>
      <c r="J546" s="209"/>
      <c r="K546" s="145">
        <v>11509</v>
      </c>
      <c r="L546" s="197"/>
      <c r="N546" s="140">
        <v>10290342</v>
      </c>
      <c r="O546" s="145">
        <v>115705</v>
      </c>
      <c r="P546" s="145">
        <v>15534</v>
      </c>
      <c r="Q546" s="145">
        <v>5565</v>
      </c>
      <c r="R546" s="145">
        <v>39116.080000000002</v>
      </c>
      <c r="S546" s="145">
        <v>14768.83</v>
      </c>
      <c r="T546" s="145">
        <v>313</v>
      </c>
      <c r="U546" s="145">
        <v>386</v>
      </c>
      <c r="V546" s="145">
        <v>472</v>
      </c>
      <c r="W546" s="145">
        <v>99</v>
      </c>
      <c r="X546" s="145">
        <v>182</v>
      </c>
      <c r="Y546" s="145">
        <v>260</v>
      </c>
      <c r="Z546" s="145">
        <v>331</v>
      </c>
      <c r="AA546" s="136">
        <f>ROUND((T546+X546)-MAX(0.3*(T546-112-177),0),0)</f>
        <v>488</v>
      </c>
      <c r="AB546" s="136">
        <f>ROUND((U546+Y546)-MAX(0.3*(U546-112-177),0),0)</f>
        <v>617</v>
      </c>
      <c r="AC546" s="136">
        <f>ROUND((V546+Z546)-MAX(0.3*(V546-112-177),0),0)</f>
        <v>748</v>
      </c>
      <c r="AD546" s="203">
        <v>415</v>
      </c>
      <c r="AE546" s="136">
        <v>386</v>
      </c>
      <c r="AF546" s="136">
        <v>0</v>
      </c>
      <c r="AG546" s="136">
        <f>SUM(AE546:AF546)</f>
        <v>386</v>
      </c>
      <c r="AH546" s="136">
        <f>ROUND((AG546+W546)-MAX(0.3*(AG546-112-177),0),0)</f>
        <v>456</v>
      </c>
      <c r="AI546" s="203">
        <v>87</v>
      </c>
      <c r="AJ546" s="204">
        <v>13.7</v>
      </c>
      <c r="AK546" s="136">
        <v>1</v>
      </c>
      <c r="AL546" s="136">
        <v>45</v>
      </c>
      <c r="AM546" s="136">
        <v>61</v>
      </c>
      <c r="AN546" s="6">
        <v>0.42</v>
      </c>
      <c r="AO546" s="136">
        <v>32</v>
      </c>
      <c r="AP546" s="136">
        <v>21</v>
      </c>
      <c r="AQ546" s="6">
        <v>0.6</v>
      </c>
      <c r="AR546" s="149">
        <v>0</v>
      </c>
      <c r="AS546" s="149">
        <v>0.14000000000000001</v>
      </c>
      <c r="AT546" s="149">
        <v>0.14000000000000001</v>
      </c>
      <c r="AU546" s="149">
        <v>0.14000000000000001</v>
      </c>
      <c r="AV546" s="136">
        <v>0</v>
      </c>
      <c r="AW546" s="136">
        <v>953</v>
      </c>
      <c r="AX546" s="136">
        <v>953</v>
      </c>
      <c r="AY546" s="136">
        <v>953</v>
      </c>
      <c r="AZ546" s="149">
        <v>0</v>
      </c>
      <c r="BA546" s="149">
        <v>0.1</v>
      </c>
      <c r="BB546" s="149">
        <v>0.1</v>
      </c>
      <c r="BC546" s="149">
        <v>0.1</v>
      </c>
      <c r="BD546" s="138">
        <v>0</v>
      </c>
      <c r="BE546" s="138"/>
      <c r="BF546" s="138"/>
      <c r="BG546" s="136">
        <v>0</v>
      </c>
      <c r="BH546" s="6">
        <v>3.8</v>
      </c>
      <c r="BI546" s="6">
        <v>3.4</v>
      </c>
      <c r="BJ546" s="136">
        <v>7494</v>
      </c>
      <c r="BK546" s="136">
        <v>2162</v>
      </c>
      <c r="BL546" s="136">
        <v>82</v>
      </c>
      <c r="BM546" s="136">
        <v>5250</v>
      </c>
      <c r="BN546" s="238">
        <v>49003</v>
      </c>
      <c r="BO546" s="136">
        <v>16532.25</v>
      </c>
      <c r="BP546" s="136">
        <v>21607.615222222201</v>
      </c>
      <c r="BQ546" s="136">
        <v>6953.9468888888896</v>
      </c>
      <c r="BR546" s="136">
        <v>91978.065444444495</v>
      </c>
      <c r="BS546" s="136">
        <v>3177.06367777778</v>
      </c>
      <c r="BT546" s="136">
        <v>308.38934444444402</v>
      </c>
      <c r="BU546" s="136">
        <v>5431.1398777777804</v>
      </c>
    </row>
    <row r="547" spans="1:73">
      <c r="A547" s="4" t="s">
        <v>106</v>
      </c>
      <c r="B547" s="137">
        <v>36</v>
      </c>
      <c r="C547" s="137">
        <v>1990</v>
      </c>
      <c r="D547" s="190">
        <v>10847115</v>
      </c>
      <c r="E547" s="141">
        <v>5114242</v>
      </c>
      <c r="F547" s="141">
        <v>305381</v>
      </c>
      <c r="G547" s="191">
        <v>5.6</v>
      </c>
      <c r="H547" s="209"/>
      <c r="I547" s="209"/>
      <c r="J547" s="209"/>
      <c r="K547" s="145">
        <v>227413</v>
      </c>
      <c r="L547" s="197"/>
      <c r="N547" s="140">
        <v>202826963</v>
      </c>
      <c r="O547" s="145">
        <v>1484373</v>
      </c>
      <c r="P547" s="145">
        <v>632283</v>
      </c>
      <c r="Q547" s="145">
        <v>225868</v>
      </c>
      <c r="R547" s="145">
        <v>1089485</v>
      </c>
      <c r="S547" s="145">
        <v>462174.5</v>
      </c>
      <c r="T547" s="145">
        <v>274</v>
      </c>
      <c r="U547" s="145">
        <v>334</v>
      </c>
      <c r="V547" s="145">
        <v>413</v>
      </c>
      <c r="W547" s="145">
        <v>99</v>
      </c>
      <c r="X547" s="145">
        <v>182</v>
      </c>
      <c r="Y547" s="145">
        <v>260</v>
      </c>
      <c r="Z547" s="145">
        <v>331</v>
      </c>
      <c r="AA547" s="136">
        <f>ROUND((T547+X547)-MAX(0.3*(T547-112-177),0),0)</f>
        <v>456</v>
      </c>
      <c r="AB547" s="136">
        <f>ROUND((U547+Y547)-MAX(0.3*(U547-112-177),0),0)</f>
        <v>581</v>
      </c>
      <c r="AC547" s="136">
        <f>ROUND((V547+Z547)-MAX(0.3*(V547-112-177),0),0)</f>
        <v>707</v>
      </c>
      <c r="AD547" s="203">
        <v>20368</v>
      </c>
      <c r="AE547" s="136">
        <v>386</v>
      </c>
      <c r="AF547" s="136">
        <v>0</v>
      </c>
      <c r="AG547" s="136">
        <f>SUM(AE547:AF547)</f>
        <v>386</v>
      </c>
      <c r="AH547" s="136">
        <f>ROUND((AG547+W547)-MAX(0.3*(AG547-112-177),0),0)</f>
        <v>456</v>
      </c>
      <c r="AI547" s="203">
        <v>1256</v>
      </c>
      <c r="AJ547" s="204">
        <v>11.5</v>
      </c>
      <c r="AK547" s="136">
        <v>1</v>
      </c>
      <c r="AL547" s="136">
        <v>59</v>
      </c>
      <c r="AM547" s="136">
        <v>40</v>
      </c>
      <c r="AN547" s="6">
        <v>0.6</v>
      </c>
      <c r="AO547" s="136">
        <v>14</v>
      </c>
      <c r="AP547" s="136">
        <v>19</v>
      </c>
      <c r="AQ547" s="6">
        <v>0.42</v>
      </c>
      <c r="AR547" s="149">
        <v>0</v>
      </c>
      <c r="AS547" s="149">
        <v>0.14000000000000001</v>
      </c>
      <c r="AT547" s="149">
        <v>0.14000000000000001</v>
      </c>
      <c r="AU547" s="149">
        <v>0.14000000000000001</v>
      </c>
      <c r="AV547" s="136">
        <v>0</v>
      </c>
      <c r="AW547" s="136">
        <v>953</v>
      </c>
      <c r="AX547" s="136">
        <v>953</v>
      </c>
      <c r="AY547" s="136">
        <v>953</v>
      </c>
      <c r="AZ547" s="149">
        <v>0</v>
      </c>
      <c r="BA547" s="149">
        <v>0.1</v>
      </c>
      <c r="BB547" s="149">
        <v>0.1</v>
      </c>
      <c r="BC547" s="149">
        <v>0.1</v>
      </c>
      <c r="BD547" s="138">
        <v>0</v>
      </c>
      <c r="BE547" s="138"/>
      <c r="BF547" s="138"/>
      <c r="BG547" s="136">
        <v>0</v>
      </c>
      <c r="BH547" s="6">
        <v>3.8</v>
      </c>
      <c r="BI547" s="6">
        <v>3.8</v>
      </c>
      <c r="BJ547" s="136">
        <v>155736</v>
      </c>
      <c r="BK547" s="136">
        <v>23326</v>
      </c>
      <c r="BL547" s="136">
        <v>2524</v>
      </c>
      <c r="BM547" s="136">
        <v>129886</v>
      </c>
      <c r="BN547" s="238">
        <v>1220780</v>
      </c>
      <c r="BO547" s="136">
        <v>193229.5</v>
      </c>
      <c r="BP547" s="136">
        <v>304490.34533333301</v>
      </c>
      <c r="BQ547" s="136">
        <v>44861.833533333302</v>
      </c>
      <c r="BR547" s="136">
        <v>888396.14048888895</v>
      </c>
      <c r="BS547" s="136">
        <v>92679.057511111096</v>
      </c>
      <c r="BT547" s="136">
        <v>3083.5592777777802</v>
      </c>
      <c r="BU547" s="136">
        <v>104497.18326666699</v>
      </c>
    </row>
    <row r="548" spans="1:73">
      <c r="A548" s="4" t="s">
        <v>107</v>
      </c>
      <c r="B548" s="137">
        <v>37</v>
      </c>
      <c r="C548" s="137">
        <v>1990</v>
      </c>
      <c r="D548" s="190">
        <v>3145576</v>
      </c>
      <c r="E548" s="141">
        <v>1436914</v>
      </c>
      <c r="F548" s="141">
        <v>86631</v>
      </c>
      <c r="G548" s="191">
        <v>5.7</v>
      </c>
      <c r="H548" s="209"/>
      <c r="I548" s="209"/>
      <c r="J548" s="209"/>
      <c r="K548" s="145">
        <v>57805</v>
      </c>
      <c r="L548" s="197"/>
      <c r="N548" s="140">
        <v>50948903</v>
      </c>
      <c r="O548" s="145">
        <v>99927</v>
      </c>
      <c r="P548" s="145">
        <v>111867</v>
      </c>
      <c r="Q548" s="145">
        <v>38810</v>
      </c>
      <c r="R548" s="145">
        <v>266578.8</v>
      </c>
      <c r="S548" s="145">
        <v>105248.9</v>
      </c>
      <c r="T548" s="145">
        <v>252</v>
      </c>
      <c r="U548" s="145">
        <v>325</v>
      </c>
      <c r="V548" s="145">
        <v>403</v>
      </c>
      <c r="W548" s="145">
        <v>99</v>
      </c>
      <c r="X548" s="145">
        <v>182</v>
      </c>
      <c r="Y548" s="145">
        <v>260</v>
      </c>
      <c r="Z548" s="145">
        <v>331</v>
      </c>
      <c r="AA548" s="136">
        <f>ROUND((T548+X548)-MAX(0.3*(T548-112-177),0),0)</f>
        <v>434</v>
      </c>
      <c r="AB548" s="136">
        <f>ROUND((U548+Y548)-MAX(0.3*(U548-112-177),0),0)</f>
        <v>574</v>
      </c>
      <c r="AC548" s="136">
        <f>ROUND((V548+Z548)-MAX(0.3*(V548-112-177),0),0)</f>
        <v>700</v>
      </c>
      <c r="AD548" s="203">
        <v>4383</v>
      </c>
      <c r="AE548" s="136">
        <v>386</v>
      </c>
      <c r="AF548" s="136">
        <v>64</v>
      </c>
      <c r="AG548" s="136">
        <f>SUM(AE548:AF548)</f>
        <v>450</v>
      </c>
      <c r="AH548" s="136">
        <f>ROUND((AG548+W548)-MAX(0.3*(AG548-112-177),0),0)</f>
        <v>501</v>
      </c>
      <c r="AI548" s="203">
        <v>481</v>
      </c>
      <c r="AJ548" s="204">
        <v>15.6</v>
      </c>
      <c r="AK548" s="136">
        <v>0</v>
      </c>
      <c r="AL548" s="136">
        <v>68</v>
      </c>
      <c r="AM548" s="136">
        <v>32</v>
      </c>
      <c r="AN548" s="6">
        <v>0.68</v>
      </c>
      <c r="AO548" s="136">
        <v>33</v>
      </c>
      <c r="AP548" s="136">
        <v>15</v>
      </c>
      <c r="AQ548" s="6">
        <v>0.69</v>
      </c>
      <c r="AR548" s="149">
        <v>0</v>
      </c>
      <c r="AS548" s="149">
        <v>0.14000000000000001</v>
      </c>
      <c r="AT548" s="149">
        <v>0.14000000000000001</v>
      </c>
      <c r="AU548" s="149">
        <v>0.14000000000000001</v>
      </c>
      <c r="AV548" s="136">
        <v>0</v>
      </c>
      <c r="AW548" s="136">
        <v>953</v>
      </c>
      <c r="AX548" s="136">
        <v>953</v>
      </c>
      <c r="AY548" s="136">
        <v>953</v>
      </c>
      <c r="AZ548" s="149">
        <v>0</v>
      </c>
      <c r="BA548" s="149">
        <v>0.1</v>
      </c>
      <c r="BB548" s="149">
        <v>0.1</v>
      </c>
      <c r="BC548" s="149">
        <v>0.1</v>
      </c>
      <c r="BD548" s="138">
        <v>0</v>
      </c>
      <c r="BE548" s="138"/>
      <c r="BF548" s="138"/>
      <c r="BG548" s="136">
        <v>0</v>
      </c>
      <c r="BH548" s="6">
        <v>3.8</v>
      </c>
      <c r="BI548" s="6">
        <v>3.8</v>
      </c>
      <c r="BJ548" s="136">
        <v>60430</v>
      </c>
      <c r="BK548" s="136">
        <v>19610</v>
      </c>
      <c r="BL548" s="136">
        <v>974</v>
      </c>
      <c r="BM548" s="136">
        <v>39846</v>
      </c>
      <c r="BN548" s="238">
        <v>273255</v>
      </c>
      <c r="BO548" s="136">
        <v>58532.166666666635</v>
      </c>
      <c r="BP548" s="136">
        <v>139791.704144444</v>
      </c>
      <c r="BQ548" s="136">
        <v>34399.4056444444</v>
      </c>
      <c r="BR548" s="136">
        <v>353700.94687777798</v>
      </c>
      <c r="BS548" s="136">
        <v>56134.677611111103</v>
      </c>
      <c r="BT548" s="136">
        <v>6776.9715555555604</v>
      </c>
      <c r="BU548" s="136">
        <v>76418.6743333333</v>
      </c>
    </row>
    <row r="549" spans="1:73">
      <c r="A549" s="4" t="s">
        <v>108</v>
      </c>
      <c r="B549" s="137">
        <v>38</v>
      </c>
      <c r="C549" s="137">
        <v>1990</v>
      </c>
      <c r="D549" s="190">
        <v>2842337</v>
      </c>
      <c r="E549" s="141">
        <v>1408687</v>
      </c>
      <c r="F549" s="141">
        <v>82035</v>
      </c>
      <c r="G549" s="191">
        <v>5.5</v>
      </c>
      <c r="H549" s="209"/>
      <c r="I549" s="209"/>
      <c r="J549" s="209"/>
      <c r="K549" s="145">
        <v>56566</v>
      </c>
      <c r="L549" s="197"/>
      <c r="N549" s="140">
        <v>51672272</v>
      </c>
      <c r="O549" s="145">
        <v>91967</v>
      </c>
      <c r="P549" s="145">
        <v>89016</v>
      </c>
      <c r="Q549" s="145">
        <v>32739</v>
      </c>
      <c r="R549" s="145">
        <v>216394.5</v>
      </c>
      <c r="S549" s="145">
        <v>93322.25</v>
      </c>
      <c r="T549" s="145">
        <v>369</v>
      </c>
      <c r="U549" s="145">
        <v>432</v>
      </c>
      <c r="V549" s="145">
        <v>526</v>
      </c>
      <c r="W549" s="145">
        <v>99</v>
      </c>
      <c r="X549" s="145">
        <v>182</v>
      </c>
      <c r="Y549" s="145">
        <v>260</v>
      </c>
      <c r="Z549" s="145">
        <v>331</v>
      </c>
      <c r="AA549" s="136">
        <f>ROUND((T549+X549)-MAX(0.3*(T549-112-177),0),0)</f>
        <v>527</v>
      </c>
      <c r="AB549" s="136">
        <f>ROUND((U549+Y549)-MAX(0.3*(U549-112-177),0),0)</f>
        <v>649</v>
      </c>
      <c r="AC549" s="136">
        <f>ROUND((V549+Z549)-MAX(0.3*(V549-112-177),0),0)</f>
        <v>786</v>
      </c>
      <c r="AD549" s="203">
        <v>5254</v>
      </c>
      <c r="AE549" s="136">
        <v>386</v>
      </c>
      <c r="AF549" s="136">
        <v>2</v>
      </c>
      <c r="AG549" s="136">
        <f>SUM(AE549:AF549)</f>
        <v>388</v>
      </c>
      <c r="AH549" s="136">
        <f>ROUND((AG549+W549)-MAX(0.3*(AG549-112-177),0),0)</f>
        <v>457</v>
      </c>
      <c r="AI549" s="203">
        <v>267</v>
      </c>
      <c r="AJ549" s="204">
        <v>9.1999999999999993</v>
      </c>
      <c r="AK549" s="136">
        <v>1</v>
      </c>
      <c r="AL549" s="136">
        <v>32</v>
      </c>
      <c r="AM549" s="136">
        <v>28</v>
      </c>
      <c r="AN549" s="6">
        <v>0.53</v>
      </c>
      <c r="AO549" s="136">
        <v>19</v>
      </c>
      <c r="AP549" s="136">
        <v>11</v>
      </c>
      <c r="AQ549" s="6">
        <v>0.63</v>
      </c>
      <c r="AR549" s="149">
        <v>0</v>
      </c>
      <c r="AS549" s="149">
        <v>0.14000000000000001</v>
      </c>
      <c r="AT549" s="149">
        <v>0.14000000000000001</v>
      </c>
      <c r="AU549" s="149">
        <v>0.14000000000000001</v>
      </c>
      <c r="AV549" s="136">
        <v>0</v>
      </c>
      <c r="AW549" s="136">
        <v>953</v>
      </c>
      <c r="AX549" s="136">
        <v>953</v>
      </c>
      <c r="AY549" s="136">
        <v>953</v>
      </c>
      <c r="AZ549" s="149">
        <v>0</v>
      </c>
      <c r="BA549" s="149">
        <v>0.1</v>
      </c>
      <c r="BB549" s="149">
        <v>0.1</v>
      </c>
      <c r="BC549" s="149">
        <v>0.1</v>
      </c>
      <c r="BD549" s="138">
        <v>0</v>
      </c>
      <c r="BE549" s="138"/>
      <c r="BF549" s="138"/>
      <c r="BG549" s="136">
        <v>0</v>
      </c>
      <c r="BH549" s="6">
        <v>3.8</v>
      </c>
      <c r="BI549" s="6">
        <v>4.25</v>
      </c>
      <c r="BJ549" s="136">
        <v>31522</v>
      </c>
      <c r="BK549" s="136">
        <v>6300</v>
      </c>
      <c r="BL549" s="136">
        <v>554</v>
      </c>
      <c r="BM549" s="136">
        <v>24668</v>
      </c>
      <c r="BN549" s="238">
        <v>227198</v>
      </c>
      <c r="BO549" s="136">
        <v>48006.75</v>
      </c>
      <c r="BP549" s="136">
        <v>76995.491977777798</v>
      </c>
      <c r="BQ549" s="136">
        <v>17170.8550111111</v>
      </c>
      <c r="BR549" s="136">
        <v>230463.14275555601</v>
      </c>
      <c r="BS549" s="136">
        <v>12257.0186111111</v>
      </c>
      <c r="BT549" s="136">
        <v>693.92997777777805</v>
      </c>
      <c r="BU549" s="136">
        <v>15131.727188888901</v>
      </c>
    </row>
    <row r="550" spans="1:73">
      <c r="A550" s="4" t="s">
        <v>109</v>
      </c>
      <c r="B550" s="137">
        <v>39</v>
      </c>
      <c r="C550" s="137">
        <v>1990</v>
      </c>
      <c r="D550" s="190">
        <v>11882842</v>
      </c>
      <c r="E550" s="141">
        <v>5510435</v>
      </c>
      <c r="F550" s="141">
        <v>318015</v>
      </c>
      <c r="G550" s="191">
        <v>5.5</v>
      </c>
      <c r="H550" s="209"/>
      <c r="I550" s="209"/>
      <c r="J550" s="209"/>
      <c r="K550" s="145">
        <v>245281</v>
      </c>
      <c r="L550" s="197"/>
      <c r="N550" s="140">
        <v>233194273</v>
      </c>
      <c r="O550" s="145">
        <v>199077</v>
      </c>
      <c r="P550" s="145">
        <v>520683</v>
      </c>
      <c r="Q550" s="145">
        <v>177678</v>
      </c>
      <c r="R550" s="145">
        <v>951952.7</v>
      </c>
      <c r="S550" s="145">
        <v>409336.2</v>
      </c>
      <c r="T550" s="145">
        <v>330</v>
      </c>
      <c r="U550" s="145">
        <v>421</v>
      </c>
      <c r="V550" s="145">
        <v>514</v>
      </c>
      <c r="W550" s="145">
        <v>99</v>
      </c>
      <c r="X550" s="145">
        <v>182</v>
      </c>
      <c r="Y550" s="145">
        <v>260</v>
      </c>
      <c r="Z550" s="145">
        <v>331</v>
      </c>
      <c r="AA550" s="136">
        <f>ROUND((T550+X550)-MAX(0.3*(T550-112-177),0),0)</f>
        <v>500</v>
      </c>
      <c r="AB550" s="136">
        <f>ROUND((U550+Y550)-MAX(0.3*(U550-112-177),0),0)</f>
        <v>641</v>
      </c>
      <c r="AC550" s="136">
        <f>ROUND((V550+Z550)-MAX(0.3*(V550-112-177),0),0)</f>
        <v>778</v>
      </c>
      <c r="AD550" s="203">
        <v>16239</v>
      </c>
      <c r="AE550" s="136">
        <v>386</v>
      </c>
      <c r="AF550" s="136">
        <v>32</v>
      </c>
      <c r="AG550" s="136">
        <f>SUM(AE550:AF550)</f>
        <v>418</v>
      </c>
      <c r="AH550" s="136">
        <f>ROUND((AG550+W550)-MAX(0.3*(AG550-112-177),0),0)</f>
        <v>478</v>
      </c>
      <c r="AI550" s="203">
        <v>1328</v>
      </c>
      <c r="AJ550" s="204">
        <v>11</v>
      </c>
      <c r="AK550" s="136">
        <v>1</v>
      </c>
      <c r="AL550" s="136">
        <v>104</v>
      </c>
      <c r="AM550" s="136">
        <v>99</v>
      </c>
      <c r="AN550" s="6">
        <v>0.51</v>
      </c>
      <c r="AO550" s="136">
        <v>23</v>
      </c>
      <c r="AP550" s="136">
        <v>27</v>
      </c>
      <c r="AQ550" s="6">
        <v>0.46</v>
      </c>
      <c r="AR550" s="149">
        <v>0</v>
      </c>
      <c r="AS550" s="149">
        <v>0.14000000000000001</v>
      </c>
      <c r="AT550" s="149">
        <v>0.14000000000000001</v>
      </c>
      <c r="AU550" s="149">
        <v>0.14000000000000001</v>
      </c>
      <c r="AV550" s="136">
        <v>0</v>
      </c>
      <c r="AW550" s="136">
        <v>953</v>
      </c>
      <c r="AX550" s="136">
        <v>953</v>
      </c>
      <c r="AY550" s="136">
        <v>953</v>
      </c>
      <c r="AZ550" s="149">
        <v>0</v>
      </c>
      <c r="BA550" s="149">
        <v>0.1</v>
      </c>
      <c r="BB550" s="149">
        <v>0.1</v>
      </c>
      <c r="BC550" s="149">
        <v>0.1</v>
      </c>
      <c r="BD550" s="138">
        <v>0</v>
      </c>
      <c r="BE550" s="138"/>
      <c r="BF550" s="138"/>
      <c r="BG550" s="136">
        <v>0</v>
      </c>
      <c r="BH550" s="6">
        <v>3.8</v>
      </c>
      <c r="BI550" s="6">
        <v>3.8</v>
      </c>
      <c r="BJ550" s="136">
        <v>190470</v>
      </c>
      <c r="BK550" s="136">
        <v>41558</v>
      </c>
      <c r="BL550" s="136">
        <v>2886</v>
      </c>
      <c r="BM550" s="136">
        <v>146026</v>
      </c>
      <c r="BN550" s="238">
        <v>1177161</v>
      </c>
      <c r="BO550" s="136">
        <v>187860.66666666701</v>
      </c>
      <c r="BP550" s="136">
        <v>288709.56319999998</v>
      </c>
      <c r="BQ550" s="136">
        <v>55508.777811111097</v>
      </c>
      <c r="BR550" s="136">
        <v>969104.39891111106</v>
      </c>
      <c r="BS550" s="136">
        <v>52738.199077777797</v>
      </c>
      <c r="BT550" s="136">
        <v>2049.7655555555598</v>
      </c>
      <c r="BU550" s="136">
        <v>63091.094333333298</v>
      </c>
    </row>
    <row r="551" spans="1:73">
      <c r="A551" s="4" t="s">
        <v>110</v>
      </c>
      <c r="B551" s="137">
        <v>40</v>
      </c>
      <c r="C551" s="137">
        <v>1990</v>
      </c>
      <c r="D551" s="190">
        <v>1003464</v>
      </c>
      <c r="E551" s="141">
        <v>492002</v>
      </c>
      <c r="F551" s="141">
        <v>33359</v>
      </c>
      <c r="G551" s="191">
        <v>6.3</v>
      </c>
      <c r="H551" s="209"/>
      <c r="I551" s="209"/>
      <c r="J551" s="209"/>
      <c r="K551" s="145">
        <v>21664</v>
      </c>
      <c r="L551" s="197"/>
      <c r="N551" s="140">
        <v>20307648</v>
      </c>
      <c r="O551" s="145">
        <v>9178</v>
      </c>
      <c r="P551" s="145">
        <v>46150</v>
      </c>
      <c r="Q551" s="145">
        <v>16657</v>
      </c>
      <c r="R551" s="145">
        <v>64110.5</v>
      </c>
      <c r="S551" s="145">
        <v>27970</v>
      </c>
      <c r="T551" s="145">
        <v>440</v>
      </c>
      <c r="U551" s="145">
        <v>543</v>
      </c>
      <c r="V551" s="145">
        <v>620</v>
      </c>
      <c r="W551" s="145">
        <v>99</v>
      </c>
      <c r="X551" s="145">
        <v>182</v>
      </c>
      <c r="Y551" s="145">
        <v>260</v>
      </c>
      <c r="Z551" s="145">
        <v>331</v>
      </c>
      <c r="AA551" s="136">
        <f>ROUND((T551+X551)-MAX(0.3*(T551-112-177),0),0)</f>
        <v>577</v>
      </c>
      <c r="AB551" s="136">
        <f>ROUND((U551+Y551)-MAX(0.3*(U551-112-177),0),0)</f>
        <v>727</v>
      </c>
      <c r="AC551" s="136">
        <f>ROUND((V551+Z551)-MAX(0.3*(V551-112-177),0),0)</f>
        <v>852</v>
      </c>
      <c r="AD551" s="203">
        <v>1103</v>
      </c>
      <c r="AE551" s="136">
        <v>386</v>
      </c>
      <c r="AF551" s="136">
        <v>64</v>
      </c>
      <c r="AG551" s="136">
        <f>SUM(AE551:AF551)</f>
        <v>450</v>
      </c>
      <c r="AH551" s="136">
        <f>ROUND((AG551+W551)-MAX(0.3*(AG551-112-177),0),0)</f>
        <v>501</v>
      </c>
      <c r="AI551" s="203">
        <v>71</v>
      </c>
      <c r="AJ551" s="204">
        <v>7.5</v>
      </c>
      <c r="AK551" s="136">
        <v>0</v>
      </c>
      <c r="AL551" s="136">
        <v>83</v>
      </c>
      <c r="AM551" s="136">
        <v>17</v>
      </c>
      <c r="AN551" s="6">
        <v>0.83</v>
      </c>
      <c r="AO551" s="136">
        <v>41</v>
      </c>
      <c r="AP551" s="136">
        <v>9</v>
      </c>
      <c r="AQ551" s="6">
        <v>0.82</v>
      </c>
      <c r="AR551" s="149">
        <v>0</v>
      </c>
      <c r="AS551" s="149">
        <v>0.14000000000000001</v>
      </c>
      <c r="AT551" s="149">
        <v>0.14000000000000001</v>
      </c>
      <c r="AU551" s="149">
        <v>0.14000000000000001</v>
      </c>
      <c r="AV551" s="136">
        <v>0</v>
      </c>
      <c r="AW551" s="136">
        <v>953</v>
      </c>
      <c r="AX551" s="136">
        <v>953</v>
      </c>
      <c r="AY551" s="136">
        <v>953</v>
      </c>
      <c r="AZ551" s="149">
        <v>0</v>
      </c>
      <c r="BA551" s="149">
        <v>0.1</v>
      </c>
      <c r="BB551" s="149">
        <v>0.1</v>
      </c>
      <c r="BC551" s="149">
        <v>0.1</v>
      </c>
      <c r="BD551" s="138">
        <v>0.2296</v>
      </c>
      <c r="BE551" s="138"/>
      <c r="BF551" s="138"/>
      <c r="BG551" s="136">
        <v>0</v>
      </c>
      <c r="BH551" s="6">
        <v>3.8</v>
      </c>
      <c r="BI551" s="6">
        <v>4.25</v>
      </c>
      <c r="BJ551" s="136">
        <v>17420</v>
      </c>
      <c r="BK551" s="136">
        <v>4972</v>
      </c>
      <c r="BL551" s="136">
        <v>212</v>
      </c>
      <c r="BM551" s="136">
        <v>12236</v>
      </c>
      <c r="BN551" s="238">
        <v>117045</v>
      </c>
      <c r="BO551" s="136">
        <v>15945.333333333299</v>
      </c>
      <c r="BP551" s="136">
        <v>22599.436911111101</v>
      </c>
      <c r="BQ551" s="136">
        <v>3645.9472999999998</v>
      </c>
      <c r="BR551" s="136">
        <v>55287.786166666701</v>
      </c>
      <c r="BS551" s="136">
        <v>4948.1703333333298</v>
      </c>
      <c r="BT551" s="136">
        <v>76.244033333333306</v>
      </c>
      <c r="BU551" s="136">
        <v>5247.6327555555599</v>
      </c>
    </row>
    <row r="552" spans="1:73">
      <c r="A552" s="4" t="s">
        <v>111</v>
      </c>
      <c r="B552" s="137">
        <v>41</v>
      </c>
      <c r="C552" s="137">
        <v>1990</v>
      </c>
      <c r="D552" s="190">
        <v>3486310</v>
      </c>
      <c r="E552" s="141">
        <v>1659997</v>
      </c>
      <c r="F552" s="141">
        <v>83550</v>
      </c>
      <c r="G552" s="191">
        <v>4.8</v>
      </c>
      <c r="H552" s="209"/>
      <c r="I552" s="209"/>
      <c r="J552" s="209"/>
      <c r="K552" s="145">
        <v>65157</v>
      </c>
      <c r="L552" s="197"/>
      <c r="N552" s="140">
        <v>56081923</v>
      </c>
      <c r="O552" s="145">
        <v>71781</v>
      </c>
      <c r="P552" s="145">
        <v>110931</v>
      </c>
      <c r="Q552" s="145">
        <v>38893</v>
      </c>
      <c r="R552" s="145">
        <v>299152.09999999998</v>
      </c>
      <c r="S552" s="145">
        <v>104693.1</v>
      </c>
      <c r="T552" s="145">
        <v>165</v>
      </c>
      <c r="U552" s="145">
        <v>206</v>
      </c>
      <c r="V552" s="145">
        <v>248</v>
      </c>
      <c r="W552" s="145">
        <v>99</v>
      </c>
      <c r="X552" s="145">
        <v>182</v>
      </c>
      <c r="Y552" s="145">
        <v>260</v>
      </c>
      <c r="Z552" s="145">
        <v>331</v>
      </c>
      <c r="AA552" s="136">
        <f>ROUND((T552+X552)-MAX(0.3*(T552-112-177),0),0)</f>
        <v>347</v>
      </c>
      <c r="AB552" s="136">
        <f>ROUND((U552+Y552)-MAX(0.3*(U552-112-177),0),0)</f>
        <v>466</v>
      </c>
      <c r="AC552" s="136">
        <f>ROUND((V552+Z552)-MAX(0.3*(V552-112-177),0),0)</f>
        <v>579</v>
      </c>
      <c r="AD552" s="203">
        <v>7666</v>
      </c>
      <c r="AE552" s="136">
        <v>386</v>
      </c>
      <c r="AF552" s="136">
        <v>0</v>
      </c>
      <c r="AG552" s="136">
        <f>SUM(AE552:AF552)</f>
        <v>386</v>
      </c>
      <c r="AH552" s="136">
        <f>ROUND((AG552+W552)-MAX(0.3*(AG552-112-177),0),0)</f>
        <v>456</v>
      </c>
      <c r="AI552" s="203">
        <v>548</v>
      </c>
      <c r="AJ552" s="204">
        <v>16.2</v>
      </c>
      <c r="AK552" s="136">
        <v>0</v>
      </c>
      <c r="AL552" s="136">
        <v>87</v>
      </c>
      <c r="AM552" s="136">
        <v>37</v>
      </c>
      <c r="AN552" s="6">
        <v>0.7</v>
      </c>
      <c r="AO552" s="136">
        <v>35</v>
      </c>
      <c r="AP552" s="136">
        <v>11</v>
      </c>
      <c r="AQ552" s="6">
        <v>0.76</v>
      </c>
      <c r="AR552" s="149">
        <v>0</v>
      </c>
      <c r="AS552" s="149">
        <v>0.14000000000000001</v>
      </c>
      <c r="AT552" s="149">
        <v>0.14000000000000001</v>
      </c>
      <c r="AU552" s="149">
        <v>0.14000000000000001</v>
      </c>
      <c r="AV552" s="136">
        <v>0</v>
      </c>
      <c r="AW552" s="136">
        <v>953</v>
      </c>
      <c r="AX552" s="136">
        <v>953</v>
      </c>
      <c r="AY552" s="136">
        <v>953</v>
      </c>
      <c r="AZ552" s="149">
        <v>0</v>
      </c>
      <c r="BA552" s="149">
        <v>0.1</v>
      </c>
      <c r="BB552" s="149">
        <v>0.1</v>
      </c>
      <c r="BC552" s="149">
        <v>0.1</v>
      </c>
      <c r="BD552" s="138">
        <v>0</v>
      </c>
      <c r="BE552" s="138"/>
      <c r="BF552" s="138"/>
      <c r="BG552" s="136">
        <v>0</v>
      </c>
      <c r="BH552" s="6">
        <v>3.8</v>
      </c>
      <c r="BI552" s="6">
        <v>3.8</v>
      </c>
      <c r="BJ552" s="136">
        <v>90334</v>
      </c>
      <c r="BK552" s="136">
        <v>28614</v>
      </c>
      <c r="BL552" s="136">
        <v>1790</v>
      </c>
      <c r="BM552" s="136">
        <v>59930</v>
      </c>
      <c r="BN552" s="238">
        <v>317128</v>
      </c>
      <c r="BO552" s="136">
        <v>88634.583333333299</v>
      </c>
      <c r="BP552" s="136">
        <v>185898.736955556</v>
      </c>
      <c r="BQ552" s="136">
        <v>35442.763833333302</v>
      </c>
      <c r="BR552" s="136">
        <v>445659.83458888897</v>
      </c>
      <c r="BS552" s="136">
        <v>68606.0677222222</v>
      </c>
      <c r="BT552" s="136">
        <v>6939.6034444444404</v>
      </c>
      <c r="BU552" s="136">
        <v>89210.595700000005</v>
      </c>
    </row>
    <row r="553" spans="1:73">
      <c r="A553" s="4" t="s">
        <v>112</v>
      </c>
      <c r="B553" s="137">
        <v>42</v>
      </c>
      <c r="C553" s="137">
        <v>1990</v>
      </c>
      <c r="D553" s="190">
        <v>696004</v>
      </c>
      <c r="E553" s="141">
        <v>334087</v>
      </c>
      <c r="F553" s="141">
        <v>13091</v>
      </c>
      <c r="G553" s="191">
        <v>3.8</v>
      </c>
      <c r="H553" s="209"/>
      <c r="I553" s="209"/>
      <c r="J553" s="209"/>
      <c r="K553" s="145">
        <v>12770</v>
      </c>
      <c r="N553" s="140">
        <v>11513251</v>
      </c>
      <c r="O553" s="145">
        <v>5097</v>
      </c>
      <c r="P553" s="145">
        <v>18991</v>
      </c>
      <c r="Q553" s="145">
        <v>6698</v>
      </c>
      <c r="R553" s="145">
        <v>50375</v>
      </c>
      <c r="S553" s="145">
        <v>17241.669999999998</v>
      </c>
      <c r="T553" s="145">
        <v>333</v>
      </c>
      <c r="U553" s="145">
        <v>377</v>
      </c>
      <c r="V553" s="145">
        <v>421</v>
      </c>
      <c r="W553" s="145">
        <v>99</v>
      </c>
      <c r="X553" s="145">
        <v>182</v>
      </c>
      <c r="Y553" s="145">
        <v>260</v>
      </c>
      <c r="Z553" s="145">
        <v>331</v>
      </c>
      <c r="AA553" s="136">
        <f>ROUND((T553+X553)-MAX(0.3*(T553-112-177),0),0)</f>
        <v>502</v>
      </c>
      <c r="AB553" s="136">
        <f>ROUND((U553+Y553)-MAX(0.3*(U553-112-177),0),0)</f>
        <v>611</v>
      </c>
      <c r="AC553" s="136">
        <f>ROUND((V553+Z553)-MAX(0.3*(V553-112-177),0),0)</f>
        <v>712</v>
      </c>
      <c r="AD553" s="203">
        <v>1113</v>
      </c>
      <c r="AE553" s="136">
        <v>386</v>
      </c>
      <c r="AF553" s="136">
        <v>15</v>
      </c>
      <c r="AG553" s="136">
        <f>SUM(AE553:AF553)</f>
        <v>401</v>
      </c>
      <c r="AH553" s="136">
        <f>ROUND((AG553+W553)-MAX(0.3*(AG553-112-177),0),0)</f>
        <v>466</v>
      </c>
      <c r="AI553" s="203">
        <v>93</v>
      </c>
      <c r="AJ553" s="204">
        <v>13.3</v>
      </c>
      <c r="AK553" s="136">
        <v>0</v>
      </c>
      <c r="AL553" s="136">
        <v>24</v>
      </c>
      <c r="AM553" s="136">
        <v>46</v>
      </c>
      <c r="AN553" s="6">
        <v>0.34</v>
      </c>
      <c r="AO553" s="136">
        <v>15</v>
      </c>
      <c r="AP553" s="136">
        <v>20</v>
      </c>
      <c r="AQ553" s="6">
        <v>0.43</v>
      </c>
      <c r="AR553" s="149">
        <v>0</v>
      </c>
      <c r="AS553" s="149">
        <v>0.14000000000000001</v>
      </c>
      <c r="AT553" s="149">
        <v>0.14000000000000001</v>
      </c>
      <c r="AU553" s="149">
        <v>0.14000000000000001</v>
      </c>
      <c r="AV553" s="136">
        <v>0</v>
      </c>
      <c r="AW553" s="136">
        <v>953</v>
      </c>
      <c r="AX553" s="136">
        <v>953</v>
      </c>
      <c r="AY553" s="136">
        <v>953</v>
      </c>
      <c r="AZ553" s="149">
        <v>0</v>
      </c>
      <c r="BA553" s="149">
        <v>0.1</v>
      </c>
      <c r="BB553" s="149">
        <v>0.1</v>
      </c>
      <c r="BC553" s="149">
        <v>0.1</v>
      </c>
      <c r="BD553" s="138">
        <v>0</v>
      </c>
      <c r="BE553" s="138"/>
      <c r="BF553" s="138"/>
      <c r="BG553" s="136">
        <v>0</v>
      </c>
      <c r="BH553" s="6">
        <v>3.8</v>
      </c>
      <c r="BI553" s="6">
        <v>3.8</v>
      </c>
      <c r="BJ553" s="136">
        <v>10088</v>
      </c>
      <c r="BK553" s="136">
        <v>2744</v>
      </c>
      <c r="BL553" s="136">
        <v>154</v>
      </c>
      <c r="BM553" s="136">
        <v>7190</v>
      </c>
      <c r="BN553" s="238">
        <v>49302</v>
      </c>
      <c r="BO553" s="136">
        <v>18905.583333333299</v>
      </c>
      <c r="BP553" s="136">
        <v>32928.037944444397</v>
      </c>
      <c r="BQ553" s="136">
        <v>9818.3166444444505</v>
      </c>
      <c r="BR553" s="136">
        <v>100935.39496666699</v>
      </c>
      <c r="BS553" s="136">
        <v>8923.6006111111092</v>
      </c>
      <c r="BT553" s="136">
        <v>507.35256666666697</v>
      </c>
      <c r="BU553" s="136">
        <v>10600.1438222222</v>
      </c>
    </row>
    <row r="554" spans="1:73">
      <c r="A554" s="4" t="s">
        <v>113</v>
      </c>
      <c r="B554" s="137">
        <v>43</v>
      </c>
      <c r="C554" s="137">
        <v>1990</v>
      </c>
      <c r="D554" s="190">
        <v>4877203</v>
      </c>
      <c r="E554" s="141">
        <v>2266764</v>
      </c>
      <c r="F554" s="141">
        <v>127965</v>
      </c>
      <c r="G554" s="191">
        <v>5.3</v>
      </c>
      <c r="H554" s="209"/>
      <c r="I554" s="209"/>
      <c r="J554" s="209"/>
      <c r="K554" s="145">
        <v>94087</v>
      </c>
      <c r="L554" s="197"/>
      <c r="N554" s="140">
        <v>81934674</v>
      </c>
      <c r="O554" s="145">
        <v>52163</v>
      </c>
      <c r="P554" s="145">
        <v>211185</v>
      </c>
      <c r="Q554" s="145">
        <v>76483</v>
      </c>
      <c r="R554" s="145">
        <v>526593.19999999995</v>
      </c>
      <c r="S554" s="145">
        <v>205527.8</v>
      </c>
      <c r="T554" s="145">
        <v>141</v>
      </c>
      <c r="U554" s="145">
        <v>184</v>
      </c>
      <c r="V554" s="145">
        <v>224</v>
      </c>
      <c r="W554" s="145">
        <v>99</v>
      </c>
      <c r="X554" s="145">
        <v>182</v>
      </c>
      <c r="Y554" s="145">
        <v>260</v>
      </c>
      <c r="Z554" s="145">
        <v>331</v>
      </c>
      <c r="AA554" s="136">
        <f>ROUND((T554+X554)-MAX(0.3*(T554-112-177),0),0)</f>
        <v>323</v>
      </c>
      <c r="AB554" s="136">
        <f>ROUND((U554+Y554)-MAX(0.3*(U554-112-177),0),0)</f>
        <v>444</v>
      </c>
      <c r="AC554" s="136">
        <f>ROUND((V554+Z554)-MAX(0.3*(V554-112-177),0),0)</f>
        <v>555</v>
      </c>
      <c r="AD554" s="203">
        <v>10672</v>
      </c>
      <c r="AE554" s="136">
        <v>386</v>
      </c>
      <c r="AF554" s="136">
        <v>0</v>
      </c>
      <c r="AG554" s="136">
        <f>SUM(AE554:AF554)</f>
        <v>386</v>
      </c>
      <c r="AH554" s="136">
        <f>ROUND((AG554+W554)-MAX(0.3*(AG554-112-177),0),0)</f>
        <v>456</v>
      </c>
      <c r="AI554" s="203">
        <v>833</v>
      </c>
      <c r="AJ554" s="204">
        <v>16.899999999999999</v>
      </c>
      <c r="AK554" s="136">
        <v>1</v>
      </c>
      <c r="AL554" s="136">
        <v>59</v>
      </c>
      <c r="AM554" s="136">
        <v>40</v>
      </c>
      <c r="AN554" s="6">
        <v>0.6</v>
      </c>
      <c r="AO554" s="136">
        <v>22</v>
      </c>
      <c r="AP554" s="136">
        <v>11</v>
      </c>
      <c r="AQ554" s="6">
        <v>0.67</v>
      </c>
      <c r="AR554" s="149">
        <v>0</v>
      </c>
      <c r="AS554" s="149">
        <v>0.14000000000000001</v>
      </c>
      <c r="AT554" s="149">
        <v>0.14000000000000001</v>
      </c>
      <c r="AU554" s="149">
        <v>0.14000000000000001</v>
      </c>
      <c r="AV554" s="136">
        <v>0</v>
      </c>
      <c r="AW554" s="136">
        <v>953</v>
      </c>
      <c r="AX554" s="136">
        <v>953</v>
      </c>
      <c r="AY554" s="136">
        <v>953</v>
      </c>
      <c r="AZ554" s="149">
        <v>0</v>
      </c>
      <c r="BA554" s="149">
        <v>0.1</v>
      </c>
      <c r="BB554" s="149">
        <v>0.1</v>
      </c>
      <c r="BC554" s="149">
        <v>0.1</v>
      </c>
      <c r="BD554" s="138">
        <v>0</v>
      </c>
      <c r="BE554" s="138"/>
      <c r="BF554" s="138"/>
      <c r="BG554" s="136">
        <v>0</v>
      </c>
      <c r="BH554" s="6">
        <v>3.8</v>
      </c>
      <c r="BI554" s="6">
        <v>3.8</v>
      </c>
      <c r="BJ554" s="136">
        <v>139836</v>
      </c>
      <c r="BK554" s="136">
        <v>41434</v>
      </c>
      <c r="BL554" s="136">
        <v>1964</v>
      </c>
      <c r="BM554" s="136">
        <v>96438</v>
      </c>
      <c r="BN554" s="238">
        <v>613323</v>
      </c>
      <c r="BO554" s="136">
        <v>104428.66666666701</v>
      </c>
      <c r="BP554" s="136">
        <v>208917.30976666699</v>
      </c>
      <c r="BQ554" s="136">
        <v>35586.317266666701</v>
      </c>
      <c r="BR554" s="136">
        <v>575883.61499999999</v>
      </c>
      <c r="BS554" s="136">
        <v>101039.66025555599</v>
      </c>
      <c r="BT554" s="136">
        <v>9292.6146888888907</v>
      </c>
      <c r="BU554" s="136">
        <v>139330.93612222199</v>
      </c>
    </row>
    <row r="555" spans="1:73">
      <c r="A555" s="4" t="s">
        <v>114</v>
      </c>
      <c r="B555" s="137">
        <v>44</v>
      </c>
      <c r="C555" s="137">
        <v>1990</v>
      </c>
      <c r="D555" s="190">
        <v>16986335</v>
      </c>
      <c r="E555" s="141">
        <v>8073257</v>
      </c>
      <c r="F555" s="141">
        <v>545670</v>
      </c>
      <c r="G555" s="191">
        <v>6.3</v>
      </c>
      <c r="H555" s="209"/>
      <c r="I555" s="209"/>
      <c r="J555" s="209"/>
      <c r="K555" s="145">
        <v>378943</v>
      </c>
      <c r="L555" s="197"/>
      <c r="N555" s="140">
        <v>296204968</v>
      </c>
      <c r="O555" s="145">
        <v>108915</v>
      </c>
      <c r="P555" s="145">
        <v>611281</v>
      </c>
      <c r="Q555" s="145">
        <v>208897</v>
      </c>
      <c r="R555" s="145">
        <v>1879898</v>
      </c>
      <c r="S555" s="145">
        <v>645181.9</v>
      </c>
      <c r="T555" s="145">
        <v>158</v>
      </c>
      <c r="U555" s="145">
        <v>184</v>
      </c>
      <c r="V555" s="145">
        <v>221</v>
      </c>
      <c r="W555" s="145">
        <v>99</v>
      </c>
      <c r="X555" s="145">
        <v>182</v>
      </c>
      <c r="Y555" s="145">
        <v>260</v>
      </c>
      <c r="Z555" s="145">
        <v>331</v>
      </c>
      <c r="AA555" s="136">
        <f>ROUND((T555+X555)-MAX(0.3*(T555-112-177),0),0)</f>
        <v>340</v>
      </c>
      <c r="AB555" s="136">
        <f>ROUND((U555+Y555)-MAX(0.3*(U555-112-177),0),0)</f>
        <v>444</v>
      </c>
      <c r="AC555" s="136">
        <f>ROUND((V555+Z555)-MAX(0.3*(V555-112-177),0),0)</f>
        <v>552</v>
      </c>
      <c r="AD555" s="203">
        <v>26212</v>
      </c>
      <c r="AE555" s="136">
        <v>386</v>
      </c>
      <c r="AF555" s="136">
        <v>0</v>
      </c>
      <c r="AG555" s="136">
        <f>SUM(AE555:AF555)</f>
        <v>386</v>
      </c>
      <c r="AH555" s="136">
        <f>ROUND((AG555+W555)-MAX(0.3*(AG555-112-177),0),0)</f>
        <v>456</v>
      </c>
      <c r="AI555" s="203">
        <v>2684</v>
      </c>
      <c r="AJ555" s="204">
        <v>15.9</v>
      </c>
      <c r="AK555" s="136">
        <v>0</v>
      </c>
      <c r="AL555" s="136">
        <v>93</v>
      </c>
      <c r="AM555" s="136">
        <v>57</v>
      </c>
      <c r="AN555" s="6">
        <v>0.62</v>
      </c>
      <c r="AO555" s="136">
        <v>23</v>
      </c>
      <c r="AP555" s="136">
        <v>8</v>
      </c>
      <c r="AQ555" s="6">
        <v>0.74</v>
      </c>
      <c r="AR555" s="149">
        <v>0</v>
      </c>
      <c r="AS555" s="149">
        <v>0.14000000000000001</v>
      </c>
      <c r="AT555" s="149">
        <v>0.14000000000000001</v>
      </c>
      <c r="AU555" s="149">
        <v>0.14000000000000001</v>
      </c>
      <c r="AV555" s="136">
        <v>0</v>
      </c>
      <c r="AW555" s="136">
        <v>953</v>
      </c>
      <c r="AX555" s="136">
        <v>953</v>
      </c>
      <c r="AY555" s="136">
        <v>953</v>
      </c>
      <c r="AZ555" s="149">
        <v>0</v>
      </c>
      <c r="BA555" s="149">
        <v>0.1</v>
      </c>
      <c r="BB555" s="149">
        <v>0.1</v>
      </c>
      <c r="BC555" s="149">
        <v>0.1</v>
      </c>
      <c r="BD555" s="138">
        <v>0</v>
      </c>
      <c r="BE555" s="138"/>
      <c r="BF555" s="138"/>
      <c r="BG555" s="136">
        <v>0</v>
      </c>
      <c r="BH555" s="6">
        <v>3.8</v>
      </c>
      <c r="BI555" s="6">
        <v>3.35</v>
      </c>
      <c r="BJ555" s="136">
        <v>294740</v>
      </c>
      <c r="BK555" s="136">
        <v>119854</v>
      </c>
      <c r="BL555" s="136">
        <v>5224</v>
      </c>
      <c r="BM555" s="136">
        <v>169662</v>
      </c>
      <c r="BN555" s="238">
        <v>1442074</v>
      </c>
      <c r="BO555" s="136">
        <v>333527</v>
      </c>
      <c r="BP555" s="136">
        <v>1012245.83612222</v>
      </c>
      <c r="BQ555" s="136">
        <v>125578.226133333</v>
      </c>
      <c r="BR555" s="136">
        <v>1982041.23216667</v>
      </c>
      <c r="BS555" s="136">
        <v>472851.41210000002</v>
      </c>
      <c r="BT555" s="136">
        <v>25610.243622222199</v>
      </c>
      <c r="BU555" s="136">
        <v>569110.87137777801</v>
      </c>
    </row>
    <row r="556" spans="1:73">
      <c r="A556" s="4" t="s">
        <v>115</v>
      </c>
      <c r="B556" s="137">
        <v>45</v>
      </c>
      <c r="C556" s="137">
        <v>1990</v>
      </c>
      <c r="D556" s="190">
        <v>1722850</v>
      </c>
      <c r="E556" s="141">
        <v>786073</v>
      </c>
      <c r="F556" s="141">
        <v>36134</v>
      </c>
      <c r="G556" s="191">
        <v>4.4000000000000004</v>
      </c>
      <c r="H556" s="209"/>
      <c r="I556" s="209"/>
      <c r="J556" s="209"/>
      <c r="K556" s="145">
        <v>31249</v>
      </c>
      <c r="L556" s="197"/>
      <c r="N556" s="140">
        <v>25737076</v>
      </c>
      <c r="O556" s="145">
        <v>144531</v>
      </c>
      <c r="P556" s="145">
        <v>45134</v>
      </c>
      <c r="Q556" s="145">
        <v>15522</v>
      </c>
      <c r="R556" s="145">
        <v>99461.34</v>
      </c>
      <c r="S556" s="145">
        <v>35870.67</v>
      </c>
      <c r="T556" s="145">
        <v>310</v>
      </c>
      <c r="U556" s="145">
        <v>387</v>
      </c>
      <c r="V556" s="145">
        <v>452</v>
      </c>
      <c r="W556" s="145">
        <v>99</v>
      </c>
      <c r="X556" s="145">
        <v>182</v>
      </c>
      <c r="Y556" s="145">
        <v>260</v>
      </c>
      <c r="Z556" s="145">
        <v>331</v>
      </c>
      <c r="AA556" s="136">
        <f>ROUND((T556+X556)-MAX(0.3*(T556-112-177),0),0)</f>
        <v>486</v>
      </c>
      <c r="AB556" s="136">
        <f>ROUND((U556+Y556)-MAX(0.3*(U556-112-177),0),0)</f>
        <v>618</v>
      </c>
      <c r="AC556" s="136">
        <f>ROUND((V556+Z556)-MAX(0.3*(V556-112-177),0),0)</f>
        <v>734</v>
      </c>
      <c r="AD556" s="203">
        <v>1416</v>
      </c>
      <c r="AE556" s="136">
        <v>386</v>
      </c>
      <c r="AF556" s="136">
        <v>6</v>
      </c>
      <c r="AG556" s="136">
        <f>SUM(AE556:AF556)</f>
        <v>392</v>
      </c>
      <c r="AH556" s="136">
        <f>ROUND((AG556+W556)-MAX(0.3*(AG556-112-177),0),0)</f>
        <v>460</v>
      </c>
      <c r="AI556" s="203">
        <v>143</v>
      </c>
      <c r="AJ556" s="204">
        <v>8.1999999999999993</v>
      </c>
      <c r="AK556" s="136">
        <v>0</v>
      </c>
      <c r="AL556" s="136">
        <v>28</v>
      </c>
      <c r="AM556" s="136">
        <v>47</v>
      </c>
      <c r="AN556" s="6">
        <v>0.37</v>
      </c>
      <c r="AO556" s="136">
        <v>7</v>
      </c>
      <c r="AP556" s="136">
        <v>22</v>
      </c>
      <c r="AQ556" s="6">
        <v>0.24</v>
      </c>
      <c r="AR556" s="149">
        <v>0</v>
      </c>
      <c r="AS556" s="149">
        <v>0.14000000000000001</v>
      </c>
      <c r="AT556" s="149">
        <v>0.14000000000000001</v>
      </c>
      <c r="AU556" s="149">
        <v>0.14000000000000001</v>
      </c>
      <c r="AV556" s="136">
        <v>0</v>
      </c>
      <c r="AW556" s="136">
        <v>953</v>
      </c>
      <c r="AX556" s="136">
        <v>953</v>
      </c>
      <c r="AY556" s="136">
        <v>953</v>
      </c>
      <c r="AZ556" s="149">
        <v>0</v>
      </c>
      <c r="BA556" s="149">
        <v>0.1</v>
      </c>
      <c r="BB556" s="149">
        <v>0.1</v>
      </c>
      <c r="BC556" s="149">
        <v>0.1</v>
      </c>
      <c r="BD556" s="138">
        <v>0</v>
      </c>
      <c r="BE556" s="138"/>
      <c r="BF556" s="138"/>
      <c r="BG556" s="136">
        <v>0</v>
      </c>
      <c r="BH556" s="6">
        <v>3.8</v>
      </c>
      <c r="BI556" s="6">
        <v>3.8</v>
      </c>
      <c r="BJ556" s="136">
        <v>12616</v>
      </c>
      <c r="BK556" s="136">
        <v>1898</v>
      </c>
      <c r="BL556" s="136">
        <v>282</v>
      </c>
      <c r="BM556" s="136">
        <v>10436</v>
      </c>
      <c r="BN556" s="238">
        <v>108250</v>
      </c>
      <c r="BO556" s="136">
        <v>40257.166666666701</v>
      </c>
      <c r="BP556" s="136">
        <v>53687.6024777778</v>
      </c>
      <c r="BQ556" s="136">
        <v>25281.0117222222</v>
      </c>
      <c r="BR556" s="136">
        <v>229619.561333333</v>
      </c>
      <c r="BS556" s="136">
        <v>4498.9967666666698</v>
      </c>
      <c r="BT556" s="136">
        <v>317.35494444444402</v>
      </c>
      <c r="BU556" s="136">
        <v>5512.6453222222199</v>
      </c>
    </row>
    <row r="557" spans="1:73">
      <c r="A557" s="4" t="s">
        <v>116</v>
      </c>
      <c r="B557" s="137">
        <v>46</v>
      </c>
      <c r="C557" s="137">
        <v>1990</v>
      </c>
      <c r="D557" s="190">
        <v>562758</v>
      </c>
      <c r="E557" s="141">
        <v>289509</v>
      </c>
      <c r="F557" s="141">
        <v>15265</v>
      </c>
      <c r="G557" s="191">
        <v>5</v>
      </c>
      <c r="H557" s="209"/>
      <c r="I557" s="209"/>
      <c r="J557" s="209"/>
      <c r="K557" s="145">
        <v>11674</v>
      </c>
      <c r="L557" s="197"/>
      <c r="N557" s="140">
        <v>10205317</v>
      </c>
      <c r="O557" s="145">
        <v>2142</v>
      </c>
      <c r="P557" s="145">
        <v>21934</v>
      </c>
      <c r="Q557" s="145">
        <v>7743</v>
      </c>
      <c r="R557" s="145">
        <v>38383</v>
      </c>
      <c r="S557" s="145">
        <v>16970.419999999998</v>
      </c>
      <c r="T557" s="145">
        <v>556</v>
      </c>
      <c r="U557" s="145">
        <v>662</v>
      </c>
      <c r="V557" s="145">
        <v>742</v>
      </c>
      <c r="W557" s="145">
        <v>99</v>
      </c>
      <c r="X557" s="145">
        <v>182</v>
      </c>
      <c r="Y557" s="145">
        <v>260</v>
      </c>
      <c r="Z557" s="145">
        <v>331</v>
      </c>
      <c r="AA557" s="136">
        <f>ROUND((T557+X557)-MAX(0.3*(T557-112-177),0),0)</f>
        <v>658</v>
      </c>
      <c r="AB557" s="136">
        <f>ROUND((U557+Y557)-MAX(0.3*(U557-112-177),0),0)</f>
        <v>810</v>
      </c>
      <c r="AC557" s="136">
        <f>ROUND((V557+Z557)-MAX(0.3*(V557-112-177),0),0)</f>
        <v>937</v>
      </c>
      <c r="AD557" s="203">
        <v>496</v>
      </c>
      <c r="AE557" s="136">
        <v>386</v>
      </c>
      <c r="AF557" s="136">
        <v>63</v>
      </c>
      <c r="AG557" s="136">
        <f>SUM(AE557:AF557)</f>
        <v>449</v>
      </c>
      <c r="AH557" s="136">
        <f>ROUND((AG557+W557)-MAX(0.3*(AG557-112-177),0),0)</f>
        <v>500</v>
      </c>
      <c r="AI557" s="203">
        <v>61</v>
      </c>
      <c r="AJ557" s="204">
        <v>10.9</v>
      </c>
      <c r="AK557" s="136">
        <v>1</v>
      </c>
      <c r="AL557" s="136">
        <v>74</v>
      </c>
      <c r="AM557" s="136">
        <v>76</v>
      </c>
      <c r="AN557" s="6">
        <v>0.49</v>
      </c>
      <c r="AO557" s="136">
        <v>16</v>
      </c>
      <c r="AP557" s="136">
        <v>14</v>
      </c>
      <c r="AQ557" s="6">
        <v>0.53</v>
      </c>
      <c r="AR557" s="149">
        <v>0</v>
      </c>
      <c r="AS557" s="149">
        <v>0.14000000000000001</v>
      </c>
      <c r="AT557" s="149">
        <v>0.14000000000000001</v>
      </c>
      <c r="AU557" s="149">
        <v>0.14000000000000001</v>
      </c>
      <c r="AV557" s="136">
        <v>0</v>
      </c>
      <c r="AW557" s="136">
        <v>953</v>
      </c>
      <c r="AX557" s="136">
        <v>953</v>
      </c>
      <c r="AY557" s="136">
        <v>953</v>
      </c>
      <c r="AZ557" s="149">
        <v>0</v>
      </c>
      <c r="BA557" s="149">
        <v>0.1</v>
      </c>
      <c r="BB557" s="149">
        <v>0.1</v>
      </c>
      <c r="BC557" s="149">
        <v>0.1</v>
      </c>
      <c r="BD557" s="138">
        <v>0.28000000000000003</v>
      </c>
      <c r="BE557" s="138"/>
      <c r="BF557" s="138"/>
      <c r="BG557" s="136">
        <v>1</v>
      </c>
      <c r="BH557" s="6">
        <v>3.8</v>
      </c>
      <c r="BI557" s="6">
        <v>3.85</v>
      </c>
      <c r="BJ557" s="136">
        <v>10068</v>
      </c>
      <c r="BK557" s="136">
        <v>2586</v>
      </c>
      <c r="BL557" s="136">
        <v>118</v>
      </c>
      <c r="BM557" s="136">
        <v>7364</v>
      </c>
      <c r="BN557" s="238">
        <v>60421</v>
      </c>
      <c r="BO557" s="136">
        <v>15259.666666666701</v>
      </c>
      <c r="BP557" s="136">
        <v>11336.1400666667</v>
      </c>
      <c r="BQ557" s="136">
        <v>3108.8885666666702</v>
      </c>
      <c r="BR557" s="136">
        <v>46426.824877777799</v>
      </c>
      <c r="BS557" s="136">
        <v>1760.91711111111</v>
      </c>
      <c r="BT557" s="136">
        <v>209.33955555555599</v>
      </c>
      <c r="BU557" s="136">
        <v>3526.66906666667</v>
      </c>
    </row>
    <row r="558" spans="1:73">
      <c r="A558" s="4" t="s">
        <v>117</v>
      </c>
      <c r="B558" s="137">
        <v>47</v>
      </c>
      <c r="C558" s="137">
        <v>1990</v>
      </c>
      <c r="D558" s="190">
        <v>6189197</v>
      </c>
      <c r="E558" s="141">
        <v>3107094</v>
      </c>
      <c r="F558" s="141">
        <v>145082</v>
      </c>
      <c r="G558" s="191">
        <v>4.5</v>
      </c>
      <c r="H558" s="209"/>
      <c r="I558" s="209"/>
      <c r="J558" s="209"/>
      <c r="K558" s="145">
        <v>144971</v>
      </c>
      <c r="L558" s="197"/>
      <c r="N558" s="140">
        <v>129544409</v>
      </c>
      <c r="O558" s="145">
        <v>61155</v>
      </c>
      <c r="P558" s="145">
        <v>150858</v>
      </c>
      <c r="Q558" s="145">
        <v>56154</v>
      </c>
      <c r="R558" s="145">
        <v>345874</v>
      </c>
      <c r="S558" s="145">
        <v>144348</v>
      </c>
      <c r="T558" s="145">
        <v>294</v>
      </c>
      <c r="U558" s="145">
        <v>354</v>
      </c>
      <c r="V558" s="145">
        <v>410</v>
      </c>
      <c r="W558" s="145">
        <v>99</v>
      </c>
      <c r="X558" s="145">
        <v>182</v>
      </c>
      <c r="Y558" s="145">
        <v>260</v>
      </c>
      <c r="Z558" s="145">
        <v>331</v>
      </c>
      <c r="AA558" s="136">
        <f>ROUND((T558+X558)-MAX(0.3*(T558-112-177),0),0)</f>
        <v>475</v>
      </c>
      <c r="AB558" s="136">
        <f>ROUND((U558+Y558)-MAX(0.3*(U558-112-177),0),0)</f>
        <v>595</v>
      </c>
      <c r="AC558" s="136">
        <f>ROUND((V558+Z558)-MAX(0.3*(V558-112-177),0),0)</f>
        <v>705</v>
      </c>
      <c r="AD558" s="203">
        <v>9346</v>
      </c>
      <c r="AE558" s="136">
        <v>386</v>
      </c>
      <c r="AF558" s="136">
        <v>0</v>
      </c>
      <c r="AG558" s="136">
        <f>SUM(AE558:AF558)</f>
        <v>386</v>
      </c>
      <c r="AH558" s="136">
        <f>ROUND((AG558+W558)-MAX(0.3*(AG558-112-177),0),0)</f>
        <v>456</v>
      </c>
      <c r="AI558" s="203">
        <v>705</v>
      </c>
      <c r="AJ558" s="204">
        <v>11.1</v>
      </c>
      <c r="AK558" s="136">
        <v>1</v>
      </c>
      <c r="AL558" s="136">
        <v>59</v>
      </c>
      <c r="AM558" s="136">
        <v>39</v>
      </c>
      <c r="AN558" s="6">
        <v>0.6</v>
      </c>
      <c r="AO558" s="136">
        <v>30</v>
      </c>
      <c r="AP558" s="136">
        <v>10</v>
      </c>
      <c r="AQ558" s="6">
        <v>0.75</v>
      </c>
      <c r="AR558" s="149">
        <v>0</v>
      </c>
      <c r="AS558" s="149">
        <v>0.14000000000000001</v>
      </c>
      <c r="AT558" s="149">
        <v>0.14000000000000001</v>
      </c>
      <c r="AU558" s="149">
        <v>0.14000000000000001</v>
      </c>
      <c r="AV558" s="136">
        <v>0</v>
      </c>
      <c r="AW558" s="136">
        <v>953</v>
      </c>
      <c r="AX558" s="136">
        <v>953</v>
      </c>
      <c r="AY558" s="136">
        <v>953</v>
      </c>
      <c r="AZ558" s="149">
        <v>0</v>
      </c>
      <c r="BA558" s="149">
        <v>0.1</v>
      </c>
      <c r="BB558" s="149">
        <v>0.1</v>
      </c>
      <c r="BC558" s="149">
        <v>0.1</v>
      </c>
      <c r="BD558" s="138">
        <v>0</v>
      </c>
      <c r="BE558" s="138"/>
      <c r="BF558" s="138"/>
      <c r="BG558" s="136">
        <v>0</v>
      </c>
      <c r="BH558" s="6">
        <v>3.8</v>
      </c>
      <c r="BI558" s="6">
        <v>2.65</v>
      </c>
      <c r="BJ558" s="136">
        <v>95490</v>
      </c>
      <c r="BK558" s="136">
        <v>29062</v>
      </c>
      <c r="BL558" s="136">
        <v>1544</v>
      </c>
      <c r="BM558" s="136">
        <v>64884</v>
      </c>
      <c r="BN558" s="238">
        <v>379456</v>
      </c>
      <c r="BO558" s="136">
        <v>85620.083333333299</v>
      </c>
      <c r="BP558" s="136">
        <v>159196.33443333299</v>
      </c>
      <c r="BQ558" s="136">
        <v>35606.745655555504</v>
      </c>
      <c r="BR558" s="136">
        <v>573477.04663333297</v>
      </c>
      <c r="BS558" s="136">
        <v>61518.735999999997</v>
      </c>
      <c r="BT558" s="136">
        <v>5838.1175444444398</v>
      </c>
      <c r="BU558" s="136">
        <v>87710.535766666697</v>
      </c>
    </row>
    <row r="559" spans="1:73">
      <c r="A559" s="4" t="s">
        <v>118</v>
      </c>
      <c r="B559" s="137">
        <v>48</v>
      </c>
      <c r="C559" s="137">
        <v>1990</v>
      </c>
      <c r="D559" s="190">
        <v>4866669</v>
      </c>
      <c r="E559" s="141">
        <v>2392891</v>
      </c>
      <c r="F559" s="141">
        <v>132435</v>
      </c>
      <c r="G559" s="191">
        <v>5.2</v>
      </c>
      <c r="H559" s="209"/>
      <c r="I559" s="209"/>
      <c r="J559" s="209"/>
      <c r="K559" s="145">
        <v>118640</v>
      </c>
      <c r="L559" s="197"/>
      <c r="N559" s="140">
        <v>98856108</v>
      </c>
      <c r="O559" s="145">
        <v>1051360</v>
      </c>
      <c r="P559" s="145">
        <v>228191</v>
      </c>
      <c r="Q559" s="145">
        <v>81312</v>
      </c>
      <c r="R559" s="145">
        <v>340276.7</v>
      </c>
      <c r="S559" s="145">
        <v>138571.70000000001</v>
      </c>
      <c r="T559" s="145">
        <v>404</v>
      </c>
      <c r="U559" s="145">
        <v>501</v>
      </c>
      <c r="V559" s="145">
        <v>589</v>
      </c>
      <c r="W559" s="145">
        <v>99</v>
      </c>
      <c r="X559" s="145">
        <v>182</v>
      </c>
      <c r="Y559" s="145">
        <v>260</v>
      </c>
      <c r="Z559" s="145">
        <v>331</v>
      </c>
      <c r="AA559" s="136">
        <f>ROUND((T559+X559)-MAX(0.3*(T559-112-177),0),0)</f>
        <v>552</v>
      </c>
      <c r="AB559" s="136">
        <f>ROUND((U559+Y559)-MAX(0.3*(U559-112-177),0),0)</f>
        <v>697</v>
      </c>
      <c r="AC559" s="136">
        <f>ROUND((V559+Z559)-MAX(0.3*(V559-112-177),0),0)</f>
        <v>830</v>
      </c>
      <c r="AD559" s="203">
        <v>9825</v>
      </c>
      <c r="AE559" s="136">
        <v>386</v>
      </c>
      <c r="AF559" s="136">
        <v>28</v>
      </c>
      <c r="AG559" s="136">
        <f>SUM(AE559:AF559)</f>
        <v>414</v>
      </c>
      <c r="AH559" s="136">
        <f>ROUND((AG559+W559)-MAX(0.3*(AG559-112-177),0),0)</f>
        <v>476</v>
      </c>
      <c r="AI559" s="203">
        <v>434</v>
      </c>
      <c r="AJ559" s="204">
        <v>8.9</v>
      </c>
      <c r="AK559" s="136">
        <v>1</v>
      </c>
      <c r="AL559" s="136">
        <v>63</v>
      </c>
      <c r="AM559" s="136">
        <v>35</v>
      </c>
      <c r="AN559" s="6">
        <v>0.64</v>
      </c>
      <c r="AO559" s="136">
        <v>24</v>
      </c>
      <c r="AP559" s="136">
        <v>25</v>
      </c>
      <c r="AQ559" s="6">
        <v>0.49</v>
      </c>
      <c r="AR559" s="149">
        <v>0</v>
      </c>
      <c r="AS559" s="149">
        <v>0.14000000000000001</v>
      </c>
      <c r="AT559" s="149">
        <v>0.14000000000000001</v>
      </c>
      <c r="AU559" s="149">
        <v>0.14000000000000001</v>
      </c>
      <c r="AV559" s="136">
        <v>0</v>
      </c>
      <c r="AW559" s="136">
        <v>953</v>
      </c>
      <c r="AX559" s="136">
        <v>953</v>
      </c>
      <c r="AY559" s="136">
        <v>953</v>
      </c>
      <c r="AZ559" s="149">
        <v>0</v>
      </c>
      <c r="BA559" s="149">
        <v>0.1</v>
      </c>
      <c r="BB559" s="149">
        <v>0.1</v>
      </c>
      <c r="BC559" s="149">
        <v>0.1</v>
      </c>
      <c r="BD559" s="138">
        <v>0</v>
      </c>
      <c r="BE559" s="138"/>
      <c r="BF559" s="138"/>
      <c r="BG559" s="136">
        <v>0</v>
      </c>
      <c r="BH559" s="6">
        <v>3.8</v>
      </c>
      <c r="BI559" s="6">
        <v>4.25</v>
      </c>
      <c r="BJ559" s="136">
        <v>61538</v>
      </c>
      <c r="BK559" s="136">
        <v>11406</v>
      </c>
      <c r="BL559" s="136">
        <v>780</v>
      </c>
      <c r="BM559" s="136">
        <v>49352</v>
      </c>
      <c r="BN559" s="238">
        <v>447630</v>
      </c>
      <c r="BO559" s="136">
        <v>57358.166666666701</v>
      </c>
      <c r="BP559" s="136">
        <v>127611.50380000001</v>
      </c>
      <c r="BQ559" s="136">
        <v>27092.4067777778</v>
      </c>
      <c r="BR559" s="136">
        <v>360014.74288888898</v>
      </c>
      <c r="BS559" s="136">
        <v>29651.4673555556</v>
      </c>
      <c r="BT559" s="136">
        <v>1594.3621555555601</v>
      </c>
      <c r="BU559" s="136">
        <v>36702.864666666697</v>
      </c>
    </row>
    <row r="560" spans="1:73">
      <c r="A560" s="4" t="s">
        <v>119</v>
      </c>
      <c r="B560" s="137">
        <v>49</v>
      </c>
      <c r="C560" s="137">
        <v>1990</v>
      </c>
      <c r="D560" s="190">
        <v>1793477</v>
      </c>
      <c r="E560" s="141">
        <v>697633</v>
      </c>
      <c r="F560" s="141">
        <v>64532</v>
      </c>
      <c r="G560" s="191">
        <v>8.5</v>
      </c>
      <c r="H560" s="209"/>
      <c r="I560" s="209"/>
      <c r="J560" s="209"/>
      <c r="K560" s="145">
        <v>27754</v>
      </c>
      <c r="L560" s="197"/>
      <c r="N560" s="140">
        <v>26120068</v>
      </c>
      <c r="O560" s="145">
        <v>329840</v>
      </c>
      <c r="P560" s="145">
        <v>111084</v>
      </c>
      <c r="Q560" s="145">
        <v>36888</v>
      </c>
      <c r="R560" s="145">
        <v>261783</v>
      </c>
      <c r="S560" s="145">
        <v>96533.09</v>
      </c>
      <c r="T560" s="145">
        <v>201</v>
      </c>
      <c r="U560" s="145">
        <v>249</v>
      </c>
      <c r="V560" s="145">
        <v>312</v>
      </c>
      <c r="W560" s="145">
        <v>99</v>
      </c>
      <c r="X560" s="145">
        <v>182</v>
      </c>
      <c r="Y560" s="145">
        <v>260</v>
      </c>
      <c r="Z560" s="145">
        <v>331</v>
      </c>
      <c r="AA560" s="136">
        <f>ROUND((T560+X560)-MAX(0.3*(T560-112-177),0),0)</f>
        <v>383</v>
      </c>
      <c r="AB560" s="136">
        <f>ROUND((U560+Y560)-MAX(0.3*(U560-112-177),0),0)</f>
        <v>509</v>
      </c>
      <c r="AC560" s="136">
        <f>ROUND((V560+Z560)-MAX(0.3*(V560-112-177),0),0)</f>
        <v>636</v>
      </c>
      <c r="AD560" s="203">
        <v>3353</v>
      </c>
      <c r="AE560" s="136">
        <v>386</v>
      </c>
      <c r="AF560" s="136">
        <v>0</v>
      </c>
      <c r="AG560" s="136">
        <f>SUM(AE560:AF560)</f>
        <v>386</v>
      </c>
      <c r="AH560" s="136">
        <f>ROUND((AG560+W560)-MAX(0.3*(AG560-112-177),0),0)</f>
        <v>456</v>
      </c>
      <c r="AI560" s="203">
        <v>328</v>
      </c>
      <c r="AJ560" s="204">
        <v>18.100000000000001</v>
      </c>
      <c r="AK560" s="136">
        <v>1</v>
      </c>
      <c r="AL560" s="136">
        <v>81</v>
      </c>
      <c r="AM560" s="136">
        <v>19</v>
      </c>
      <c r="AN560" s="6">
        <v>0.81</v>
      </c>
      <c r="AO560" s="136">
        <v>29</v>
      </c>
      <c r="AP560" s="136">
        <v>5</v>
      </c>
      <c r="AQ560" s="6">
        <v>0.85</v>
      </c>
      <c r="AR560" s="149">
        <v>0</v>
      </c>
      <c r="AS560" s="149">
        <v>0.14000000000000001</v>
      </c>
      <c r="AT560" s="149">
        <v>0.14000000000000001</v>
      </c>
      <c r="AU560" s="149">
        <v>0.14000000000000001</v>
      </c>
      <c r="AV560" s="136">
        <v>0</v>
      </c>
      <c r="AW560" s="136">
        <v>953</v>
      </c>
      <c r="AX560" s="136">
        <v>953</v>
      </c>
      <c r="AY560" s="136">
        <v>953</v>
      </c>
      <c r="AZ560" s="149">
        <v>0</v>
      </c>
      <c r="BA560" s="149">
        <v>0.1</v>
      </c>
      <c r="BB560" s="149">
        <v>0.1</v>
      </c>
      <c r="BC560" s="149">
        <v>0.1</v>
      </c>
      <c r="BD560" s="138">
        <v>0</v>
      </c>
      <c r="BE560" s="138"/>
      <c r="BF560" s="138"/>
      <c r="BG560" s="136">
        <v>0</v>
      </c>
      <c r="BH560" s="6">
        <v>3.8</v>
      </c>
      <c r="BI560" s="6">
        <v>3.8</v>
      </c>
      <c r="BJ560" s="136">
        <v>47214</v>
      </c>
      <c r="BK560" s="136">
        <v>8940</v>
      </c>
      <c r="BL560" s="136">
        <v>664</v>
      </c>
      <c r="BM560" s="136">
        <v>37610</v>
      </c>
      <c r="BN560" s="238">
        <v>250261</v>
      </c>
      <c r="BO560" s="136">
        <v>34967.333333333299</v>
      </c>
      <c r="BP560" s="136">
        <v>88166.442366666699</v>
      </c>
      <c r="BQ560" s="136">
        <v>14842.6830777778</v>
      </c>
      <c r="BR560" s="136">
        <v>200402.85272222199</v>
      </c>
      <c r="BS560" s="136">
        <v>48308.6306444445</v>
      </c>
      <c r="BT560" s="136">
        <v>4949.5834111111099</v>
      </c>
      <c r="BU560" s="136">
        <v>74364.257466666706</v>
      </c>
    </row>
    <row r="561" spans="1:73">
      <c r="A561" s="4" t="s">
        <v>120</v>
      </c>
      <c r="B561" s="137">
        <v>50</v>
      </c>
      <c r="C561" s="137">
        <v>1990</v>
      </c>
      <c r="D561" s="190">
        <v>4891954</v>
      </c>
      <c r="E561" s="141">
        <v>2476626</v>
      </c>
      <c r="F561" s="141">
        <v>113247</v>
      </c>
      <c r="G561" s="191">
        <v>4.4000000000000004</v>
      </c>
      <c r="H561" s="209"/>
      <c r="I561" s="209"/>
      <c r="J561" s="209"/>
      <c r="K561" s="145">
        <v>100236</v>
      </c>
      <c r="L561" s="197"/>
      <c r="N561" s="140">
        <v>90143238</v>
      </c>
      <c r="O561" s="145">
        <v>12944</v>
      </c>
      <c r="P561" s="145">
        <v>237430</v>
      </c>
      <c r="Q561" s="145">
        <v>79360</v>
      </c>
      <c r="R561" s="145">
        <v>285823.8</v>
      </c>
      <c r="S561" s="145">
        <v>97810.25</v>
      </c>
      <c r="T561" s="145">
        <v>440</v>
      </c>
      <c r="U561" s="145">
        <v>517</v>
      </c>
      <c r="V561" s="145">
        <v>617</v>
      </c>
      <c r="W561" s="145">
        <v>99</v>
      </c>
      <c r="X561" s="145">
        <v>182</v>
      </c>
      <c r="Y561" s="145">
        <v>260</v>
      </c>
      <c r="Z561" s="145">
        <v>331</v>
      </c>
      <c r="AA561" s="136">
        <f>ROUND((T561+X561)-MAX(0.3*(T561-112-177),0),0)</f>
        <v>577</v>
      </c>
      <c r="AB561" s="136">
        <f>ROUND((U561+Y561)-MAX(0.3*(U561-112-177),0),0)</f>
        <v>709</v>
      </c>
      <c r="AC561" s="136">
        <f>ROUND((V561+Z561)-MAX(0.3*(V561-112-177),0),0)</f>
        <v>850</v>
      </c>
      <c r="AD561" s="203">
        <v>8959</v>
      </c>
      <c r="AE561" s="136">
        <v>386</v>
      </c>
      <c r="AF561" s="136">
        <v>103</v>
      </c>
      <c r="AG561" s="136">
        <f>SUM(AE561:AF561)</f>
        <v>489</v>
      </c>
      <c r="AH561" s="136">
        <f>ROUND((AG561+W561)-MAX(0.3*(AG561-112-177),0),0)</f>
        <v>528</v>
      </c>
      <c r="AI561" s="203">
        <v>448</v>
      </c>
      <c r="AJ561" s="204">
        <v>9.3000000000000007</v>
      </c>
      <c r="AK561" s="136">
        <v>0</v>
      </c>
      <c r="AL561" s="136">
        <v>56</v>
      </c>
      <c r="AM561" s="136">
        <v>43</v>
      </c>
      <c r="AN561" s="6">
        <v>0.56999999999999995</v>
      </c>
      <c r="AO561" s="136">
        <v>20</v>
      </c>
      <c r="AP561" s="136">
        <v>13</v>
      </c>
      <c r="AQ561" s="6">
        <v>0.61</v>
      </c>
      <c r="AR561" s="149">
        <v>0</v>
      </c>
      <c r="AS561" s="149">
        <v>0.14000000000000001</v>
      </c>
      <c r="AT561" s="149">
        <v>0.14000000000000001</v>
      </c>
      <c r="AU561" s="149">
        <v>0.14000000000000001</v>
      </c>
      <c r="AV561" s="136">
        <v>0</v>
      </c>
      <c r="AW561" s="136">
        <v>953</v>
      </c>
      <c r="AX561" s="136">
        <v>953</v>
      </c>
      <c r="AY561" s="136">
        <v>953</v>
      </c>
      <c r="AZ561" s="149">
        <v>0</v>
      </c>
      <c r="BA561" s="149">
        <v>0.1</v>
      </c>
      <c r="BB561" s="149">
        <v>0.1</v>
      </c>
      <c r="BC561" s="149">
        <v>0.1</v>
      </c>
      <c r="BD561" s="138">
        <v>0.05</v>
      </c>
      <c r="BE561" s="138">
        <v>0.25</v>
      </c>
      <c r="BF561" s="138">
        <v>0.75</v>
      </c>
      <c r="BG561" s="136">
        <v>1</v>
      </c>
      <c r="BH561" s="6">
        <v>3.8</v>
      </c>
      <c r="BI561" s="6">
        <v>3.8</v>
      </c>
      <c r="BJ561" s="136">
        <v>85766</v>
      </c>
      <c r="BK561" s="136">
        <v>21894</v>
      </c>
      <c r="BL561" s="136">
        <v>1146</v>
      </c>
      <c r="BM561" s="136">
        <v>62726</v>
      </c>
      <c r="BN561" s="238">
        <v>392733</v>
      </c>
      <c r="BO561" s="136">
        <v>67992.916666666701</v>
      </c>
      <c r="BP561" s="136">
        <v>124446.263633333</v>
      </c>
      <c r="BQ561" s="136">
        <v>28039.335611111099</v>
      </c>
      <c r="BR561" s="136">
        <v>462303.84752222197</v>
      </c>
      <c r="BS561" s="136">
        <v>17963.618588888901</v>
      </c>
      <c r="BT561" s="136">
        <v>742.75543333333303</v>
      </c>
      <c r="BU561" s="136">
        <v>21098.525711111099</v>
      </c>
    </row>
    <row r="562" spans="1:73">
      <c r="A562" s="4" t="s">
        <v>121</v>
      </c>
      <c r="B562" s="137">
        <v>51</v>
      </c>
      <c r="C562" s="137">
        <v>1990</v>
      </c>
      <c r="D562" s="190">
        <v>453589</v>
      </c>
      <c r="E562" s="141">
        <v>223437</v>
      </c>
      <c r="F562" s="141">
        <v>12527</v>
      </c>
      <c r="G562" s="191">
        <v>5.3</v>
      </c>
      <c r="H562" s="209"/>
      <c r="I562" s="209"/>
      <c r="J562" s="209"/>
      <c r="K562" s="145">
        <v>12705</v>
      </c>
      <c r="L562" s="197"/>
      <c r="N562" s="140">
        <v>8161335</v>
      </c>
      <c r="O562" s="145">
        <v>55703</v>
      </c>
      <c r="P562" s="145">
        <v>14135</v>
      </c>
      <c r="Q562" s="145">
        <v>5281</v>
      </c>
      <c r="R562" s="145">
        <v>28277.919999999998</v>
      </c>
      <c r="S562" s="145">
        <v>10401.42</v>
      </c>
      <c r="T562" s="145">
        <v>320</v>
      </c>
      <c r="U562" s="145">
        <v>360</v>
      </c>
      <c r="V562" s="145">
        <v>390</v>
      </c>
      <c r="W562" s="145">
        <v>99</v>
      </c>
      <c r="X562" s="145">
        <v>182</v>
      </c>
      <c r="Y562" s="145">
        <v>260</v>
      </c>
      <c r="Z562" s="145">
        <v>331</v>
      </c>
      <c r="AA562" s="136">
        <f>ROUND((T562+X562)-MAX(0.3*(T562-112-177),0),0)</f>
        <v>493</v>
      </c>
      <c r="AB562" s="136">
        <f>ROUND((U562+Y562)-MAX(0.3*(U562-112-177),0),0)</f>
        <v>599</v>
      </c>
      <c r="AC562" s="136">
        <f>ROUND((V562+Z562)-MAX(0.3*(V562-112-177),0),0)</f>
        <v>691</v>
      </c>
      <c r="AD562" s="203">
        <v>437</v>
      </c>
      <c r="AE562" s="136">
        <v>386</v>
      </c>
      <c r="AF562" s="136">
        <v>20</v>
      </c>
      <c r="AG562" s="136">
        <f>SUM(AE562:AF562)</f>
        <v>406</v>
      </c>
      <c r="AH562" s="136">
        <f>ROUND((AG562+W562)-MAX(0.3*(AG562-112-177),0),0)</f>
        <v>470</v>
      </c>
      <c r="AI562" s="203">
        <v>51</v>
      </c>
      <c r="AJ562" s="204">
        <v>11</v>
      </c>
      <c r="AK562" s="136">
        <v>1</v>
      </c>
      <c r="AL562" s="136">
        <v>23</v>
      </c>
      <c r="AM562" s="136">
        <v>41</v>
      </c>
      <c r="AN562" s="6">
        <v>0.36</v>
      </c>
      <c r="AO562" s="136">
        <v>11</v>
      </c>
      <c r="AP562" s="136">
        <v>19</v>
      </c>
      <c r="AQ562" s="6">
        <v>0.37</v>
      </c>
      <c r="AR562" s="149">
        <v>0</v>
      </c>
      <c r="AS562" s="149">
        <v>0.14000000000000001</v>
      </c>
      <c r="AT562" s="149">
        <v>0.14000000000000001</v>
      </c>
      <c r="AU562" s="149">
        <v>0.14000000000000001</v>
      </c>
      <c r="AV562" s="136">
        <v>0</v>
      </c>
      <c r="AW562" s="136">
        <v>953</v>
      </c>
      <c r="AX562" s="136">
        <v>953</v>
      </c>
      <c r="AY562" s="136">
        <v>953</v>
      </c>
      <c r="AZ562" s="149">
        <v>0</v>
      </c>
      <c r="BA562" s="149">
        <v>0.1</v>
      </c>
      <c r="BB562" s="149">
        <v>0.1</v>
      </c>
      <c r="BC562" s="149">
        <v>0.1</v>
      </c>
      <c r="BD562" s="138">
        <v>0</v>
      </c>
      <c r="BE562" s="138"/>
      <c r="BF562" s="138"/>
      <c r="BG562" s="136">
        <v>0</v>
      </c>
      <c r="BH562" s="6">
        <v>3.8</v>
      </c>
      <c r="BI562" s="6">
        <v>1.6</v>
      </c>
      <c r="BJ562" s="136">
        <v>3458</v>
      </c>
      <c r="BK562" s="136">
        <v>700</v>
      </c>
      <c r="BL562" s="136">
        <v>52</v>
      </c>
      <c r="BM562" s="136">
        <v>2706</v>
      </c>
      <c r="BN562" s="238">
        <v>28941</v>
      </c>
      <c r="BO562" s="136">
        <v>9677.5</v>
      </c>
      <c r="BP562" s="136">
        <v>13771.873366666699</v>
      </c>
      <c r="BQ562" s="136">
        <v>4592.5625111111103</v>
      </c>
      <c r="BR562" s="136">
        <v>56002.517088888897</v>
      </c>
      <c r="BS562" s="136">
        <v>1774.0943111111101</v>
      </c>
      <c r="BT562" s="136">
        <v>227.741455555556</v>
      </c>
      <c r="BU562" s="136">
        <v>2354.4288666666698</v>
      </c>
    </row>
    <row r="563" spans="1:73">
      <c r="A563" s="4" t="s">
        <v>70</v>
      </c>
      <c r="B563" s="137">
        <v>1</v>
      </c>
      <c r="C563" s="137">
        <v>1991</v>
      </c>
      <c r="D563" s="190">
        <v>4091025</v>
      </c>
      <c r="E563" s="141">
        <v>1779490</v>
      </c>
      <c r="F563" s="141">
        <v>141065</v>
      </c>
      <c r="G563" s="191">
        <v>7.3</v>
      </c>
      <c r="H563" s="209"/>
      <c r="I563" s="209"/>
      <c r="J563" s="209"/>
      <c r="K563" s="145">
        <v>76043</v>
      </c>
      <c r="L563" s="197"/>
      <c r="N563" s="140">
        <v>67662101</v>
      </c>
      <c r="O563" s="145">
        <v>51772</v>
      </c>
      <c r="P563" s="145">
        <v>135440</v>
      </c>
      <c r="Q563" s="145">
        <v>47465</v>
      </c>
      <c r="R563" s="145">
        <v>504290.9</v>
      </c>
      <c r="S563" s="145">
        <v>186279.7</v>
      </c>
      <c r="T563" s="145">
        <v>93</v>
      </c>
      <c r="U563" s="145">
        <v>124</v>
      </c>
      <c r="V563" s="145">
        <v>155</v>
      </c>
      <c r="W563" s="145">
        <v>105</v>
      </c>
      <c r="X563" s="145">
        <v>193</v>
      </c>
      <c r="Y563" s="145">
        <v>277</v>
      </c>
      <c r="Z563" s="145">
        <v>352</v>
      </c>
      <c r="AA563" s="136">
        <f>ROUND((T563+X563)-MAX(0.3*(T563-116-186),0),0)</f>
        <v>286</v>
      </c>
      <c r="AB563" s="136">
        <f>ROUND((U563+Y563)-MAX(0.3*(U563-116-186),0),0)</f>
        <v>401</v>
      </c>
      <c r="AC563" s="136">
        <f>ROUND((V563+Z563)-MAX(0.3*(V563-116-186),0),0)</f>
        <v>507</v>
      </c>
      <c r="AD563" s="203">
        <v>9524</v>
      </c>
      <c r="AE563" s="136">
        <v>407</v>
      </c>
      <c r="AF563" s="136">
        <v>0</v>
      </c>
      <c r="AG563" s="136">
        <f>SUM(AE563:AF563)</f>
        <v>407</v>
      </c>
      <c r="AH563" s="136">
        <f>ROUND((AG563+W563)-MAX(0.3*(AG563-116-186),0),0)</f>
        <v>481</v>
      </c>
      <c r="AI563" s="203">
        <v>786</v>
      </c>
      <c r="AJ563" s="204">
        <v>18.8</v>
      </c>
      <c r="AK563" s="136">
        <v>0</v>
      </c>
      <c r="AL563" s="136">
        <v>83</v>
      </c>
      <c r="AM563" s="136">
        <v>22</v>
      </c>
      <c r="AN563" s="6">
        <v>0.79</v>
      </c>
      <c r="AO563" s="136">
        <v>28</v>
      </c>
      <c r="AP563" s="136">
        <v>7</v>
      </c>
      <c r="AQ563" s="6">
        <v>0.8</v>
      </c>
      <c r="AR563" s="149">
        <v>0</v>
      </c>
      <c r="AS563" s="149">
        <v>0.16700000000000001</v>
      </c>
      <c r="AT563" s="149">
        <v>0.17299999999999999</v>
      </c>
      <c r="AU563" s="149">
        <v>0.17299999999999999</v>
      </c>
      <c r="AV563" s="136">
        <v>0</v>
      </c>
      <c r="AW563" s="136">
        <v>1192</v>
      </c>
      <c r="AX563" s="136">
        <v>1235</v>
      </c>
      <c r="AY563" s="136">
        <v>1235</v>
      </c>
      <c r="AZ563" s="149">
        <v>0</v>
      </c>
      <c r="BA563" s="149">
        <v>0.1193</v>
      </c>
      <c r="BB563" s="149">
        <v>0.1236</v>
      </c>
      <c r="BC563" s="149">
        <v>0.1236</v>
      </c>
      <c r="BD563" s="138">
        <v>0</v>
      </c>
      <c r="BE563" s="138"/>
      <c r="BF563" s="138"/>
      <c r="BG563" s="136">
        <v>0</v>
      </c>
      <c r="BH563" s="6">
        <v>4.25</v>
      </c>
      <c r="BI563" s="6">
        <v>4.25</v>
      </c>
      <c r="BJ563" s="136">
        <v>137105</v>
      </c>
      <c r="BK563" s="136">
        <v>46614</v>
      </c>
      <c r="BL563" s="136">
        <v>1627</v>
      </c>
      <c r="BM563" s="136">
        <v>88864</v>
      </c>
      <c r="BN563" s="238">
        <v>403255</v>
      </c>
      <c r="BO563" s="136">
        <v>109420.41666666701</v>
      </c>
      <c r="BP563" s="136">
        <v>250127.289922222</v>
      </c>
      <c r="BQ563" s="136">
        <v>44297.569366666699</v>
      </c>
      <c r="BR563" s="136">
        <v>560212.63334444503</v>
      </c>
      <c r="BS563" s="136">
        <v>87568.477899999998</v>
      </c>
      <c r="BT563" s="136">
        <v>6300.76291111111</v>
      </c>
      <c r="BU563" s="136">
        <v>106518.997944444</v>
      </c>
    </row>
    <row r="564" spans="1:73">
      <c r="A564" s="4" t="s">
        <v>71</v>
      </c>
      <c r="B564" s="137">
        <v>2</v>
      </c>
      <c r="C564" s="137">
        <v>1991</v>
      </c>
      <c r="D564" s="190">
        <v>569273</v>
      </c>
      <c r="E564" s="141">
        <v>252921</v>
      </c>
      <c r="F564" s="141">
        <v>23355</v>
      </c>
      <c r="G564" s="191">
        <v>8.5</v>
      </c>
      <c r="H564" s="209"/>
      <c r="I564" s="209"/>
      <c r="J564" s="209"/>
      <c r="K564" s="145">
        <v>22283</v>
      </c>
      <c r="L564" s="197"/>
      <c r="N564" s="140">
        <v>13199663</v>
      </c>
      <c r="O564" s="145">
        <v>11378</v>
      </c>
      <c r="P564" s="145">
        <v>26424</v>
      </c>
      <c r="Q564" s="145">
        <v>9416</v>
      </c>
      <c r="R564" s="145">
        <v>30265.83</v>
      </c>
      <c r="S564" s="145">
        <v>10101.92</v>
      </c>
      <c r="T564" s="145">
        <v>792</v>
      </c>
      <c r="U564" s="145">
        <v>891</v>
      </c>
      <c r="V564" s="145">
        <v>990</v>
      </c>
      <c r="W564" s="145">
        <v>137</v>
      </c>
      <c r="X564" s="145">
        <v>252</v>
      </c>
      <c r="Y564" s="145">
        <v>361</v>
      </c>
      <c r="Z564" s="145">
        <v>459</v>
      </c>
      <c r="AA564" s="136">
        <f>ROUND((T564+X564)-MAX(0.3*(T564-199-323),0),0)</f>
        <v>963</v>
      </c>
      <c r="AB564" s="136">
        <f>ROUND((U564+Y564)-MAX(0.3*(U564-199-323),0),0)</f>
        <v>1141</v>
      </c>
      <c r="AC564" s="136">
        <f>ROUND((V564+Z564)-MAX(0.3*(V564-199-323),0),0)</f>
        <v>1309</v>
      </c>
      <c r="AD564" s="203">
        <v>435</v>
      </c>
      <c r="AE564" s="136">
        <v>407</v>
      </c>
      <c r="AF564" s="136">
        <v>349</v>
      </c>
      <c r="AG564" s="136">
        <f>SUM(AE564:AF564)</f>
        <v>756</v>
      </c>
      <c r="AH564" s="136">
        <f>ROUND((AG564+W564)-MAX(0.3*(AG564-199-323),0),0)</f>
        <v>823</v>
      </c>
      <c r="AI564" s="203">
        <v>62</v>
      </c>
      <c r="AJ564" s="204">
        <v>11.8</v>
      </c>
      <c r="AK564" s="136">
        <v>0</v>
      </c>
      <c r="AL564" s="136">
        <v>23</v>
      </c>
      <c r="AM564" s="136">
        <v>17</v>
      </c>
      <c r="AN564" s="6">
        <v>0.57999999999999996</v>
      </c>
      <c r="AO564" s="136">
        <v>10</v>
      </c>
      <c r="AP564" s="136">
        <v>10</v>
      </c>
      <c r="AQ564" s="6">
        <v>0.5</v>
      </c>
      <c r="AR564" s="149">
        <v>0</v>
      </c>
      <c r="AS564" s="149">
        <v>0.16700000000000001</v>
      </c>
      <c r="AT564" s="149">
        <v>0.17299999999999999</v>
      </c>
      <c r="AU564" s="149">
        <v>0.17299999999999999</v>
      </c>
      <c r="AV564" s="136">
        <v>0</v>
      </c>
      <c r="AW564" s="136">
        <v>1192</v>
      </c>
      <c r="AX564" s="136">
        <v>1235</v>
      </c>
      <c r="AY564" s="136">
        <v>1235</v>
      </c>
      <c r="AZ564" s="149">
        <v>0</v>
      </c>
      <c r="BA564" s="149">
        <v>0.1193</v>
      </c>
      <c r="BB564" s="149">
        <v>0.1236</v>
      </c>
      <c r="BC564" s="149">
        <v>0.1236</v>
      </c>
      <c r="BD564" s="138">
        <v>0</v>
      </c>
      <c r="BE564" s="138"/>
      <c r="BF564" s="138"/>
      <c r="BG564" s="136">
        <v>0</v>
      </c>
      <c r="BH564" s="6">
        <v>4.25</v>
      </c>
      <c r="BI564" s="6">
        <v>4.75</v>
      </c>
      <c r="BJ564" s="136">
        <v>4974</v>
      </c>
      <c r="BK564" s="136">
        <v>1173</v>
      </c>
      <c r="BL564" s="136">
        <v>98</v>
      </c>
      <c r="BM564" s="136">
        <v>3703</v>
      </c>
      <c r="BN564" s="238">
        <v>51288</v>
      </c>
      <c r="BO564" s="136">
        <v>10017.08333333333</v>
      </c>
      <c r="BP564" s="136">
        <v>15665.193111111101</v>
      </c>
      <c r="BQ564" s="136">
        <v>4101.3179888888899</v>
      </c>
      <c r="BR564" s="136">
        <v>39685.844422222202</v>
      </c>
      <c r="BS564" s="136">
        <v>3566.2058888888901</v>
      </c>
      <c r="BT564" s="136">
        <v>418.969255555556</v>
      </c>
      <c r="BU564" s="136">
        <v>4959.7267222222199</v>
      </c>
    </row>
    <row r="565" spans="1:73">
      <c r="A565" s="4" t="s">
        <v>72</v>
      </c>
      <c r="B565" s="137">
        <v>3</v>
      </c>
      <c r="C565" s="137">
        <v>1991</v>
      </c>
      <c r="D565" s="190">
        <v>3762394</v>
      </c>
      <c r="E565" s="141">
        <v>1697675</v>
      </c>
      <c r="F565" s="141">
        <v>107337</v>
      </c>
      <c r="G565" s="191">
        <v>5.9</v>
      </c>
      <c r="H565" s="209"/>
      <c r="I565" s="209"/>
      <c r="J565" s="209"/>
      <c r="K565" s="145">
        <v>73358</v>
      </c>
      <c r="L565" s="197"/>
      <c r="N565" s="140">
        <v>66575466</v>
      </c>
      <c r="O565" s="145">
        <v>204796</v>
      </c>
      <c r="P565" s="145">
        <v>150435</v>
      </c>
      <c r="Q565" s="145">
        <v>52645</v>
      </c>
      <c r="R565" s="145">
        <v>388325.7</v>
      </c>
      <c r="S565" s="145">
        <v>137526</v>
      </c>
      <c r="T565" s="145">
        <v>233</v>
      </c>
      <c r="U565" s="145">
        <v>293</v>
      </c>
      <c r="V565" s="145">
        <v>353</v>
      </c>
      <c r="W565" s="145">
        <v>105</v>
      </c>
      <c r="X565" s="145">
        <v>193</v>
      </c>
      <c r="Y565" s="145">
        <v>277</v>
      </c>
      <c r="Z565" s="145">
        <v>352</v>
      </c>
      <c r="AA565" s="136">
        <f>ROUND((T565+X565)-MAX(0.3*(T565-116-186),0),0)</f>
        <v>426</v>
      </c>
      <c r="AB565" s="136">
        <f>ROUND((U565+Y565)-MAX(0.3*(U565-116-186),0),0)</f>
        <v>570</v>
      </c>
      <c r="AC565" s="136">
        <f>ROUND((V565+Z565)-MAX(0.3*(V565-116-186),0),0)</f>
        <v>690</v>
      </c>
      <c r="AD565" s="203">
        <v>8476</v>
      </c>
      <c r="AE565" s="136">
        <v>407</v>
      </c>
      <c r="AF565" s="136">
        <v>0</v>
      </c>
      <c r="AG565" s="136">
        <f>SUM(AE565:AF565)</f>
        <v>407</v>
      </c>
      <c r="AH565" s="136">
        <f>ROUND((AG565+W565)-MAX(0.3*(AG565-116-186),0),0)</f>
        <v>481</v>
      </c>
      <c r="AI565" s="203">
        <v>532</v>
      </c>
      <c r="AJ565" s="204">
        <v>14.8</v>
      </c>
      <c r="AK565" s="136">
        <v>0</v>
      </c>
      <c r="AL565" s="136">
        <v>27</v>
      </c>
      <c r="AM565" s="136">
        <v>33</v>
      </c>
      <c r="AN565" s="6">
        <v>0.45</v>
      </c>
      <c r="AO565" s="136">
        <v>17</v>
      </c>
      <c r="AP565" s="136">
        <v>13</v>
      </c>
      <c r="AQ565" s="6">
        <v>0.56999999999999995</v>
      </c>
      <c r="AR565" s="149">
        <v>0</v>
      </c>
      <c r="AS565" s="149">
        <v>0.16700000000000001</v>
      </c>
      <c r="AT565" s="149">
        <v>0.17299999999999999</v>
      </c>
      <c r="AU565" s="149">
        <v>0.17299999999999999</v>
      </c>
      <c r="AV565" s="136">
        <v>0</v>
      </c>
      <c r="AW565" s="136">
        <v>1192</v>
      </c>
      <c r="AX565" s="136">
        <v>1235</v>
      </c>
      <c r="AY565" s="136">
        <v>1235</v>
      </c>
      <c r="AZ565" s="149">
        <v>0</v>
      </c>
      <c r="BA565" s="149">
        <v>0.1193</v>
      </c>
      <c r="BB565" s="149">
        <v>0.1236</v>
      </c>
      <c r="BC565" s="149">
        <v>0.1236</v>
      </c>
      <c r="BD565" s="138">
        <v>0</v>
      </c>
      <c r="BE565" s="138"/>
      <c r="BF565" s="138"/>
      <c r="BG565" s="136">
        <v>0</v>
      </c>
      <c r="BH565" s="6">
        <v>4.25</v>
      </c>
      <c r="BI565" s="6">
        <v>4.25</v>
      </c>
      <c r="BJ565" s="136">
        <v>49760</v>
      </c>
      <c r="BK565" s="136">
        <v>11924</v>
      </c>
      <c r="BL565" s="136">
        <v>706</v>
      </c>
      <c r="BM565" s="136">
        <v>37130</v>
      </c>
      <c r="BN565" s="238">
        <v>313142</v>
      </c>
      <c r="BO565" s="136">
        <v>74085.416666666672</v>
      </c>
      <c r="BP565" s="136">
        <v>165021.34228888899</v>
      </c>
      <c r="BQ565" s="136">
        <v>26350.132244444401</v>
      </c>
      <c r="BR565" s="136">
        <v>332142.15509999997</v>
      </c>
      <c r="BS565" s="136">
        <v>66839.334177777797</v>
      </c>
      <c r="BT565" s="136">
        <v>4430.3695111111101</v>
      </c>
      <c r="BU565" s="136">
        <v>79428.622799999997</v>
      </c>
    </row>
    <row r="566" spans="1:73">
      <c r="A566" s="4" t="s">
        <v>73</v>
      </c>
      <c r="B566" s="137">
        <v>4</v>
      </c>
      <c r="C566" s="137">
        <v>1991</v>
      </c>
      <c r="D566" s="190">
        <v>2370666</v>
      </c>
      <c r="E566" s="141">
        <v>1045529</v>
      </c>
      <c r="F566" s="141">
        <v>83989</v>
      </c>
      <c r="G566" s="191">
        <v>7.4</v>
      </c>
      <c r="H566" s="209"/>
      <c r="I566" s="209"/>
      <c r="J566" s="209"/>
      <c r="K566" s="145">
        <v>41572</v>
      </c>
      <c r="L566" s="197"/>
      <c r="N566" s="140">
        <v>36434402</v>
      </c>
      <c r="O566" s="145">
        <v>21357</v>
      </c>
      <c r="P566" s="145">
        <v>74567</v>
      </c>
      <c r="Q566" s="145">
        <v>25998</v>
      </c>
      <c r="R566" s="145">
        <v>258038.2</v>
      </c>
      <c r="S566" s="145">
        <v>93833.66</v>
      </c>
      <c r="T566" s="145">
        <v>162</v>
      </c>
      <c r="U566" s="145">
        <v>204</v>
      </c>
      <c r="V566" s="145">
        <v>247</v>
      </c>
      <c r="W566" s="145">
        <v>105</v>
      </c>
      <c r="X566" s="145">
        <v>193</v>
      </c>
      <c r="Y566" s="145">
        <v>277</v>
      </c>
      <c r="Z566" s="145">
        <v>352</v>
      </c>
      <c r="AA566" s="136">
        <f>ROUND((T566+X566)-MAX(0.3*(T566-116-186),0),0)</f>
        <v>355</v>
      </c>
      <c r="AB566" s="136">
        <f>ROUND((U566+Y566)-MAX(0.3*(U566-116-186),0),0)</f>
        <v>481</v>
      </c>
      <c r="AC566" s="136">
        <f>ROUND((V566+Z566)-MAX(0.3*(V566-116-186),0),0)</f>
        <v>599</v>
      </c>
      <c r="AD566" s="203">
        <v>5240</v>
      </c>
      <c r="AE566" s="136">
        <v>407</v>
      </c>
      <c r="AF566" s="136">
        <v>0</v>
      </c>
      <c r="AG566" s="136">
        <f>SUM(AE566:AF566)</f>
        <v>407</v>
      </c>
      <c r="AH566" s="136">
        <f>ROUND((AG566+W566)-MAX(0.3*(AG566-116-186),0),0)</f>
        <v>481</v>
      </c>
      <c r="AI566" s="203">
        <v>425</v>
      </c>
      <c r="AJ566" s="204">
        <v>17.3</v>
      </c>
      <c r="AK566" s="136">
        <v>1</v>
      </c>
      <c r="AL566" s="136">
        <v>91</v>
      </c>
      <c r="AM566" s="136">
        <v>9</v>
      </c>
      <c r="AN566" s="6">
        <v>0.91</v>
      </c>
      <c r="AO566" s="136">
        <v>31</v>
      </c>
      <c r="AP566" s="136">
        <v>4</v>
      </c>
      <c r="AQ566" s="6">
        <v>0.89</v>
      </c>
      <c r="AR566" s="149">
        <v>0</v>
      </c>
      <c r="AS566" s="149">
        <v>0.16700000000000001</v>
      </c>
      <c r="AT566" s="149">
        <v>0.17299999999999999</v>
      </c>
      <c r="AU566" s="149">
        <v>0.17299999999999999</v>
      </c>
      <c r="AV566" s="136">
        <v>0</v>
      </c>
      <c r="AW566" s="136">
        <v>1192</v>
      </c>
      <c r="AX566" s="136">
        <v>1235</v>
      </c>
      <c r="AY566" s="136">
        <v>1235</v>
      </c>
      <c r="AZ566" s="149">
        <v>0</v>
      </c>
      <c r="BA566" s="149">
        <v>0.1193</v>
      </c>
      <c r="BB566" s="149">
        <v>0.1236</v>
      </c>
      <c r="BC566" s="149">
        <v>0.1236</v>
      </c>
      <c r="BD566" s="138">
        <v>0</v>
      </c>
      <c r="BE566" s="138"/>
      <c r="BF566" s="138"/>
      <c r="BG566" s="136">
        <v>0</v>
      </c>
      <c r="BH566" s="6">
        <v>4.25</v>
      </c>
      <c r="BI566" s="6">
        <v>4.25</v>
      </c>
      <c r="BJ566" s="136">
        <v>79337</v>
      </c>
      <c r="BK566" s="136">
        <v>26066</v>
      </c>
      <c r="BL566" s="136">
        <v>1212</v>
      </c>
      <c r="BM566" s="136">
        <v>52059</v>
      </c>
      <c r="BN566" s="238">
        <v>284674</v>
      </c>
      <c r="BO566" s="136">
        <v>65360.75</v>
      </c>
      <c r="BP566" s="136">
        <v>128892.75795555599</v>
      </c>
      <c r="BQ566" s="136">
        <v>23958.782888888902</v>
      </c>
      <c r="BR566" s="136">
        <v>297107.755044444</v>
      </c>
      <c r="BS566" s="136">
        <v>59538.376044444398</v>
      </c>
      <c r="BT566" s="136">
        <v>5461.8978222222204</v>
      </c>
      <c r="BU566" s="136">
        <v>78939.230488888905</v>
      </c>
    </row>
    <row r="567" spans="1:73">
      <c r="A567" s="4" t="s">
        <v>74</v>
      </c>
      <c r="B567" s="137">
        <v>5</v>
      </c>
      <c r="C567" s="137">
        <v>1991</v>
      </c>
      <c r="D567" s="190">
        <v>30414114</v>
      </c>
      <c r="E567" s="141">
        <v>13960003</v>
      </c>
      <c r="F567" s="141">
        <v>1166478</v>
      </c>
      <c r="G567" s="191">
        <v>7.7</v>
      </c>
      <c r="H567" s="209"/>
      <c r="I567" s="209"/>
      <c r="J567" s="209"/>
      <c r="K567" s="145">
        <v>790046</v>
      </c>
      <c r="L567" s="197"/>
      <c r="N567" s="140">
        <v>665001713</v>
      </c>
      <c r="O567" s="145">
        <v>1434163</v>
      </c>
      <c r="P567" s="145">
        <v>2110168</v>
      </c>
      <c r="Q567" s="145">
        <v>729170</v>
      </c>
      <c r="R567" s="145">
        <v>2211932</v>
      </c>
      <c r="S567" s="145">
        <v>807196.5</v>
      </c>
      <c r="T567" s="145">
        <v>560</v>
      </c>
      <c r="U567" s="145">
        <v>694</v>
      </c>
      <c r="V567" s="145">
        <v>824</v>
      </c>
      <c r="W567" s="145">
        <v>105</v>
      </c>
      <c r="X567" s="145">
        <v>193</v>
      </c>
      <c r="Y567" s="145">
        <v>277</v>
      </c>
      <c r="Z567" s="145">
        <v>352</v>
      </c>
      <c r="AA567" s="136">
        <f>ROUND((T567+X567)-MAX(0.3*(T567-116-186),0),0)</f>
        <v>676</v>
      </c>
      <c r="AB567" s="136">
        <f>ROUND((U567+Y567)-MAX(0.3*(U567-116-186),0),0)</f>
        <v>853</v>
      </c>
      <c r="AC567" s="136">
        <f>ROUND((V567+Z567)-MAX(0.3*(V567-116-186),0),0)</f>
        <v>1019</v>
      </c>
      <c r="AD567" s="203">
        <v>158614</v>
      </c>
      <c r="AE567" s="136">
        <v>407</v>
      </c>
      <c r="AF567" s="136">
        <v>223</v>
      </c>
      <c r="AG567" s="136">
        <f>SUM(AE567:AF567)</f>
        <v>630</v>
      </c>
      <c r="AH567" s="136">
        <f>ROUND((AG567+W567)-MAX(0.3*(AG567-116-186),0),0)</f>
        <v>637</v>
      </c>
      <c r="AI567" s="203">
        <v>4825</v>
      </c>
      <c r="AJ567" s="204">
        <v>15.7</v>
      </c>
      <c r="AK567" s="136">
        <v>0</v>
      </c>
      <c r="AL567" s="136">
        <v>47</v>
      </c>
      <c r="AM567" s="136">
        <v>32</v>
      </c>
      <c r="AN567" s="6">
        <v>0.59</v>
      </c>
      <c r="AO567" s="136">
        <v>26</v>
      </c>
      <c r="AP567" s="136">
        <v>11</v>
      </c>
      <c r="AQ567" s="6">
        <v>0.7</v>
      </c>
      <c r="AR567" s="149">
        <v>0</v>
      </c>
      <c r="AS567" s="149">
        <v>0.16700000000000001</v>
      </c>
      <c r="AT567" s="149">
        <v>0.17299999999999999</v>
      </c>
      <c r="AU567" s="149">
        <v>0.17299999999999999</v>
      </c>
      <c r="AV567" s="136">
        <v>0</v>
      </c>
      <c r="AW567" s="136">
        <v>1192</v>
      </c>
      <c r="AX567" s="136">
        <v>1235</v>
      </c>
      <c r="AY567" s="136">
        <v>1235</v>
      </c>
      <c r="AZ567" s="149">
        <v>0</v>
      </c>
      <c r="BA567" s="149">
        <v>0.1193</v>
      </c>
      <c r="BB567" s="149">
        <v>0.1236</v>
      </c>
      <c r="BC567" s="149">
        <v>0.1236</v>
      </c>
      <c r="BD567" s="138">
        <v>0</v>
      </c>
      <c r="BE567" s="138"/>
      <c r="BF567" s="138"/>
      <c r="BG567" s="136">
        <v>0</v>
      </c>
      <c r="BH567" s="6">
        <v>4.25</v>
      </c>
      <c r="BI567" s="6">
        <v>4.25</v>
      </c>
      <c r="BJ567" s="136">
        <v>920235</v>
      </c>
      <c r="BK567" s="136">
        <v>334324</v>
      </c>
      <c r="BL567" s="136">
        <v>22207</v>
      </c>
      <c r="BM567" s="136">
        <v>563704</v>
      </c>
      <c r="BN567" s="238">
        <v>4019084</v>
      </c>
      <c r="BO567" s="136">
        <v>486253.5</v>
      </c>
      <c r="BP567" s="136">
        <v>1355072.5130777799</v>
      </c>
      <c r="BQ567" s="136">
        <v>143873.098088889</v>
      </c>
      <c r="BR567" s="136">
        <v>2193412.3217000002</v>
      </c>
      <c r="BS567" s="136">
        <v>484057.77103333297</v>
      </c>
      <c r="BT567" s="136">
        <v>16502.196766666701</v>
      </c>
      <c r="BU567" s="136">
        <v>535530.86418888904</v>
      </c>
    </row>
    <row r="568" spans="1:73">
      <c r="A568" s="4" t="s">
        <v>75</v>
      </c>
      <c r="B568" s="137">
        <v>6</v>
      </c>
      <c r="C568" s="137">
        <v>1991</v>
      </c>
      <c r="D568" s="190">
        <v>3367567</v>
      </c>
      <c r="E568" s="141">
        <v>1700069</v>
      </c>
      <c r="F568" s="141">
        <v>94218</v>
      </c>
      <c r="G568" s="191">
        <v>5.3</v>
      </c>
      <c r="H568" s="209"/>
      <c r="I568" s="209"/>
      <c r="J568" s="209"/>
      <c r="K568" s="145">
        <v>79766</v>
      </c>
      <c r="L568" s="197"/>
      <c r="N568" s="140">
        <v>68711303</v>
      </c>
      <c r="O568" s="145">
        <v>299882</v>
      </c>
      <c r="P568" s="145">
        <v>112273</v>
      </c>
      <c r="Q568" s="145">
        <v>38771</v>
      </c>
      <c r="R568" s="145">
        <v>240749.1</v>
      </c>
      <c r="S568" s="145">
        <v>94755.5</v>
      </c>
      <c r="T568" s="145">
        <v>280</v>
      </c>
      <c r="U568" s="145">
        <v>356</v>
      </c>
      <c r="V568" s="145">
        <v>432</v>
      </c>
      <c r="W568" s="145">
        <v>105</v>
      </c>
      <c r="X568" s="145">
        <v>193</v>
      </c>
      <c r="Y568" s="145">
        <v>277</v>
      </c>
      <c r="Z568" s="145">
        <v>352</v>
      </c>
      <c r="AA568" s="136">
        <f>ROUND((T568+X568)-MAX(0.3*(T568-116-186),0),0)</f>
        <v>473</v>
      </c>
      <c r="AB568" s="136">
        <f>ROUND((U568+Y568)-MAX(0.3*(U568-116-186),0),0)</f>
        <v>617</v>
      </c>
      <c r="AC568" s="136">
        <f>ROUND((V568+Z568)-MAX(0.3*(V568-116-186),0),0)</f>
        <v>745</v>
      </c>
      <c r="AD568" s="203">
        <v>3524</v>
      </c>
      <c r="AE568" s="136">
        <v>407</v>
      </c>
      <c r="AF568" s="136">
        <v>45</v>
      </c>
      <c r="AG568" s="136">
        <f>SUM(AE568:AF568)</f>
        <v>452</v>
      </c>
      <c r="AH568" s="136">
        <f>ROUND((AG568+W568)-MAX(0.3*(AG568-116-186),0),0)</f>
        <v>512</v>
      </c>
      <c r="AI568" s="203">
        <v>347</v>
      </c>
      <c r="AJ568" s="204">
        <v>10.4</v>
      </c>
      <c r="AK568" s="136">
        <v>1</v>
      </c>
      <c r="AL568" s="136">
        <v>27</v>
      </c>
      <c r="AM568" s="136">
        <v>38</v>
      </c>
      <c r="AN568" s="6">
        <v>0.42</v>
      </c>
      <c r="AO568" s="136">
        <v>12</v>
      </c>
      <c r="AP568" s="136">
        <v>23</v>
      </c>
      <c r="AQ568" s="6">
        <v>0.34</v>
      </c>
      <c r="AR568" s="149">
        <v>0</v>
      </c>
      <c r="AS568" s="149">
        <v>0.16700000000000001</v>
      </c>
      <c r="AT568" s="149">
        <v>0.17299999999999999</v>
      </c>
      <c r="AU568" s="149">
        <v>0.17299999999999999</v>
      </c>
      <c r="AV568" s="136">
        <v>0</v>
      </c>
      <c r="AW568" s="136">
        <v>1192</v>
      </c>
      <c r="AX568" s="136">
        <v>1235</v>
      </c>
      <c r="AY568" s="136">
        <v>1235</v>
      </c>
      <c r="AZ568" s="149">
        <v>0</v>
      </c>
      <c r="BA568" s="149">
        <v>0.1193</v>
      </c>
      <c r="BB568" s="149">
        <v>0.1236</v>
      </c>
      <c r="BC568" s="149">
        <v>0.1236</v>
      </c>
      <c r="BD568" s="138">
        <v>0</v>
      </c>
      <c r="BE568" s="138"/>
      <c r="BF568" s="138"/>
      <c r="BG568" s="136">
        <v>0</v>
      </c>
      <c r="BH568" s="6">
        <v>4.25</v>
      </c>
      <c r="BI568" s="6">
        <v>3</v>
      </c>
      <c r="BJ568" s="136">
        <v>41666</v>
      </c>
      <c r="BK568" s="136">
        <v>8856</v>
      </c>
      <c r="BL568" s="136">
        <v>472</v>
      </c>
      <c r="BM568" s="136">
        <v>32338</v>
      </c>
      <c r="BN568" s="238">
        <v>223444</v>
      </c>
      <c r="BO568" s="136">
        <v>46397</v>
      </c>
      <c r="BP568" s="136">
        <v>98834.406944444403</v>
      </c>
      <c r="BQ568" s="136">
        <v>23955.470611111101</v>
      </c>
      <c r="BR568" s="136">
        <v>280199.08905555599</v>
      </c>
      <c r="BS568" s="136">
        <v>22481.712255555602</v>
      </c>
      <c r="BT568" s="136">
        <v>1499.1372777777799</v>
      </c>
      <c r="BU568" s="136">
        <v>28731.9908888889</v>
      </c>
    </row>
    <row r="569" spans="1:73">
      <c r="A569" s="4" t="s">
        <v>76</v>
      </c>
      <c r="B569" s="137">
        <v>7</v>
      </c>
      <c r="C569" s="137">
        <v>1991</v>
      </c>
      <c r="D569" s="190">
        <v>3288640</v>
      </c>
      <c r="E569" s="141">
        <v>1720656</v>
      </c>
      <c r="F569" s="141">
        <v>120448</v>
      </c>
      <c r="G569" s="191">
        <v>6.5</v>
      </c>
      <c r="H569" s="209"/>
      <c r="I569" s="209"/>
      <c r="J569" s="209"/>
      <c r="K569" s="145">
        <v>101475</v>
      </c>
      <c r="L569" s="197"/>
      <c r="N569" s="140">
        <v>87599501</v>
      </c>
      <c r="O569" s="145">
        <v>63399</v>
      </c>
      <c r="P569" s="145">
        <v>142707</v>
      </c>
      <c r="Q569" s="145">
        <v>51213</v>
      </c>
      <c r="R569" s="145">
        <v>171453.8</v>
      </c>
      <c r="S569" s="145">
        <v>69907.09</v>
      </c>
      <c r="T569" s="145">
        <v>549</v>
      </c>
      <c r="U569" s="145">
        <v>680</v>
      </c>
      <c r="V569" s="145">
        <v>792</v>
      </c>
      <c r="W569" s="145">
        <v>105</v>
      </c>
      <c r="X569" s="145">
        <v>193</v>
      </c>
      <c r="Y569" s="145">
        <v>277</v>
      </c>
      <c r="Z569" s="145">
        <v>352</v>
      </c>
      <c r="AA569" s="136">
        <f>ROUND((T569+X569)-MAX(0.3*(T569-116-186),0),0)</f>
        <v>668</v>
      </c>
      <c r="AB569" s="136">
        <f>ROUND((U569+Y569)-MAX(0.3*(U569-116-186),0),0)</f>
        <v>844</v>
      </c>
      <c r="AC569" s="136">
        <f>ROUND((V569+Z569)-MAX(0.3*(V569-116-186),0),0)</f>
        <v>997</v>
      </c>
      <c r="AD569" s="203">
        <v>4947</v>
      </c>
      <c r="AE569" s="136">
        <v>407</v>
      </c>
      <c r="AF569" s="136">
        <v>359</v>
      </c>
      <c r="AG569" s="136">
        <f>SUM(AE569:AF569)</f>
        <v>766</v>
      </c>
      <c r="AH569" s="136">
        <f>ROUND((AG569+W569)-MAX(0.3*(AG569-116-186),0),0)</f>
        <v>732</v>
      </c>
      <c r="AI569" s="203">
        <v>287</v>
      </c>
      <c r="AJ569" s="204">
        <v>8.6</v>
      </c>
      <c r="AK569" s="136">
        <v>0</v>
      </c>
      <c r="AL569" s="136">
        <v>89</v>
      </c>
      <c r="AM569" s="136">
        <v>62</v>
      </c>
      <c r="AN569" s="6">
        <v>0.59</v>
      </c>
      <c r="AO569" s="136">
        <v>20</v>
      </c>
      <c r="AP569" s="136">
        <v>16</v>
      </c>
      <c r="AQ569" s="6">
        <v>0.56000000000000005</v>
      </c>
      <c r="AR569" s="149">
        <v>0</v>
      </c>
      <c r="AS569" s="149">
        <v>0.16700000000000001</v>
      </c>
      <c r="AT569" s="149">
        <v>0.17299999999999999</v>
      </c>
      <c r="AU569" s="149">
        <v>0.17299999999999999</v>
      </c>
      <c r="AV569" s="136">
        <v>0</v>
      </c>
      <c r="AW569" s="136">
        <v>1192</v>
      </c>
      <c r="AX569" s="136">
        <v>1235</v>
      </c>
      <c r="AY569" s="136">
        <v>1235</v>
      </c>
      <c r="AZ569" s="149">
        <v>0</v>
      </c>
      <c r="BA569" s="149">
        <v>0.1193</v>
      </c>
      <c r="BB569" s="149">
        <v>0.1236</v>
      </c>
      <c r="BC569" s="149">
        <v>0.1236</v>
      </c>
      <c r="BD569" s="138">
        <v>0</v>
      </c>
      <c r="BE569" s="138"/>
      <c r="BF569" s="138"/>
      <c r="BG569" s="136">
        <v>0</v>
      </c>
      <c r="BH569" s="6">
        <v>4.25</v>
      </c>
      <c r="BI569" s="6">
        <v>4.2699999999999996</v>
      </c>
      <c r="BJ569" s="136">
        <v>34424</v>
      </c>
      <c r="BK569" s="136">
        <v>7054</v>
      </c>
      <c r="BL569" s="136">
        <v>522</v>
      </c>
      <c r="BM569" s="136">
        <v>26848</v>
      </c>
      <c r="BN569" s="238">
        <v>271903</v>
      </c>
      <c r="BO569" s="136">
        <v>57400.916666666701</v>
      </c>
      <c r="BP569" s="136">
        <v>72279.875088888904</v>
      </c>
      <c r="BQ569" s="136">
        <v>12157.0641888889</v>
      </c>
      <c r="BR569" s="136">
        <v>213551.83984444401</v>
      </c>
      <c r="BS569" s="136">
        <v>19367.6949333333</v>
      </c>
      <c r="BT569" s="136">
        <v>1294.3794555555601</v>
      </c>
      <c r="BU569" s="136">
        <v>26243.437611111101</v>
      </c>
    </row>
    <row r="570" spans="1:73">
      <c r="A570" s="4" t="s">
        <v>77</v>
      </c>
      <c r="B570" s="137">
        <v>8</v>
      </c>
      <c r="C570" s="137">
        <v>1991</v>
      </c>
      <c r="D570" s="190">
        <v>680495</v>
      </c>
      <c r="E570" s="141">
        <v>339303</v>
      </c>
      <c r="F570" s="141">
        <v>22411</v>
      </c>
      <c r="G570" s="191">
        <v>6.2</v>
      </c>
      <c r="H570" s="209"/>
      <c r="I570" s="209"/>
      <c r="J570" s="209"/>
      <c r="K570" s="145">
        <v>21746</v>
      </c>
      <c r="L570" s="197"/>
      <c r="N570" s="140">
        <v>15238119</v>
      </c>
      <c r="O570" s="145">
        <v>9227</v>
      </c>
      <c r="P570" s="145">
        <v>23639</v>
      </c>
      <c r="Q570" s="145">
        <v>9373</v>
      </c>
      <c r="R570" s="145">
        <v>41044.25</v>
      </c>
      <c r="S570" s="145">
        <v>15201.67</v>
      </c>
      <c r="T570" s="145">
        <v>270</v>
      </c>
      <c r="U570" s="145">
        <v>338</v>
      </c>
      <c r="V570" s="145">
        <v>407</v>
      </c>
      <c r="W570" s="145">
        <v>105</v>
      </c>
      <c r="X570" s="145">
        <v>193</v>
      </c>
      <c r="Y570" s="145">
        <v>277</v>
      </c>
      <c r="Z570" s="145">
        <v>352</v>
      </c>
      <c r="AA570" s="136">
        <f>ROUND((T570+X570)-MAX(0.3*(T570-116-186),0),0)</f>
        <v>463</v>
      </c>
      <c r="AB570" s="136">
        <f>ROUND((U570+Y570)-MAX(0.3*(U570-116-186),0),0)</f>
        <v>604</v>
      </c>
      <c r="AC570" s="136">
        <f>ROUND((V570+Z570)-MAX(0.3*(V570-116-186),0),0)</f>
        <v>728</v>
      </c>
      <c r="AD570" s="203">
        <v>1910</v>
      </c>
      <c r="AE570" s="136">
        <v>407</v>
      </c>
      <c r="AF570" s="136">
        <v>0</v>
      </c>
      <c r="AG570" s="136">
        <f>SUM(AE570:AF570)</f>
        <v>407</v>
      </c>
      <c r="AH570" s="136">
        <f>ROUND((AG570+W570)-MAX(0.3*(AG570-116-186),0),0)</f>
        <v>481</v>
      </c>
      <c r="AI570" s="203">
        <v>53</v>
      </c>
      <c r="AJ570" s="204">
        <v>7.5</v>
      </c>
      <c r="AK570" s="136">
        <v>0</v>
      </c>
      <c r="AL570" s="136">
        <v>17</v>
      </c>
      <c r="AM570" s="136">
        <v>24</v>
      </c>
      <c r="AN570" s="6">
        <v>0.41</v>
      </c>
      <c r="AO570" s="136">
        <v>15</v>
      </c>
      <c r="AP570" s="136">
        <v>6</v>
      </c>
      <c r="AQ570" s="6">
        <v>0.71</v>
      </c>
      <c r="AR570" s="149">
        <v>0</v>
      </c>
      <c r="AS570" s="149">
        <v>0.16700000000000001</v>
      </c>
      <c r="AT570" s="149">
        <v>0.17299999999999999</v>
      </c>
      <c r="AU570" s="149">
        <v>0.17299999999999999</v>
      </c>
      <c r="AV570" s="136">
        <v>0</v>
      </c>
      <c r="AW570" s="136">
        <v>1192</v>
      </c>
      <c r="AX570" s="136">
        <v>1235</v>
      </c>
      <c r="AY570" s="136">
        <v>1235</v>
      </c>
      <c r="AZ570" s="149">
        <v>0</v>
      </c>
      <c r="BA570" s="149">
        <v>0.1193</v>
      </c>
      <c r="BB570" s="149">
        <v>0.1236</v>
      </c>
      <c r="BC570" s="149">
        <v>0.1236</v>
      </c>
      <c r="BD570" s="138">
        <v>0</v>
      </c>
      <c r="BE570" s="138"/>
      <c r="BF570" s="138"/>
      <c r="BG570" s="136">
        <v>0</v>
      </c>
      <c r="BH570" s="6">
        <v>4.25</v>
      </c>
      <c r="BI570" s="6">
        <v>4.25</v>
      </c>
      <c r="BJ570" s="136">
        <v>8383</v>
      </c>
      <c r="BK570" s="136">
        <v>1692</v>
      </c>
      <c r="BL570" s="136">
        <v>124</v>
      </c>
      <c r="BM570" s="136">
        <v>6567</v>
      </c>
      <c r="BN570" s="238">
        <v>50680</v>
      </c>
      <c r="BO570" s="136">
        <v>11961.333333333299</v>
      </c>
      <c r="BP570" s="136">
        <v>17457.003866666699</v>
      </c>
      <c r="BQ570" s="136">
        <v>3099.1255999999998</v>
      </c>
      <c r="BR570" s="136">
        <v>56752.726844444398</v>
      </c>
      <c r="BS570" s="136">
        <v>7217.2514222222198</v>
      </c>
      <c r="BT570" s="136">
        <v>416.913688888889</v>
      </c>
      <c r="BU570" s="136">
        <v>9097.0873888888891</v>
      </c>
    </row>
    <row r="571" spans="1:73">
      <c r="A571" s="4" t="s">
        <v>78</v>
      </c>
      <c r="B571" s="137">
        <v>9</v>
      </c>
      <c r="C571" s="137">
        <v>1991</v>
      </c>
      <c r="D571" s="190">
        <v>593239</v>
      </c>
      <c r="E571" s="141">
        <v>296477</v>
      </c>
      <c r="F571" s="141">
        <v>24956</v>
      </c>
      <c r="G571" s="191">
        <v>7.8</v>
      </c>
      <c r="H571" s="209"/>
      <c r="I571" s="209"/>
      <c r="J571" s="209"/>
      <c r="K571" s="145">
        <v>41430</v>
      </c>
      <c r="L571" s="197"/>
      <c r="N571" s="140">
        <v>16272212</v>
      </c>
      <c r="O571" s="145">
        <v>22695</v>
      </c>
      <c r="P571" s="145">
        <v>55739</v>
      </c>
      <c r="Q571" s="145">
        <v>21043</v>
      </c>
      <c r="R571" s="145">
        <v>71889.59</v>
      </c>
      <c r="S571" s="145">
        <v>32043.75</v>
      </c>
      <c r="T571" s="145">
        <v>336</v>
      </c>
      <c r="U571" s="145">
        <v>428</v>
      </c>
      <c r="V571" s="145">
        <v>522</v>
      </c>
      <c r="W571" s="145">
        <v>105</v>
      </c>
      <c r="X571" s="145">
        <v>193</v>
      </c>
      <c r="Y571" s="145">
        <v>277</v>
      </c>
      <c r="Z571" s="145">
        <v>352</v>
      </c>
      <c r="AA571" s="136">
        <f>ROUND((T571+X571)-MAX(0.3*(T571-116-186),0),0)</f>
        <v>519</v>
      </c>
      <c r="AB571" s="136">
        <f>ROUND((U571+Y571)-MAX(0.3*(U571-116-186),0),0)</f>
        <v>667</v>
      </c>
      <c r="AC571" s="136">
        <f>ROUND((V571+Z571)-MAX(0.3*(V571-116-186),0),0)</f>
        <v>808</v>
      </c>
      <c r="AD571" s="203">
        <v>3392</v>
      </c>
      <c r="AE571" s="136">
        <v>407</v>
      </c>
      <c r="AF571" s="136">
        <v>15</v>
      </c>
      <c r="AG571" s="136">
        <f>SUM(AE571:AF571)</f>
        <v>422</v>
      </c>
      <c r="AH571" s="136">
        <f>ROUND((AG571+W571)-MAX(0.3*(AG571-116-186),0),0)</f>
        <v>491</v>
      </c>
      <c r="AI571" s="203">
        <v>98</v>
      </c>
      <c r="AJ571" s="204">
        <v>18.600000000000001</v>
      </c>
      <c r="AK571" s="136"/>
      <c r="AL571" s="136"/>
      <c r="AM571" s="136"/>
      <c r="AN571" s="6"/>
      <c r="AO571" s="136"/>
      <c r="AP571" s="136"/>
      <c r="AQ571" s="6"/>
      <c r="AR571" s="149">
        <v>0</v>
      </c>
      <c r="AS571" s="149">
        <v>0.16700000000000001</v>
      </c>
      <c r="AT571" s="149">
        <v>0.17299999999999999</v>
      </c>
      <c r="AU571" s="149">
        <v>0.17299999999999999</v>
      </c>
      <c r="AV571" s="136">
        <v>0</v>
      </c>
      <c r="AW571" s="136">
        <v>1192</v>
      </c>
      <c r="AX571" s="136">
        <v>1235</v>
      </c>
      <c r="AY571" s="136">
        <v>1235</v>
      </c>
      <c r="AZ571" s="149">
        <v>0</v>
      </c>
      <c r="BA571" s="149">
        <v>0.1193</v>
      </c>
      <c r="BB571" s="149">
        <v>0.1236</v>
      </c>
      <c r="BC571" s="149">
        <v>0.1236</v>
      </c>
      <c r="BD571" s="138">
        <v>0</v>
      </c>
      <c r="BE571" s="138"/>
      <c r="BF571" s="138"/>
      <c r="BG571" s="136">
        <v>0</v>
      </c>
      <c r="BH571" s="6">
        <v>4.25</v>
      </c>
      <c r="BI571" s="6">
        <v>4.25</v>
      </c>
      <c r="BJ571" s="136">
        <v>16914</v>
      </c>
      <c r="BK571" s="136">
        <v>3492</v>
      </c>
      <c r="BL571" s="136">
        <v>205</v>
      </c>
      <c r="BM571" s="136">
        <v>13217</v>
      </c>
      <c r="BN571" s="238">
        <v>100065</v>
      </c>
      <c r="BO571" s="136">
        <v>14574.916666666701</v>
      </c>
      <c r="BP571" s="136">
        <v>34971.992899999997</v>
      </c>
      <c r="BQ571" s="136">
        <v>2259.7510111111101</v>
      </c>
      <c r="BR571" s="136">
        <v>47237.324711111098</v>
      </c>
      <c r="BS571" s="136">
        <v>14099.5263111111</v>
      </c>
      <c r="BT571" s="136">
        <v>491.16525555555597</v>
      </c>
      <c r="BU571" s="136">
        <v>15621.3592444444</v>
      </c>
    </row>
    <row r="572" spans="1:73">
      <c r="A572" s="4" t="s">
        <v>80</v>
      </c>
      <c r="B572" s="137">
        <v>10</v>
      </c>
      <c r="C572" s="137">
        <v>1991</v>
      </c>
      <c r="D572" s="190">
        <v>13289497</v>
      </c>
      <c r="E572" s="141">
        <v>6040216</v>
      </c>
      <c r="F572" s="141">
        <v>492213</v>
      </c>
      <c r="G572" s="191">
        <v>7.5</v>
      </c>
      <c r="H572" s="209"/>
      <c r="I572" s="209"/>
      <c r="J572" s="209"/>
      <c r="K572" s="145">
        <v>267669</v>
      </c>
      <c r="L572" s="197"/>
      <c r="N572" s="140">
        <v>270301132</v>
      </c>
      <c r="O572" s="145">
        <v>176751</v>
      </c>
      <c r="P572" s="145">
        <v>452045</v>
      </c>
      <c r="Q572" s="145">
        <v>166006</v>
      </c>
      <c r="R572" s="145">
        <v>1025357</v>
      </c>
      <c r="S572" s="145">
        <v>401779.4</v>
      </c>
      <c r="T572" s="145">
        <v>225</v>
      </c>
      <c r="U572" s="145">
        <v>294</v>
      </c>
      <c r="V572" s="145">
        <v>346</v>
      </c>
      <c r="W572" s="145">
        <v>105</v>
      </c>
      <c r="X572" s="145">
        <v>193</v>
      </c>
      <c r="Y572" s="145">
        <v>277</v>
      </c>
      <c r="Z572" s="145">
        <v>352</v>
      </c>
      <c r="AA572" s="136">
        <f>ROUND((T572+X572)-MAX(0.3*(T572-116-186),0),0)</f>
        <v>418</v>
      </c>
      <c r="AB572" s="136">
        <f>ROUND((U572+Y572)-MAX(0.3*(U572-116-186),0),0)</f>
        <v>571</v>
      </c>
      <c r="AC572" s="136">
        <f>ROUND((V572+Z572)-MAX(0.3*(V572-116-186),0),0)</f>
        <v>685</v>
      </c>
      <c r="AD572" s="203">
        <v>32052</v>
      </c>
      <c r="AE572" s="136">
        <v>407</v>
      </c>
      <c r="AF572" s="136">
        <v>0</v>
      </c>
      <c r="AG572" s="136">
        <f>SUM(AE572:AF572)</f>
        <v>407</v>
      </c>
      <c r="AH572" s="136">
        <f>ROUND((AG572+W572)-MAX(0.3*(AG572-116-186),0),0)</f>
        <v>481</v>
      </c>
      <c r="AI572" s="203">
        <v>2069</v>
      </c>
      <c r="AJ572" s="204">
        <v>15.4</v>
      </c>
      <c r="AK572" s="136">
        <v>1</v>
      </c>
      <c r="AL572" s="136">
        <v>74</v>
      </c>
      <c r="AM572" s="136">
        <v>46</v>
      </c>
      <c r="AN572" s="6">
        <v>0.62</v>
      </c>
      <c r="AO572" s="136">
        <v>23</v>
      </c>
      <c r="AP572" s="136">
        <v>17</v>
      </c>
      <c r="AQ572" s="6">
        <v>0.57999999999999996</v>
      </c>
      <c r="AR572" s="149">
        <v>0</v>
      </c>
      <c r="AS572" s="149">
        <v>0.16700000000000001</v>
      </c>
      <c r="AT572" s="149">
        <v>0.17299999999999999</v>
      </c>
      <c r="AU572" s="149">
        <v>0.17299999999999999</v>
      </c>
      <c r="AV572" s="136">
        <v>0</v>
      </c>
      <c r="AW572" s="136">
        <v>1192</v>
      </c>
      <c r="AX572" s="136">
        <v>1235</v>
      </c>
      <c r="AY572" s="136">
        <v>1235</v>
      </c>
      <c r="AZ572" s="149">
        <v>0</v>
      </c>
      <c r="BA572" s="149">
        <v>0.1193</v>
      </c>
      <c r="BB572" s="149">
        <v>0.1236</v>
      </c>
      <c r="BC572" s="149">
        <v>0.1236</v>
      </c>
      <c r="BD572" s="138">
        <v>0</v>
      </c>
      <c r="BE572" s="138"/>
      <c r="BF572" s="138"/>
      <c r="BG572" s="136">
        <v>0</v>
      </c>
      <c r="BH572" s="6">
        <v>4.25</v>
      </c>
      <c r="BI572" s="6">
        <v>4.25</v>
      </c>
      <c r="BJ572" s="136">
        <v>241368</v>
      </c>
      <c r="BK572" s="136">
        <v>86859</v>
      </c>
      <c r="BL572" s="136">
        <v>3244</v>
      </c>
      <c r="BM572" s="136">
        <v>151265</v>
      </c>
      <c r="BN572" s="238">
        <v>1248883</v>
      </c>
      <c r="BO572" s="136">
        <v>207585</v>
      </c>
      <c r="BP572" s="136">
        <v>540588.64532222203</v>
      </c>
      <c r="BQ572" s="136">
        <v>95848.091155555594</v>
      </c>
      <c r="BR572" s="136">
        <v>1118597.9863222199</v>
      </c>
      <c r="BS572" s="136">
        <v>204619.919233333</v>
      </c>
      <c r="BT572" s="136">
        <v>12729.805388888901</v>
      </c>
      <c r="BU572" s="136">
        <v>240819.48938888899</v>
      </c>
    </row>
    <row r="573" spans="1:73">
      <c r="A573" s="4" t="s">
        <v>81</v>
      </c>
      <c r="B573" s="137">
        <v>11</v>
      </c>
      <c r="C573" s="137">
        <v>1991</v>
      </c>
      <c r="D573" s="190">
        <v>6621279</v>
      </c>
      <c r="E573" s="141">
        <v>3108166</v>
      </c>
      <c r="F573" s="141">
        <v>170243</v>
      </c>
      <c r="G573" s="191">
        <v>5.2</v>
      </c>
      <c r="H573" s="209"/>
      <c r="I573" s="209"/>
      <c r="J573" s="209"/>
      <c r="K573" s="145">
        <v>147760</v>
      </c>
      <c r="L573" s="197"/>
      <c r="N573" s="140">
        <v>121117611</v>
      </c>
      <c r="O573" s="145">
        <v>54352</v>
      </c>
      <c r="P573" s="145">
        <v>342439</v>
      </c>
      <c r="Q573" s="145">
        <v>118406</v>
      </c>
      <c r="R573" s="145">
        <v>647626.5</v>
      </c>
      <c r="S573" s="145">
        <v>243817.9</v>
      </c>
      <c r="T573" s="145">
        <v>235</v>
      </c>
      <c r="U573" s="145">
        <v>280</v>
      </c>
      <c r="V573" s="145">
        <v>330</v>
      </c>
      <c r="W573" s="145">
        <v>105</v>
      </c>
      <c r="X573" s="145">
        <v>193</v>
      </c>
      <c r="Y573" s="145">
        <v>277</v>
      </c>
      <c r="Z573" s="145">
        <v>352</v>
      </c>
      <c r="AA573" s="136">
        <f>ROUND((T573+X573)-MAX(0.3*(T573-116-186),0),0)</f>
        <v>428</v>
      </c>
      <c r="AB573" s="136">
        <f>ROUND((U573+Y573)-MAX(0.3*(U573-116-186),0),0)</f>
        <v>557</v>
      </c>
      <c r="AC573" s="136">
        <f>ROUND((V573+Z573)-MAX(0.3*(V573-116-186),0),0)</f>
        <v>674</v>
      </c>
      <c r="AD573" s="203">
        <v>15224</v>
      </c>
      <c r="AE573" s="136">
        <v>407</v>
      </c>
      <c r="AF573" s="136">
        <v>0</v>
      </c>
      <c r="AG573" s="136">
        <f>SUM(AE573:AF573)</f>
        <v>407</v>
      </c>
      <c r="AH573" s="136">
        <f>ROUND((AG573+W573)-MAX(0.3*(AG573-116-186),0),0)</f>
        <v>481</v>
      </c>
      <c r="AI573" s="203">
        <v>1077</v>
      </c>
      <c r="AJ573" s="204">
        <v>17.2</v>
      </c>
      <c r="AK573" s="136">
        <v>1</v>
      </c>
      <c r="AL573" s="136">
        <v>145</v>
      </c>
      <c r="AM573" s="136">
        <v>35</v>
      </c>
      <c r="AN573" s="6">
        <v>0.81</v>
      </c>
      <c r="AO573" s="136">
        <v>45</v>
      </c>
      <c r="AP573" s="136">
        <v>11</v>
      </c>
      <c r="AQ573" s="6">
        <v>0.8</v>
      </c>
      <c r="AR573" s="149">
        <v>0</v>
      </c>
      <c r="AS573" s="149">
        <v>0.16700000000000001</v>
      </c>
      <c r="AT573" s="149">
        <v>0.17299999999999999</v>
      </c>
      <c r="AU573" s="149">
        <v>0.17299999999999999</v>
      </c>
      <c r="AV573" s="136">
        <v>0</v>
      </c>
      <c r="AW573" s="136">
        <v>1192</v>
      </c>
      <c r="AX573" s="136">
        <v>1235</v>
      </c>
      <c r="AY573" s="136">
        <v>1235</v>
      </c>
      <c r="AZ573" s="149">
        <v>0</v>
      </c>
      <c r="BA573" s="149">
        <v>0.1193</v>
      </c>
      <c r="BB573" s="149">
        <v>0.1236</v>
      </c>
      <c r="BC573" s="149">
        <v>0.1236</v>
      </c>
      <c r="BD573" s="138">
        <v>0</v>
      </c>
      <c r="BE573" s="138"/>
      <c r="BF573" s="138"/>
      <c r="BG573" s="136">
        <v>0</v>
      </c>
      <c r="BH573" s="6">
        <v>4.25</v>
      </c>
      <c r="BI573" s="6">
        <v>3.25</v>
      </c>
      <c r="BJ573" s="136">
        <v>166364</v>
      </c>
      <c r="BK573" s="136">
        <v>49402</v>
      </c>
      <c r="BL573" s="136">
        <v>2670</v>
      </c>
      <c r="BM573" s="136">
        <v>114292</v>
      </c>
      <c r="BN573" s="238">
        <v>746241</v>
      </c>
      <c r="BO573" s="136">
        <v>177869.91666666701</v>
      </c>
      <c r="BP573" s="136">
        <v>328472.37091111101</v>
      </c>
      <c r="BQ573" s="136">
        <v>68018.691122222197</v>
      </c>
      <c r="BR573" s="136">
        <v>896268.48856666696</v>
      </c>
      <c r="BS573" s="136">
        <v>129278.522111111</v>
      </c>
      <c r="BT573" s="136">
        <v>14537.461666666701</v>
      </c>
      <c r="BU573" s="136">
        <v>176314.03571111101</v>
      </c>
    </row>
    <row r="574" spans="1:73">
      <c r="A574" s="4" t="s">
        <v>82</v>
      </c>
      <c r="B574" s="137">
        <v>12</v>
      </c>
      <c r="C574" s="137">
        <v>1991</v>
      </c>
      <c r="D574" s="190">
        <v>1131412</v>
      </c>
      <c r="E574" s="141">
        <v>555187</v>
      </c>
      <c r="F574" s="141">
        <v>16401</v>
      </c>
      <c r="G574" s="191">
        <v>2.9</v>
      </c>
      <c r="H574" s="209"/>
      <c r="I574" s="209"/>
      <c r="J574" s="209"/>
      <c r="K574" s="145">
        <v>34357</v>
      </c>
      <c r="L574" s="197"/>
      <c r="N574" s="140">
        <v>26366349</v>
      </c>
      <c r="O574" s="145">
        <v>19678</v>
      </c>
      <c r="P574" s="145">
        <v>45555</v>
      </c>
      <c r="Q574" s="145">
        <v>14948</v>
      </c>
      <c r="R574" s="145">
        <v>83063.66</v>
      </c>
      <c r="S574" s="145">
        <v>34519.5</v>
      </c>
      <c r="T574" s="145">
        <v>504</v>
      </c>
      <c r="U574" s="145">
        <v>632</v>
      </c>
      <c r="V574" s="145">
        <v>760</v>
      </c>
      <c r="W574" s="145">
        <v>172</v>
      </c>
      <c r="X574" s="145">
        <v>316</v>
      </c>
      <c r="Y574" s="145">
        <v>452</v>
      </c>
      <c r="Z574" s="145">
        <v>574</v>
      </c>
      <c r="AA574" s="136">
        <f>ROUND((T574+X574)-MAX(0.3*(T574-165-265),0),0)</f>
        <v>798</v>
      </c>
      <c r="AB574" s="136">
        <f>ROUND((U574+Y574)-MAX(0.3*(U574-165-265),0),0)</f>
        <v>1023</v>
      </c>
      <c r="AC574" s="136">
        <f>ROUND((V574+Z574)-MAX(0.3*(V574-165-265),0),0)</f>
        <v>1235</v>
      </c>
      <c r="AD574" s="203">
        <v>1281</v>
      </c>
      <c r="AE574" s="136">
        <v>407</v>
      </c>
      <c r="AF574" s="136">
        <v>5</v>
      </c>
      <c r="AG574" s="136">
        <f>SUM(AE574:AF574)</f>
        <v>412</v>
      </c>
      <c r="AH574" s="136">
        <f>ROUND((AG574+W574)-MAX(0.3*(AG574-165-265),0),0)</f>
        <v>584</v>
      </c>
      <c r="AI574" s="203">
        <v>90</v>
      </c>
      <c r="AJ574" s="204">
        <v>7.7</v>
      </c>
      <c r="AK574" s="136">
        <v>1</v>
      </c>
      <c r="AL574" s="136">
        <v>45</v>
      </c>
      <c r="AM574" s="136">
        <v>6</v>
      </c>
      <c r="AN574" s="6">
        <v>0.88</v>
      </c>
      <c r="AO574" s="136">
        <v>22</v>
      </c>
      <c r="AP574" s="136">
        <v>3</v>
      </c>
      <c r="AQ574" s="6">
        <v>0.88</v>
      </c>
      <c r="AR574" s="149">
        <v>0</v>
      </c>
      <c r="AS574" s="149">
        <v>0.16700000000000001</v>
      </c>
      <c r="AT574" s="149">
        <v>0.17299999999999999</v>
      </c>
      <c r="AU574" s="149">
        <v>0.17299999999999999</v>
      </c>
      <c r="AV574" s="136">
        <v>0</v>
      </c>
      <c r="AW574" s="136">
        <v>1192</v>
      </c>
      <c r="AX574" s="136">
        <v>1235</v>
      </c>
      <c r="AY574" s="136">
        <v>1235</v>
      </c>
      <c r="AZ574" s="149">
        <v>0</v>
      </c>
      <c r="BA574" s="149">
        <v>0.1193</v>
      </c>
      <c r="BB574" s="149">
        <v>0.1236</v>
      </c>
      <c r="BC574" s="149">
        <v>0.1236</v>
      </c>
      <c r="BD574" s="138">
        <v>0</v>
      </c>
      <c r="BE574" s="138"/>
      <c r="BF574" s="138"/>
      <c r="BG574" s="136">
        <v>0</v>
      </c>
      <c r="BH574" s="6">
        <v>4.25</v>
      </c>
      <c r="BI574" s="6">
        <v>3.85</v>
      </c>
      <c r="BJ574" s="136">
        <v>14443</v>
      </c>
      <c r="BK574" s="136">
        <v>5815</v>
      </c>
      <c r="BL574" s="136">
        <v>178</v>
      </c>
      <c r="BM574" s="136">
        <v>8450</v>
      </c>
      <c r="BN574" s="238">
        <v>91162</v>
      </c>
      <c r="BO574" s="136">
        <v>14900.083333333299</v>
      </c>
      <c r="BP574" s="136">
        <v>30509.4410444444</v>
      </c>
      <c r="BQ574" s="136">
        <v>10203.525288888901</v>
      </c>
      <c r="BR574" s="136">
        <v>141457.14970000001</v>
      </c>
      <c r="BS574" s="136">
        <v>11896.9536444444</v>
      </c>
      <c r="BT574" s="136">
        <v>2144.2382666666699</v>
      </c>
      <c r="BU574" s="136">
        <v>22069.5193666667</v>
      </c>
    </row>
    <row r="575" spans="1:73">
      <c r="A575" s="4" t="s">
        <v>83</v>
      </c>
      <c r="B575" s="137">
        <v>13</v>
      </c>
      <c r="C575" s="137">
        <v>1991</v>
      </c>
      <c r="D575" s="190">
        <v>1038915</v>
      </c>
      <c r="E575" s="141">
        <v>476505</v>
      </c>
      <c r="F575" s="141">
        <v>31576</v>
      </c>
      <c r="G575" s="191">
        <v>6.2</v>
      </c>
      <c r="H575" s="209"/>
      <c r="I575" s="209"/>
      <c r="J575" s="209"/>
      <c r="K575" s="145">
        <v>18852</v>
      </c>
      <c r="L575" s="197"/>
      <c r="N575" s="140">
        <v>16984993</v>
      </c>
      <c r="O575" s="145">
        <v>48224</v>
      </c>
      <c r="P575" s="145">
        <v>18394</v>
      </c>
      <c r="Q575" s="145">
        <v>6784</v>
      </c>
      <c r="R575" s="145">
        <v>65224.17</v>
      </c>
      <c r="S575" s="145">
        <v>23382.17</v>
      </c>
      <c r="T575" s="145">
        <v>254</v>
      </c>
      <c r="U575" s="145">
        <v>317</v>
      </c>
      <c r="V575" s="145">
        <v>357</v>
      </c>
      <c r="W575" s="145">
        <v>105</v>
      </c>
      <c r="X575" s="145">
        <v>193</v>
      </c>
      <c r="Y575" s="145">
        <v>277</v>
      </c>
      <c r="Z575" s="145">
        <v>352</v>
      </c>
      <c r="AA575" s="136">
        <f>ROUND((T575+X575)-MAX(0.3*(T575-116-186),0),0)</f>
        <v>447</v>
      </c>
      <c r="AB575" s="136">
        <f>ROUND((U575+Y575)-MAX(0.3*(U575-116-186),0),0)</f>
        <v>590</v>
      </c>
      <c r="AC575" s="136">
        <f>ROUND((V575+Z575)-MAX(0.3*(V575-116-186),0),0)</f>
        <v>693</v>
      </c>
      <c r="AD575" s="203">
        <v>394</v>
      </c>
      <c r="AE575" s="136">
        <v>407</v>
      </c>
      <c r="AF575" s="136">
        <v>70</v>
      </c>
      <c r="AG575" s="136">
        <f>SUM(AE575:AF575)</f>
        <v>477</v>
      </c>
      <c r="AH575" s="136">
        <f>ROUND((AG575+W575)-MAX(0.3*(AG575-116-186),0),0)</f>
        <v>530</v>
      </c>
      <c r="AI575" s="203">
        <v>144</v>
      </c>
      <c r="AJ575" s="204">
        <v>13.9</v>
      </c>
      <c r="AK575" s="136">
        <v>1</v>
      </c>
      <c r="AL575" s="136">
        <v>28</v>
      </c>
      <c r="AM575" s="136">
        <v>56</v>
      </c>
      <c r="AN575" s="6">
        <v>0.33</v>
      </c>
      <c r="AO575" s="136">
        <v>21</v>
      </c>
      <c r="AP575" s="136">
        <v>21</v>
      </c>
      <c r="AQ575" s="6">
        <v>0.5</v>
      </c>
      <c r="AR575" s="149">
        <v>0</v>
      </c>
      <c r="AS575" s="149">
        <v>0.16700000000000001</v>
      </c>
      <c r="AT575" s="149">
        <v>0.17299999999999999</v>
      </c>
      <c r="AU575" s="149">
        <v>0.17299999999999999</v>
      </c>
      <c r="AV575" s="136">
        <v>0</v>
      </c>
      <c r="AW575" s="136">
        <v>1192</v>
      </c>
      <c r="AX575" s="136">
        <v>1235</v>
      </c>
      <c r="AY575" s="136">
        <v>1235</v>
      </c>
      <c r="AZ575" s="149">
        <v>0</v>
      </c>
      <c r="BA575" s="149">
        <v>0.1193</v>
      </c>
      <c r="BB575" s="149">
        <v>0.1236</v>
      </c>
      <c r="BC575" s="149">
        <v>0.1236</v>
      </c>
      <c r="BD575" s="138">
        <v>0</v>
      </c>
      <c r="BE575" s="138"/>
      <c r="BF575" s="138"/>
      <c r="BG575" s="136">
        <v>0</v>
      </c>
      <c r="BH575" s="6">
        <v>4.25</v>
      </c>
      <c r="BI575" s="6">
        <v>4.25</v>
      </c>
      <c r="BJ575" s="136">
        <v>11412</v>
      </c>
      <c r="BK575" s="136">
        <v>1906</v>
      </c>
      <c r="BL575" s="136">
        <v>154</v>
      </c>
      <c r="BM575" s="136">
        <v>9352</v>
      </c>
      <c r="BN575" s="238">
        <v>70060</v>
      </c>
      <c r="BO575" s="136">
        <v>24685.916666666701</v>
      </c>
      <c r="BP575" s="136">
        <v>40817.210722222197</v>
      </c>
      <c r="BQ575" s="136">
        <v>13678.629944444399</v>
      </c>
      <c r="BR575" s="136">
        <v>132427.06461111101</v>
      </c>
      <c r="BS575" s="136">
        <v>6988.4701666666697</v>
      </c>
      <c r="BT575" s="136">
        <v>598.54503333333298</v>
      </c>
      <c r="BU575" s="136">
        <v>9716.8884111111092</v>
      </c>
    </row>
    <row r="576" spans="1:73">
      <c r="A576" s="4" t="s">
        <v>84</v>
      </c>
      <c r="B576" s="137">
        <v>14</v>
      </c>
      <c r="C576" s="137">
        <v>1991</v>
      </c>
      <c r="D576" s="190">
        <v>11535973</v>
      </c>
      <c r="E576" s="141">
        <v>5513326</v>
      </c>
      <c r="F576" s="141">
        <v>430963</v>
      </c>
      <c r="G576" s="191">
        <v>7.3</v>
      </c>
      <c r="H576" s="209"/>
      <c r="I576" s="209"/>
      <c r="J576" s="209"/>
      <c r="K576" s="145">
        <v>288473</v>
      </c>
      <c r="L576" s="197"/>
      <c r="N576" s="140">
        <v>245973750</v>
      </c>
      <c r="O576" s="145">
        <v>39359</v>
      </c>
      <c r="P576" s="145">
        <v>671802</v>
      </c>
      <c r="Q576" s="145">
        <v>221491</v>
      </c>
      <c r="R576" s="145">
        <v>1096441</v>
      </c>
      <c r="S576" s="145">
        <v>460331.3</v>
      </c>
      <c r="T576" s="145">
        <v>268</v>
      </c>
      <c r="U576" s="145">
        <v>367</v>
      </c>
      <c r="V576" s="145">
        <v>414</v>
      </c>
      <c r="W576" s="145">
        <v>105</v>
      </c>
      <c r="X576" s="145">
        <v>193</v>
      </c>
      <c r="Y576" s="145">
        <v>277</v>
      </c>
      <c r="Z576" s="145">
        <v>352</v>
      </c>
      <c r="AA576" s="136">
        <f>ROUND((T576+X576)-MAX(0.3*(T576-116-186),0),0)</f>
        <v>461</v>
      </c>
      <c r="AB576" s="136">
        <f>ROUND((U576+Y576)-MAX(0.3*(U576-116-186),0),0)</f>
        <v>625</v>
      </c>
      <c r="AC576" s="136">
        <f>ROUND((V576+Z576)-MAX(0.3*(V576-116-186),0),0)</f>
        <v>732</v>
      </c>
      <c r="AD576" s="203">
        <v>17142</v>
      </c>
      <c r="AE576" s="136">
        <v>407</v>
      </c>
      <c r="AF576" s="136">
        <v>0</v>
      </c>
      <c r="AG576" s="136">
        <f>SUM(AE576:AF576)</f>
        <v>407</v>
      </c>
      <c r="AH576" s="136">
        <f>ROUND((AG576+W576)-MAX(0.3*(AG576-116-186),0),0)</f>
        <v>481</v>
      </c>
      <c r="AI576" s="203">
        <v>1598</v>
      </c>
      <c r="AJ576" s="204">
        <v>13.5</v>
      </c>
      <c r="AK576" s="136">
        <v>0</v>
      </c>
      <c r="AL576" s="136">
        <v>72</v>
      </c>
      <c r="AM576" s="136">
        <v>46</v>
      </c>
      <c r="AN576" s="6">
        <v>0.61</v>
      </c>
      <c r="AO576" s="136">
        <v>31</v>
      </c>
      <c r="AP576" s="136">
        <v>28</v>
      </c>
      <c r="AQ576" s="6">
        <v>0.53</v>
      </c>
      <c r="AR576" s="149">
        <v>0</v>
      </c>
      <c r="AS576" s="149">
        <v>0.16700000000000001</v>
      </c>
      <c r="AT576" s="149">
        <v>0.17299999999999999</v>
      </c>
      <c r="AU576" s="149">
        <v>0.17299999999999999</v>
      </c>
      <c r="AV576" s="136">
        <v>0</v>
      </c>
      <c r="AW576" s="136">
        <v>1192</v>
      </c>
      <c r="AX576" s="136">
        <v>1235</v>
      </c>
      <c r="AY576" s="136">
        <v>1235</v>
      </c>
      <c r="AZ576" s="149">
        <v>0</v>
      </c>
      <c r="BA576" s="149">
        <v>0.1193</v>
      </c>
      <c r="BB576" s="149">
        <v>0.1236</v>
      </c>
      <c r="BC576" s="149">
        <v>0.1236</v>
      </c>
      <c r="BD576" s="138">
        <v>0</v>
      </c>
      <c r="BE576" s="138"/>
      <c r="BF576" s="138"/>
      <c r="BG576" s="136">
        <v>0</v>
      </c>
      <c r="BH576" s="6">
        <v>4.25</v>
      </c>
      <c r="BI576" s="6">
        <v>4.25</v>
      </c>
      <c r="BJ576" s="136">
        <v>192243</v>
      </c>
      <c r="BK576" s="136">
        <v>32277</v>
      </c>
      <c r="BL576" s="136">
        <v>2433</v>
      </c>
      <c r="BM576" s="136">
        <v>157533</v>
      </c>
      <c r="BN576" s="238">
        <v>1144272</v>
      </c>
      <c r="BO576" s="136">
        <v>199679.91666666701</v>
      </c>
      <c r="BP576" s="136">
        <v>442157.48445555603</v>
      </c>
      <c r="BQ576" s="136">
        <v>54362.608377777797</v>
      </c>
      <c r="BR576" s="136">
        <v>918736.78532222204</v>
      </c>
      <c r="BS576" s="136">
        <v>100470.605733333</v>
      </c>
      <c r="BT576" s="136">
        <v>3542.7790111111099</v>
      </c>
      <c r="BU576" s="136">
        <v>112894.162766667</v>
      </c>
    </row>
    <row r="577" spans="1:73">
      <c r="A577" s="4" t="s">
        <v>85</v>
      </c>
      <c r="B577" s="137">
        <v>15</v>
      </c>
      <c r="C577" s="137">
        <v>1991</v>
      </c>
      <c r="D577" s="190">
        <v>5602062</v>
      </c>
      <c r="E577" s="141">
        <v>2626154</v>
      </c>
      <c r="F577" s="141">
        <v>166675</v>
      </c>
      <c r="G577" s="191">
        <v>6</v>
      </c>
      <c r="H577" s="209"/>
      <c r="I577" s="209"/>
      <c r="J577" s="209"/>
      <c r="K577" s="145">
        <v>114637</v>
      </c>
      <c r="L577" s="197"/>
      <c r="N577" s="140">
        <v>101120415</v>
      </c>
      <c r="O577" s="145">
        <v>22690</v>
      </c>
      <c r="P577" s="145">
        <v>175844</v>
      </c>
      <c r="Q577" s="145">
        <v>61127</v>
      </c>
      <c r="R577" s="145">
        <v>375178.1</v>
      </c>
      <c r="S577" s="145">
        <v>131278.29999999999</v>
      </c>
      <c r="T577" s="145">
        <v>229</v>
      </c>
      <c r="U577" s="145">
        <v>288</v>
      </c>
      <c r="V577" s="145">
        <v>346</v>
      </c>
      <c r="W577" s="145">
        <v>105</v>
      </c>
      <c r="X577" s="145">
        <v>193</v>
      </c>
      <c r="Y577" s="145">
        <v>277</v>
      </c>
      <c r="Z577" s="145">
        <v>352</v>
      </c>
      <c r="AA577" s="136">
        <f>ROUND((T577+X577)-MAX(0.3*(T577-116-186),0),0)</f>
        <v>422</v>
      </c>
      <c r="AB577" s="136">
        <f>ROUND((U577+Y577)-MAX(0.3*(U577-116-186),0),0)</f>
        <v>565</v>
      </c>
      <c r="AC577" s="136">
        <f>ROUND((V577+Z577)-MAX(0.3*(V577-116-186),0),0)</f>
        <v>685</v>
      </c>
      <c r="AD577" s="203">
        <v>3753</v>
      </c>
      <c r="AE577" s="136">
        <v>407</v>
      </c>
      <c r="AF577" s="136">
        <v>0</v>
      </c>
      <c r="AG577" s="136">
        <f>SUM(AE577:AF577)</f>
        <v>407</v>
      </c>
      <c r="AH577" s="136">
        <f>ROUND((AG577+W577)-MAX(0.3*(AG577-116-186),0),0)</f>
        <v>481</v>
      </c>
      <c r="AI577" s="203">
        <v>866</v>
      </c>
      <c r="AJ577" s="204">
        <v>15.7</v>
      </c>
      <c r="AK577" s="136">
        <v>1</v>
      </c>
      <c r="AL577" s="136">
        <v>52</v>
      </c>
      <c r="AM577" s="136">
        <v>48</v>
      </c>
      <c r="AN577" s="6">
        <v>0.52</v>
      </c>
      <c r="AO577" s="136">
        <v>24</v>
      </c>
      <c r="AP577" s="136">
        <v>26</v>
      </c>
      <c r="AQ577" s="6">
        <v>0.48</v>
      </c>
      <c r="AR577" s="149">
        <v>0</v>
      </c>
      <c r="AS577" s="149">
        <v>0.16700000000000001</v>
      </c>
      <c r="AT577" s="149">
        <v>0.17299999999999999</v>
      </c>
      <c r="AU577" s="149">
        <v>0.17299999999999999</v>
      </c>
      <c r="AV577" s="136">
        <v>0</v>
      </c>
      <c r="AW577" s="136">
        <v>1192</v>
      </c>
      <c r="AX577" s="136">
        <v>1235</v>
      </c>
      <c r="AY577" s="136">
        <v>1235</v>
      </c>
      <c r="AZ577" s="149">
        <v>0</v>
      </c>
      <c r="BA577" s="149">
        <v>0.1193</v>
      </c>
      <c r="BB577" s="149">
        <v>0.1236</v>
      </c>
      <c r="BC577" s="149">
        <v>0.1236</v>
      </c>
      <c r="BD577" s="138">
        <v>0</v>
      </c>
      <c r="BE577" s="138"/>
      <c r="BF577" s="138"/>
      <c r="BG577" s="136">
        <v>0</v>
      </c>
      <c r="BH577" s="6">
        <v>4.25</v>
      </c>
      <c r="BI577" s="6">
        <v>3.35</v>
      </c>
      <c r="BJ577" s="136">
        <v>65512</v>
      </c>
      <c r="BK577" s="136">
        <v>10373</v>
      </c>
      <c r="BL577" s="136">
        <v>1190</v>
      </c>
      <c r="BM577" s="136">
        <v>53949</v>
      </c>
      <c r="BN577" s="238">
        <v>415167</v>
      </c>
      <c r="BO577" s="136">
        <v>117221.5</v>
      </c>
      <c r="BP577" s="136">
        <v>152403.51333333299</v>
      </c>
      <c r="BQ577" s="136">
        <v>30521.632977777801</v>
      </c>
      <c r="BR577" s="136">
        <v>602497.90243333299</v>
      </c>
      <c r="BS577" s="136">
        <v>30676.816377777799</v>
      </c>
      <c r="BT577" s="136">
        <v>1880.71172222222</v>
      </c>
      <c r="BU577" s="136">
        <v>38489.512177777797</v>
      </c>
    </row>
    <row r="578" spans="1:73">
      <c r="A578" s="4" t="s">
        <v>86</v>
      </c>
      <c r="B578" s="137">
        <v>16</v>
      </c>
      <c r="C578" s="137">
        <v>1991</v>
      </c>
      <c r="D578" s="190">
        <v>2791227</v>
      </c>
      <c r="E578" s="141">
        <v>1406164</v>
      </c>
      <c r="F578" s="141">
        <v>68625</v>
      </c>
      <c r="G578" s="191">
        <v>4.7</v>
      </c>
      <c r="H578" s="209"/>
      <c r="I578" s="209"/>
      <c r="J578" s="209"/>
      <c r="K578" s="145">
        <v>57944</v>
      </c>
      <c r="L578" s="197"/>
      <c r="N578" s="140">
        <v>50202706</v>
      </c>
      <c r="O578" s="145">
        <v>8176</v>
      </c>
      <c r="P578" s="145">
        <v>99045</v>
      </c>
      <c r="Q578" s="145">
        <v>35150</v>
      </c>
      <c r="R578" s="145">
        <v>179796.2</v>
      </c>
      <c r="S578" s="145">
        <v>71597.09</v>
      </c>
      <c r="T578" s="145">
        <v>361</v>
      </c>
      <c r="U578" s="145">
        <v>426</v>
      </c>
      <c r="V578" s="145">
        <v>495</v>
      </c>
      <c r="W578" s="145">
        <v>105</v>
      </c>
      <c r="X578" s="145">
        <v>193</v>
      </c>
      <c r="Y578" s="145">
        <v>277</v>
      </c>
      <c r="Z578" s="145">
        <v>352</v>
      </c>
      <c r="AA578" s="136">
        <f>ROUND((T578+X578)-MAX(0.3*(T578-116-186),0),0)</f>
        <v>536</v>
      </c>
      <c r="AB578" s="136">
        <f>ROUND((U578+Y578)-MAX(0.3*(U578-116-186),0),0)</f>
        <v>666</v>
      </c>
      <c r="AC578" s="136">
        <f>ROUND((V578+Z578)-MAX(0.3*(V578-116-186),0),0)</f>
        <v>789</v>
      </c>
      <c r="AD578" s="203">
        <v>3625</v>
      </c>
      <c r="AE578" s="136">
        <v>407</v>
      </c>
      <c r="AF578" s="136">
        <v>0</v>
      </c>
      <c r="AG578" s="136">
        <f>SUM(AE578:AF578)</f>
        <v>407</v>
      </c>
      <c r="AH578" s="136">
        <f>ROUND((AG578+W578)-MAX(0.3*(AG578-116-186),0),0)</f>
        <v>481</v>
      </c>
      <c r="AI578" s="203">
        <v>271</v>
      </c>
      <c r="AJ578" s="204">
        <v>9.6</v>
      </c>
      <c r="AK578" s="136">
        <v>0</v>
      </c>
      <c r="AL578" s="136">
        <v>55</v>
      </c>
      <c r="AM578" s="136">
        <v>45</v>
      </c>
      <c r="AN578" s="6">
        <v>0.55000000000000004</v>
      </c>
      <c r="AO578" s="136">
        <v>28</v>
      </c>
      <c r="AP578" s="136">
        <v>22</v>
      </c>
      <c r="AQ578" s="6">
        <v>0.56000000000000005</v>
      </c>
      <c r="AR578" s="149">
        <v>0</v>
      </c>
      <c r="AS578" s="149">
        <v>0.16700000000000001</v>
      </c>
      <c r="AT578" s="149">
        <v>0.17299999999999999</v>
      </c>
      <c r="AU578" s="149">
        <v>0.17299999999999999</v>
      </c>
      <c r="AV578" s="136">
        <v>0</v>
      </c>
      <c r="AW578" s="136">
        <v>1192</v>
      </c>
      <c r="AX578" s="136">
        <v>1235</v>
      </c>
      <c r="AY578" s="136">
        <v>1235</v>
      </c>
      <c r="AZ578" s="149">
        <v>0</v>
      </c>
      <c r="BA578" s="149">
        <v>0.1193</v>
      </c>
      <c r="BB578" s="149">
        <v>0.1236</v>
      </c>
      <c r="BC578" s="149">
        <v>0.1236</v>
      </c>
      <c r="BD578" s="138">
        <v>6.5000000000000002E-2</v>
      </c>
      <c r="BE578" s="138"/>
      <c r="BF578" s="138"/>
      <c r="BG578" s="136">
        <v>0</v>
      </c>
      <c r="BH578" s="6">
        <v>4.25</v>
      </c>
      <c r="BI578" s="6">
        <v>4.25</v>
      </c>
      <c r="BJ578" s="136">
        <v>34472</v>
      </c>
      <c r="BK578" s="136">
        <v>7304</v>
      </c>
      <c r="BL578" s="136">
        <v>1032</v>
      </c>
      <c r="BM578" s="136">
        <v>26136</v>
      </c>
      <c r="BN578" s="238">
        <v>261419</v>
      </c>
      <c r="BO578" s="136">
        <v>47740.75</v>
      </c>
      <c r="BP578" s="136">
        <v>77777.414855555602</v>
      </c>
      <c r="BQ578" s="136">
        <v>23418.6941555556</v>
      </c>
      <c r="BR578" s="136">
        <v>362046.506055556</v>
      </c>
      <c r="BS578" s="136">
        <v>17116.4420777778</v>
      </c>
      <c r="BT578" s="136">
        <v>1673.81517777778</v>
      </c>
      <c r="BU578" s="136">
        <v>26415.677811111102</v>
      </c>
    </row>
    <row r="579" spans="1:73">
      <c r="A579" s="4" t="s">
        <v>87</v>
      </c>
      <c r="B579" s="137">
        <v>17</v>
      </c>
      <c r="C579" s="137">
        <v>1991</v>
      </c>
      <c r="D579" s="190">
        <v>2495209</v>
      </c>
      <c r="E579" s="141">
        <v>1223430</v>
      </c>
      <c r="F579" s="141">
        <v>56519</v>
      </c>
      <c r="G579" s="191">
        <v>4.4000000000000004</v>
      </c>
      <c r="H579" s="209"/>
      <c r="I579" s="209"/>
      <c r="J579" s="209"/>
      <c r="K579" s="145">
        <v>53981</v>
      </c>
      <c r="L579" s="197"/>
      <c r="N579" s="140">
        <v>47310950</v>
      </c>
      <c r="O579" s="145">
        <v>32169</v>
      </c>
      <c r="P579" s="145">
        <v>79405</v>
      </c>
      <c r="Q579" s="145">
        <v>26812</v>
      </c>
      <c r="R579" s="145">
        <v>156206.79999999999</v>
      </c>
      <c r="S579" s="145">
        <v>60066.5</v>
      </c>
      <c r="T579" s="145">
        <v>338</v>
      </c>
      <c r="U579" s="145">
        <v>409</v>
      </c>
      <c r="V579" s="145">
        <v>470</v>
      </c>
      <c r="W579" s="145">
        <v>105</v>
      </c>
      <c r="X579" s="145">
        <v>193</v>
      </c>
      <c r="Y579" s="145">
        <v>277</v>
      </c>
      <c r="Z579" s="145">
        <v>352</v>
      </c>
      <c r="AA579" s="136">
        <f>ROUND((T579+X579)-MAX(0.3*(T579-116-186),0),0)</f>
        <v>520</v>
      </c>
      <c r="AB579" s="136">
        <f>ROUND((U579+Y579)-MAX(0.3*(U579-116-186),0),0)</f>
        <v>654</v>
      </c>
      <c r="AC579" s="136">
        <f>ROUND((V579+Z579)-MAX(0.3*(V579-116-186),0),0)</f>
        <v>772</v>
      </c>
      <c r="AD579" s="203">
        <v>3104</v>
      </c>
      <c r="AE579" s="136">
        <v>407</v>
      </c>
      <c r="AF579" s="136">
        <v>0</v>
      </c>
      <c r="AG579" s="136">
        <f>SUM(AE579:AF579)</f>
        <v>407</v>
      </c>
      <c r="AH579" s="136">
        <f>ROUND((AG579+W579)-MAX(0.3*(AG579-116-186),0),0)</f>
        <v>481</v>
      </c>
      <c r="AI579" s="203">
        <v>317</v>
      </c>
      <c r="AJ579" s="204">
        <v>12.3</v>
      </c>
      <c r="AK579" s="136">
        <v>1</v>
      </c>
      <c r="AL579" s="136">
        <v>63</v>
      </c>
      <c r="AM579" s="136">
        <v>62</v>
      </c>
      <c r="AN579" s="6">
        <v>0.5</v>
      </c>
      <c r="AO579" s="136">
        <v>18</v>
      </c>
      <c r="AP579" s="136">
        <v>22</v>
      </c>
      <c r="AQ579" s="6">
        <v>0.45</v>
      </c>
      <c r="AR579" s="149">
        <v>0</v>
      </c>
      <c r="AS579" s="149">
        <v>0.16700000000000001</v>
      </c>
      <c r="AT579" s="149">
        <v>0.17299999999999999</v>
      </c>
      <c r="AU579" s="149">
        <v>0.17299999999999999</v>
      </c>
      <c r="AV579" s="136">
        <v>0</v>
      </c>
      <c r="AW579" s="136">
        <v>1192</v>
      </c>
      <c r="AX579" s="136">
        <v>1235</v>
      </c>
      <c r="AY579" s="136">
        <v>1235</v>
      </c>
      <c r="AZ579" s="149">
        <v>0</v>
      </c>
      <c r="BA579" s="149">
        <v>0.1193</v>
      </c>
      <c r="BB579" s="149">
        <v>0.1236</v>
      </c>
      <c r="BC579" s="149">
        <v>0.1236</v>
      </c>
      <c r="BD579" s="138">
        <v>0</v>
      </c>
      <c r="BE579" s="138"/>
      <c r="BF579" s="138"/>
      <c r="BG579" s="136">
        <v>0</v>
      </c>
      <c r="BH579" s="6">
        <v>4.25</v>
      </c>
      <c r="BI579" s="6">
        <v>2.65</v>
      </c>
      <c r="BJ579" s="136">
        <v>26199</v>
      </c>
      <c r="BK579" s="136">
        <v>4927</v>
      </c>
      <c r="BL579" s="136">
        <v>376</v>
      </c>
      <c r="BM579" s="136">
        <v>20896</v>
      </c>
      <c r="BN579" s="238">
        <v>209329</v>
      </c>
      <c r="BO579" s="136">
        <v>42475</v>
      </c>
      <c r="BP579" s="136">
        <v>78370.244500000001</v>
      </c>
      <c r="BQ579" s="136">
        <v>26212.194855555601</v>
      </c>
      <c r="BR579" s="136">
        <v>298306.24475555599</v>
      </c>
      <c r="BS579" s="136">
        <v>9801.0973222222201</v>
      </c>
      <c r="BT579" s="136">
        <v>921.12585555555597</v>
      </c>
      <c r="BU579" s="136">
        <v>13112.7891666667</v>
      </c>
    </row>
    <row r="580" spans="1:73">
      <c r="A580" s="4" t="s">
        <v>88</v>
      </c>
      <c r="B580" s="137">
        <v>18</v>
      </c>
      <c r="C580" s="137">
        <v>1991</v>
      </c>
      <c r="D580" s="190">
        <v>3714686</v>
      </c>
      <c r="E580" s="141">
        <v>1634245</v>
      </c>
      <c r="F580" s="141">
        <v>128478</v>
      </c>
      <c r="G580" s="191">
        <v>7.3</v>
      </c>
      <c r="H580" s="209"/>
      <c r="I580" s="209"/>
      <c r="J580" s="209"/>
      <c r="K580" s="145">
        <v>71679</v>
      </c>
      <c r="L580" s="197"/>
      <c r="N580" s="140">
        <v>60643068</v>
      </c>
      <c r="O580" s="145">
        <v>129435</v>
      </c>
      <c r="P580" s="145">
        <v>214936</v>
      </c>
      <c r="Q580" s="145">
        <v>78308</v>
      </c>
      <c r="R580" s="145">
        <v>496382.5</v>
      </c>
      <c r="S580" s="145">
        <v>183385.8</v>
      </c>
      <c r="T580" s="145">
        <v>196</v>
      </c>
      <c r="U580" s="145">
        <v>228</v>
      </c>
      <c r="V580" s="145">
        <v>285</v>
      </c>
      <c r="W580" s="145">
        <v>105</v>
      </c>
      <c r="X580" s="145">
        <v>193</v>
      </c>
      <c r="Y580" s="145">
        <v>277</v>
      </c>
      <c r="Z580" s="145">
        <v>352</v>
      </c>
      <c r="AA580" s="136">
        <f>ROUND((T580+X580)-MAX(0.3*(T580-116-186),0),0)</f>
        <v>389</v>
      </c>
      <c r="AB580" s="136">
        <f>ROUND((U580+Y580)-MAX(0.3*(U580-116-186),0),0)</f>
        <v>505</v>
      </c>
      <c r="AC580" s="136">
        <f>ROUND((V580+Z580)-MAX(0.3*(V580-116-186),0),0)</f>
        <v>637</v>
      </c>
      <c r="AD580" s="203">
        <v>11337</v>
      </c>
      <c r="AE580" s="136">
        <v>407</v>
      </c>
      <c r="AF580" s="136">
        <v>0</v>
      </c>
      <c r="AG580" s="136">
        <f>SUM(AE580:AF580)</f>
        <v>407</v>
      </c>
      <c r="AH580" s="136">
        <f>ROUND((AG580+W580)-MAX(0.3*(AG580-116-186),0),0)</f>
        <v>481</v>
      </c>
      <c r="AI580" s="203">
        <v>683</v>
      </c>
      <c r="AJ580" s="204">
        <v>18.8</v>
      </c>
      <c r="AK580" s="136">
        <v>1</v>
      </c>
      <c r="AL580" s="136">
        <v>68</v>
      </c>
      <c r="AM580" s="136">
        <v>32</v>
      </c>
      <c r="AN580" s="6">
        <v>0.68</v>
      </c>
      <c r="AO580" s="136">
        <v>27</v>
      </c>
      <c r="AP580" s="136">
        <v>11</v>
      </c>
      <c r="AQ580" s="6">
        <v>0.71</v>
      </c>
      <c r="AR580" s="149">
        <v>0</v>
      </c>
      <c r="AS580" s="149">
        <v>0.16700000000000001</v>
      </c>
      <c r="AT580" s="149">
        <v>0.17299999999999999</v>
      </c>
      <c r="AU580" s="149">
        <v>0.17299999999999999</v>
      </c>
      <c r="AV580" s="136">
        <v>0</v>
      </c>
      <c r="AW580" s="136">
        <v>1192</v>
      </c>
      <c r="AX580" s="136">
        <v>1235</v>
      </c>
      <c r="AY580" s="136">
        <v>1235</v>
      </c>
      <c r="AZ580" s="149">
        <v>0</v>
      </c>
      <c r="BA580" s="149">
        <v>0.1193</v>
      </c>
      <c r="BB580" s="149">
        <v>0.1236</v>
      </c>
      <c r="BC580" s="149">
        <v>0.1236</v>
      </c>
      <c r="BD580" s="138">
        <v>0</v>
      </c>
      <c r="BE580" s="138"/>
      <c r="BF580" s="138"/>
      <c r="BG580" s="136">
        <v>0</v>
      </c>
      <c r="BH580" s="6">
        <v>4.25</v>
      </c>
      <c r="BI580" s="6">
        <v>4.25</v>
      </c>
      <c r="BJ580" s="136">
        <v>121545</v>
      </c>
      <c r="BK580" s="136">
        <v>28327</v>
      </c>
      <c r="BL580" s="136">
        <v>1932</v>
      </c>
      <c r="BM580" s="136">
        <v>91286</v>
      </c>
      <c r="BN580" s="238">
        <v>525497</v>
      </c>
      <c r="BO580" s="136">
        <v>94180.75</v>
      </c>
      <c r="BP580" s="136">
        <v>200585.778922222</v>
      </c>
      <c r="BQ580" s="136">
        <v>36133.185533333301</v>
      </c>
      <c r="BR580" s="136">
        <v>504246.19439999998</v>
      </c>
      <c r="BS580" s="136">
        <v>97827.693433333305</v>
      </c>
      <c r="BT580" s="136">
        <v>9099.3910666666707</v>
      </c>
      <c r="BU580" s="136">
        <v>133213.35251111101</v>
      </c>
    </row>
    <row r="581" spans="1:73">
      <c r="A581" s="4" t="s">
        <v>89</v>
      </c>
      <c r="B581" s="137">
        <v>19</v>
      </c>
      <c r="C581" s="137">
        <v>1991</v>
      </c>
      <c r="D581" s="190">
        <v>4240950</v>
      </c>
      <c r="E581" s="141">
        <v>1768610</v>
      </c>
      <c r="F581" s="141">
        <v>138846</v>
      </c>
      <c r="G581" s="191">
        <v>7.3</v>
      </c>
      <c r="H581" s="209"/>
      <c r="I581" s="209"/>
      <c r="J581" s="209"/>
      <c r="K581" s="145">
        <v>96043</v>
      </c>
      <c r="L581" s="197"/>
      <c r="N581" s="140">
        <v>67719711</v>
      </c>
      <c r="O581" s="145">
        <v>37882</v>
      </c>
      <c r="P581" s="145">
        <v>278587</v>
      </c>
      <c r="Q581" s="145">
        <v>92743</v>
      </c>
      <c r="R581" s="145">
        <v>741972.3</v>
      </c>
      <c r="S581" s="145">
        <v>261433.8</v>
      </c>
      <c r="T581" s="145">
        <v>138</v>
      </c>
      <c r="U581" s="145">
        <v>190</v>
      </c>
      <c r="V581" s="145">
        <v>234</v>
      </c>
      <c r="W581" s="145">
        <v>105</v>
      </c>
      <c r="X581" s="145">
        <v>193</v>
      </c>
      <c r="Y581" s="145">
        <v>277</v>
      </c>
      <c r="Z581" s="145">
        <v>352</v>
      </c>
      <c r="AA581" s="136">
        <f>ROUND((T581+X581)-MAX(0.3*(T581-116-186),0),0)</f>
        <v>331</v>
      </c>
      <c r="AB581" s="136">
        <f>ROUND((U581+Y581)-MAX(0.3*(U581-116-186),0),0)</f>
        <v>467</v>
      </c>
      <c r="AC581" s="136">
        <f>ROUND((V581+Z581)-MAX(0.3*(V581-116-186),0),0)</f>
        <v>586</v>
      </c>
      <c r="AD581" s="203">
        <v>12177</v>
      </c>
      <c r="AE581" s="136">
        <v>407</v>
      </c>
      <c r="AF581" s="136">
        <v>0</v>
      </c>
      <c r="AG581" s="136">
        <f>SUM(AE581:AF581)</f>
        <v>407</v>
      </c>
      <c r="AH581" s="136">
        <f>ROUND((AG581+W581)-MAX(0.3*(AG581-116-186),0),0)</f>
        <v>481</v>
      </c>
      <c r="AI581" s="203">
        <v>795</v>
      </c>
      <c r="AJ581" s="204">
        <v>19</v>
      </c>
      <c r="AK581" s="136">
        <v>1</v>
      </c>
      <c r="AL581" s="136">
        <v>84</v>
      </c>
      <c r="AM581" s="136">
        <v>17</v>
      </c>
      <c r="AN581" s="6">
        <v>0.83</v>
      </c>
      <c r="AO581" s="136">
        <v>33</v>
      </c>
      <c r="AP581" s="136">
        <v>6</v>
      </c>
      <c r="AQ581" s="6">
        <v>0.85</v>
      </c>
      <c r="AR581" s="149">
        <v>0</v>
      </c>
      <c r="AS581" s="149">
        <v>0.16700000000000001</v>
      </c>
      <c r="AT581" s="149">
        <v>0.17299999999999999</v>
      </c>
      <c r="AU581" s="149">
        <v>0.17299999999999999</v>
      </c>
      <c r="AV581" s="136">
        <v>0</v>
      </c>
      <c r="AW581" s="136">
        <v>1192</v>
      </c>
      <c r="AX581" s="136">
        <v>1235</v>
      </c>
      <c r="AY581" s="136">
        <v>1235</v>
      </c>
      <c r="AZ581" s="149">
        <v>0</v>
      </c>
      <c r="BA581" s="149">
        <v>0.1193</v>
      </c>
      <c r="BB581" s="149">
        <v>0.1236</v>
      </c>
      <c r="BC581" s="149">
        <v>0.1236</v>
      </c>
      <c r="BD581" s="138">
        <v>0</v>
      </c>
      <c r="BE581" s="138"/>
      <c r="BF581" s="138"/>
      <c r="BG581" s="136">
        <v>0</v>
      </c>
      <c r="BH581" s="6">
        <v>4.25</v>
      </c>
      <c r="BI581" s="6">
        <v>4.25</v>
      </c>
      <c r="BJ581" s="136">
        <v>139956</v>
      </c>
      <c r="BK581" s="136">
        <v>38930</v>
      </c>
      <c r="BL581" s="136">
        <v>2268</v>
      </c>
      <c r="BM581" s="136">
        <v>98758</v>
      </c>
      <c r="BN581" s="238">
        <v>640562</v>
      </c>
      <c r="BO581" s="136">
        <v>124890.91666666701</v>
      </c>
      <c r="BP581" s="136">
        <v>353389.73516666697</v>
      </c>
      <c r="BQ581" s="136">
        <v>49582.024400000002</v>
      </c>
      <c r="BR581" s="136">
        <v>676823.085211111</v>
      </c>
      <c r="BS581" s="136">
        <v>138264.383744444</v>
      </c>
      <c r="BT581" s="136">
        <v>8280.6095111111099</v>
      </c>
      <c r="BU581" s="136">
        <v>164623.8763</v>
      </c>
    </row>
    <row r="582" spans="1:73">
      <c r="A582" s="4" t="s">
        <v>90</v>
      </c>
      <c r="B582" s="137">
        <v>20</v>
      </c>
      <c r="C582" s="137">
        <v>1991</v>
      </c>
      <c r="D582" s="190">
        <v>1235439</v>
      </c>
      <c r="E582" s="141">
        <v>596503</v>
      </c>
      <c r="F582" s="141">
        <v>48636</v>
      </c>
      <c r="G582" s="191">
        <v>7.5</v>
      </c>
      <c r="H582" s="209"/>
      <c r="I582" s="209"/>
      <c r="J582" s="209"/>
      <c r="K582" s="145">
        <v>23379</v>
      </c>
      <c r="L582" s="197"/>
      <c r="N582" s="140">
        <v>21995830</v>
      </c>
      <c r="O582" s="145">
        <v>9094</v>
      </c>
      <c r="P582" s="145">
        <v>64249</v>
      </c>
      <c r="Q582" s="145">
        <v>22717</v>
      </c>
      <c r="R582" s="145">
        <v>116122.9</v>
      </c>
      <c r="S582" s="145">
        <v>50516.33</v>
      </c>
      <c r="T582" s="145">
        <v>337</v>
      </c>
      <c r="U582" s="145">
        <v>453</v>
      </c>
      <c r="V582" s="145">
        <v>569</v>
      </c>
      <c r="W582" s="145">
        <v>105</v>
      </c>
      <c r="X582" s="145">
        <v>193</v>
      </c>
      <c r="Y582" s="145">
        <v>277</v>
      </c>
      <c r="Z582" s="145">
        <v>352</v>
      </c>
      <c r="AA582" s="136">
        <f>ROUND((T582+X582)-MAX(0.3*(T582-116-186),0),0)</f>
        <v>520</v>
      </c>
      <c r="AB582" s="136">
        <f>ROUND((U582+Y582)-MAX(0.3*(U582-116-186),0),0)</f>
        <v>685</v>
      </c>
      <c r="AC582" s="136">
        <f>ROUND((V582+Z582)-MAX(0.3*(V582-116-186),0),0)</f>
        <v>841</v>
      </c>
      <c r="AD582" s="203">
        <v>1029</v>
      </c>
      <c r="AE582" s="136">
        <v>407</v>
      </c>
      <c r="AF582" s="136">
        <v>10</v>
      </c>
      <c r="AG582" s="136">
        <f>SUM(AE582:AF582)</f>
        <v>417</v>
      </c>
      <c r="AH582" s="136">
        <f>ROUND((AG582+W582)-MAX(0.3*(AG582-116-186),0),0)</f>
        <v>488</v>
      </c>
      <c r="AI582" s="203">
        <v>171</v>
      </c>
      <c r="AJ582" s="204">
        <v>14.1</v>
      </c>
      <c r="AK582" s="136">
        <v>0</v>
      </c>
      <c r="AL582" s="136">
        <v>97</v>
      </c>
      <c r="AM582" s="136">
        <v>54</v>
      </c>
      <c r="AN582" s="6">
        <v>0.64</v>
      </c>
      <c r="AO582" s="136">
        <v>22</v>
      </c>
      <c r="AP582" s="136">
        <v>13</v>
      </c>
      <c r="AQ582" s="6">
        <v>0.63</v>
      </c>
      <c r="AR582" s="149">
        <v>0</v>
      </c>
      <c r="AS582" s="149">
        <v>0.16700000000000001</v>
      </c>
      <c r="AT582" s="149">
        <v>0.17299999999999999</v>
      </c>
      <c r="AU582" s="149">
        <v>0.17299999999999999</v>
      </c>
      <c r="AV582" s="136">
        <v>0</v>
      </c>
      <c r="AW582" s="136">
        <v>1192</v>
      </c>
      <c r="AX582" s="136">
        <v>1235</v>
      </c>
      <c r="AY582" s="136">
        <v>1235</v>
      </c>
      <c r="AZ582" s="149">
        <v>0</v>
      </c>
      <c r="BA582" s="149">
        <v>0.1193</v>
      </c>
      <c r="BB582" s="149">
        <v>0.1236</v>
      </c>
      <c r="BC582" s="149">
        <v>0.1236</v>
      </c>
      <c r="BD582" s="138">
        <v>0</v>
      </c>
      <c r="BE582" s="138"/>
      <c r="BF582" s="138"/>
      <c r="BG582" s="136">
        <v>0</v>
      </c>
      <c r="BH582" s="6">
        <v>4.25</v>
      </c>
      <c r="BI582" s="6">
        <v>4.25</v>
      </c>
      <c r="BJ582" s="136">
        <v>24318</v>
      </c>
      <c r="BK582" s="136">
        <v>6563</v>
      </c>
      <c r="BL582" s="136">
        <v>266</v>
      </c>
      <c r="BM582" s="136">
        <v>17489</v>
      </c>
      <c r="BN582" s="238">
        <v>150623</v>
      </c>
      <c r="BO582" s="136">
        <v>24470.583333333369</v>
      </c>
      <c r="BP582" s="136">
        <v>34959.669188888904</v>
      </c>
      <c r="BQ582" s="136">
        <v>9130.8338777777808</v>
      </c>
      <c r="BR582" s="136">
        <v>103847.29713333301</v>
      </c>
      <c r="BS582" s="136">
        <v>9118.9243555555495</v>
      </c>
      <c r="BT582" s="136">
        <v>928.58871111111102</v>
      </c>
      <c r="BU582" s="136">
        <v>13383.075633333299</v>
      </c>
    </row>
    <row r="583" spans="1:73">
      <c r="A583" s="4" t="s">
        <v>91</v>
      </c>
      <c r="B583" s="137">
        <v>21</v>
      </c>
      <c r="C583" s="137">
        <v>1991</v>
      </c>
      <c r="D583" s="190">
        <v>4856176</v>
      </c>
      <c r="E583" s="141">
        <v>2456823</v>
      </c>
      <c r="F583" s="141">
        <v>159733</v>
      </c>
      <c r="G583" s="191">
        <v>6.1</v>
      </c>
      <c r="H583" s="209"/>
      <c r="I583" s="209"/>
      <c r="J583" s="209"/>
      <c r="K583" s="145">
        <v>115428</v>
      </c>
      <c r="L583" s="197"/>
      <c r="N583" s="140">
        <v>114751265</v>
      </c>
      <c r="O583" s="145">
        <v>246686</v>
      </c>
      <c r="P583" s="145">
        <v>205243</v>
      </c>
      <c r="Q583" s="145">
        <v>74140</v>
      </c>
      <c r="R583" s="145">
        <v>303683.59999999998</v>
      </c>
      <c r="S583" s="145">
        <v>129812.9</v>
      </c>
      <c r="T583" s="145">
        <v>317</v>
      </c>
      <c r="U583" s="145">
        <v>406</v>
      </c>
      <c r="V583" s="145">
        <v>489</v>
      </c>
      <c r="W583" s="145">
        <v>105</v>
      </c>
      <c r="X583" s="145">
        <v>193</v>
      </c>
      <c r="Y583" s="145">
        <v>277</v>
      </c>
      <c r="Z583" s="145">
        <v>352</v>
      </c>
      <c r="AA583" s="136">
        <f>ROUND((T583+X583)-MAX(0.3*(T583-116-186),0),0)</f>
        <v>506</v>
      </c>
      <c r="AB583" s="136">
        <f>ROUND((U583+Y583)-MAX(0.3*(U583-116-186),0),0)</f>
        <v>652</v>
      </c>
      <c r="AC583" s="136">
        <f>ROUND((V583+Z583)-MAX(0.3*(V583-116-186),0),0)</f>
        <v>785</v>
      </c>
      <c r="AD583" s="203">
        <v>8428</v>
      </c>
      <c r="AE583" s="136">
        <v>407</v>
      </c>
      <c r="AF583" s="136">
        <v>0</v>
      </c>
      <c r="AG583" s="136">
        <f>SUM(AE583:AF583)</f>
        <v>407</v>
      </c>
      <c r="AH583" s="136">
        <f>ROUND((AG583+W583)-MAX(0.3*(AG583-116-186),0),0)</f>
        <v>481</v>
      </c>
      <c r="AI583" s="203">
        <v>432</v>
      </c>
      <c r="AJ583" s="204">
        <v>9.1</v>
      </c>
      <c r="AK583" s="136">
        <v>1</v>
      </c>
      <c r="AL583" s="136">
        <v>117</v>
      </c>
      <c r="AM583" s="136">
        <v>24</v>
      </c>
      <c r="AN583" s="6">
        <v>0.83</v>
      </c>
      <c r="AO583" s="136">
        <v>38</v>
      </c>
      <c r="AP583" s="136">
        <v>9</v>
      </c>
      <c r="AQ583" s="6">
        <v>0.81</v>
      </c>
      <c r="AR583" s="149">
        <v>0</v>
      </c>
      <c r="AS583" s="149">
        <v>0.16700000000000001</v>
      </c>
      <c r="AT583" s="149">
        <v>0.17299999999999999</v>
      </c>
      <c r="AU583" s="149">
        <v>0.17299999999999999</v>
      </c>
      <c r="AV583" s="136">
        <v>0</v>
      </c>
      <c r="AW583" s="136">
        <v>1192</v>
      </c>
      <c r="AX583" s="136">
        <v>1235</v>
      </c>
      <c r="AY583" s="136">
        <v>1235</v>
      </c>
      <c r="AZ583" s="149">
        <v>0</v>
      </c>
      <c r="BA583" s="149">
        <v>0.1193</v>
      </c>
      <c r="BB583" s="149">
        <v>0.1236</v>
      </c>
      <c r="BC583" s="149">
        <v>0.1236</v>
      </c>
      <c r="BD583" s="138">
        <v>0.5</v>
      </c>
      <c r="BE583" s="138"/>
      <c r="BF583" s="138"/>
      <c r="BG583" s="136">
        <v>0</v>
      </c>
      <c r="BH583" s="6">
        <v>4.25</v>
      </c>
      <c r="BI583" s="6">
        <v>4.25</v>
      </c>
      <c r="BJ583" s="136">
        <v>63324</v>
      </c>
      <c r="BK583" s="136">
        <v>15135</v>
      </c>
      <c r="BL583" s="136">
        <v>790</v>
      </c>
      <c r="BM583" s="136">
        <v>47399</v>
      </c>
      <c r="BN583" s="238">
        <v>362520</v>
      </c>
      <c r="BO583" s="136">
        <v>57662.083333333299</v>
      </c>
      <c r="BP583" s="136">
        <v>116172.664655556</v>
      </c>
      <c r="BQ583" s="136">
        <v>28077.0543111111</v>
      </c>
      <c r="BR583" s="136">
        <v>335198.36988888902</v>
      </c>
      <c r="BS583" s="136">
        <v>37480.104711111097</v>
      </c>
      <c r="BT583" s="136">
        <v>5804.8470333333298</v>
      </c>
      <c r="BU583" s="136">
        <v>49339.685966666701</v>
      </c>
    </row>
    <row r="584" spans="1:73">
      <c r="A584" s="4" t="s">
        <v>92</v>
      </c>
      <c r="B584" s="137">
        <v>22</v>
      </c>
      <c r="C584" s="137">
        <v>1991</v>
      </c>
      <c r="D584" s="190">
        <v>5998652</v>
      </c>
      <c r="E584" s="141">
        <v>2919503</v>
      </c>
      <c r="F584" s="141">
        <v>275443</v>
      </c>
      <c r="G584" s="191">
        <v>8.6</v>
      </c>
      <c r="H584" s="209"/>
      <c r="I584" s="209"/>
      <c r="J584" s="209"/>
      <c r="K584" s="145">
        <v>160728</v>
      </c>
      <c r="L584" s="197"/>
      <c r="N584" s="140">
        <v>141238542</v>
      </c>
      <c r="O584" s="145">
        <v>53109</v>
      </c>
      <c r="P584" s="145">
        <v>292187</v>
      </c>
      <c r="Q584" s="145">
        <v>104914</v>
      </c>
      <c r="R584" s="145">
        <v>396863.4</v>
      </c>
      <c r="S584" s="145">
        <v>172134.8</v>
      </c>
      <c r="T584" s="145">
        <v>446</v>
      </c>
      <c r="U584" s="145">
        <v>539</v>
      </c>
      <c r="V584" s="145">
        <v>628</v>
      </c>
      <c r="W584" s="145">
        <v>105</v>
      </c>
      <c r="X584" s="145">
        <v>193</v>
      </c>
      <c r="Y584" s="145">
        <v>277</v>
      </c>
      <c r="Z584" s="145">
        <v>352</v>
      </c>
      <c r="AA584" s="136">
        <f>ROUND((T584+X584)-MAX(0.3*(T584-116-186),0),0)</f>
        <v>596</v>
      </c>
      <c r="AB584" s="136">
        <f>ROUND((U584+Y584)-MAX(0.3*(U584-116-186),0),0)</f>
        <v>745</v>
      </c>
      <c r="AC584" s="136">
        <f>ROUND((V584+Z584)-MAX(0.3*(V584-116-186),0),0)</f>
        <v>882</v>
      </c>
      <c r="AD584" s="203">
        <v>9864</v>
      </c>
      <c r="AE584" s="136">
        <v>407</v>
      </c>
      <c r="AF584" s="136">
        <v>129</v>
      </c>
      <c r="AG584" s="136">
        <f>SUM(AE584:AF584)</f>
        <v>536</v>
      </c>
      <c r="AH584" s="136">
        <f>ROUND((AG584+W584)-MAX(0.3*(AG584-116-186),0),0)</f>
        <v>571</v>
      </c>
      <c r="AI584" s="203">
        <v>637</v>
      </c>
      <c r="AJ584" s="204">
        <v>11</v>
      </c>
      <c r="AK584" s="136">
        <v>0</v>
      </c>
      <c r="AL584" s="136">
        <v>121</v>
      </c>
      <c r="AM584" s="136">
        <v>38</v>
      </c>
      <c r="AN584" s="6">
        <v>0.76</v>
      </c>
      <c r="AO584" s="136">
        <v>26</v>
      </c>
      <c r="AP584" s="136">
        <v>14</v>
      </c>
      <c r="AQ584" s="6">
        <v>0.65</v>
      </c>
      <c r="AR584" s="149">
        <v>0</v>
      </c>
      <c r="AS584" s="149">
        <v>0.16700000000000001</v>
      </c>
      <c r="AT584" s="149">
        <v>0.17299999999999999</v>
      </c>
      <c r="AU584" s="149">
        <v>0.17299999999999999</v>
      </c>
      <c r="AV584" s="136">
        <v>0</v>
      </c>
      <c r="AW584" s="136">
        <v>1192</v>
      </c>
      <c r="AX584" s="136">
        <v>1235</v>
      </c>
      <c r="AY584" s="136">
        <v>1235</v>
      </c>
      <c r="AZ584" s="149">
        <v>0</v>
      </c>
      <c r="BA584" s="149">
        <v>0.1193</v>
      </c>
      <c r="BB584" s="149">
        <v>0.1236</v>
      </c>
      <c r="BC584" s="149">
        <v>0.1236</v>
      </c>
      <c r="BD584" s="138">
        <v>0</v>
      </c>
      <c r="BE584" s="138"/>
      <c r="BF584" s="138"/>
      <c r="BG584" s="136">
        <v>0</v>
      </c>
      <c r="BH584" s="6">
        <v>4.25</v>
      </c>
      <c r="BI584" s="6">
        <v>3.75</v>
      </c>
      <c r="BJ584" s="136">
        <v>127012</v>
      </c>
      <c r="BK584" s="136">
        <v>46735</v>
      </c>
      <c r="BL584" s="136">
        <v>4386</v>
      </c>
      <c r="BM584" s="136">
        <v>75891</v>
      </c>
      <c r="BN584" s="238">
        <v>651056</v>
      </c>
      <c r="BO584" s="136">
        <v>80703.666666666701</v>
      </c>
      <c r="BP584" s="136">
        <v>136329.973733333</v>
      </c>
      <c r="BQ584" s="136">
        <v>22802.0697555556</v>
      </c>
      <c r="BR584" s="136">
        <v>418576.53122222202</v>
      </c>
      <c r="BS584" s="136">
        <v>57340.361911111097</v>
      </c>
      <c r="BT584" s="136">
        <v>2269.4277777777802</v>
      </c>
      <c r="BU584" s="136">
        <v>67530.025166666703</v>
      </c>
    </row>
    <row r="585" spans="1:73">
      <c r="A585" s="4" t="s">
        <v>93</v>
      </c>
      <c r="B585" s="137">
        <v>23</v>
      </c>
      <c r="C585" s="137">
        <v>1991</v>
      </c>
      <c r="D585" s="190">
        <v>9395022</v>
      </c>
      <c r="E585" s="141">
        <v>4172673</v>
      </c>
      <c r="F585" s="141">
        <v>422991</v>
      </c>
      <c r="G585" s="191">
        <v>9.1999999999999993</v>
      </c>
      <c r="H585" s="209"/>
      <c r="I585" s="209"/>
      <c r="J585" s="209"/>
      <c r="K585" s="145">
        <v>197717</v>
      </c>
      <c r="L585" s="197"/>
      <c r="N585" s="140">
        <v>180155777</v>
      </c>
      <c r="O585" s="145">
        <v>162106</v>
      </c>
      <c r="P585" s="145">
        <v>685457</v>
      </c>
      <c r="Q585" s="145">
        <v>227639</v>
      </c>
      <c r="R585" s="145">
        <v>978378.1</v>
      </c>
      <c r="S585" s="145">
        <v>408086.3</v>
      </c>
      <c r="T585" s="145">
        <v>429</v>
      </c>
      <c r="U585" s="145">
        <v>525</v>
      </c>
      <c r="V585" s="145">
        <v>635</v>
      </c>
      <c r="W585" s="145">
        <v>105</v>
      </c>
      <c r="X585" s="145">
        <v>193</v>
      </c>
      <c r="Y585" s="145">
        <v>277</v>
      </c>
      <c r="Z585" s="145">
        <v>352</v>
      </c>
      <c r="AA585" s="136">
        <f>ROUND((T585+X585)-MAX(0.3*(T585-116-186),0),0)</f>
        <v>584</v>
      </c>
      <c r="AB585" s="136">
        <f>ROUND((U585+Y585)-MAX(0.3*(U585-116-186),0),0)</f>
        <v>735</v>
      </c>
      <c r="AC585" s="136">
        <f>ROUND((V585+Z585)-MAX(0.3*(V585-116-186),0),0)</f>
        <v>887</v>
      </c>
      <c r="AD585" s="203">
        <v>4445</v>
      </c>
      <c r="AE585" s="136">
        <v>407</v>
      </c>
      <c r="AF585" s="136">
        <v>31</v>
      </c>
      <c r="AG585" s="136">
        <f>SUM(AE585:AF585)</f>
        <v>438</v>
      </c>
      <c r="AH585" s="136">
        <f>ROUND((AG585+W585)-MAX(0.3*(AG585-116-186),0),0)</f>
        <v>502</v>
      </c>
      <c r="AI585" s="203">
        <v>1308</v>
      </c>
      <c r="AJ585" s="204">
        <v>14.1</v>
      </c>
      <c r="AK585" s="136">
        <v>0</v>
      </c>
      <c r="AL585" s="136">
        <v>61</v>
      </c>
      <c r="AM585" s="136">
        <v>49</v>
      </c>
      <c r="AN585" s="6">
        <v>0.55000000000000004</v>
      </c>
      <c r="AO585" s="136">
        <v>18</v>
      </c>
      <c r="AP585" s="136">
        <v>20</v>
      </c>
      <c r="AQ585" s="6">
        <v>0.47</v>
      </c>
      <c r="AR585" s="149">
        <v>0</v>
      </c>
      <c r="AS585" s="149">
        <v>0.16700000000000001</v>
      </c>
      <c r="AT585" s="149">
        <v>0.17299999999999999</v>
      </c>
      <c r="AU585" s="149">
        <v>0.17299999999999999</v>
      </c>
      <c r="AV585" s="136">
        <v>0</v>
      </c>
      <c r="AW585" s="136">
        <v>1192</v>
      </c>
      <c r="AX585" s="136">
        <v>1235</v>
      </c>
      <c r="AY585" s="136">
        <v>1235</v>
      </c>
      <c r="AZ585" s="149">
        <v>0</v>
      </c>
      <c r="BA585" s="149">
        <v>0.1193</v>
      </c>
      <c r="BB585" s="149">
        <v>0.1236</v>
      </c>
      <c r="BC585" s="149">
        <v>0.1236</v>
      </c>
      <c r="BD585" s="138">
        <v>0</v>
      </c>
      <c r="BE585" s="138"/>
      <c r="BF585" s="138"/>
      <c r="BG585" s="136">
        <v>0</v>
      </c>
      <c r="BH585" s="6">
        <v>4.25</v>
      </c>
      <c r="BI585" s="6">
        <v>3.35</v>
      </c>
      <c r="BJ585" s="136">
        <v>151271</v>
      </c>
      <c r="BK585" s="136">
        <v>26020</v>
      </c>
      <c r="BL585" s="136">
        <v>2194</v>
      </c>
      <c r="BM585" s="136">
        <v>123057</v>
      </c>
      <c r="BN585" s="238">
        <v>1112533</v>
      </c>
      <c r="BO585" s="136">
        <v>166950</v>
      </c>
      <c r="BP585" s="136">
        <v>281498.38153333298</v>
      </c>
      <c r="BQ585" s="136">
        <v>37729.820099999997</v>
      </c>
      <c r="BR585" s="136">
        <v>714233.72886666702</v>
      </c>
      <c r="BS585" s="136">
        <v>37021.438622222202</v>
      </c>
      <c r="BT585" s="136">
        <v>974.01548888888897</v>
      </c>
      <c r="BU585" s="136">
        <v>42008.629988888897</v>
      </c>
    </row>
    <row r="586" spans="1:73">
      <c r="A586" s="4" t="s">
        <v>94</v>
      </c>
      <c r="B586" s="137">
        <v>24</v>
      </c>
      <c r="C586" s="137">
        <v>1991</v>
      </c>
      <c r="D586" s="190">
        <v>4427429</v>
      </c>
      <c r="E586" s="141">
        <v>2302626</v>
      </c>
      <c r="F586" s="141">
        <v>124980</v>
      </c>
      <c r="G586" s="191">
        <v>5.0999999999999996</v>
      </c>
      <c r="H586" s="209"/>
      <c r="I586" s="209"/>
      <c r="J586" s="209"/>
      <c r="K586" s="145">
        <v>106102</v>
      </c>
      <c r="L586" s="197"/>
      <c r="N586" s="140">
        <v>89548001</v>
      </c>
      <c r="O586" s="145">
        <v>128161</v>
      </c>
      <c r="P586" s="145">
        <v>179749</v>
      </c>
      <c r="Q586" s="145">
        <v>60005</v>
      </c>
      <c r="R586" s="145">
        <v>286061.40000000002</v>
      </c>
      <c r="S586" s="145">
        <v>119532.5</v>
      </c>
      <c r="T586" s="145">
        <v>437</v>
      </c>
      <c r="U586" s="145">
        <v>532</v>
      </c>
      <c r="V586" s="145">
        <v>621</v>
      </c>
      <c r="W586" s="145">
        <v>105</v>
      </c>
      <c r="X586" s="145">
        <v>193</v>
      </c>
      <c r="Y586" s="145">
        <v>277</v>
      </c>
      <c r="Z586" s="145">
        <v>352</v>
      </c>
      <c r="AA586" s="136">
        <f>ROUND((T586+X586)-MAX(0.3*(T586-116-186),0),0)</f>
        <v>590</v>
      </c>
      <c r="AB586" s="136">
        <f>ROUND((U586+Y586)-MAX(0.3*(U586-116-186),0),0)</f>
        <v>740</v>
      </c>
      <c r="AC586" s="136">
        <f>ROUND((V586+Z586)-MAX(0.3*(V586-116-186),0),0)</f>
        <v>877</v>
      </c>
      <c r="AD586" s="203">
        <v>1762</v>
      </c>
      <c r="AE586" s="136">
        <v>407</v>
      </c>
      <c r="AF586" s="136">
        <v>81</v>
      </c>
      <c r="AG586" s="136">
        <f>SUM(AE586:AF586)</f>
        <v>488</v>
      </c>
      <c r="AH586" s="136">
        <f>ROUND((AG586+W586)-MAX(0.3*(AG586-116-186),0),0)</f>
        <v>537</v>
      </c>
      <c r="AI586" s="203">
        <v>564</v>
      </c>
      <c r="AJ586" s="204">
        <v>12.9</v>
      </c>
      <c r="AK586" s="136">
        <v>0</v>
      </c>
      <c r="AL586" s="136">
        <v>80</v>
      </c>
      <c r="AM586" s="136">
        <v>54</v>
      </c>
      <c r="AN586" s="6">
        <v>0.6</v>
      </c>
      <c r="AO586" s="136">
        <v>46</v>
      </c>
      <c r="AP586" s="136">
        <v>21</v>
      </c>
      <c r="AQ586" s="6">
        <v>0.69</v>
      </c>
      <c r="AR586" s="149">
        <v>0</v>
      </c>
      <c r="AS586" s="149">
        <v>0.16700000000000001</v>
      </c>
      <c r="AT586" s="149">
        <v>0.17299999999999999</v>
      </c>
      <c r="AU586" s="149">
        <v>0.17299999999999999</v>
      </c>
      <c r="AV586" s="136">
        <v>0</v>
      </c>
      <c r="AW586" s="136">
        <v>1192</v>
      </c>
      <c r="AX586" s="136">
        <v>1235</v>
      </c>
      <c r="AY586" s="136">
        <v>1235</v>
      </c>
      <c r="AZ586" s="149">
        <v>0</v>
      </c>
      <c r="BA586" s="149">
        <v>0.1193</v>
      </c>
      <c r="BB586" s="149">
        <v>0.1236</v>
      </c>
      <c r="BC586" s="149">
        <v>0.1236</v>
      </c>
      <c r="BD586" s="138">
        <v>0.1</v>
      </c>
      <c r="BE586" s="138"/>
      <c r="BF586" s="138"/>
      <c r="BG586" s="136">
        <v>1</v>
      </c>
      <c r="BH586" s="6">
        <v>4.25</v>
      </c>
      <c r="BI586" s="6">
        <v>4.25</v>
      </c>
      <c r="BJ586" s="136">
        <v>43776</v>
      </c>
      <c r="BK586" s="136">
        <v>10124</v>
      </c>
      <c r="BL586" s="136">
        <v>705</v>
      </c>
      <c r="BM586" s="136">
        <v>32947</v>
      </c>
      <c r="BN586" s="238">
        <v>421738</v>
      </c>
      <c r="BO586" s="136">
        <v>77430.416666666701</v>
      </c>
      <c r="BP586" s="136">
        <v>116386.093688889</v>
      </c>
      <c r="BQ586" s="136">
        <v>36510.123366666703</v>
      </c>
      <c r="BR586" s="136">
        <v>486243.67732222198</v>
      </c>
      <c r="BS586" s="136">
        <v>25411.961911111099</v>
      </c>
      <c r="BT586" s="136">
        <v>1787.3908222222201</v>
      </c>
      <c r="BU586" s="136">
        <v>32582.7640111111</v>
      </c>
    </row>
    <row r="587" spans="1:73">
      <c r="A587" s="4" t="s">
        <v>95</v>
      </c>
      <c r="B587" s="137">
        <v>25</v>
      </c>
      <c r="C587" s="137">
        <v>1991</v>
      </c>
      <c r="D587" s="190">
        <v>2591230</v>
      </c>
      <c r="E587" s="141">
        <v>1082959</v>
      </c>
      <c r="F587" s="141">
        <v>101079</v>
      </c>
      <c r="G587" s="191">
        <v>8.5</v>
      </c>
      <c r="H587" s="209"/>
      <c r="I587" s="209"/>
      <c r="J587" s="209"/>
      <c r="K587" s="145">
        <v>40862</v>
      </c>
      <c r="L587" s="197"/>
      <c r="N587" s="140">
        <v>36072135</v>
      </c>
      <c r="O587" s="145">
        <v>21315</v>
      </c>
      <c r="P587" s="145">
        <v>177390</v>
      </c>
      <c r="Q587" s="145">
        <v>60106</v>
      </c>
      <c r="R587" s="145">
        <v>519907.1</v>
      </c>
      <c r="S587" s="145">
        <v>186997.8</v>
      </c>
      <c r="T587" s="145">
        <v>96</v>
      </c>
      <c r="U587" s="145">
        <v>120</v>
      </c>
      <c r="V587" s="145">
        <v>144</v>
      </c>
      <c r="W587" s="145">
        <v>105</v>
      </c>
      <c r="X587" s="145">
        <v>193</v>
      </c>
      <c r="Y587" s="145">
        <v>277</v>
      </c>
      <c r="Z587" s="145">
        <v>352</v>
      </c>
      <c r="AA587" s="136">
        <f>ROUND((T587+X587)-MAX(0.3*(T587-116-186),0),0)</f>
        <v>289</v>
      </c>
      <c r="AB587" s="136">
        <f>ROUND((U587+Y587)-MAX(0.3*(U587-116-186),0),0)</f>
        <v>397</v>
      </c>
      <c r="AC587" s="136">
        <f>ROUND((V587+Z587)-MAX(0.3*(V587-116-186),0),0)</f>
        <v>496</v>
      </c>
      <c r="AD587" s="203">
        <v>10283</v>
      </c>
      <c r="AE587" s="136">
        <v>407</v>
      </c>
      <c r="AF587" s="136">
        <v>0</v>
      </c>
      <c r="AG587" s="136">
        <f>SUM(AE587:AF587)</f>
        <v>407</v>
      </c>
      <c r="AH587" s="136">
        <f>ROUND((AG587+W587)-MAX(0.3*(AG587-116-186),0),0)</f>
        <v>481</v>
      </c>
      <c r="AI587" s="203">
        <v>635</v>
      </c>
      <c r="AJ587" s="204">
        <v>23.7</v>
      </c>
      <c r="AK587" s="136">
        <v>1</v>
      </c>
      <c r="AL587" s="136">
        <v>102</v>
      </c>
      <c r="AM587" s="136">
        <v>19</v>
      </c>
      <c r="AN587" s="6">
        <v>0.84</v>
      </c>
      <c r="AO587" s="136">
        <v>44</v>
      </c>
      <c r="AP587" s="136">
        <v>8</v>
      </c>
      <c r="AQ587" s="6">
        <v>0.85</v>
      </c>
      <c r="AR587" s="149">
        <v>0</v>
      </c>
      <c r="AS587" s="149">
        <v>0.16700000000000001</v>
      </c>
      <c r="AT587" s="149">
        <v>0.17299999999999999</v>
      </c>
      <c r="AU587" s="149">
        <v>0.17299999999999999</v>
      </c>
      <c r="AV587" s="136">
        <v>0</v>
      </c>
      <c r="AW587" s="136">
        <v>1192</v>
      </c>
      <c r="AX587" s="136">
        <v>1235</v>
      </c>
      <c r="AY587" s="136">
        <v>1235</v>
      </c>
      <c r="AZ587" s="149">
        <v>0</v>
      </c>
      <c r="BA587" s="149">
        <v>0.1193</v>
      </c>
      <c r="BB587" s="149">
        <v>0.1236</v>
      </c>
      <c r="BC587" s="149">
        <v>0.1236</v>
      </c>
      <c r="BD587" s="138">
        <v>0</v>
      </c>
      <c r="BE587" s="138"/>
      <c r="BF587" s="138"/>
      <c r="BG587" s="136">
        <v>0</v>
      </c>
      <c r="BH587" s="6">
        <v>4.25</v>
      </c>
      <c r="BI587" s="6">
        <v>4.25</v>
      </c>
      <c r="BJ587" s="136">
        <v>118222</v>
      </c>
      <c r="BK587" s="136">
        <v>39593</v>
      </c>
      <c r="BL587" s="136">
        <v>1635</v>
      </c>
      <c r="BM587" s="136">
        <v>76994</v>
      </c>
      <c r="BN587" s="238">
        <v>469684</v>
      </c>
      <c r="BO587" s="136">
        <v>108775.66666666701</v>
      </c>
      <c r="BP587" s="136">
        <v>250823.75854444399</v>
      </c>
      <c r="BQ587" s="136">
        <v>35554.310988888901</v>
      </c>
      <c r="BR587" s="136">
        <v>414100.56334444502</v>
      </c>
      <c r="BS587" s="136">
        <v>117430.000655556</v>
      </c>
      <c r="BT587" s="136">
        <v>8904.0255222222204</v>
      </c>
      <c r="BU587" s="136">
        <v>139373.72646666699</v>
      </c>
    </row>
    <row r="588" spans="1:73">
      <c r="A588" s="4" t="s">
        <v>96</v>
      </c>
      <c r="B588" s="137">
        <v>26</v>
      </c>
      <c r="C588" s="137">
        <v>1991</v>
      </c>
      <c r="D588" s="190">
        <v>5157770</v>
      </c>
      <c r="E588" s="141">
        <v>2471095</v>
      </c>
      <c r="F588" s="141">
        <v>173990</v>
      </c>
      <c r="G588" s="191">
        <v>6.6</v>
      </c>
      <c r="H588" s="209"/>
      <c r="I588" s="209"/>
      <c r="J588" s="209"/>
      <c r="K588" s="145">
        <v>109162</v>
      </c>
      <c r="L588" s="197"/>
      <c r="N588" s="140">
        <v>95972532</v>
      </c>
      <c r="O588" s="145">
        <v>51273</v>
      </c>
      <c r="P588" s="145">
        <v>228134</v>
      </c>
      <c r="Q588" s="145">
        <v>76922</v>
      </c>
      <c r="R588" s="145">
        <v>490106.9</v>
      </c>
      <c r="S588" s="145">
        <v>189700.9</v>
      </c>
      <c r="T588" s="145">
        <v>234</v>
      </c>
      <c r="U588" s="145">
        <v>292</v>
      </c>
      <c r="V588" s="145">
        <v>342</v>
      </c>
      <c r="W588" s="145">
        <v>105</v>
      </c>
      <c r="X588" s="145">
        <v>193</v>
      </c>
      <c r="Y588" s="145">
        <v>277</v>
      </c>
      <c r="Z588" s="145">
        <v>352</v>
      </c>
      <c r="AA588" s="136">
        <f>ROUND((T588+X588)-MAX(0.3*(T588-116-186),0),0)</f>
        <v>427</v>
      </c>
      <c r="AB588" s="136">
        <f>ROUND((U588+Y588)-MAX(0.3*(U588-116-186),0),0)</f>
        <v>569</v>
      </c>
      <c r="AC588" s="136">
        <f>ROUND((V588+Z588)-MAX(0.3*(V588-116-186),0),0)</f>
        <v>682</v>
      </c>
      <c r="AD588" s="203">
        <v>7999</v>
      </c>
      <c r="AE588" s="136">
        <v>407</v>
      </c>
      <c r="AF588" s="136">
        <v>0</v>
      </c>
      <c r="AG588" s="136">
        <f>SUM(AE588:AF588)</f>
        <v>407</v>
      </c>
      <c r="AH588" s="136">
        <f>ROUND((AG588+W588)-MAX(0.3*(AG588-116-186),0),0)</f>
        <v>481</v>
      </c>
      <c r="AI588" s="203">
        <v>740</v>
      </c>
      <c r="AJ588" s="204">
        <v>14.8</v>
      </c>
      <c r="AK588" s="136">
        <v>0</v>
      </c>
      <c r="AL588" s="136">
        <v>97</v>
      </c>
      <c r="AM588" s="136">
        <v>65</v>
      </c>
      <c r="AN588" s="6">
        <v>0.6</v>
      </c>
      <c r="AO588" s="136">
        <v>23</v>
      </c>
      <c r="AP588" s="136">
        <v>11</v>
      </c>
      <c r="AQ588" s="6">
        <v>0.68</v>
      </c>
      <c r="AR588" s="149">
        <v>0</v>
      </c>
      <c r="AS588" s="149">
        <v>0.16700000000000001</v>
      </c>
      <c r="AT588" s="149">
        <v>0.17299999999999999</v>
      </c>
      <c r="AU588" s="149">
        <v>0.17299999999999999</v>
      </c>
      <c r="AV588" s="136">
        <v>0</v>
      </c>
      <c r="AW588" s="136">
        <v>1192</v>
      </c>
      <c r="AX588" s="136">
        <v>1235</v>
      </c>
      <c r="AY588" s="136">
        <v>1235</v>
      </c>
      <c r="AZ588" s="149">
        <v>0</v>
      </c>
      <c r="BA588" s="149">
        <v>0.1193</v>
      </c>
      <c r="BB588" s="149">
        <v>0.1236</v>
      </c>
      <c r="BC588" s="149">
        <v>0.1236</v>
      </c>
      <c r="BD588" s="138">
        <v>0</v>
      </c>
      <c r="BE588" s="138"/>
      <c r="BF588" s="138"/>
      <c r="BG588" s="136">
        <v>0</v>
      </c>
      <c r="BH588" s="6">
        <v>4.25</v>
      </c>
      <c r="BI588" s="6">
        <v>4.25</v>
      </c>
      <c r="BJ588" s="136">
        <v>90049</v>
      </c>
      <c r="BK588" s="136">
        <v>20426</v>
      </c>
      <c r="BL588" s="136">
        <v>1150</v>
      </c>
      <c r="BM588" s="136">
        <v>68473</v>
      </c>
      <c r="BN588" s="238">
        <v>503310</v>
      </c>
      <c r="BO588" s="136">
        <v>80519.083333333299</v>
      </c>
      <c r="BP588" s="136">
        <v>178775.021533333</v>
      </c>
      <c r="BQ588" s="136">
        <v>35288.543855555603</v>
      </c>
      <c r="BR588" s="136">
        <v>541152.82273333299</v>
      </c>
      <c r="BS588" s="136">
        <v>56525.408488888897</v>
      </c>
      <c r="BT588" s="136">
        <v>4193.3460333333296</v>
      </c>
      <c r="BU588" s="136">
        <v>74967.997155555597</v>
      </c>
    </row>
    <row r="589" spans="1:73">
      <c r="A589" s="4" t="s">
        <v>97</v>
      </c>
      <c r="B589" s="137">
        <v>27</v>
      </c>
      <c r="C589" s="137">
        <v>1991</v>
      </c>
      <c r="D589" s="190">
        <v>807837</v>
      </c>
      <c r="E589" s="141">
        <v>377804</v>
      </c>
      <c r="F589" s="141">
        <v>28033</v>
      </c>
      <c r="G589" s="191">
        <v>6.9</v>
      </c>
      <c r="H589" s="209"/>
      <c r="I589" s="209"/>
      <c r="J589" s="209"/>
      <c r="K589" s="145">
        <v>13875</v>
      </c>
      <c r="L589" s="197"/>
      <c r="N589" s="140">
        <v>13256187</v>
      </c>
      <c r="O589" s="145">
        <v>131819</v>
      </c>
      <c r="P589" s="145">
        <v>30420</v>
      </c>
      <c r="Q589" s="145">
        <v>10109</v>
      </c>
      <c r="R589" s="145">
        <v>60964.92</v>
      </c>
      <c r="S589" s="145">
        <v>22846.58</v>
      </c>
      <c r="T589" s="145">
        <v>295</v>
      </c>
      <c r="U589" s="145">
        <v>370</v>
      </c>
      <c r="V589" s="145">
        <v>445</v>
      </c>
      <c r="W589" s="145">
        <v>105</v>
      </c>
      <c r="X589" s="145">
        <v>193</v>
      </c>
      <c r="Y589" s="145">
        <v>277</v>
      </c>
      <c r="Z589" s="145">
        <v>352</v>
      </c>
      <c r="AA589" s="136">
        <f>ROUND((T589+X589)-MAX(0.3*(T589-116-186),0),0)</f>
        <v>488</v>
      </c>
      <c r="AB589" s="136">
        <f>ROUND((U589+Y589)-MAX(0.3*(U589-116-186),0),0)</f>
        <v>627</v>
      </c>
      <c r="AC589" s="136">
        <f>ROUND((V589+Z589)-MAX(0.3*(V589-116-186),0),0)</f>
        <v>754</v>
      </c>
      <c r="AD589" s="203">
        <v>954</v>
      </c>
      <c r="AE589" s="136">
        <v>407</v>
      </c>
      <c r="AF589" s="136">
        <v>0</v>
      </c>
      <c r="AG589" s="136">
        <f>SUM(AE589:AF589)</f>
        <v>407</v>
      </c>
      <c r="AH589" s="136">
        <f>ROUND((AG589+W589)-MAX(0.3*(AG589-116-186),0),0)</f>
        <v>481</v>
      </c>
      <c r="AI589" s="203">
        <v>127</v>
      </c>
      <c r="AJ589" s="204">
        <v>15.4</v>
      </c>
      <c r="AK589" s="136">
        <v>0</v>
      </c>
      <c r="AL589" s="136">
        <v>61</v>
      </c>
      <c r="AM589" s="136">
        <v>39</v>
      </c>
      <c r="AN589" s="6">
        <v>0.61</v>
      </c>
      <c r="AO589" s="136">
        <v>29</v>
      </c>
      <c r="AP589" s="136">
        <v>21</v>
      </c>
      <c r="AQ589" s="6">
        <v>0.57999999999999996</v>
      </c>
      <c r="AR589" s="149">
        <v>0</v>
      </c>
      <c r="AS589" s="149">
        <v>0.16700000000000001</v>
      </c>
      <c r="AT589" s="149">
        <v>0.17299999999999999</v>
      </c>
      <c r="AU589" s="149">
        <v>0.17299999999999999</v>
      </c>
      <c r="AV589" s="136">
        <v>0</v>
      </c>
      <c r="AW589" s="136">
        <v>1192</v>
      </c>
      <c r="AX589" s="136">
        <v>1235</v>
      </c>
      <c r="AY589" s="136">
        <v>1235</v>
      </c>
      <c r="AZ589" s="149">
        <v>0</v>
      </c>
      <c r="BA589" s="149">
        <v>0.1193</v>
      </c>
      <c r="BB589" s="149">
        <v>0.1236</v>
      </c>
      <c r="BC589" s="149">
        <v>0.1236</v>
      </c>
      <c r="BD589" s="138">
        <v>0</v>
      </c>
      <c r="BE589" s="138"/>
      <c r="BF589" s="138"/>
      <c r="BG589" s="136">
        <v>0</v>
      </c>
      <c r="BH589" s="6">
        <v>4.25</v>
      </c>
      <c r="BI589" s="6">
        <v>4.25</v>
      </c>
      <c r="BJ589" s="136">
        <v>10753</v>
      </c>
      <c r="BK589" s="136">
        <v>1797</v>
      </c>
      <c r="BL589" s="136">
        <v>121</v>
      </c>
      <c r="BM589" s="136">
        <v>8835</v>
      </c>
      <c r="BN589" s="238">
        <v>63615</v>
      </c>
      <c r="BO589" s="136">
        <v>16486.25</v>
      </c>
      <c r="BP589" s="136">
        <v>28140.350533333301</v>
      </c>
      <c r="BQ589" s="136">
        <v>7157.7272888888901</v>
      </c>
      <c r="BR589" s="136">
        <v>84124.415688888897</v>
      </c>
      <c r="BS589" s="136">
        <v>5405.0435555555596</v>
      </c>
      <c r="BT589" s="136">
        <v>485.52053333333299</v>
      </c>
      <c r="BU589" s="136">
        <v>6947.6207666666696</v>
      </c>
    </row>
    <row r="590" spans="1:73">
      <c r="A590" s="4" t="s">
        <v>98</v>
      </c>
      <c r="B590" s="137">
        <v>28</v>
      </c>
      <c r="C590" s="137">
        <v>1991</v>
      </c>
      <c r="D590" s="190">
        <v>1590805</v>
      </c>
      <c r="E590" s="141">
        <v>814020</v>
      </c>
      <c r="F590" s="141">
        <v>22274</v>
      </c>
      <c r="G590" s="191">
        <v>2.7</v>
      </c>
      <c r="H590" s="209"/>
      <c r="I590" s="209"/>
      <c r="J590" s="209"/>
      <c r="K590" s="145">
        <v>35613</v>
      </c>
      <c r="L590" s="197"/>
      <c r="N590" s="140">
        <v>30327262</v>
      </c>
      <c r="O590" s="145">
        <v>5238</v>
      </c>
      <c r="P590" s="145">
        <v>45310</v>
      </c>
      <c r="Q590" s="145">
        <v>15479</v>
      </c>
      <c r="R590" s="145">
        <v>99051.41</v>
      </c>
      <c r="S590" s="145">
        <v>39239.5</v>
      </c>
      <c r="T590" s="145">
        <v>293</v>
      </c>
      <c r="U590" s="145">
        <v>364</v>
      </c>
      <c r="V590" s="145">
        <v>435</v>
      </c>
      <c r="W590" s="145">
        <v>105</v>
      </c>
      <c r="X590" s="145">
        <v>193</v>
      </c>
      <c r="Y590" s="145">
        <v>277</v>
      </c>
      <c r="Z590" s="145">
        <v>352</v>
      </c>
      <c r="AA590" s="136">
        <f>ROUND((T590+X590)-MAX(0.3*(T590-116-186),0),0)</f>
        <v>486</v>
      </c>
      <c r="AB590" s="136">
        <f>ROUND((U590+Y590)-MAX(0.3*(U590-116-186),0),0)</f>
        <v>622</v>
      </c>
      <c r="AC590" s="136">
        <f>ROUND((V590+Z590)-MAX(0.3*(V590-116-186),0),0)</f>
        <v>747</v>
      </c>
      <c r="AD590" s="203">
        <v>2564</v>
      </c>
      <c r="AE590" s="136">
        <v>407</v>
      </c>
      <c r="AF590" s="136">
        <v>24</v>
      </c>
      <c r="AG590" s="136">
        <f>SUM(AE590:AF590)</f>
        <v>431</v>
      </c>
      <c r="AH590" s="136">
        <f>ROUND((AG590+W590)-MAX(0.3*(AG590-116-186),0),0)</f>
        <v>497</v>
      </c>
      <c r="AI590" s="203">
        <v>157</v>
      </c>
      <c r="AJ590" s="204">
        <v>9.5</v>
      </c>
      <c r="AK590" s="136">
        <v>1</v>
      </c>
      <c r="AL590" s="136"/>
      <c r="AM590" s="136"/>
      <c r="AN590" s="6"/>
      <c r="AO590" s="136"/>
      <c r="AP590" s="136"/>
      <c r="AQ590" s="6"/>
      <c r="AR590" s="149">
        <v>0</v>
      </c>
      <c r="AS590" s="149">
        <v>0.16700000000000001</v>
      </c>
      <c r="AT590" s="149">
        <v>0.17299999999999999</v>
      </c>
      <c r="AU590" s="149">
        <v>0.17299999999999999</v>
      </c>
      <c r="AV590" s="136">
        <v>0</v>
      </c>
      <c r="AW590" s="136">
        <v>1192</v>
      </c>
      <c r="AX590" s="136">
        <v>1235</v>
      </c>
      <c r="AY590" s="136">
        <v>1235</v>
      </c>
      <c r="AZ590" s="149">
        <v>0</v>
      </c>
      <c r="BA590" s="149">
        <v>0.1193</v>
      </c>
      <c r="BB590" s="149">
        <v>0.1236</v>
      </c>
      <c r="BC590" s="149">
        <v>0.1236</v>
      </c>
      <c r="BD590" s="138">
        <v>0</v>
      </c>
      <c r="BE590" s="138"/>
      <c r="BF590" s="138"/>
      <c r="BG590" s="136">
        <v>0</v>
      </c>
      <c r="BH590" s="6">
        <v>4.25</v>
      </c>
      <c r="BI590" s="6">
        <v>4.25</v>
      </c>
      <c r="BJ590" s="136">
        <v>16779</v>
      </c>
      <c r="BK590" s="136">
        <v>3449</v>
      </c>
      <c r="BL590" s="136">
        <v>244</v>
      </c>
      <c r="BM590" s="136">
        <v>13086</v>
      </c>
      <c r="BN590" s="238">
        <v>133751</v>
      </c>
      <c r="BO590" s="136">
        <v>26044.25</v>
      </c>
      <c r="BP590" s="136">
        <v>46860.446799999998</v>
      </c>
      <c r="BQ590" s="136">
        <v>18320.5458</v>
      </c>
      <c r="BR590" s="136">
        <v>192272.683688889</v>
      </c>
      <c r="BS590" s="136">
        <v>9107.1022555555592</v>
      </c>
      <c r="BT590" s="136">
        <v>750.79089999999997</v>
      </c>
      <c r="BU590" s="136">
        <v>11429.341955555599</v>
      </c>
    </row>
    <row r="591" spans="1:73">
      <c r="A591" s="4" t="s">
        <v>99</v>
      </c>
      <c r="B591" s="137">
        <v>29</v>
      </c>
      <c r="C591" s="137">
        <v>1991</v>
      </c>
      <c r="D591" s="190">
        <v>1285046</v>
      </c>
      <c r="E591" s="141">
        <v>661785</v>
      </c>
      <c r="F591" s="141">
        <v>40964</v>
      </c>
      <c r="G591" s="191">
        <v>5.8</v>
      </c>
      <c r="H591" s="209"/>
      <c r="I591" s="209"/>
      <c r="J591" s="209"/>
      <c r="K591" s="145">
        <v>32786</v>
      </c>
      <c r="L591" s="197"/>
      <c r="N591" s="140">
        <v>27487103</v>
      </c>
      <c r="O591" s="145">
        <v>563091</v>
      </c>
      <c r="P591" s="145">
        <v>26611</v>
      </c>
      <c r="Q591" s="145">
        <v>9674</v>
      </c>
      <c r="R591" s="145">
        <v>63077.5</v>
      </c>
      <c r="S591" s="145">
        <v>27826.5</v>
      </c>
      <c r="T591" s="145">
        <v>270</v>
      </c>
      <c r="U591" s="145">
        <v>330</v>
      </c>
      <c r="V591" s="145">
        <v>390</v>
      </c>
      <c r="W591" s="145">
        <v>105</v>
      </c>
      <c r="X591" s="145">
        <v>193</v>
      </c>
      <c r="Y591" s="145">
        <v>277</v>
      </c>
      <c r="Z591" s="145">
        <v>352</v>
      </c>
      <c r="AA591" s="136">
        <f>ROUND((T591+X591)-MAX(0.3*(T591-116-186),0),0)</f>
        <v>463</v>
      </c>
      <c r="AB591" s="136">
        <f>ROUND((U591+Y591)-MAX(0.3*(U591-116-186),0),0)</f>
        <v>599</v>
      </c>
      <c r="AC591" s="136">
        <f>ROUND((V591+Z591)-MAX(0.3*(V591-116-186),0),0)</f>
        <v>716</v>
      </c>
      <c r="AD591" s="203">
        <v>1410</v>
      </c>
      <c r="AE591" s="136">
        <v>407</v>
      </c>
      <c r="AF591" s="136">
        <v>36</v>
      </c>
      <c r="AG591" s="136">
        <f>SUM(AE591:AF591)</f>
        <v>443</v>
      </c>
      <c r="AH591" s="136">
        <f>ROUND((AG591+W591)-MAX(0.3*(AG591-116-186),0),0)</f>
        <v>506</v>
      </c>
      <c r="AI591" s="203">
        <v>141</v>
      </c>
      <c r="AJ591" s="204">
        <v>11.4</v>
      </c>
      <c r="AK591" s="136">
        <v>1</v>
      </c>
      <c r="AL591" s="136">
        <v>22</v>
      </c>
      <c r="AM591" s="136">
        <v>20</v>
      </c>
      <c r="AN591" s="6">
        <v>0.52</v>
      </c>
      <c r="AO591" s="136">
        <v>11</v>
      </c>
      <c r="AP591" s="136">
        <v>10</v>
      </c>
      <c r="AQ591" s="6">
        <v>0.52</v>
      </c>
      <c r="AR591" s="149">
        <v>0</v>
      </c>
      <c r="AS591" s="149">
        <v>0.16700000000000001</v>
      </c>
      <c r="AT591" s="149">
        <v>0.17299999999999999</v>
      </c>
      <c r="AU591" s="149">
        <v>0.17299999999999999</v>
      </c>
      <c r="AV591" s="136">
        <v>0</v>
      </c>
      <c r="AW591" s="136">
        <v>1192</v>
      </c>
      <c r="AX591" s="136">
        <v>1235</v>
      </c>
      <c r="AY591" s="136">
        <v>1235</v>
      </c>
      <c r="AZ591" s="149">
        <v>0</v>
      </c>
      <c r="BA591" s="149">
        <v>0.1193</v>
      </c>
      <c r="BB591" s="149">
        <v>0.1236</v>
      </c>
      <c r="BC591" s="149">
        <v>0.1236</v>
      </c>
      <c r="BD591" s="138">
        <v>0</v>
      </c>
      <c r="BE591" s="138"/>
      <c r="BF591" s="138"/>
      <c r="BG591" s="136">
        <v>0</v>
      </c>
      <c r="BH591" s="6">
        <v>4.25</v>
      </c>
      <c r="BI591" s="6">
        <v>4.25</v>
      </c>
      <c r="BJ591" s="136">
        <v>12615</v>
      </c>
      <c r="BK591" s="136">
        <v>4588</v>
      </c>
      <c r="BL591" s="136">
        <v>527</v>
      </c>
      <c r="BM591" s="136">
        <v>7500</v>
      </c>
      <c r="BN591" s="238">
        <v>59296</v>
      </c>
      <c r="BO591" s="136">
        <v>16350.16666666667</v>
      </c>
      <c r="BP591" s="136">
        <v>24732.9058555556</v>
      </c>
      <c r="BQ591" s="136">
        <v>4999.59545555556</v>
      </c>
      <c r="BR591" s="136">
        <v>74238.763033333307</v>
      </c>
      <c r="BS591" s="136">
        <v>10455.491</v>
      </c>
      <c r="BT591" s="136">
        <v>608.43267777777805</v>
      </c>
      <c r="BU591" s="136">
        <v>15244.156755555599</v>
      </c>
    </row>
    <row r="592" spans="1:73">
      <c r="A592" s="4" t="s">
        <v>100</v>
      </c>
      <c r="B592" s="137">
        <v>30</v>
      </c>
      <c r="C592" s="137">
        <v>1991</v>
      </c>
      <c r="D592" s="190">
        <v>1107055</v>
      </c>
      <c r="E592" s="141">
        <v>569453</v>
      </c>
      <c r="F592" s="141">
        <v>44860</v>
      </c>
      <c r="G592" s="191">
        <v>7.3</v>
      </c>
      <c r="H592" s="209"/>
      <c r="I592" s="209"/>
      <c r="J592" s="209"/>
      <c r="K592" s="145">
        <v>24763</v>
      </c>
      <c r="L592" s="197"/>
      <c r="N592" s="140">
        <v>23788602</v>
      </c>
      <c r="O592" s="145">
        <v>91686</v>
      </c>
      <c r="P592" s="145">
        <v>23393</v>
      </c>
      <c r="Q592" s="145">
        <v>8701</v>
      </c>
      <c r="R592" s="145">
        <v>46817.919999999998</v>
      </c>
      <c r="S592" s="145">
        <v>20123.669999999998</v>
      </c>
      <c r="T592" s="145">
        <v>451</v>
      </c>
      <c r="U592" s="145">
        <v>516</v>
      </c>
      <c r="V592" s="145">
        <v>575</v>
      </c>
      <c r="W592" s="145">
        <v>105</v>
      </c>
      <c r="X592" s="145">
        <v>193</v>
      </c>
      <c r="Y592" s="145">
        <v>277</v>
      </c>
      <c r="Z592" s="145">
        <v>352</v>
      </c>
      <c r="AA592" s="136">
        <f>ROUND((T592+X592)-MAX(0.3*(T592-116-186),0),0)</f>
        <v>599</v>
      </c>
      <c r="AB592" s="136">
        <f>ROUND((U592+Y592)-MAX(0.3*(U592-116-186),0),0)</f>
        <v>729</v>
      </c>
      <c r="AC592" s="136">
        <f>ROUND((V592+Z592)-MAX(0.3*(V592-116-186),0),0)</f>
        <v>845</v>
      </c>
      <c r="AD592" s="203">
        <v>781</v>
      </c>
      <c r="AE592" s="136">
        <v>407</v>
      </c>
      <c r="AF592" s="136">
        <v>27</v>
      </c>
      <c r="AG592" s="136">
        <f>SUM(AE592:AF592)</f>
        <v>434</v>
      </c>
      <c r="AH592" s="136">
        <f>ROUND((AG592+W592)-MAX(0.3*(AG592-116-186),0),0)</f>
        <v>499</v>
      </c>
      <c r="AI592" s="203">
        <v>81</v>
      </c>
      <c r="AJ592" s="204">
        <v>7.3</v>
      </c>
      <c r="AK592" s="136">
        <v>0</v>
      </c>
      <c r="AL592" s="136">
        <v>128</v>
      </c>
      <c r="AM592" s="136">
        <v>270</v>
      </c>
      <c r="AN592" s="6">
        <v>0.32</v>
      </c>
      <c r="AO592" s="136">
        <v>11</v>
      </c>
      <c r="AP592" s="136">
        <v>13</v>
      </c>
      <c r="AQ592" s="6">
        <v>0.46</v>
      </c>
      <c r="AR592" s="149">
        <v>0</v>
      </c>
      <c r="AS592" s="149">
        <v>0.16700000000000001</v>
      </c>
      <c r="AT592" s="149">
        <v>0.17299999999999999</v>
      </c>
      <c r="AU592" s="149">
        <v>0.17299999999999999</v>
      </c>
      <c r="AV592" s="136">
        <v>0</v>
      </c>
      <c r="AW592" s="136">
        <v>1192</v>
      </c>
      <c r="AX592" s="136">
        <v>1235</v>
      </c>
      <c r="AY592" s="136">
        <v>1235</v>
      </c>
      <c r="AZ592" s="149">
        <v>0</v>
      </c>
      <c r="BA592" s="149">
        <v>0.1193</v>
      </c>
      <c r="BB592" s="149">
        <v>0.1236</v>
      </c>
      <c r="BC592" s="149">
        <v>0.1236</v>
      </c>
      <c r="BD592" s="138">
        <v>0</v>
      </c>
      <c r="BE592" s="138"/>
      <c r="BF592" s="138"/>
      <c r="BG592" s="136">
        <v>0</v>
      </c>
      <c r="BH592" s="6">
        <v>4.25</v>
      </c>
      <c r="BI592" s="6">
        <v>4.25</v>
      </c>
      <c r="BJ592" s="136">
        <v>7489</v>
      </c>
      <c r="BK592" s="136">
        <v>1382</v>
      </c>
      <c r="BL592" s="136">
        <v>100</v>
      </c>
      <c r="BM592" s="136">
        <v>6007</v>
      </c>
      <c r="BN592" s="238">
        <v>59684</v>
      </c>
      <c r="BO592" s="136">
        <v>15309.916666666701</v>
      </c>
      <c r="BP592" s="136">
        <v>15575.3923111111</v>
      </c>
      <c r="BQ592" s="136">
        <v>5113.0044333333299</v>
      </c>
      <c r="BR592" s="136">
        <v>82411.362822222203</v>
      </c>
      <c r="BS592" s="136">
        <v>2533.72483333333</v>
      </c>
      <c r="BT592" s="136">
        <v>231.16003333333299</v>
      </c>
      <c r="BU592" s="136">
        <v>5394.7021333333296</v>
      </c>
    </row>
    <row r="593" spans="1:73">
      <c r="A593" s="4" t="s">
        <v>101</v>
      </c>
      <c r="B593" s="137">
        <v>31</v>
      </c>
      <c r="C593" s="137">
        <v>1991</v>
      </c>
      <c r="D593" s="190">
        <v>7784269</v>
      </c>
      <c r="E593" s="141">
        <v>3793819</v>
      </c>
      <c r="F593" s="141">
        <v>272005</v>
      </c>
      <c r="G593" s="191">
        <v>6.7</v>
      </c>
      <c r="H593" s="209"/>
      <c r="I593" s="209"/>
      <c r="J593" s="209"/>
      <c r="K593" s="145">
        <v>221915</v>
      </c>
      <c r="L593" s="197"/>
      <c r="N593" s="140">
        <v>196000492</v>
      </c>
      <c r="O593" s="145">
        <v>150892</v>
      </c>
      <c r="P593" s="145">
        <v>336055</v>
      </c>
      <c r="Q593" s="145">
        <v>118430</v>
      </c>
      <c r="R593" s="145">
        <v>440830.8</v>
      </c>
      <c r="S593" s="145">
        <v>176008.3</v>
      </c>
      <c r="T593" s="145">
        <v>322</v>
      </c>
      <c r="U593" s="145">
        <v>424</v>
      </c>
      <c r="V593" s="145">
        <v>488</v>
      </c>
      <c r="W593" s="145">
        <v>105</v>
      </c>
      <c r="X593" s="145">
        <v>193</v>
      </c>
      <c r="Y593" s="145">
        <v>277</v>
      </c>
      <c r="Z593" s="145">
        <v>352</v>
      </c>
      <c r="AA593" s="136">
        <f>ROUND((T593+X593)-MAX(0.3*(T593-116-186),0),0)</f>
        <v>509</v>
      </c>
      <c r="AB593" s="136">
        <f>ROUND((U593+Y593)-MAX(0.3*(U593-116-186),0),0)</f>
        <v>664</v>
      </c>
      <c r="AC593" s="136">
        <f>ROUND((V593+Z593)-MAX(0.3*(V593-116-186),0),0)</f>
        <v>784</v>
      </c>
      <c r="AD593" s="203">
        <v>15337</v>
      </c>
      <c r="AE593" s="136">
        <v>407</v>
      </c>
      <c r="AF593" s="136">
        <v>31</v>
      </c>
      <c r="AG593" s="136">
        <f>SUM(AE593:AF593)</f>
        <v>438</v>
      </c>
      <c r="AH593" s="136">
        <f>ROUND((AG593+W593)-MAX(0.3*(AG593-116-186),0),0)</f>
        <v>502</v>
      </c>
      <c r="AI593" s="203">
        <v>754</v>
      </c>
      <c r="AJ593" s="204">
        <v>9.6999999999999993</v>
      </c>
      <c r="AK593" s="136">
        <v>1</v>
      </c>
      <c r="AL593" s="136">
        <v>43</v>
      </c>
      <c r="AM593" s="136">
        <v>37</v>
      </c>
      <c r="AN593" s="6">
        <v>0.54</v>
      </c>
      <c r="AO593" s="136">
        <v>22</v>
      </c>
      <c r="AP593" s="136">
        <v>17</v>
      </c>
      <c r="AQ593" s="6">
        <v>0.56000000000000005</v>
      </c>
      <c r="AR593" s="149">
        <v>0</v>
      </c>
      <c r="AS593" s="149">
        <v>0.16700000000000001</v>
      </c>
      <c r="AT593" s="149">
        <v>0.17299999999999999</v>
      </c>
      <c r="AU593" s="149">
        <v>0.17299999999999999</v>
      </c>
      <c r="AV593" s="136">
        <v>0</v>
      </c>
      <c r="AW593" s="136">
        <v>1192</v>
      </c>
      <c r="AX593" s="136">
        <v>1235</v>
      </c>
      <c r="AY593" s="136">
        <v>1235</v>
      </c>
      <c r="AZ593" s="149">
        <v>0</v>
      </c>
      <c r="BA593" s="149">
        <v>0.1193</v>
      </c>
      <c r="BB593" s="149">
        <v>0.1236</v>
      </c>
      <c r="BC593" s="149">
        <v>0.1236</v>
      </c>
      <c r="BD593" s="138">
        <v>0</v>
      </c>
      <c r="BE593" s="138"/>
      <c r="BF593" s="138"/>
      <c r="BG593" s="136">
        <v>0</v>
      </c>
      <c r="BH593" s="6">
        <v>4.25</v>
      </c>
      <c r="BI593" s="6">
        <v>4.25</v>
      </c>
      <c r="BJ593" s="136">
        <v>111801</v>
      </c>
      <c r="BK593" s="136">
        <v>31699</v>
      </c>
      <c r="BL593" s="136">
        <v>1181</v>
      </c>
      <c r="BM593" s="136">
        <v>78921</v>
      </c>
      <c r="BN593" s="238">
        <v>614073</v>
      </c>
      <c r="BO593" s="136">
        <v>110251.41666666701</v>
      </c>
      <c r="BP593" s="136">
        <v>188056.67180000001</v>
      </c>
      <c r="BQ593" s="136">
        <v>34160.451722222198</v>
      </c>
      <c r="BR593" s="136">
        <v>480047.58481111098</v>
      </c>
      <c r="BS593" s="136">
        <v>36398.8586222222</v>
      </c>
      <c r="BT593" s="136">
        <v>2133.1374333333301</v>
      </c>
      <c r="BU593" s="136">
        <v>42997.722633333302</v>
      </c>
    </row>
    <row r="594" spans="1:73">
      <c r="A594" s="4" t="s">
        <v>102</v>
      </c>
      <c r="B594" s="137">
        <v>32</v>
      </c>
      <c r="C594" s="137">
        <v>1991</v>
      </c>
      <c r="D594" s="190">
        <v>1547115</v>
      </c>
      <c r="E594" s="141">
        <v>673403</v>
      </c>
      <c r="F594" s="141">
        <v>51752</v>
      </c>
      <c r="G594" s="191">
        <v>7.1</v>
      </c>
      <c r="H594" s="209"/>
      <c r="I594" s="209"/>
      <c r="J594" s="209"/>
      <c r="K594" s="145">
        <v>30295</v>
      </c>
      <c r="L594" s="197"/>
      <c r="N594" s="140">
        <v>24675575</v>
      </c>
      <c r="O594" s="145">
        <v>30102</v>
      </c>
      <c r="P594" s="145">
        <v>73095</v>
      </c>
      <c r="Q594" s="145">
        <v>24093</v>
      </c>
      <c r="R594" s="145">
        <v>188039.4</v>
      </c>
      <c r="S594" s="145">
        <v>64211.75</v>
      </c>
      <c r="T594" s="145">
        <v>247</v>
      </c>
      <c r="U594" s="145">
        <v>310</v>
      </c>
      <c r="V594" s="145">
        <v>373</v>
      </c>
      <c r="W594" s="145">
        <v>105</v>
      </c>
      <c r="X594" s="145">
        <v>193</v>
      </c>
      <c r="Y594" s="145">
        <v>277</v>
      </c>
      <c r="Z594" s="145">
        <v>352</v>
      </c>
      <c r="AA594" s="136">
        <f>ROUND((T594+X594)-MAX(0.3*(T594-116-186),0),0)</f>
        <v>440</v>
      </c>
      <c r="AB594" s="136">
        <f>ROUND((U594+Y594)-MAX(0.3*(U594-116-186),0),0)</f>
        <v>585</v>
      </c>
      <c r="AC594" s="136">
        <f>ROUND((V594+Z594)-MAX(0.3*(V594-116-186),0),0)</f>
        <v>704</v>
      </c>
      <c r="AD594" s="203">
        <v>3152</v>
      </c>
      <c r="AE594" s="136">
        <v>407</v>
      </c>
      <c r="AF594" s="136">
        <v>0</v>
      </c>
      <c r="AG594" s="136">
        <f>SUM(AE594:AF594)</f>
        <v>407</v>
      </c>
      <c r="AH594" s="136">
        <f>ROUND((AG594+W594)-MAX(0.3*(AG594-116-186),0),0)</f>
        <v>481</v>
      </c>
      <c r="AI594" s="203">
        <v>349</v>
      </c>
      <c r="AJ594" s="204">
        <v>22.4</v>
      </c>
      <c r="AK594" s="136">
        <v>1</v>
      </c>
      <c r="AL594" s="136">
        <v>49</v>
      </c>
      <c r="AM594" s="136">
        <v>21</v>
      </c>
      <c r="AN594" s="6">
        <v>0.7</v>
      </c>
      <c r="AO594" s="136">
        <v>26</v>
      </c>
      <c r="AP594" s="136">
        <v>16</v>
      </c>
      <c r="AQ594" s="6">
        <v>0.62</v>
      </c>
      <c r="AR594" s="149">
        <v>0</v>
      </c>
      <c r="AS594" s="149">
        <v>0.16700000000000001</v>
      </c>
      <c r="AT594" s="149">
        <v>0.17299999999999999</v>
      </c>
      <c r="AU594" s="149">
        <v>0.17299999999999999</v>
      </c>
      <c r="AV594" s="136">
        <v>0</v>
      </c>
      <c r="AW594" s="136">
        <v>1192</v>
      </c>
      <c r="AX594" s="136">
        <v>1235</v>
      </c>
      <c r="AY594" s="136">
        <v>1235</v>
      </c>
      <c r="AZ594" s="149">
        <v>0</v>
      </c>
      <c r="BA594" s="149">
        <v>0.1193</v>
      </c>
      <c r="BB594" s="149">
        <v>0.1236</v>
      </c>
      <c r="BC594" s="149">
        <v>0.1236</v>
      </c>
      <c r="BD594" s="138">
        <v>0</v>
      </c>
      <c r="BE594" s="138"/>
      <c r="BF594" s="138"/>
      <c r="BG594" s="136">
        <v>0</v>
      </c>
      <c r="BH594" s="6">
        <v>4.25</v>
      </c>
      <c r="BI594" s="6">
        <v>3.35</v>
      </c>
      <c r="BJ594" s="136">
        <v>33874</v>
      </c>
      <c r="BK594" s="136">
        <v>9604</v>
      </c>
      <c r="BL594" s="136">
        <v>604</v>
      </c>
      <c r="BM594" s="136">
        <v>23666</v>
      </c>
      <c r="BN594" s="238">
        <v>161995</v>
      </c>
      <c r="BO594" s="136">
        <v>35880.75</v>
      </c>
      <c r="BP594" s="136">
        <v>98104.824477777802</v>
      </c>
      <c r="BQ594" s="136">
        <v>18161.569277777799</v>
      </c>
      <c r="BR594" s="136">
        <v>169977.22642222201</v>
      </c>
      <c r="BS594" s="136">
        <v>32950.454899999997</v>
      </c>
      <c r="BT594" s="136">
        <v>2866.11975555556</v>
      </c>
      <c r="BU594" s="136">
        <v>40044.828000000001</v>
      </c>
    </row>
    <row r="595" spans="1:73">
      <c r="A595" s="4" t="s">
        <v>103</v>
      </c>
      <c r="B595" s="137">
        <v>33</v>
      </c>
      <c r="C595" s="137">
        <v>1991</v>
      </c>
      <c r="D595" s="190">
        <v>18029532</v>
      </c>
      <c r="E595" s="141">
        <v>8108261</v>
      </c>
      <c r="F595" s="141">
        <v>632839</v>
      </c>
      <c r="G595" s="191">
        <v>7.2</v>
      </c>
      <c r="H595" s="209"/>
      <c r="I595" s="209"/>
      <c r="J595" s="209"/>
      <c r="K595" s="145">
        <v>497336</v>
      </c>
      <c r="L595" s="197"/>
      <c r="N595" s="140">
        <v>432623921</v>
      </c>
      <c r="O595" s="145">
        <v>885251</v>
      </c>
      <c r="P595" s="145">
        <v>1053433</v>
      </c>
      <c r="Q595" s="145">
        <v>371889</v>
      </c>
      <c r="R595" s="145">
        <v>1715704</v>
      </c>
      <c r="S595" s="145">
        <v>776868.4</v>
      </c>
      <c r="T595" s="145">
        <v>468</v>
      </c>
      <c r="U595" s="145">
        <v>577</v>
      </c>
      <c r="V595" s="145">
        <v>687</v>
      </c>
      <c r="W595" s="145">
        <v>105</v>
      </c>
      <c r="X595" s="145">
        <v>193</v>
      </c>
      <c r="Y595" s="145">
        <v>277</v>
      </c>
      <c r="Z595" s="145">
        <v>352</v>
      </c>
      <c r="AA595" s="136">
        <f>ROUND((T595+X595)-MAX(0.3*(T595-116-186),0),0)</f>
        <v>611</v>
      </c>
      <c r="AB595" s="136">
        <f>ROUND((U595+Y595)-MAX(0.3*(U595-116-186),0),0)</f>
        <v>772</v>
      </c>
      <c r="AC595" s="136">
        <f>ROUND((V595+Z595)-MAX(0.3*(V595-116-186),0),0)</f>
        <v>924</v>
      </c>
      <c r="AD595" s="203">
        <v>15305</v>
      </c>
      <c r="AE595" s="136">
        <v>407</v>
      </c>
      <c r="AF595" s="136">
        <v>86</v>
      </c>
      <c r="AG595" s="136">
        <f>SUM(AE595:AF595)</f>
        <v>493</v>
      </c>
      <c r="AH595" s="136">
        <f>ROUND((AG595+W595)-MAX(0.3*(AG595-116-186),0),0)</f>
        <v>541</v>
      </c>
      <c r="AI595" s="203">
        <v>2736</v>
      </c>
      <c r="AJ595" s="204">
        <v>15.3</v>
      </c>
      <c r="AK595" s="136">
        <v>1</v>
      </c>
      <c r="AL595" s="136">
        <v>95</v>
      </c>
      <c r="AM595" s="136">
        <v>55</v>
      </c>
      <c r="AN595" s="6">
        <v>0.63</v>
      </c>
      <c r="AO595" s="136">
        <v>26</v>
      </c>
      <c r="AP595" s="136">
        <v>35</v>
      </c>
      <c r="AQ595" s="6">
        <v>0.43</v>
      </c>
      <c r="AR595" s="149">
        <v>0</v>
      </c>
      <c r="AS595" s="149">
        <v>0.16700000000000001</v>
      </c>
      <c r="AT595" s="149">
        <v>0.17299999999999999</v>
      </c>
      <c r="AU595" s="149">
        <v>0.17299999999999999</v>
      </c>
      <c r="AV595" s="136">
        <v>0</v>
      </c>
      <c r="AW595" s="136">
        <v>1192</v>
      </c>
      <c r="AX595" s="136">
        <v>1235</v>
      </c>
      <c r="AY595" s="136">
        <v>1235</v>
      </c>
      <c r="AZ595" s="149">
        <v>0</v>
      </c>
      <c r="BA595" s="149">
        <v>0.1193</v>
      </c>
      <c r="BB595" s="149">
        <v>0.1236</v>
      </c>
      <c r="BC595" s="149">
        <v>0.1236</v>
      </c>
      <c r="BD595" s="138">
        <v>0</v>
      </c>
      <c r="BE595" s="138"/>
      <c r="BF595" s="138"/>
      <c r="BG595" s="136">
        <v>0</v>
      </c>
      <c r="BH595" s="6">
        <v>4.25</v>
      </c>
      <c r="BI595" s="6">
        <v>4.25</v>
      </c>
      <c r="BJ595" s="136">
        <v>444546</v>
      </c>
      <c r="BK595" s="136">
        <v>126077</v>
      </c>
      <c r="BL595" s="136">
        <v>4041</v>
      </c>
      <c r="BM595" s="136">
        <v>314428</v>
      </c>
      <c r="BN595" s="238">
        <v>2461537</v>
      </c>
      <c r="BO595" s="136">
        <v>354404.16666666698</v>
      </c>
      <c r="BP595" s="136">
        <v>771435.40133333299</v>
      </c>
      <c r="BQ595" s="136">
        <v>114806.071766667</v>
      </c>
      <c r="BR595" s="136">
        <v>1519242.1191444399</v>
      </c>
      <c r="BS595" s="136">
        <v>241137.46864444399</v>
      </c>
      <c r="BT595" s="136">
        <v>16432.4967111111</v>
      </c>
      <c r="BU595" s="136">
        <v>287270.76591111103</v>
      </c>
    </row>
    <row r="596" spans="1:73">
      <c r="A596" s="4" t="s">
        <v>104</v>
      </c>
      <c r="B596" s="137">
        <v>34</v>
      </c>
      <c r="C596" s="137">
        <v>1991</v>
      </c>
      <c r="D596" s="190">
        <v>6748135</v>
      </c>
      <c r="E596" s="141">
        <v>3333518</v>
      </c>
      <c r="F596" s="141">
        <v>204492</v>
      </c>
      <c r="G596" s="191">
        <v>5.8</v>
      </c>
      <c r="H596" s="209"/>
      <c r="I596" s="209"/>
      <c r="J596" s="209"/>
      <c r="K596" s="145">
        <v>146367</v>
      </c>
      <c r="L596" s="197"/>
      <c r="N596" s="140">
        <v>120936223</v>
      </c>
      <c r="O596" s="145">
        <v>35828</v>
      </c>
      <c r="P596" s="145">
        <v>272245</v>
      </c>
      <c r="Q596" s="145">
        <v>105394</v>
      </c>
      <c r="R596" s="145">
        <v>517144.8</v>
      </c>
      <c r="S596" s="145">
        <v>201095.6</v>
      </c>
      <c r="T596" s="145">
        <v>236</v>
      </c>
      <c r="U596" s="145">
        <v>272</v>
      </c>
      <c r="V596" s="145">
        <v>297</v>
      </c>
      <c r="W596" s="145">
        <v>105</v>
      </c>
      <c r="X596" s="145">
        <v>193</v>
      </c>
      <c r="Y596" s="145">
        <v>277</v>
      </c>
      <c r="Z596" s="145">
        <v>352</v>
      </c>
      <c r="AA596" s="136">
        <f>ROUND((T596+X596)-MAX(0.3*(T596-116-186),0),0)</f>
        <v>429</v>
      </c>
      <c r="AB596" s="136">
        <f>ROUND((U596+Y596)-MAX(0.3*(U596-116-186),0),0)</f>
        <v>549</v>
      </c>
      <c r="AC596" s="136">
        <f>ROUND((V596+Z596)-MAX(0.3*(V596-116-186),0),0)</f>
        <v>649</v>
      </c>
      <c r="AD596" s="203">
        <v>17943</v>
      </c>
      <c r="AE596" s="136">
        <v>407</v>
      </c>
      <c r="AF596" s="136">
        <v>0</v>
      </c>
      <c r="AG596" s="136">
        <f>SUM(AE596:AF596)</f>
        <v>407</v>
      </c>
      <c r="AH596" s="136">
        <f>ROUND((AG596+W596)-MAX(0.3*(AG596-116-186),0),0)</f>
        <v>481</v>
      </c>
      <c r="AI596" s="203">
        <v>964</v>
      </c>
      <c r="AJ596" s="204">
        <v>14.5</v>
      </c>
      <c r="AK596" s="136">
        <v>0</v>
      </c>
      <c r="AL596" s="136">
        <v>81</v>
      </c>
      <c r="AM596" s="136">
        <v>39</v>
      </c>
      <c r="AN596" s="6">
        <v>0.68</v>
      </c>
      <c r="AO596" s="136">
        <v>36</v>
      </c>
      <c r="AP596" s="136">
        <v>14</v>
      </c>
      <c r="AQ596" s="6">
        <v>0.72</v>
      </c>
      <c r="AR596" s="149">
        <v>0</v>
      </c>
      <c r="AS596" s="149">
        <v>0.16700000000000001</v>
      </c>
      <c r="AT596" s="149">
        <v>0.17299999999999999</v>
      </c>
      <c r="AU596" s="149">
        <v>0.17299999999999999</v>
      </c>
      <c r="AV596" s="136">
        <v>0</v>
      </c>
      <c r="AW596" s="136">
        <v>1192</v>
      </c>
      <c r="AX596" s="136">
        <v>1235</v>
      </c>
      <c r="AY596" s="136">
        <v>1235</v>
      </c>
      <c r="AZ596" s="149">
        <v>0</v>
      </c>
      <c r="BA596" s="149">
        <v>0.1193</v>
      </c>
      <c r="BB596" s="149">
        <v>0.1236</v>
      </c>
      <c r="BC596" s="149">
        <v>0.1236</v>
      </c>
      <c r="BD596" s="138">
        <v>0</v>
      </c>
      <c r="BE596" s="138"/>
      <c r="BF596" s="138"/>
      <c r="BG596" s="136">
        <v>0</v>
      </c>
      <c r="BH596" s="6">
        <v>4.25</v>
      </c>
      <c r="BI596" s="6">
        <v>3.35</v>
      </c>
      <c r="BJ596" s="136">
        <v>156965</v>
      </c>
      <c r="BK596" s="136">
        <v>47677</v>
      </c>
      <c r="BL596" s="136">
        <v>2652</v>
      </c>
      <c r="BM596" s="136">
        <v>106636</v>
      </c>
      <c r="BN596" s="238">
        <v>667203</v>
      </c>
      <c r="BO596" s="136">
        <v>135371.08333333299</v>
      </c>
      <c r="BP596" s="136">
        <v>273566.80662222201</v>
      </c>
      <c r="BQ596" s="136">
        <v>63864.664788888898</v>
      </c>
      <c r="BR596" s="136">
        <v>729632.14670000004</v>
      </c>
      <c r="BS596" s="136">
        <v>134019.97842222199</v>
      </c>
      <c r="BT596" s="136">
        <v>13442.190644444399</v>
      </c>
      <c r="BU596" s="136">
        <v>172903.75164444401</v>
      </c>
    </row>
    <row r="597" spans="1:73">
      <c r="A597" s="4" t="s">
        <v>105</v>
      </c>
      <c r="B597" s="137">
        <v>35</v>
      </c>
      <c r="C597" s="137">
        <v>1991</v>
      </c>
      <c r="D597" s="190">
        <v>634199</v>
      </c>
      <c r="E597" s="141">
        <v>301479</v>
      </c>
      <c r="F597" s="141">
        <v>13735</v>
      </c>
      <c r="G597" s="191">
        <v>4.4000000000000004</v>
      </c>
      <c r="H597" s="209"/>
      <c r="I597" s="209"/>
      <c r="J597" s="209"/>
      <c r="K597" s="145">
        <v>11691</v>
      </c>
      <c r="L597" s="197"/>
      <c r="N597" s="140">
        <v>10410081</v>
      </c>
      <c r="O597" s="145">
        <v>73433</v>
      </c>
      <c r="P597" s="145">
        <v>16521</v>
      </c>
      <c r="Q597" s="145">
        <v>5809</v>
      </c>
      <c r="R597" s="145">
        <v>40628.5</v>
      </c>
      <c r="S597" s="145">
        <v>15574.75</v>
      </c>
      <c r="T597" s="145">
        <v>326</v>
      </c>
      <c r="U597" s="145">
        <v>401</v>
      </c>
      <c r="V597" s="145">
        <v>491</v>
      </c>
      <c r="W597" s="145">
        <v>105</v>
      </c>
      <c r="X597" s="145">
        <v>193</v>
      </c>
      <c r="Y597" s="145">
        <v>277</v>
      </c>
      <c r="Z597" s="145">
        <v>352</v>
      </c>
      <c r="AA597" s="136">
        <f>ROUND((T597+X597)-MAX(0.3*(T597-116-186),0),0)</f>
        <v>512</v>
      </c>
      <c r="AB597" s="136">
        <f>ROUND((U597+Y597)-MAX(0.3*(U597-116-186),0),0)</f>
        <v>648</v>
      </c>
      <c r="AC597" s="136">
        <f>ROUND((V597+Z597)-MAX(0.3*(V597-116-186),0),0)</f>
        <v>786</v>
      </c>
      <c r="AD597" s="203">
        <v>443</v>
      </c>
      <c r="AE597" s="136">
        <v>407</v>
      </c>
      <c r="AF597" s="136">
        <v>0</v>
      </c>
      <c r="AG597" s="136">
        <f>SUM(AE597:AF597)</f>
        <v>407</v>
      </c>
      <c r="AH597" s="136">
        <f>ROUND((AG597+W597)-MAX(0.3*(AG597-116-186),0),0)</f>
        <v>481</v>
      </c>
      <c r="AI597" s="203">
        <v>92</v>
      </c>
      <c r="AJ597" s="204">
        <v>14.5</v>
      </c>
      <c r="AK597" s="136">
        <v>0</v>
      </c>
      <c r="AL597" s="136">
        <v>48</v>
      </c>
      <c r="AM597" s="136">
        <v>58</v>
      </c>
      <c r="AN597" s="6">
        <v>0.45</v>
      </c>
      <c r="AO597" s="136">
        <v>27</v>
      </c>
      <c r="AP597" s="136">
        <v>26</v>
      </c>
      <c r="AQ597" s="6">
        <v>0.51</v>
      </c>
      <c r="AR597" s="149">
        <v>0</v>
      </c>
      <c r="AS597" s="149">
        <v>0.16700000000000001</v>
      </c>
      <c r="AT597" s="149">
        <v>0.17299999999999999</v>
      </c>
      <c r="AU597" s="149">
        <v>0.17299999999999999</v>
      </c>
      <c r="AV597" s="136">
        <v>0</v>
      </c>
      <c r="AW597" s="136">
        <v>1192</v>
      </c>
      <c r="AX597" s="136">
        <v>1235</v>
      </c>
      <c r="AY597" s="136">
        <v>1235</v>
      </c>
      <c r="AZ597" s="149">
        <v>0</v>
      </c>
      <c r="BA597" s="149">
        <v>0.1193</v>
      </c>
      <c r="BB597" s="149">
        <v>0.1236</v>
      </c>
      <c r="BC597" s="149">
        <v>0.1236</v>
      </c>
      <c r="BD597" s="138">
        <v>0</v>
      </c>
      <c r="BE597" s="138"/>
      <c r="BF597" s="138"/>
      <c r="BG597" s="136">
        <v>0</v>
      </c>
      <c r="BH597" s="6">
        <v>4.25</v>
      </c>
      <c r="BI597" s="6">
        <v>4.25</v>
      </c>
      <c r="BJ597" s="136">
        <v>7941</v>
      </c>
      <c r="BK597" s="136">
        <v>2207</v>
      </c>
      <c r="BL597" s="136">
        <v>95</v>
      </c>
      <c r="BM597" s="136">
        <v>5639</v>
      </c>
      <c r="BN597" s="238">
        <v>52539</v>
      </c>
      <c r="BO597" s="136">
        <v>16700.916666666664</v>
      </c>
      <c r="BP597" s="136">
        <v>22015.824955555599</v>
      </c>
      <c r="BQ597" s="136">
        <v>7286.9916444444398</v>
      </c>
      <c r="BR597" s="136">
        <v>91175.716177777795</v>
      </c>
      <c r="BS597" s="136">
        <v>3441.0373666666701</v>
      </c>
      <c r="BT597" s="136">
        <v>317.16784444444397</v>
      </c>
      <c r="BU597" s="136">
        <v>5676.25555555556</v>
      </c>
    </row>
    <row r="598" spans="1:73">
      <c r="A598" s="4" t="s">
        <v>106</v>
      </c>
      <c r="B598" s="137">
        <v>36</v>
      </c>
      <c r="C598" s="137">
        <v>1991</v>
      </c>
      <c r="D598" s="190">
        <v>10933683</v>
      </c>
      <c r="E598" s="141">
        <v>5080289</v>
      </c>
      <c r="F598" s="141">
        <v>351623</v>
      </c>
      <c r="G598" s="191">
        <v>6.5</v>
      </c>
      <c r="H598" s="209"/>
      <c r="I598" s="209"/>
      <c r="J598" s="209"/>
      <c r="K598" s="145">
        <v>233975</v>
      </c>
      <c r="L598" s="197"/>
      <c r="N598" s="140">
        <v>207192639</v>
      </c>
      <c r="O598" s="145">
        <v>1646336</v>
      </c>
      <c r="P598" s="145">
        <v>678810</v>
      </c>
      <c r="Q598" s="145">
        <v>238540</v>
      </c>
      <c r="R598" s="145">
        <v>1171305</v>
      </c>
      <c r="S598" s="145">
        <v>498565.7</v>
      </c>
      <c r="T598" s="145">
        <v>274</v>
      </c>
      <c r="U598" s="145">
        <v>334</v>
      </c>
      <c r="V598" s="145">
        <v>413</v>
      </c>
      <c r="W598" s="145">
        <v>105</v>
      </c>
      <c r="X598" s="145">
        <v>193</v>
      </c>
      <c r="Y598" s="145">
        <v>277</v>
      </c>
      <c r="Z598" s="145">
        <v>352</v>
      </c>
      <c r="AA598" s="136">
        <f>ROUND((T598+X598)-MAX(0.3*(T598-116-186),0),0)</f>
        <v>467</v>
      </c>
      <c r="AB598" s="136">
        <f>ROUND((U598+Y598)-MAX(0.3*(U598-116-186),0),0)</f>
        <v>601</v>
      </c>
      <c r="AC598" s="136">
        <f>ROUND((V598+Z598)-MAX(0.3*(V598-116-186),0),0)</f>
        <v>732</v>
      </c>
      <c r="AD598" s="203">
        <v>25447</v>
      </c>
      <c r="AE598" s="136">
        <v>407</v>
      </c>
      <c r="AF598" s="136">
        <v>0</v>
      </c>
      <c r="AG598" s="136">
        <f>SUM(AE598:AF598)</f>
        <v>407</v>
      </c>
      <c r="AH598" s="136">
        <f>ROUND((AG598+W598)-MAX(0.3*(AG598-116-186),0),0)</f>
        <v>481</v>
      </c>
      <c r="AI598" s="203">
        <v>1488</v>
      </c>
      <c r="AJ598" s="204">
        <v>13.4</v>
      </c>
      <c r="AK598" s="136">
        <v>0</v>
      </c>
      <c r="AL598" s="136">
        <v>61</v>
      </c>
      <c r="AM598" s="136">
        <v>38</v>
      </c>
      <c r="AN598" s="6">
        <v>0.62</v>
      </c>
      <c r="AO598" s="136">
        <v>12</v>
      </c>
      <c r="AP598" s="136">
        <v>21</v>
      </c>
      <c r="AQ598" s="6">
        <v>0.36</v>
      </c>
      <c r="AR598" s="149">
        <v>0</v>
      </c>
      <c r="AS598" s="149">
        <v>0.16700000000000001</v>
      </c>
      <c r="AT598" s="149">
        <v>0.17299999999999999</v>
      </c>
      <c r="AU598" s="149">
        <v>0.17299999999999999</v>
      </c>
      <c r="AV598" s="136">
        <v>0</v>
      </c>
      <c r="AW598" s="136">
        <v>1192</v>
      </c>
      <c r="AX598" s="136">
        <v>1235</v>
      </c>
      <c r="AY598" s="136">
        <v>1235</v>
      </c>
      <c r="AZ598" s="149">
        <v>0</v>
      </c>
      <c r="BA598" s="149">
        <v>0.1193</v>
      </c>
      <c r="BB598" s="149">
        <v>0.1236</v>
      </c>
      <c r="BC598" s="149">
        <v>0.1236</v>
      </c>
      <c r="BD598" s="138">
        <v>0</v>
      </c>
      <c r="BE598" s="138"/>
      <c r="BF598" s="138"/>
      <c r="BG598" s="136">
        <v>0</v>
      </c>
      <c r="BH598" s="6">
        <v>4.25</v>
      </c>
      <c r="BI598" s="6">
        <v>4.25</v>
      </c>
      <c r="BJ598" s="136">
        <v>169089</v>
      </c>
      <c r="BK598" s="136">
        <v>23201</v>
      </c>
      <c r="BL598" s="136">
        <v>2564</v>
      </c>
      <c r="BM598" s="136">
        <v>143324</v>
      </c>
      <c r="BN598" s="238">
        <v>1299285</v>
      </c>
      <c r="BO598" s="136">
        <v>204143</v>
      </c>
      <c r="BP598" s="136">
        <v>324556.39113333297</v>
      </c>
      <c r="BQ598" s="136">
        <v>50037.095800000003</v>
      </c>
      <c r="BR598" s="136">
        <v>915151.38436666701</v>
      </c>
      <c r="BS598" s="136">
        <v>100589.79518888899</v>
      </c>
      <c r="BT598" s="136">
        <v>3687.1539333333299</v>
      </c>
      <c r="BU598" s="136">
        <v>113967.7574</v>
      </c>
    </row>
    <row r="599" spans="1:73">
      <c r="A599" s="4" t="s">
        <v>107</v>
      </c>
      <c r="B599" s="137">
        <v>37</v>
      </c>
      <c r="C599" s="137">
        <v>1991</v>
      </c>
      <c r="D599" s="190">
        <v>3166471</v>
      </c>
      <c r="E599" s="141">
        <v>1412364</v>
      </c>
      <c r="F599" s="141">
        <v>94993</v>
      </c>
      <c r="G599" s="191">
        <v>6.3</v>
      </c>
      <c r="H599" s="209"/>
      <c r="I599" s="209"/>
      <c r="J599" s="209"/>
      <c r="K599" s="145">
        <v>59632</v>
      </c>
      <c r="L599" s="197"/>
      <c r="N599" s="140">
        <v>52474225</v>
      </c>
      <c r="O599" s="145">
        <v>151124</v>
      </c>
      <c r="P599" s="145">
        <v>123892</v>
      </c>
      <c r="Q599" s="145">
        <v>42797</v>
      </c>
      <c r="R599" s="145">
        <v>297831.8</v>
      </c>
      <c r="S599" s="145">
        <v>117101.3</v>
      </c>
      <c r="T599" s="145">
        <v>264</v>
      </c>
      <c r="U599" s="145">
        <v>341</v>
      </c>
      <c r="V599" s="145">
        <v>423</v>
      </c>
      <c r="W599" s="145">
        <v>105</v>
      </c>
      <c r="X599" s="145">
        <v>193</v>
      </c>
      <c r="Y599" s="145">
        <v>277</v>
      </c>
      <c r="Z599" s="145">
        <v>352</v>
      </c>
      <c r="AA599" s="136">
        <f>ROUND((T599+X599)-MAX(0.3*(T599-116-186),0),0)</f>
        <v>457</v>
      </c>
      <c r="AB599" s="136">
        <f>ROUND((U599+Y599)-MAX(0.3*(U599-116-186),0),0)</f>
        <v>606</v>
      </c>
      <c r="AC599" s="136">
        <f>ROUND((V599+Z599)-MAX(0.3*(V599-116-186),0),0)</f>
        <v>739</v>
      </c>
      <c r="AD599" s="203">
        <v>4557</v>
      </c>
      <c r="AE599" s="136">
        <v>407</v>
      </c>
      <c r="AF599" s="136">
        <v>64</v>
      </c>
      <c r="AG599" s="136">
        <f>SUM(AE599:AF599)</f>
        <v>471</v>
      </c>
      <c r="AH599" s="136">
        <f>ROUND((AG599+W599)-MAX(0.3*(AG599-116-186),0),0)</f>
        <v>525</v>
      </c>
      <c r="AI599" s="203">
        <v>541</v>
      </c>
      <c r="AJ599" s="204">
        <v>17</v>
      </c>
      <c r="AK599" s="136">
        <v>1</v>
      </c>
      <c r="AL599" s="136">
        <v>69</v>
      </c>
      <c r="AM599" s="136">
        <v>32</v>
      </c>
      <c r="AN599" s="6">
        <v>0.68</v>
      </c>
      <c r="AO599" s="136">
        <v>37</v>
      </c>
      <c r="AP599" s="136">
        <v>11</v>
      </c>
      <c r="AQ599" s="6">
        <v>0.77</v>
      </c>
      <c r="AR599" s="149">
        <v>0</v>
      </c>
      <c r="AS599" s="149">
        <v>0.16700000000000001</v>
      </c>
      <c r="AT599" s="149">
        <v>0.17299999999999999</v>
      </c>
      <c r="AU599" s="149">
        <v>0.17299999999999999</v>
      </c>
      <c r="AV599" s="136">
        <v>0</v>
      </c>
      <c r="AW599" s="136">
        <v>1192</v>
      </c>
      <c r="AX599" s="136">
        <v>1235</v>
      </c>
      <c r="AY599" s="136">
        <v>1235</v>
      </c>
      <c r="AZ599" s="149">
        <v>0</v>
      </c>
      <c r="BA599" s="149">
        <v>0.1193</v>
      </c>
      <c r="BB599" s="149">
        <v>0.1236</v>
      </c>
      <c r="BC599" s="149">
        <v>0.1236</v>
      </c>
      <c r="BD599" s="138">
        <v>0</v>
      </c>
      <c r="BE599" s="138"/>
      <c r="BF599" s="138"/>
      <c r="BG599" s="136">
        <v>0</v>
      </c>
      <c r="BH599" s="6">
        <v>4.25</v>
      </c>
      <c r="BI599" s="6">
        <v>4.25</v>
      </c>
      <c r="BJ599" s="136">
        <v>62382</v>
      </c>
      <c r="BK599" s="136">
        <v>18718</v>
      </c>
      <c r="BL599" s="136">
        <v>964</v>
      </c>
      <c r="BM599" s="136">
        <v>42700</v>
      </c>
      <c r="BN599" s="238">
        <v>304659</v>
      </c>
      <c r="BO599" s="136">
        <v>56519.378787878777</v>
      </c>
      <c r="BP599" s="136">
        <v>145446.51990000001</v>
      </c>
      <c r="BQ599" s="136">
        <v>36390.049411111097</v>
      </c>
      <c r="BR599" s="136">
        <v>357105.23793333297</v>
      </c>
      <c r="BS599" s="136">
        <v>63728.057688888897</v>
      </c>
      <c r="BT599" s="136">
        <v>8210.4552666666696</v>
      </c>
      <c r="BU599" s="136">
        <v>87466.259122222196</v>
      </c>
    </row>
    <row r="600" spans="1:73">
      <c r="A600" s="4" t="s">
        <v>108</v>
      </c>
      <c r="B600" s="137">
        <v>38</v>
      </c>
      <c r="C600" s="137">
        <v>1991</v>
      </c>
      <c r="D600" s="190">
        <v>2918745</v>
      </c>
      <c r="E600" s="141">
        <v>1420124</v>
      </c>
      <c r="F600" s="141">
        <v>96752</v>
      </c>
      <c r="G600" s="191">
        <v>6.4</v>
      </c>
      <c r="H600" s="209"/>
      <c r="I600" s="209"/>
      <c r="J600" s="209"/>
      <c r="K600" s="145">
        <v>59441</v>
      </c>
      <c r="L600" s="197"/>
      <c r="N600" s="140">
        <v>54360166</v>
      </c>
      <c r="O600" s="145">
        <v>109798</v>
      </c>
      <c r="P600" s="145">
        <v>105664</v>
      </c>
      <c r="Q600" s="145">
        <v>37698</v>
      </c>
      <c r="R600" s="145">
        <v>240405</v>
      </c>
      <c r="S600" s="145">
        <v>102768.4</v>
      </c>
      <c r="T600" s="145">
        <v>380</v>
      </c>
      <c r="U600" s="145">
        <v>444</v>
      </c>
      <c r="V600" s="145">
        <v>541</v>
      </c>
      <c r="W600" s="145">
        <v>105</v>
      </c>
      <c r="X600" s="145">
        <v>193</v>
      </c>
      <c r="Y600" s="145">
        <v>277</v>
      </c>
      <c r="Z600" s="145">
        <v>352</v>
      </c>
      <c r="AA600" s="136">
        <f>ROUND((T600+X600)-MAX(0.3*(T600-116-186),0),0)</f>
        <v>550</v>
      </c>
      <c r="AB600" s="136">
        <f>ROUND((U600+Y600)-MAX(0.3*(U600-116-186),0),0)</f>
        <v>678</v>
      </c>
      <c r="AC600" s="136">
        <f>ROUND((V600+Z600)-MAX(0.3*(V600-116-186),0),0)</f>
        <v>821</v>
      </c>
      <c r="AD600" s="203">
        <v>4176</v>
      </c>
      <c r="AE600" s="136">
        <v>407</v>
      </c>
      <c r="AF600" s="136">
        <v>2</v>
      </c>
      <c r="AG600" s="136">
        <f>SUM(AE600:AF600)</f>
        <v>409</v>
      </c>
      <c r="AH600" s="136">
        <f>ROUND((AG600+W600)-MAX(0.3*(AG600-116-186),0),0)</f>
        <v>482</v>
      </c>
      <c r="AI600" s="203">
        <v>401</v>
      </c>
      <c r="AJ600" s="204">
        <v>13.5</v>
      </c>
      <c r="AK600" s="136">
        <v>1</v>
      </c>
      <c r="AL600" s="136">
        <v>28</v>
      </c>
      <c r="AM600" s="136">
        <v>32</v>
      </c>
      <c r="AN600" s="6">
        <v>0.47</v>
      </c>
      <c r="AO600" s="136">
        <v>20</v>
      </c>
      <c r="AP600" s="136">
        <v>10</v>
      </c>
      <c r="AQ600" s="6">
        <v>0.67</v>
      </c>
      <c r="AR600" s="149">
        <v>0</v>
      </c>
      <c r="AS600" s="149">
        <v>0.16700000000000001</v>
      </c>
      <c r="AT600" s="149">
        <v>0.17299999999999999</v>
      </c>
      <c r="AU600" s="149">
        <v>0.17299999999999999</v>
      </c>
      <c r="AV600" s="136">
        <v>0</v>
      </c>
      <c r="AW600" s="136">
        <v>1192</v>
      </c>
      <c r="AX600" s="136">
        <v>1235</v>
      </c>
      <c r="AY600" s="136">
        <v>1235</v>
      </c>
      <c r="AZ600" s="149">
        <v>0</v>
      </c>
      <c r="BA600" s="149">
        <v>0.1193</v>
      </c>
      <c r="BB600" s="149">
        <v>0.1236</v>
      </c>
      <c r="BC600" s="149">
        <v>0.1236</v>
      </c>
      <c r="BD600" s="138">
        <v>0</v>
      </c>
      <c r="BE600" s="138"/>
      <c r="BF600" s="138"/>
      <c r="BG600" s="136">
        <v>0</v>
      </c>
      <c r="BH600" s="6">
        <v>4.25</v>
      </c>
      <c r="BI600" s="6">
        <v>4.25</v>
      </c>
      <c r="BJ600" s="136">
        <v>34390</v>
      </c>
      <c r="BK600" s="136">
        <v>6575</v>
      </c>
      <c r="BL600" s="136">
        <v>598</v>
      </c>
      <c r="BM600" s="136">
        <v>27217</v>
      </c>
      <c r="BN600" s="238">
        <v>263303</v>
      </c>
      <c r="BO600" s="136">
        <v>49823</v>
      </c>
      <c r="BP600" s="136">
        <v>84981.138255555605</v>
      </c>
      <c r="BQ600" s="136">
        <v>18236.066977777798</v>
      </c>
      <c r="BR600" s="136">
        <v>234971.35322222201</v>
      </c>
      <c r="BS600" s="136">
        <v>19233.495488888901</v>
      </c>
      <c r="BT600" s="136">
        <v>1122.7443777777801</v>
      </c>
      <c r="BU600" s="136">
        <v>23424.907111111101</v>
      </c>
    </row>
    <row r="601" spans="1:73">
      <c r="A601" s="4" t="s">
        <v>109</v>
      </c>
      <c r="B601" s="137">
        <v>39</v>
      </c>
      <c r="C601" s="137">
        <v>1991</v>
      </c>
      <c r="D601" s="190">
        <v>11943160</v>
      </c>
      <c r="E601" s="141">
        <v>5442516</v>
      </c>
      <c r="F601" s="141">
        <v>412611</v>
      </c>
      <c r="G601" s="191">
        <v>7</v>
      </c>
      <c r="H601" s="209"/>
      <c r="I601" s="209"/>
      <c r="J601" s="209"/>
      <c r="K601" s="145">
        <v>255163</v>
      </c>
      <c r="L601" s="197"/>
      <c r="N601" s="140">
        <v>242826180</v>
      </c>
      <c r="O601" s="145">
        <v>223013</v>
      </c>
      <c r="P601" s="145">
        <v>562830</v>
      </c>
      <c r="Q601" s="145">
        <v>190439</v>
      </c>
      <c r="R601" s="145">
        <v>1052117</v>
      </c>
      <c r="S601" s="145">
        <v>456267.2</v>
      </c>
      <c r="T601" s="145">
        <v>330</v>
      </c>
      <c r="U601" s="145">
        <v>421</v>
      </c>
      <c r="V601" s="145">
        <v>514</v>
      </c>
      <c r="W601" s="145">
        <v>105</v>
      </c>
      <c r="X601" s="145">
        <v>193</v>
      </c>
      <c r="Y601" s="145">
        <v>277</v>
      </c>
      <c r="Z601" s="145">
        <v>352</v>
      </c>
      <c r="AA601" s="136">
        <f>ROUND((T601+X601)-MAX(0.3*(T601-116-186),0),0)</f>
        <v>515</v>
      </c>
      <c r="AB601" s="136">
        <f>ROUND((U601+Y601)-MAX(0.3*(U601-116-186),0),0)</f>
        <v>662</v>
      </c>
      <c r="AC601" s="136">
        <f>ROUND((V601+Z601)-MAX(0.3*(V601-116-186),0),0)</f>
        <v>802</v>
      </c>
      <c r="AD601" s="203">
        <v>19088</v>
      </c>
      <c r="AE601" s="136">
        <v>407</v>
      </c>
      <c r="AF601" s="136">
        <v>32</v>
      </c>
      <c r="AG601" s="136">
        <f>SUM(AE601:AF601)</f>
        <v>439</v>
      </c>
      <c r="AH601" s="136">
        <f>ROUND((AG601+W601)-MAX(0.3*(AG601-116-186),0),0)</f>
        <v>503</v>
      </c>
      <c r="AI601" s="203">
        <v>1340</v>
      </c>
      <c r="AJ601" s="204">
        <v>11</v>
      </c>
      <c r="AK601" s="136">
        <v>1</v>
      </c>
      <c r="AL601" s="136">
        <v>107</v>
      </c>
      <c r="AM601" s="136">
        <v>96</v>
      </c>
      <c r="AN601" s="6">
        <v>0.53</v>
      </c>
      <c r="AO601" s="136">
        <v>24</v>
      </c>
      <c r="AP601" s="136">
        <v>26</v>
      </c>
      <c r="AQ601" s="6">
        <v>0.48</v>
      </c>
      <c r="AR601" s="149">
        <v>0</v>
      </c>
      <c r="AS601" s="149">
        <v>0.16700000000000001</v>
      </c>
      <c r="AT601" s="149">
        <v>0.17299999999999999</v>
      </c>
      <c r="AU601" s="149">
        <v>0.17299999999999999</v>
      </c>
      <c r="AV601" s="136">
        <v>0</v>
      </c>
      <c r="AW601" s="136">
        <v>1192</v>
      </c>
      <c r="AX601" s="136">
        <v>1235</v>
      </c>
      <c r="AY601" s="136">
        <v>1235</v>
      </c>
      <c r="AZ601" s="149">
        <v>0</v>
      </c>
      <c r="BA601" s="149">
        <v>0.1193</v>
      </c>
      <c r="BB601" s="149">
        <v>0.1236</v>
      </c>
      <c r="BC601" s="149">
        <v>0.1236</v>
      </c>
      <c r="BD601" s="138">
        <v>0</v>
      </c>
      <c r="BE601" s="138"/>
      <c r="BF601" s="138"/>
      <c r="BG601" s="136">
        <v>0</v>
      </c>
      <c r="BH601" s="6">
        <v>4.25</v>
      </c>
      <c r="BI601" s="6">
        <v>4.25</v>
      </c>
      <c r="BJ601" s="136">
        <v>202008</v>
      </c>
      <c r="BK601" s="136">
        <v>41567</v>
      </c>
      <c r="BL601" s="136">
        <v>2853</v>
      </c>
      <c r="BM601" s="136">
        <v>157588</v>
      </c>
      <c r="BN601" s="238">
        <v>1277428</v>
      </c>
      <c r="BO601" s="136">
        <v>207849.16666666701</v>
      </c>
      <c r="BP601" s="136">
        <v>298147.519744444</v>
      </c>
      <c r="BQ601" s="136">
        <v>59803.264633333303</v>
      </c>
      <c r="BR601" s="136">
        <v>948484.47801111103</v>
      </c>
      <c r="BS601" s="136">
        <v>63336.109288888903</v>
      </c>
      <c r="BT601" s="136">
        <v>2942.2035111111099</v>
      </c>
      <c r="BU601" s="136">
        <v>76769.986811111099</v>
      </c>
    </row>
    <row r="602" spans="1:73">
      <c r="A602" s="4" t="s">
        <v>110</v>
      </c>
      <c r="B602" s="137">
        <v>40</v>
      </c>
      <c r="C602" s="137">
        <v>1991</v>
      </c>
      <c r="D602" s="190">
        <v>1003990</v>
      </c>
      <c r="E602" s="141">
        <v>473648</v>
      </c>
      <c r="F602" s="141">
        <v>44367</v>
      </c>
      <c r="G602" s="191">
        <v>8.6</v>
      </c>
      <c r="H602" s="209"/>
      <c r="I602" s="209"/>
      <c r="J602" s="209"/>
      <c r="K602" s="145">
        <v>21738</v>
      </c>
      <c r="L602" s="197"/>
      <c r="N602" s="140">
        <v>20434051</v>
      </c>
      <c r="O602" s="145">
        <v>9888</v>
      </c>
      <c r="P602" s="145">
        <v>54389</v>
      </c>
      <c r="Q602" s="145">
        <v>19467</v>
      </c>
      <c r="R602" s="145">
        <v>77589.34</v>
      </c>
      <c r="S602" s="145">
        <v>33836.92</v>
      </c>
      <c r="T602" s="145">
        <v>449</v>
      </c>
      <c r="U602" s="145">
        <v>554</v>
      </c>
      <c r="V602" s="145">
        <v>632</v>
      </c>
      <c r="W602" s="145">
        <v>105</v>
      </c>
      <c r="X602" s="145">
        <v>193</v>
      </c>
      <c r="Y602" s="145">
        <v>277</v>
      </c>
      <c r="Z602" s="145">
        <v>352</v>
      </c>
      <c r="AA602" s="136">
        <f>ROUND((T602+X602)-MAX(0.3*(T602-116-186),0),0)</f>
        <v>598</v>
      </c>
      <c r="AB602" s="136">
        <f>ROUND((U602+Y602)-MAX(0.3*(U602-116-186),0),0)</f>
        <v>755</v>
      </c>
      <c r="AC602" s="136">
        <f>ROUND((V602+Z602)-MAX(0.3*(V602-116-186),0),0)</f>
        <v>885</v>
      </c>
      <c r="AD602" s="203">
        <v>1622</v>
      </c>
      <c r="AE602" s="136">
        <v>407</v>
      </c>
      <c r="AF602" s="136">
        <v>64</v>
      </c>
      <c r="AG602" s="136">
        <f>SUM(AE602:AF602)</f>
        <v>471</v>
      </c>
      <c r="AH602" s="136">
        <f>ROUND((AG602+W602)-MAX(0.3*(AG602-116-186),0),0)</f>
        <v>525</v>
      </c>
      <c r="AI602" s="203">
        <v>99</v>
      </c>
      <c r="AJ602" s="204">
        <v>10.4</v>
      </c>
      <c r="AK602" s="136">
        <v>1</v>
      </c>
      <c r="AL602" s="136">
        <v>89</v>
      </c>
      <c r="AM602" s="136">
        <v>11</v>
      </c>
      <c r="AN602" s="6">
        <v>0.89</v>
      </c>
      <c r="AO602" s="136">
        <v>45</v>
      </c>
      <c r="AP602" s="136">
        <v>5</v>
      </c>
      <c r="AQ602" s="6">
        <v>0.9</v>
      </c>
      <c r="AR602" s="149">
        <v>0</v>
      </c>
      <c r="AS602" s="149">
        <v>0.16700000000000001</v>
      </c>
      <c r="AT602" s="149">
        <v>0.17299999999999999</v>
      </c>
      <c r="AU602" s="149">
        <v>0.17299999999999999</v>
      </c>
      <c r="AV602" s="136">
        <v>0</v>
      </c>
      <c r="AW602" s="136">
        <v>1192</v>
      </c>
      <c r="AX602" s="136">
        <v>1235</v>
      </c>
      <c r="AY602" s="136">
        <v>1235</v>
      </c>
      <c r="AZ602" s="149">
        <v>0</v>
      </c>
      <c r="BA602" s="149">
        <v>0.1193</v>
      </c>
      <c r="BB602" s="149">
        <v>0.1236</v>
      </c>
      <c r="BC602" s="149">
        <v>0.1236</v>
      </c>
      <c r="BD602" s="138">
        <v>0.27500000000000002</v>
      </c>
      <c r="BE602" s="138"/>
      <c r="BF602" s="138"/>
      <c r="BG602" s="136">
        <v>0</v>
      </c>
      <c r="BH602" s="6">
        <v>4.25</v>
      </c>
      <c r="BI602" s="6">
        <v>4.45</v>
      </c>
      <c r="BJ602" s="136">
        <v>18374</v>
      </c>
      <c r="BK602" s="136">
        <v>5035</v>
      </c>
      <c r="BL602" s="136">
        <v>208</v>
      </c>
      <c r="BM602" s="136">
        <v>13131</v>
      </c>
      <c r="BN602" s="238">
        <v>163704</v>
      </c>
      <c r="BO602" s="136">
        <v>17160.083333333299</v>
      </c>
      <c r="BP602" s="136">
        <v>24107.062411111099</v>
      </c>
      <c r="BQ602" s="136">
        <v>3921.84451111111</v>
      </c>
      <c r="BR602" s="136">
        <v>52722.881466666702</v>
      </c>
      <c r="BS602" s="136">
        <v>5237.2579999999998</v>
      </c>
      <c r="BT602" s="136">
        <v>72.911955555555593</v>
      </c>
      <c r="BU602" s="136">
        <v>5505.4536555555596</v>
      </c>
    </row>
    <row r="603" spans="1:73">
      <c r="A603" s="4" t="s">
        <v>111</v>
      </c>
      <c r="B603" s="137">
        <v>41</v>
      </c>
      <c r="C603" s="137">
        <v>1991</v>
      </c>
      <c r="D603" s="190">
        <v>3559470</v>
      </c>
      <c r="E603" s="141">
        <v>1650987</v>
      </c>
      <c r="F603" s="141">
        <v>107791</v>
      </c>
      <c r="G603" s="191">
        <v>6.1</v>
      </c>
      <c r="H603" s="209"/>
      <c r="I603" s="209"/>
      <c r="J603" s="209"/>
      <c r="K603" s="145">
        <v>68000</v>
      </c>
      <c r="L603" s="197"/>
      <c r="N603" s="140">
        <v>58482729</v>
      </c>
      <c r="O603" s="145">
        <v>79100</v>
      </c>
      <c r="P603" s="145">
        <v>125667</v>
      </c>
      <c r="Q603" s="145">
        <v>44446</v>
      </c>
      <c r="R603" s="145">
        <v>328937.40000000002</v>
      </c>
      <c r="S603" s="145">
        <v>116352.2</v>
      </c>
      <c r="T603" s="145">
        <v>167</v>
      </c>
      <c r="U603" s="145">
        <v>210</v>
      </c>
      <c r="V603" s="145">
        <v>252</v>
      </c>
      <c r="W603" s="145">
        <v>105</v>
      </c>
      <c r="X603" s="145">
        <v>193</v>
      </c>
      <c r="Y603" s="145">
        <v>277</v>
      </c>
      <c r="Z603" s="145">
        <v>352</v>
      </c>
      <c r="AA603" s="136">
        <f>ROUND((T603+X603)-MAX(0.3*(T603-116-186),0),0)</f>
        <v>360</v>
      </c>
      <c r="AB603" s="136">
        <f>ROUND((U603+Y603)-MAX(0.3*(U603-116-186),0),0)</f>
        <v>487</v>
      </c>
      <c r="AC603" s="136">
        <f>ROUND((V603+Z603)-MAX(0.3*(V603-116-186),0),0)</f>
        <v>604</v>
      </c>
      <c r="AD603" s="203">
        <v>8464</v>
      </c>
      <c r="AE603" s="136">
        <v>407</v>
      </c>
      <c r="AF603" s="136">
        <v>0</v>
      </c>
      <c r="AG603" s="136">
        <f>SUM(AE603:AF603)</f>
        <v>407</v>
      </c>
      <c r="AH603" s="136">
        <f>ROUND((AG603+W603)-MAX(0.3*(AG603-116-186),0),0)</f>
        <v>481</v>
      </c>
      <c r="AI603" s="203">
        <v>582</v>
      </c>
      <c r="AJ603" s="204">
        <v>16.399999999999999</v>
      </c>
      <c r="AK603" s="136">
        <v>0</v>
      </c>
      <c r="AL603" s="136">
        <v>80</v>
      </c>
      <c r="AM603" s="136">
        <v>41</v>
      </c>
      <c r="AN603" s="6">
        <v>0.66</v>
      </c>
      <c r="AO603" s="136">
        <v>34</v>
      </c>
      <c r="AP603" s="136">
        <v>11</v>
      </c>
      <c r="AQ603" s="6">
        <v>0.76</v>
      </c>
      <c r="AR603" s="149">
        <v>0</v>
      </c>
      <c r="AS603" s="149">
        <v>0.16700000000000001</v>
      </c>
      <c r="AT603" s="149">
        <v>0.17299999999999999</v>
      </c>
      <c r="AU603" s="149">
        <v>0.17299999999999999</v>
      </c>
      <c r="AV603" s="136">
        <v>0</v>
      </c>
      <c r="AW603" s="136">
        <v>1192</v>
      </c>
      <c r="AX603" s="136">
        <v>1235</v>
      </c>
      <c r="AY603" s="136">
        <v>1235</v>
      </c>
      <c r="AZ603" s="149">
        <v>0</v>
      </c>
      <c r="BA603" s="149">
        <v>0.1193</v>
      </c>
      <c r="BB603" s="149">
        <v>0.1236</v>
      </c>
      <c r="BC603" s="149">
        <v>0.1236</v>
      </c>
      <c r="BD603" s="138">
        <v>0</v>
      </c>
      <c r="BE603" s="138"/>
      <c r="BF603" s="138"/>
      <c r="BG603" s="136">
        <v>0</v>
      </c>
      <c r="BH603" s="6">
        <v>4.25</v>
      </c>
      <c r="BI603" s="6">
        <v>4.25</v>
      </c>
      <c r="BJ603" s="136">
        <v>93073</v>
      </c>
      <c r="BK603" s="136">
        <v>27915</v>
      </c>
      <c r="BL603" s="136">
        <v>1783</v>
      </c>
      <c r="BM603" s="136">
        <v>63375</v>
      </c>
      <c r="BN603" s="238">
        <v>375233</v>
      </c>
      <c r="BO603" s="136">
        <v>103008.91666666701</v>
      </c>
      <c r="BP603" s="136">
        <v>196272.43626666701</v>
      </c>
      <c r="BQ603" s="136">
        <v>34021.277499999997</v>
      </c>
      <c r="BR603" s="136">
        <v>445427.18446666701</v>
      </c>
      <c r="BS603" s="136">
        <v>78736.804188888898</v>
      </c>
      <c r="BT603" s="136">
        <v>6758.3593000000001</v>
      </c>
      <c r="BU603" s="136">
        <v>99161.452711111095</v>
      </c>
    </row>
    <row r="604" spans="1:73">
      <c r="A604" s="4" t="s">
        <v>112</v>
      </c>
      <c r="B604" s="137">
        <v>42</v>
      </c>
      <c r="C604" s="137">
        <v>1991</v>
      </c>
      <c r="D604" s="190">
        <v>701445</v>
      </c>
      <c r="E604" s="141">
        <v>337762</v>
      </c>
      <c r="F604" s="141">
        <v>12251</v>
      </c>
      <c r="G604" s="191">
        <v>3.5</v>
      </c>
      <c r="H604" s="209"/>
      <c r="I604" s="209"/>
      <c r="J604" s="209"/>
      <c r="K604" s="145">
        <v>13736</v>
      </c>
      <c r="N604" s="140">
        <v>11992985</v>
      </c>
      <c r="O604" s="145">
        <v>5038</v>
      </c>
      <c r="P604" s="145">
        <v>19998</v>
      </c>
      <c r="Q604" s="145">
        <v>7010</v>
      </c>
      <c r="R604" s="145">
        <v>52175</v>
      </c>
      <c r="S604" s="145">
        <v>18033.330000000002</v>
      </c>
      <c r="T604" s="145">
        <v>340</v>
      </c>
      <c r="U604" s="145">
        <v>385</v>
      </c>
      <c r="V604" s="145">
        <v>429</v>
      </c>
      <c r="W604" s="145">
        <v>105</v>
      </c>
      <c r="X604" s="145">
        <v>193</v>
      </c>
      <c r="Y604" s="145">
        <v>277</v>
      </c>
      <c r="Z604" s="145">
        <v>352</v>
      </c>
      <c r="AA604" s="136">
        <f>ROUND((T604+X604)-MAX(0.3*(T604-116-186),0),0)</f>
        <v>522</v>
      </c>
      <c r="AB604" s="136">
        <f>ROUND((U604+Y604)-MAX(0.3*(U604-116-186),0),0)</f>
        <v>637</v>
      </c>
      <c r="AC604" s="136">
        <f>ROUND((V604+Z604)-MAX(0.3*(V604-116-186),0),0)</f>
        <v>743</v>
      </c>
      <c r="AD604" s="203">
        <v>1165</v>
      </c>
      <c r="AE604" s="136">
        <v>407</v>
      </c>
      <c r="AF604" s="136">
        <v>15</v>
      </c>
      <c r="AG604" s="136">
        <f>SUM(AE604:AF604)</f>
        <v>422</v>
      </c>
      <c r="AH604" s="136">
        <f>ROUND((AG604+W604)-MAX(0.3*(AG604-116-186),0),0)</f>
        <v>491</v>
      </c>
      <c r="AI604" s="203">
        <v>96</v>
      </c>
      <c r="AJ604" s="204">
        <v>14</v>
      </c>
      <c r="AK604" s="136">
        <v>0</v>
      </c>
      <c r="AL604" s="136">
        <v>24</v>
      </c>
      <c r="AM604" s="136">
        <v>46</v>
      </c>
      <c r="AN604" s="6">
        <v>0.34</v>
      </c>
      <c r="AO604" s="136">
        <v>17</v>
      </c>
      <c r="AP604" s="136">
        <v>18</v>
      </c>
      <c r="AQ604" s="6">
        <v>0.49</v>
      </c>
      <c r="AR604" s="149">
        <v>0</v>
      </c>
      <c r="AS604" s="149">
        <v>0.16700000000000001</v>
      </c>
      <c r="AT604" s="149">
        <v>0.17299999999999999</v>
      </c>
      <c r="AU604" s="149">
        <v>0.17299999999999999</v>
      </c>
      <c r="AV604" s="136">
        <v>0</v>
      </c>
      <c r="AW604" s="136">
        <v>1192</v>
      </c>
      <c r="AX604" s="136">
        <v>1235</v>
      </c>
      <c r="AY604" s="136">
        <v>1235</v>
      </c>
      <c r="AZ604" s="149">
        <v>0</v>
      </c>
      <c r="BA604" s="149">
        <v>0.1193</v>
      </c>
      <c r="BB604" s="149">
        <v>0.1236</v>
      </c>
      <c r="BC604" s="149">
        <v>0.1236</v>
      </c>
      <c r="BD604" s="138">
        <v>0</v>
      </c>
      <c r="BE604" s="138"/>
      <c r="BF604" s="138"/>
      <c r="BG604" s="136">
        <v>0</v>
      </c>
      <c r="BH604" s="6">
        <v>4.25</v>
      </c>
      <c r="BI604" s="6">
        <v>4.25</v>
      </c>
      <c r="BJ604" s="136">
        <v>10783</v>
      </c>
      <c r="BK604" s="136">
        <v>2705</v>
      </c>
      <c r="BL604" s="136">
        <v>140</v>
      </c>
      <c r="BM604" s="136">
        <v>7938</v>
      </c>
      <c r="BN604" s="238">
        <v>57145</v>
      </c>
      <c r="BO604" s="136">
        <v>20375.083333333303</v>
      </c>
      <c r="BP604" s="136">
        <v>32941.409733333297</v>
      </c>
      <c r="BQ604" s="136">
        <v>10143.2592333333</v>
      </c>
      <c r="BR604" s="136">
        <v>101892.724444444</v>
      </c>
      <c r="BS604" s="136">
        <v>9266.5519888888903</v>
      </c>
      <c r="BT604" s="136">
        <v>640.14769999999999</v>
      </c>
      <c r="BU604" s="136">
        <v>11281.193811111099</v>
      </c>
    </row>
    <row r="605" spans="1:73">
      <c r="A605" s="4" t="s">
        <v>113</v>
      </c>
      <c r="B605" s="137">
        <v>43</v>
      </c>
      <c r="C605" s="137">
        <v>1991</v>
      </c>
      <c r="D605" s="190">
        <v>4946886</v>
      </c>
      <c r="E605" s="141">
        <v>2250608</v>
      </c>
      <c r="F605" s="141">
        <v>163108</v>
      </c>
      <c r="G605" s="191">
        <v>6.8</v>
      </c>
      <c r="H605" s="209"/>
      <c r="I605" s="209"/>
      <c r="J605" s="209"/>
      <c r="K605" s="145">
        <v>101208</v>
      </c>
      <c r="L605" s="197"/>
      <c r="N605" s="140">
        <v>86089981</v>
      </c>
      <c r="O605" s="145">
        <v>56520</v>
      </c>
      <c r="P605" s="145">
        <v>240901</v>
      </c>
      <c r="Q605" s="145">
        <v>86899</v>
      </c>
      <c r="R605" s="145">
        <v>607621.6</v>
      </c>
      <c r="S605" s="145">
        <v>238649.8</v>
      </c>
      <c r="T605" s="145">
        <v>150</v>
      </c>
      <c r="U605" s="145">
        <v>195</v>
      </c>
      <c r="V605" s="145">
        <v>238</v>
      </c>
      <c r="W605" s="145">
        <v>105</v>
      </c>
      <c r="X605" s="145">
        <v>193</v>
      </c>
      <c r="Y605" s="145">
        <v>277</v>
      </c>
      <c r="Z605" s="145">
        <v>352</v>
      </c>
      <c r="AA605" s="136">
        <f>ROUND((T605+X605)-MAX(0.3*(T605-116-186),0),0)</f>
        <v>343</v>
      </c>
      <c r="AB605" s="136">
        <f>ROUND((U605+Y605)-MAX(0.3*(U605-116-186),0),0)</f>
        <v>472</v>
      </c>
      <c r="AC605" s="136">
        <f>ROUND((V605+Z605)-MAX(0.3*(V605-116-186),0),0)</f>
        <v>590</v>
      </c>
      <c r="AD605" s="203">
        <v>13474</v>
      </c>
      <c r="AE605" s="136">
        <v>407</v>
      </c>
      <c r="AF605" s="136">
        <v>0</v>
      </c>
      <c r="AG605" s="136">
        <f>SUM(AE605:AF605)</f>
        <v>407</v>
      </c>
      <c r="AH605" s="136">
        <f>ROUND((AG605+W605)-MAX(0.3*(AG605-116-186),0),0)</f>
        <v>481</v>
      </c>
      <c r="AI605" s="203">
        <v>744</v>
      </c>
      <c r="AJ605" s="204">
        <v>15.5</v>
      </c>
      <c r="AK605" s="136">
        <v>1</v>
      </c>
      <c r="AL605" s="136">
        <v>56</v>
      </c>
      <c r="AM605" s="136">
        <v>43</v>
      </c>
      <c r="AN605" s="6">
        <v>0.56999999999999995</v>
      </c>
      <c r="AO605" s="136">
        <v>20</v>
      </c>
      <c r="AP605" s="136">
        <v>13</v>
      </c>
      <c r="AQ605" s="6">
        <v>0.61</v>
      </c>
      <c r="AR605" s="149">
        <v>0</v>
      </c>
      <c r="AS605" s="149">
        <v>0.16700000000000001</v>
      </c>
      <c r="AT605" s="149">
        <v>0.17299999999999999</v>
      </c>
      <c r="AU605" s="149">
        <v>0.17299999999999999</v>
      </c>
      <c r="AV605" s="136">
        <v>0</v>
      </c>
      <c r="AW605" s="136">
        <v>1192</v>
      </c>
      <c r="AX605" s="136">
        <v>1235</v>
      </c>
      <c r="AY605" s="136">
        <v>1235</v>
      </c>
      <c r="AZ605" s="149">
        <v>0</v>
      </c>
      <c r="BA605" s="149">
        <v>0.1193</v>
      </c>
      <c r="BB605" s="149">
        <v>0.1236</v>
      </c>
      <c r="BC605" s="149">
        <v>0.1236</v>
      </c>
      <c r="BD605" s="138">
        <v>0</v>
      </c>
      <c r="BE605" s="138"/>
      <c r="BF605" s="138"/>
      <c r="BG605" s="136">
        <v>0</v>
      </c>
      <c r="BH605" s="6">
        <v>4.25</v>
      </c>
      <c r="BI605" s="6">
        <v>4.25</v>
      </c>
      <c r="BJ605" s="136">
        <v>147375</v>
      </c>
      <c r="BK605" s="136">
        <v>39899</v>
      </c>
      <c r="BL605" s="136">
        <v>1984</v>
      </c>
      <c r="BM605" s="136">
        <v>105492</v>
      </c>
      <c r="BN605" s="238">
        <v>697411</v>
      </c>
      <c r="BO605" s="136">
        <v>116296.08333333299</v>
      </c>
      <c r="BP605" s="136">
        <v>214110.99299999999</v>
      </c>
      <c r="BQ605" s="136">
        <v>37801.6943777778</v>
      </c>
      <c r="BR605" s="136">
        <v>574608.41424444504</v>
      </c>
      <c r="BS605" s="136">
        <v>104254.427088889</v>
      </c>
      <c r="BT605" s="136">
        <v>10206.0172555556</v>
      </c>
      <c r="BU605" s="136">
        <v>142835.43090000001</v>
      </c>
    </row>
    <row r="606" spans="1:73">
      <c r="A606" s="4" t="s">
        <v>114</v>
      </c>
      <c r="B606" s="137">
        <v>44</v>
      </c>
      <c r="C606" s="137">
        <v>1991</v>
      </c>
      <c r="D606" s="190">
        <v>17339904</v>
      </c>
      <c r="E606" s="141">
        <v>8160512</v>
      </c>
      <c r="F606" s="141">
        <v>605728</v>
      </c>
      <c r="G606" s="191">
        <v>6.9</v>
      </c>
      <c r="H606" s="209"/>
      <c r="I606" s="209"/>
      <c r="J606" s="209"/>
      <c r="K606" s="145">
        <v>393574</v>
      </c>
      <c r="L606" s="197"/>
      <c r="N606" s="140">
        <v>309983300</v>
      </c>
      <c r="O606" s="145">
        <v>122587</v>
      </c>
      <c r="P606" s="145">
        <v>697343</v>
      </c>
      <c r="Q606" s="145">
        <v>239887</v>
      </c>
      <c r="R606" s="145">
        <v>2160660</v>
      </c>
      <c r="S606" s="145">
        <v>763564.5</v>
      </c>
      <c r="T606" s="145">
        <v>158</v>
      </c>
      <c r="U606" s="145">
        <v>184</v>
      </c>
      <c r="V606" s="145">
        <v>221</v>
      </c>
      <c r="W606" s="145">
        <v>105</v>
      </c>
      <c r="X606" s="145">
        <v>193</v>
      </c>
      <c r="Y606" s="145">
        <v>277</v>
      </c>
      <c r="Z606" s="145">
        <v>352</v>
      </c>
      <c r="AA606" s="136">
        <f>ROUND((T606+X606)-MAX(0.3*(T606-116-186),0),0)</f>
        <v>351</v>
      </c>
      <c r="AB606" s="136">
        <f>ROUND((U606+Y606)-MAX(0.3*(U606-116-186),0),0)</f>
        <v>461</v>
      </c>
      <c r="AC606" s="136">
        <f>ROUND((V606+Z606)-MAX(0.3*(V606-116-186),0),0)</f>
        <v>573</v>
      </c>
      <c r="AD606" s="203">
        <v>36546</v>
      </c>
      <c r="AE606" s="136">
        <v>407</v>
      </c>
      <c r="AF606" s="136">
        <v>0</v>
      </c>
      <c r="AG606" s="136">
        <f>SUM(AE606:AF606)</f>
        <v>407</v>
      </c>
      <c r="AH606" s="136">
        <f>ROUND((AG606+W606)-MAX(0.3*(AG606-116-186),0),0)</f>
        <v>481</v>
      </c>
      <c r="AI606" s="203">
        <v>2965</v>
      </c>
      <c r="AJ606" s="204">
        <v>17.5</v>
      </c>
      <c r="AK606" s="136">
        <v>1</v>
      </c>
      <c r="AL606" s="136">
        <v>92</v>
      </c>
      <c r="AM606" s="136">
        <v>56</v>
      </c>
      <c r="AN606" s="6">
        <v>0.62</v>
      </c>
      <c r="AO606" s="136">
        <v>22</v>
      </c>
      <c r="AP606" s="136">
        <v>8</v>
      </c>
      <c r="AQ606" s="6">
        <v>0.73</v>
      </c>
      <c r="AR606" s="149">
        <v>0</v>
      </c>
      <c r="AS606" s="149">
        <v>0.16700000000000001</v>
      </c>
      <c r="AT606" s="149">
        <v>0.17299999999999999</v>
      </c>
      <c r="AU606" s="149">
        <v>0.17299999999999999</v>
      </c>
      <c r="AV606" s="136">
        <v>0</v>
      </c>
      <c r="AW606" s="136">
        <v>1192</v>
      </c>
      <c r="AX606" s="136">
        <v>1235</v>
      </c>
      <c r="AY606" s="136">
        <v>1235</v>
      </c>
      <c r="AZ606" s="149">
        <v>0</v>
      </c>
      <c r="BA606" s="149">
        <v>0.1193</v>
      </c>
      <c r="BB606" s="149">
        <v>0.1236</v>
      </c>
      <c r="BC606" s="149">
        <v>0.1236</v>
      </c>
      <c r="BD606" s="138">
        <v>0</v>
      </c>
      <c r="BE606" s="138"/>
      <c r="BF606" s="138"/>
      <c r="BG606" s="136">
        <v>0</v>
      </c>
      <c r="BH606" s="6">
        <v>4.25</v>
      </c>
      <c r="BI606" s="6">
        <v>3.35</v>
      </c>
      <c r="BJ606" s="136">
        <v>314636</v>
      </c>
      <c r="BK606" s="136">
        <v>121998</v>
      </c>
      <c r="BL606" s="136">
        <v>5327</v>
      </c>
      <c r="BM606" s="136">
        <v>187311</v>
      </c>
      <c r="BN606" s="238">
        <v>1728629</v>
      </c>
      <c r="BO606" s="136">
        <v>395271.08333333302</v>
      </c>
      <c r="BP606" s="136">
        <v>1047212.4627</v>
      </c>
      <c r="BQ606" s="136">
        <v>140868.488266667</v>
      </c>
      <c r="BR606" s="136">
        <v>2014788.56524444</v>
      </c>
      <c r="BS606" s="136">
        <v>487330.70355555601</v>
      </c>
      <c r="BT606" s="136">
        <v>30253.766466666701</v>
      </c>
      <c r="BU606" s="136">
        <v>588466.37901111098</v>
      </c>
    </row>
    <row r="607" spans="1:73">
      <c r="A607" s="4" t="s">
        <v>115</v>
      </c>
      <c r="B607" s="137">
        <v>45</v>
      </c>
      <c r="C607" s="137">
        <v>1991</v>
      </c>
      <c r="D607" s="190">
        <v>1771941</v>
      </c>
      <c r="E607" s="141">
        <v>812206</v>
      </c>
      <c r="F607" s="141">
        <v>40113</v>
      </c>
      <c r="G607" s="191">
        <v>4.7</v>
      </c>
      <c r="H607" s="209"/>
      <c r="I607" s="209"/>
      <c r="J607" s="209"/>
      <c r="K607" s="145">
        <v>33501</v>
      </c>
      <c r="L607" s="197"/>
      <c r="N607" s="140">
        <v>27623517</v>
      </c>
      <c r="O607" s="145">
        <v>152291</v>
      </c>
      <c r="P607" s="145">
        <v>48338</v>
      </c>
      <c r="Q607" s="145">
        <v>16584</v>
      </c>
      <c r="R607" s="145">
        <v>109914.7</v>
      </c>
      <c r="S607" s="145">
        <v>39666.58</v>
      </c>
      <c r="T607" s="145">
        <v>323</v>
      </c>
      <c r="U607" s="145">
        <v>402</v>
      </c>
      <c r="V607" s="145">
        <v>470</v>
      </c>
      <c r="W607" s="145">
        <v>105</v>
      </c>
      <c r="X607" s="145">
        <v>193</v>
      </c>
      <c r="Y607" s="145">
        <v>277</v>
      </c>
      <c r="Z607" s="145">
        <v>352</v>
      </c>
      <c r="AA607" s="136">
        <f>ROUND((T607+X607)-MAX(0.3*(T607-116-186),0),0)</f>
        <v>510</v>
      </c>
      <c r="AB607" s="136">
        <f>ROUND((U607+Y607)-MAX(0.3*(U607-116-186),0),0)</f>
        <v>649</v>
      </c>
      <c r="AC607" s="136">
        <f>ROUND((V607+Z607)-MAX(0.3*(V607-116-186),0),0)</f>
        <v>772</v>
      </c>
      <c r="AD607" s="203">
        <v>1786</v>
      </c>
      <c r="AE607" s="136">
        <v>407</v>
      </c>
      <c r="AF607" s="136">
        <v>6</v>
      </c>
      <c r="AG607" s="136">
        <f>SUM(AE607:AF607)</f>
        <v>413</v>
      </c>
      <c r="AH607" s="136">
        <f>ROUND((AG607+W607)-MAX(0.3*(AG607-116-186),0),0)</f>
        <v>485</v>
      </c>
      <c r="AI607" s="203">
        <v>222</v>
      </c>
      <c r="AJ607" s="204">
        <v>12.9</v>
      </c>
      <c r="AK607" s="136">
        <v>0</v>
      </c>
      <c r="AL607" s="136">
        <v>31</v>
      </c>
      <c r="AM607" s="136">
        <v>44</v>
      </c>
      <c r="AN607" s="6">
        <v>0.41</v>
      </c>
      <c r="AO607" s="136">
        <v>10</v>
      </c>
      <c r="AP607" s="136">
        <v>19</v>
      </c>
      <c r="AQ607" s="6">
        <v>0.34</v>
      </c>
      <c r="AR607" s="149">
        <v>0</v>
      </c>
      <c r="AS607" s="149">
        <v>0.16700000000000001</v>
      </c>
      <c r="AT607" s="149">
        <v>0.17299999999999999</v>
      </c>
      <c r="AU607" s="149">
        <v>0.17299999999999999</v>
      </c>
      <c r="AV607" s="136">
        <v>0</v>
      </c>
      <c r="AW607" s="136">
        <v>1192</v>
      </c>
      <c r="AX607" s="136">
        <v>1235</v>
      </c>
      <c r="AY607" s="136">
        <v>1235</v>
      </c>
      <c r="AZ607" s="149">
        <v>0</v>
      </c>
      <c r="BA607" s="149">
        <v>0.1193</v>
      </c>
      <c r="BB607" s="149">
        <v>0.1236</v>
      </c>
      <c r="BC607" s="149">
        <v>0.1236</v>
      </c>
      <c r="BD607" s="138">
        <v>0</v>
      </c>
      <c r="BE607" s="138"/>
      <c r="BF607" s="138"/>
      <c r="BG607" s="136">
        <v>0</v>
      </c>
      <c r="BH607" s="6">
        <v>4.25</v>
      </c>
      <c r="BI607" s="6">
        <v>4.25</v>
      </c>
      <c r="BJ607" s="136">
        <v>14024</v>
      </c>
      <c r="BK607" s="136">
        <v>1945</v>
      </c>
      <c r="BL607" s="136">
        <v>298</v>
      </c>
      <c r="BM607" s="136">
        <v>11781</v>
      </c>
      <c r="BN607" s="238">
        <v>129274</v>
      </c>
      <c r="BO607" s="136">
        <v>39442.416666666701</v>
      </c>
      <c r="BP607" s="136">
        <v>51323.166122222203</v>
      </c>
      <c r="BQ607" s="136">
        <v>25007.915633333301</v>
      </c>
      <c r="BR607" s="136">
        <v>209918.13497777801</v>
      </c>
      <c r="BS607" s="136">
        <v>5279.2995111111104</v>
      </c>
      <c r="BT607" s="136">
        <v>476.30574444444397</v>
      </c>
      <c r="BU607" s="136">
        <v>6640.6568333333298</v>
      </c>
    </row>
    <row r="608" spans="1:73">
      <c r="A608" s="4" t="s">
        <v>116</v>
      </c>
      <c r="B608" s="137">
        <v>46</v>
      </c>
      <c r="C608" s="137">
        <v>1991</v>
      </c>
      <c r="D608" s="190">
        <v>567141</v>
      </c>
      <c r="E608" s="141">
        <v>283676</v>
      </c>
      <c r="F608" s="141">
        <v>19914</v>
      </c>
      <c r="G608" s="191">
        <v>6.6</v>
      </c>
      <c r="H608" s="209"/>
      <c r="I608" s="209"/>
      <c r="J608" s="209"/>
      <c r="K608" s="145">
        <v>11733</v>
      </c>
      <c r="L608" s="197"/>
      <c r="N608" s="140">
        <v>10386332</v>
      </c>
      <c r="O608" s="145">
        <v>2497</v>
      </c>
      <c r="P608" s="145">
        <v>26518</v>
      </c>
      <c r="Q608" s="145">
        <v>9173</v>
      </c>
      <c r="R608" s="145">
        <v>47531.5</v>
      </c>
      <c r="S608" s="145">
        <v>20692.75</v>
      </c>
      <c r="T608" s="145">
        <v>571</v>
      </c>
      <c r="U608" s="145">
        <v>679</v>
      </c>
      <c r="V608" s="145">
        <v>762</v>
      </c>
      <c r="W608" s="145">
        <v>105</v>
      </c>
      <c r="X608" s="145">
        <v>193</v>
      </c>
      <c r="Y608" s="145">
        <v>277</v>
      </c>
      <c r="Z608" s="145">
        <v>352</v>
      </c>
      <c r="AA608" s="136">
        <f>ROUND((T608+X608)-MAX(0.3*(T608-116-186),0),0)</f>
        <v>683</v>
      </c>
      <c r="AB608" s="136">
        <f>ROUND((U608+Y608)-MAX(0.3*(U608-116-186),0),0)</f>
        <v>843</v>
      </c>
      <c r="AC608" s="136">
        <f>ROUND((V608+Z608)-MAX(0.3*(V608-116-186),0),0)</f>
        <v>976</v>
      </c>
      <c r="AD608" s="203">
        <v>567</v>
      </c>
      <c r="AE608" s="136">
        <v>407</v>
      </c>
      <c r="AF608" s="136">
        <v>65</v>
      </c>
      <c r="AG608" s="136">
        <f>SUM(AE608:AF608)</f>
        <v>472</v>
      </c>
      <c r="AH608" s="136">
        <f>ROUND((AG608+W608)-MAX(0.3*(AG608-116-186),0),0)</f>
        <v>526</v>
      </c>
      <c r="AI608" s="203">
        <v>73</v>
      </c>
      <c r="AJ608" s="204">
        <v>12.6</v>
      </c>
      <c r="AK608" s="136">
        <v>0</v>
      </c>
      <c r="AL608" s="136">
        <v>73</v>
      </c>
      <c r="AM608" s="136">
        <v>75</v>
      </c>
      <c r="AN608" s="6">
        <v>0.49</v>
      </c>
      <c r="AO608" s="136">
        <v>16</v>
      </c>
      <c r="AP608" s="136">
        <v>14</v>
      </c>
      <c r="AQ608" s="6">
        <v>0.53</v>
      </c>
      <c r="AR608" s="149">
        <v>0</v>
      </c>
      <c r="AS608" s="149">
        <v>0.16700000000000001</v>
      </c>
      <c r="AT608" s="149">
        <v>0.17299999999999999</v>
      </c>
      <c r="AU608" s="149">
        <v>0.17299999999999999</v>
      </c>
      <c r="AV608" s="136">
        <v>0</v>
      </c>
      <c r="AW608" s="136">
        <v>1192</v>
      </c>
      <c r="AX608" s="136">
        <v>1235</v>
      </c>
      <c r="AY608" s="136">
        <v>1235</v>
      </c>
      <c r="AZ608" s="149">
        <v>0</v>
      </c>
      <c r="BA608" s="149">
        <v>0.1193</v>
      </c>
      <c r="BB608" s="149">
        <v>0.1236</v>
      </c>
      <c r="BC608" s="149">
        <v>0.1236</v>
      </c>
      <c r="BD608" s="138">
        <v>0.28000000000000003</v>
      </c>
      <c r="BE608" s="138"/>
      <c r="BF608" s="138"/>
      <c r="BG608" s="136">
        <v>1</v>
      </c>
      <c r="BH608" s="6">
        <v>4.25</v>
      </c>
      <c r="BI608" s="6">
        <v>4.25</v>
      </c>
      <c r="BJ608" s="136">
        <v>10696</v>
      </c>
      <c r="BK608" s="136">
        <v>2477</v>
      </c>
      <c r="BL608" s="136">
        <v>123</v>
      </c>
      <c r="BM608" s="136">
        <v>8096</v>
      </c>
      <c r="BN608" s="238">
        <v>70699</v>
      </c>
      <c r="BO608" s="136">
        <v>15947.083333333299</v>
      </c>
      <c r="BP608" s="136">
        <v>12897.3538222222</v>
      </c>
      <c r="BQ608" s="136">
        <v>3320.6518333333302</v>
      </c>
      <c r="BR608" s="136">
        <v>46668.824166666702</v>
      </c>
      <c r="BS608" s="136">
        <v>2447.88744444444</v>
      </c>
      <c r="BT608" s="136">
        <v>287.63464444444401</v>
      </c>
      <c r="BU608" s="136">
        <v>4287.9060222222197</v>
      </c>
    </row>
    <row r="609" spans="1:73">
      <c r="A609" s="4" t="s">
        <v>117</v>
      </c>
      <c r="B609" s="137">
        <v>47</v>
      </c>
      <c r="C609" s="137">
        <v>1991</v>
      </c>
      <c r="D609" s="190">
        <v>6283853</v>
      </c>
      <c r="E609" s="141">
        <v>3142207</v>
      </c>
      <c r="F609" s="141">
        <v>197102</v>
      </c>
      <c r="G609" s="191">
        <v>5.9</v>
      </c>
      <c r="H609" s="209"/>
      <c r="I609" s="209"/>
      <c r="J609" s="209"/>
      <c r="K609" s="145">
        <v>151093</v>
      </c>
      <c r="L609" s="197"/>
      <c r="N609" s="140">
        <v>135044850</v>
      </c>
      <c r="O609" s="145">
        <v>68798</v>
      </c>
      <c r="P609" s="145">
        <v>167083</v>
      </c>
      <c r="Q609" s="145">
        <v>62235</v>
      </c>
      <c r="R609" s="145">
        <v>413526.8</v>
      </c>
      <c r="S609" s="145">
        <v>171288.5</v>
      </c>
      <c r="T609" s="145">
        <v>294</v>
      </c>
      <c r="U609" s="145">
        <v>354</v>
      </c>
      <c r="V609" s="145">
        <v>410</v>
      </c>
      <c r="W609" s="145">
        <v>105</v>
      </c>
      <c r="X609" s="145">
        <v>193</v>
      </c>
      <c r="Y609" s="145">
        <v>277</v>
      </c>
      <c r="Z609" s="145">
        <v>352</v>
      </c>
      <c r="AA609" s="136">
        <f>ROUND((T609+X609)-MAX(0.3*(T609-116-186),0),0)</f>
        <v>487</v>
      </c>
      <c r="AB609" s="136">
        <f>ROUND((U609+Y609)-MAX(0.3*(U609-116-186),0),0)</f>
        <v>615</v>
      </c>
      <c r="AC609" s="136">
        <f>ROUND((V609+Z609)-MAX(0.3*(V609-116-186),0),0)</f>
        <v>730</v>
      </c>
      <c r="AD609" s="203">
        <v>10343</v>
      </c>
      <c r="AE609" s="136">
        <v>407</v>
      </c>
      <c r="AF609" s="136">
        <v>0</v>
      </c>
      <c r="AG609" s="136">
        <f>SUM(AE609:AF609)</f>
        <v>407</v>
      </c>
      <c r="AH609" s="136">
        <f>ROUND((AG609+W609)-MAX(0.3*(AG609-116-186),0),0)</f>
        <v>481</v>
      </c>
      <c r="AI609" s="203">
        <v>608</v>
      </c>
      <c r="AJ609" s="204">
        <v>9.9</v>
      </c>
      <c r="AK609" s="136">
        <v>1</v>
      </c>
      <c r="AL609" s="136">
        <v>59</v>
      </c>
      <c r="AM609" s="136">
        <v>39</v>
      </c>
      <c r="AN609" s="6">
        <v>0.6</v>
      </c>
      <c r="AO609" s="136">
        <v>30</v>
      </c>
      <c r="AP609" s="136">
        <v>10</v>
      </c>
      <c r="AQ609" s="6">
        <v>0.75</v>
      </c>
      <c r="AR609" s="149">
        <v>0</v>
      </c>
      <c r="AS609" s="149">
        <v>0.16700000000000001</v>
      </c>
      <c r="AT609" s="149">
        <v>0.17299999999999999</v>
      </c>
      <c r="AU609" s="149">
        <v>0.17299999999999999</v>
      </c>
      <c r="AV609" s="136">
        <v>0</v>
      </c>
      <c r="AW609" s="136">
        <v>1192</v>
      </c>
      <c r="AX609" s="136">
        <v>1235</v>
      </c>
      <c r="AY609" s="136">
        <v>1235</v>
      </c>
      <c r="AZ609" s="149">
        <v>0</v>
      </c>
      <c r="BA609" s="149">
        <v>0.1193</v>
      </c>
      <c r="BB609" s="149">
        <v>0.1236</v>
      </c>
      <c r="BC609" s="149">
        <v>0.1236</v>
      </c>
      <c r="BD609" s="138">
        <v>0</v>
      </c>
      <c r="BE609" s="138"/>
      <c r="BF609" s="138"/>
      <c r="BG609" s="136">
        <v>0</v>
      </c>
      <c r="BH609" s="6">
        <v>4.25</v>
      </c>
      <c r="BI609" s="6">
        <v>3.65</v>
      </c>
      <c r="BJ609" s="136">
        <v>101363</v>
      </c>
      <c r="BK609" s="136">
        <v>29215</v>
      </c>
      <c r="BL609" s="136">
        <v>1569</v>
      </c>
      <c r="BM609" s="136">
        <v>70579</v>
      </c>
      <c r="BN609" s="238">
        <v>442073</v>
      </c>
      <c r="BO609" s="136">
        <v>93036.416666666701</v>
      </c>
      <c r="BP609" s="136">
        <v>168396.79605555601</v>
      </c>
      <c r="BQ609" s="136">
        <v>38054.496977777802</v>
      </c>
      <c r="BR609" s="136">
        <v>562536.37780000002</v>
      </c>
      <c r="BS609" s="136">
        <v>72671.475111111096</v>
      </c>
      <c r="BT609" s="136">
        <v>7543.8395111111104</v>
      </c>
      <c r="BU609" s="136">
        <v>103387.989922222</v>
      </c>
    </row>
    <row r="610" spans="1:73">
      <c r="A610" s="4" t="s">
        <v>118</v>
      </c>
      <c r="B610" s="137">
        <v>48</v>
      </c>
      <c r="C610" s="137">
        <v>1991</v>
      </c>
      <c r="D610" s="190">
        <v>5013443</v>
      </c>
      <c r="E610" s="141">
        <v>2384323</v>
      </c>
      <c r="F610" s="141">
        <v>161657</v>
      </c>
      <c r="G610" s="191">
        <v>6.3</v>
      </c>
      <c r="H610" s="209"/>
      <c r="I610" s="209"/>
      <c r="J610" s="209"/>
      <c r="K610" s="145">
        <v>125895</v>
      </c>
      <c r="L610" s="197"/>
      <c r="N610" s="140">
        <v>105798375</v>
      </c>
      <c r="O610" s="145">
        <v>1136018</v>
      </c>
      <c r="P610" s="145">
        <v>249306</v>
      </c>
      <c r="Q610" s="145">
        <v>88389</v>
      </c>
      <c r="R610" s="145">
        <v>384985</v>
      </c>
      <c r="S610" s="145">
        <v>157687.1</v>
      </c>
      <c r="T610" s="145">
        <v>428</v>
      </c>
      <c r="U610" s="145">
        <v>531</v>
      </c>
      <c r="V610" s="145">
        <v>624</v>
      </c>
      <c r="W610" s="145">
        <v>105</v>
      </c>
      <c r="X610" s="145">
        <v>193</v>
      </c>
      <c r="Y610" s="145">
        <v>277</v>
      </c>
      <c r="Z610" s="145">
        <v>352</v>
      </c>
      <c r="AA610" s="136">
        <f>ROUND((T610+X610)-MAX(0.3*(T610-116-186),0),0)</f>
        <v>583</v>
      </c>
      <c r="AB610" s="136">
        <f>ROUND((U610+Y610)-MAX(0.3*(U610-116-186),0),0)</f>
        <v>739</v>
      </c>
      <c r="AC610" s="136">
        <f>ROUND((V610+Z610)-MAX(0.3*(V610-116-186),0),0)</f>
        <v>879</v>
      </c>
      <c r="AD610" s="203">
        <v>10569</v>
      </c>
      <c r="AE610" s="136">
        <v>407</v>
      </c>
      <c r="AF610" s="136">
        <v>28</v>
      </c>
      <c r="AG610" s="136">
        <f>SUM(AE610:AF610)</f>
        <v>435</v>
      </c>
      <c r="AH610" s="136">
        <f>ROUND((AG610+W610)-MAX(0.3*(AG610-116-186),0),0)</f>
        <v>500</v>
      </c>
      <c r="AI610" s="203">
        <v>474</v>
      </c>
      <c r="AJ610" s="204">
        <v>9.5</v>
      </c>
      <c r="AK610" s="136">
        <v>1</v>
      </c>
      <c r="AL610" s="136">
        <v>58</v>
      </c>
      <c r="AM610" s="136">
        <v>40</v>
      </c>
      <c r="AN610" s="6">
        <v>0.59</v>
      </c>
      <c r="AO610" s="136">
        <v>24</v>
      </c>
      <c r="AP610" s="136">
        <v>25</v>
      </c>
      <c r="AQ610" s="6">
        <v>0.49</v>
      </c>
      <c r="AR610" s="149">
        <v>0</v>
      </c>
      <c r="AS610" s="149">
        <v>0.16700000000000001</v>
      </c>
      <c r="AT610" s="149">
        <v>0.17299999999999999</v>
      </c>
      <c r="AU610" s="149">
        <v>0.17299999999999999</v>
      </c>
      <c r="AV610" s="136">
        <v>0</v>
      </c>
      <c r="AW610" s="136">
        <v>1192</v>
      </c>
      <c r="AX610" s="136">
        <v>1235</v>
      </c>
      <c r="AY610" s="136">
        <v>1235</v>
      </c>
      <c r="AZ610" s="149">
        <v>0</v>
      </c>
      <c r="BA610" s="149">
        <v>0.1193</v>
      </c>
      <c r="BB610" s="149">
        <v>0.1236</v>
      </c>
      <c r="BC610" s="149">
        <v>0.1236</v>
      </c>
      <c r="BD610" s="138">
        <v>0</v>
      </c>
      <c r="BE610" s="138"/>
      <c r="BF610" s="138"/>
      <c r="BG610" s="136">
        <v>0</v>
      </c>
      <c r="BH610" s="6">
        <v>4.25</v>
      </c>
      <c r="BI610" s="6">
        <v>4.25</v>
      </c>
      <c r="BJ610" s="136">
        <v>67374</v>
      </c>
      <c r="BK610" s="136">
        <v>11762</v>
      </c>
      <c r="BL610" s="136">
        <v>847</v>
      </c>
      <c r="BM610" s="136">
        <v>54765</v>
      </c>
      <c r="BN610" s="238">
        <v>506279</v>
      </c>
      <c r="BO610" s="136">
        <v>63880.416666666701</v>
      </c>
      <c r="BP610" s="136">
        <v>137836.72017777801</v>
      </c>
      <c r="BQ610" s="136">
        <v>30238.805022222201</v>
      </c>
      <c r="BR610" s="136">
        <v>376268.48855555599</v>
      </c>
      <c r="BS610" s="136">
        <v>47474.586888888902</v>
      </c>
      <c r="BT610" s="136">
        <v>2879.5074444444399</v>
      </c>
      <c r="BU610" s="136">
        <v>57842.502699999997</v>
      </c>
    </row>
    <row r="611" spans="1:73">
      <c r="A611" s="4" t="s">
        <v>119</v>
      </c>
      <c r="B611" s="137">
        <v>49</v>
      </c>
      <c r="C611" s="137">
        <v>1991</v>
      </c>
      <c r="D611" s="190">
        <v>1798212</v>
      </c>
      <c r="E611" s="141">
        <v>694101</v>
      </c>
      <c r="F611" s="141">
        <v>82637</v>
      </c>
      <c r="G611" s="191">
        <v>10.6</v>
      </c>
      <c r="H611" s="209"/>
      <c r="I611" s="209"/>
      <c r="J611" s="209"/>
      <c r="K611" s="145">
        <v>29092</v>
      </c>
      <c r="L611" s="197"/>
      <c r="N611" s="140">
        <v>27204930</v>
      </c>
      <c r="O611" s="145">
        <v>341418</v>
      </c>
      <c r="P611" s="145">
        <v>113622</v>
      </c>
      <c r="Q611" s="145">
        <v>38141</v>
      </c>
      <c r="R611" s="145">
        <v>280713.3</v>
      </c>
      <c r="S611" s="145">
        <v>104540.6</v>
      </c>
      <c r="T611" s="145">
        <v>201</v>
      </c>
      <c r="U611" s="145">
        <v>249</v>
      </c>
      <c r="V611" s="145">
        <v>312</v>
      </c>
      <c r="W611" s="145">
        <v>105</v>
      </c>
      <c r="X611" s="145">
        <v>193</v>
      </c>
      <c r="Y611" s="145">
        <v>277</v>
      </c>
      <c r="Z611" s="145">
        <v>352</v>
      </c>
      <c r="AA611" s="136">
        <f>ROUND((T611+X611)-MAX(0.3*(T611-116-186),0),0)</f>
        <v>394</v>
      </c>
      <c r="AB611" s="136">
        <f>ROUND((U611+Y611)-MAX(0.3*(U611-116-186),0),0)</f>
        <v>526</v>
      </c>
      <c r="AC611" s="136">
        <f>ROUND((V611+Z611)-MAX(0.3*(V611-116-186),0),0)</f>
        <v>661</v>
      </c>
      <c r="AD611" s="203">
        <v>4254</v>
      </c>
      <c r="AE611" s="136">
        <v>407</v>
      </c>
      <c r="AF611" s="136">
        <v>0</v>
      </c>
      <c r="AG611" s="136">
        <f>SUM(AE611:AF611)</f>
        <v>407</v>
      </c>
      <c r="AH611" s="136">
        <f>ROUND((AG611+W611)-MAX(0.3*(AG611-116-186),0),0)</f>
        <v>481</v>
      </c>
      <c r="AI611" s="203">
        <v>327</v>
      </c>
      <c r="AJ611" s="204">
        <v>17.899999999999999</v>
      </c>
      <c r="AK611" s="136">
        <v>1</v>
      </c>
      <c r="AL611" s="136">
        <v>74</v>
      </c>
      <c r="AM611" s="136">
        <v>26</v>
      </c>
      <c r="AN611" s="6">
        <v>0.74</v>
      </c>
      <c r="AO611" s="136">
        <v>33</v>
      </c>
      <c r="AP611" s="136">
        <v>1</v>
      </c>
      <c r="AQ611" s="6">
        <v>0.97</v>
      </c>
      <c r="AR611" s="149">
        <v>0</v>
      </c>
      <c r="AS611" s="149">
        <v>0.16700000000000001</v>
      </c>
      <c r="AT611" s="149">
        <v>0.17299999999999999</v>
      </c>
      <c r="AU611" s="149">
        <v>0.17299999999999999</v>
      </c>
      <c r="AV611" s="136">
        <v>0</v>
      </c>
      <c r="AW611" s="136">
        <v>1192</v>
      </c>
      <c r="AX611" s="136">
        <v>1235</v>
      </c>
      <c r="AY611" s="136">
        <v>1235</v>
      </c>
      <c r="AZ611" s="149">
        <v>0</v>
      </c>
      <c r="BA611" s="149">
        <v>0.1193</v>
      </c>
      <c r="BB611" s="149">
        <v>0.1236</v>
      </c>
      <c r="BC611" s="149">
        <v>0.1236</v>
      </c>
      <c r="BD611" s="138">
        <v>0</v>
      </c>
      <c r="BE611" s="138"/>
      <c r="BF611" s="138"/>
      <c r="BG611" s="136">
        <v>0</v>
      </c>
      <c r="BH611" s="6">
        <v>4.25</v>
      </c>
      <c r="BI611" s="6">
        <v>4.25</v>
      </c>
      <c r="BJ611" s="136">
        <v>50207</v>
      </c>
      <c r="BK611" s="136">
        <v>8836</v>
      </c>
      <c r="BL611" s="136">
        <v>690</v>
      </c>
      <c r="BM611" s="136">
        <v>40681</v>
      </c>
      <c r="BN611" s="238">
        <v>283708</v>
      </c>
      <c r="BO611" s="136">
        <v>38640.75</v>
      </c>
      <c r="BP611" s="136">
        <v>86902.103833333298</v>
      </c>
      <c r="BQ611" s="136">
        <v>15333.9715777778</v>
      </c>
      <c r="BR611" s="136">
        <v>194345.679011111</v>
      </c>
      <c r="BS611" s="136">
        <v>52484.258944444402</v>
      </c>
      <c r="BT611" s="136">
        <v>5680.5114000000003</v>
      </c>
      <c r="BU611" s="136">
        <v>79485.676622222207</v>
      </c>
    </row>
    <row r="612" spans="1:73">
      <c r="A612" s="4" t="s">
        <v>120</v>
      </c>
      <c r="B612" s="137">
        <v>50</v>
      </c>
      <c r="C612" s="137">
        <v>1991</v>
      </c>
      <c r="D612" s="190">
        <v>4952675</v>
      </c>
      <c r="E612" s="141">
        <v>2476926</v>
      </c>
      <c r="F612" s="141">
        <v>143638</v>
      </c>
      <c r="G612" s="191">
        <v>5.5</v>
      </c>
      <c r="H612" s="209"/>
      <c r="I612" s="209"/>
      <c r="J612" s="209"/>
      <c r="K612" s="145">
        <v>104774</v>
      </c>
      <c r="L612" s="197"/>
      <c r="N612" s="140">
        <v>93632279</v>
      </c>
      <c r="O612" s="145">
        <v>14688</v>
      </c>
      <c r="P612" s="145">
        <v>240326</v>
      </c>
      <c r="Q612" s="145">
        <v>80326</v>
      </c>
      <c r="R612" s="145">
        <v>294338.7</v>
      </c>
      <c r="S612" s="145">
        <v>100457.3</v>
      </c>
      <c r="T612" s="145">
        <v>440</v>
      </c>
      <c r="U612" s="145">
        <v>517</v>
      </c>
      <c r="V612" s="145">
        <v>617</v>
      </c>
      <c r="W612" s="145">
        <v>105</v>
      </c>
      <c r="X612" s="145">
        <v>193</v>
      </c>
      <c r="Y612" s="145">
        <v>277</v>
      </c>
      <c r="Z612" s="145">
        <v>352</v>
      </c>
      <c r="AA612" s="136">
        <f>ROUND((T612+X612)-MAX(0.3*(T612-116-186),0),0)</f>
        <v>592</v>
      </c>
      <c r="AB612" s="136">
        <f>ROUND((U612+Y612)-MAX(0.3*(U612-116-186),0),0)</f>
        <v>730</v>
      </c>
      <c r="AC612" s="136">
        <f>ROUND((V612+Z612)-MAX(0.3*(V612-116-186),0),0)</f>
        <v>875</v>
      </c>
      <c r="AD612" s="203">
        <v>10146</v>
      </c>
      <c r="AE612" s="136">
        <v>407</v>
      </c>
      <c r="AF612" s="136">
        <v>103</v>
      </c>
      <c r="AG612" s="136">
        <f>SUM(AE612:AF612)</f>
        <v>510</v>
      </c>
      <c r="AH612" s="136">
        <f>ROUND((AG612+W612)-MAX(0.3*(AG612-116-186),0),0)</f>
        <v>553</v>
      </c>
      <c r="AI612" s="203">
        <v>492</v>
      </c>
      <c r="AJ612" s="204">
        <v>9.9</v>
      </c>
      <c r="AK612" s="136">
        <v>0</v>
      </c>
      <c r="AL612" s="136">
        <v>58</v>
      </c>
      <c r="AM612" s="136">
        <v>41</v>
      </c>
      <c r="AN612" s="6">
        <v>0.59</v>
      </c>
      <c r="AO612" s="136">
        <v>19</v>
      </c>
      <c r="AP612" s="136">
        <v>14</v>
      </c>
      <c r="AQ612" s="6">
        <v>0.57999999999999996</v>
      </c>
      <c r="AR612" s="149">
        <v>0</v>
      </c>
      <c r="AS612" s="149">
        <v>0.16700000000000001</v>
      </c>
      <c r="AT612" s="149">
        <v>0.17299999999999999</v>
      </c>
      <c r="AU612" s="149">
        <v>0.17299999999999999</v>
      </c>
      <c r="AV612" s="136">
        <v>0</v>
      </c>
      <c r="AW612" s="136">
        <v>1192</v>
      </c>
      <c r="AX612" s="136">
        <v>1235</v>
      </c>
      <c r="AY612" s="136">
        <v>1235</v>
      </c>
      <c r="AZ612" s="149">
        <v>0</v>
      </c>
      <c r="BA612" s="149">
        <v>0.1193</v>
      </c>
      <c r="BB612" s="149">
        <v>0.1236</v>
      </c>
      <c r="BC612" s="149">
        <v>0.1236</v>
      </c>
      <c r="BD612" s="138">
        <v>0.05</v>
      </c>
      <c r="BE612" s="138">
        <v>0.25</v>
      </c>
      <c r="BF612" s="138">
        <v>0.75</v>
      </c>
      <c r="BG612" s="136">
        <v>1</v>
      </c>
      <c r="BH612" s="6">
        <v>4.25</v>
      </c>
      <c r="BI612" s="6">
        <v>3.8</v>
      </c>
      <c r="BJ612" s="136">
        <v>90875</v>
      </c>
      <c r="BK612" s="136">
        <v>21468</v>
      </c>
      <c r="BL612" s="136">
        <v>1184</v>
      </c>
      <c r="BM612" s="136">
        <v>68223</v>
      </c>
      <c r="BN612" s="238">
        <v>415942</v>
      </c>
      <c r="BO612" s="136">
        <v>76650.666666666701</v>
      </c>
      <c r="BP612" s="136">
        <v>128879.991877778</v>
      </c>
      <c r="BQ612" s="136">
        <v>30235.559466666698</v>
      </c>
      <c r="BR612" s="136">
        <v>464353.23024444398</v>
      </c>
      <c r="BS612" s="136">
        <v>18698.8992666667</v>
      </c>
      <c r="BT612" s="136">
        <v>909.53911111111097</v>
      </c>
      <c r="BU612" s="136">
        <v>22030.684411111099</v>
      </c>
    </row>
    <row r="613" spans="1:73">
      <c r="A613" s="4" t="s">
        <v>121</v>
      </c>
      <c r="B613" s="137">
        <v>51</v>
      </c>
      <c r="C613" s="137">
        <v>1991</v>
      </c>
      <c r="D613" s="190">
        <v>457739</v>
      </c>
      <c r="E613" s="141">
        <v>223326</v>
      </c>
      <c r="F613" s="141">
        <v>12344</v>
      </c>
      <c r="G613" s="191">
        <v>5.2</v>
      </c>
      <c r="H613" s="209"/>
      <c r="I613" s="209"/>
      <c r="J613" s="209"/>
      <c r="K613" s="145">
        <v>12977</v>
      </c>
      <c r="L613" s="197"/>
      <c r="N613" s="140">
        <v>8564768</v>
      </c>
      <c r="O613" s="145">
        <v>64417</v>
      </c>
      <c r="P613" s="145">
        <v>17072</v>
      </c>
      <c r="Q613" s="145">
        <v>5968</v>
      </c>
      <c r="R613" s="145">
        <v>30761.33</v>
      </c>
      <c r="S613" s="145">
        <v>11348.17</v>
      </c>
      <c r="T613" s="145">
        <v>320</v>
      </c>
      <c r="U613" s="145">
        <v>360</v>
      </c>
      <c r="V613" s="145">
        <v>390</v>
      </c>
      <c r="W613" s="145">
        <v>105</v>
      </c>
      <c r="X613" s="145">
        <v>193</v>
      </c>
      <c r="Y613" s="145">
        <v>277</v>
      </c>
      <c r="Z613" s="145">
        <v>352</v>
      </c>
      <c r="AA613" s="136">
        <f>ROUND((T613+X613)-MAX(0.3*(T613-116-186),0),0)</f>
        <v>508</v>
      </c>
      <c r="AB613" s="136">
        <f>ROUND((U613+Y613)-MAX(0.3*(U613-116-186),0),0)</f>
        <v>620</v>
      </c>
      <c r="AC613" s="136">
        <f>ROUND((V613+Z613)-MAX(0.3*(V613-116-186),0),0)</f>
        <v>716</v>
      </c>
      <c r="AD613" s="203">
        <v>447</v>
      </c>
      <c r="AE613" s="136">
        <v>407</v>
      </c>
      <c r="AF613" s="136">
        <v>20</v>
      </c>
      <c r="AG613" s="136">
        <f>SUM(AE613:AF613)</f>
        <v>427</v>
      </c>
      <c r="AH613" s="136">
        <f>ROUND((AG613+W613)-MAX(0.3*(AG613-116-186),0),0)</f>
        <v>495</v>
      </c>
      <c r="AI613" s="203">
        <v>47</v>
      </c>
      <c r="AJ613" s="204">
        <v>9.9</v>
      </c>
      <c r="AK613" s="136">
        <v>1</v>
      </c>
      <c r="AL613" s="136">
        <v>22</v>
      </c>
      <c r="AM613" s="136">
        <v>42</v>
      </c>
      <c r="AN613" s="6">
        <v>0.34</v>
      </c>
      <c r="AO613" s="136">
        <v>10</v>
      </c>
      <c r="AP613" s="136">
        <v>20</v>
      </c>
      <c r="AQ613" s="6">
        <v>0.33</v>
      </c>
      <c r="AR613" s="149">
        <v>0</v>
      </c>
      <c r="AS613" s="149">
        <v>0.16700000000000001</v>
      </c>
      <c r="AT613" s="149">
        <v>0.17299999999999999</v>
      </c>
      <c r="AU613" s="149">
        <v>0.17299999999999999</v>
      </c>
      <c r="AV613" s="136">
        <v>0</v>
      </c>
      <c r="AW613" s="136">
        <v>1192</v>
      </c>
      <c r="AX613" s="136">
        <v>1235</v>
      </c>
      <c r="AY613" s="136">
        <v>1235</v>
      </c>
      <c r="AZ613" s="149">
        <v>0</v>
      </c>
      <c r="BA613" s="149">
        <v>0.1193</v>
      </c>
      <c r="BB613" s="149">
        <v>0.1236</v>
      </c>
      <c r="BC613" s="149">
        <v>0.1236</v>
      </c>
      <c r="BD613" s="138">
        <v>0</v>
      </c>
      <c r="BE613" s="138"/>
      <c r="BF613" s="138"/>
      <c r="BG613" s="136">
        <v>0</v>
      </c>
      <c r="BH613" s="6">
        <v>4.25</v>
      </c>
      <c r="BI613" s="6">
        <v>1.6</v>
      </c>
      <c r="BJ613" s="136">
        <v>3895</v>
      </c>
      <c r="BK613" s="136">
        <v>724</v>
      </c>
      <c r="BL613" s="136">
        <v>54</v>
      </c>
      <c r="BM613" s="136">
        <v>3117</v>
      </c>
      <c r="BN613" s="238">
        <v>36804</v>
      </c>
      <c r="BO613" s="136">
        <v>9272.25</v>
      </c>
      <c r="BP613" s="136">
        <v>14545.901288888899</v>
      </c>
      <c r="BQ613" s="136">
        <v>4975.5210111111101</v>
      </c>
      <c r="BR613" s="136">
        <v>57793.000122222198</v>
      </c>
      <c r="BS613" s="136">
        <v>2338.7618666666699</v>
      </c>
      <c r="BT613" s="136">
        <v>266.80952222222197</v>
      </c>
      <c r="BU613" s="136">
        <v>3133.7648222222201</v>
      </c>
    </row>
    <row r="614" spans="1:73">
      <c r="A614" s="4" t="s">
        <v>70</v>
      </c>
      <c r="B614" s="137">
        <v>1</v>
      </c>
      <c r="C614" s="137">
        <v>1992</v>
      </c>
      <c r="D614" s="190">
        <v>4139269</v>
      </c>
      <c r="E614" s="141">
        <v>1816526</v>
      </c>
      <c r="F614" s="141">
        <v>148990</v>
      </c>
      <c r="G614" s="191">
        <v>7.6</v>
      </c>
      <c r="H614" s="209"/>
      <c r="I614" s="209"/>
      <c r="J614" s="209"/>
      <c r="K614" s="145">
        <v>81260</v>
      </c>
      <c r="L614" s="197"/>
      <c r="N614" s="140">
        <v>72847428</v>
      </c>
      <c r="O614" s="145">
        <v>54758</v>
      </c>
      <c r="P614" s="145">
        <v>141941</v>
      </c>
      <c r="Q614" s="145">
        <v>50631</v>
      </c>
      <c r="R614" s="145">
        <v>549703.80000000005</v>
      </c>
      <c r="S614" s="145">
        <v>207873.3</v>
      </c>
      <c r="T614" s="145">
        <v>123</v>
      </c>
      <c r="U614" s="145">
        <v>149</v>
      </c>
      <c r="V614" s="145">
        <v>168</v>
      </c>
      <c r="W614" s="145">
        <v>111</v>
      </c>
      <c r="X614" s="145">
        <v>203</v>
      </c>
      <c r="Y614" s="145">
        <v>292</v>
      </c>
      <c r="Z614" s="145">
        <v>370</v>
      </c>
      <c r="AA614" s="136">
        <f>ROUND((T614+X614)-MAX(0.3*(T614-122-194),0),0)</f>
        <v>326</v>
      </c>
      <c r="AB614" s="136">
        <f>ROUND((U614+Y614)-MAX(0.3*(U614-122-194),0),0)</f>
        <v>441</v>
      </c>
      <c r="AC614" s="136">
        <f>ROUND((V614+Z614)-MAX(0.3*(V614-122-194),0),0)</f>
        <v>538</v>
      </c>
      <c r="AD614" s="203">
        <v>9877</v>
      </c>
      <c r="AE614" s="136">
        <v>422</v>
      </c>
      <c r="AF614" s="136">
        <v>0</v>
      </c>
      <c r="AG614" s="136">
        <f>SUM(AE614:AF614)</f>
        <v>422</v>
      </c>
      <c r="AH614" s="136">
        <f>ROUND((AG614+W614)-MAX(0.3*(AG614-122-194),0),0)</f>
        <v>501</v>
      </c>
      <c r="AI614" s="203">
        <v>729</v>
      </c>
      <c r="AJ614" s="204">
        <v>17.3</v>
      </c>
      <c r="AK614" s="136">
        <v>0</v>
      </c>
      <c r="AL614" s="136">
        <v>83</v>
      </c>
      <c r="AM614" s="136">
        <v>22</v>
      </c>
      <c r="AN614" s="6">
        <v>0.79</v>
      </c>
      <c r="AO614" s="136">
        <v>28</v>
      </c>
      <c r="AP614" s="136">
        <v>7</v>
      </c>
      <c r="AQ614" s="6">
        <v>0.8</v>
      </c>
      <c r="AR614" s="149">
        <v>0</v>
      </c>
      <c r="AS614" s="149">
        <v>0.17599999999999999</v>
      </c>
      <c r="AT614" s="149">
        <v>0.184</v>
      </c>
      <c r="AU614" s="149">
        <v>0.184</v>
      </c>
      <c r="AV614" s="136">
        <v>0</v>
      </c>
      <c r="AW614" s="136">
        <v>1324</v>
      </c>
      <c r="AX614" s="136">
        <v>1384</v>
      </c>
      <c r="AY614" s="136">
        <v>1384</v>
      </c>
      <c r="AZ614" s="149">
        <v>0</v>
      </c>
      <c r="BA614" s="149">
        <v>0.12570000000000001</v>
      </c>
      <c r="BB614" s="149">
        <v>0.13139999999999999</v>
      </c>
      <c r="BC614" s="149">
        <v>0.13139999999999999</v>
      </c>
      <c r="BD614" s="138">
        <v>0</v>
      </c>
      <c r="BE614" s="138"/>
      <c r="BF614" s="138"/>
      <c r="BG614" s="136">
        <v>0</v>
      </c>
      <c r="BH614" s="6">
        <v>4.25</v>
      </c>
      <c r="BI614" s="6">
        <v>4.25</v>
      </c>
      <c r="BJ614" s="136">
        <v>146898</v>
      </c>
      <c r="BK614" s="136">
        <v>44636</v>
      </c>
      <c r="BL614" s="136">
        <v>1666</v>
      </c>
      <c r="BM614" s="136">
        <v>100596</v>
      </c>
      <c r="BN614" s="238">
        <v>466918</v>
      </c>
      <c r="BO614" s="136">
        <v>118320.5</v>
      </c>
      <c r="BP614" s="136">
        <v>258706.335333333</v>
      </c>
      <c r="BQ614" s="136">
        <v>39149.854711111097</v>
      </c>
      <c r="BR614" s="136">
        <v>550411.12308888906</v>
      </c>
      <c r="BS614" s="136">
        <v>97972.9473</v>
      </c>
      <c r="BT614" s="136">
        <v>6479.8556111111102</v>
      </c>
      <c r="BU614" s="136">
        <v>119081.02602222199</v>
      </c>
    </row>
    <row r="615" spans="1:73">
      <c r="A615" s="4" t="s">
        <v>71</v>
      </c>
      <c r="B615" s="137">
        <v>2</v>
      </c>
      <c r="C615" s="137">
        <v>1992</v>
      </c>
      <c r="D615" s="190">
        <v>587073</v>
      </c>
      <c r="E615" s="141">
        <v>261624</v>
      </c>
      <c r="F615" s="141">
        <v>25592</v>
      </c>
      <c r="G615" s="191">
        <v>8.9</v>
      </c>
      <c r="H615" s="209"/>
      <c r="I615" s="209"/>
      <c r="J615" s="209"/>
      <c r="K615" s="145">
        <v>22753</v>
      </c>
      <c r="L615" s="197"/>
      <c r="N615" s="140">
        <v>14093288</v>
      </c>
      <c r="O615" s="145">
        <v>11422</v>
      </c>
      <c r="P615" s="145">
        <v>31919</v>
      </c>
      <c r="Q615" s="145">
        <v>10808</v>
      </c>
      <c r="R615" s="145">
        <v>37713</v>
      </c>
      <c r="S615" s="145">
        <v>12333.83</v>
      </c>
      <c r="T615" s="145">
        <v>821</v>
      </c>
      <c r="U615" s="145">
        <v>924</v>
      </c>
      <c r="V615" s="145">
        <v>1027</v>
      </c>
      <c r="W615" s="145">
        <v>142</v>
      </c>
      <c r="X615" s="145">
        <v>261</v>
      </c>
      <c r="Y615" s="145">
        <v>374</v>
      </c>
      <c r="Z615" s="145">
        <v>475</v>
      </c>
      <c r="AA615" s="136">
        <f>ROUND((T615+X615)-MAX(0.3*(T615-209-337),0),0)</f>
        <v>1000</v>
      </c>
      <c r="AB615" s="136">
        <f>ROUND((U615+Y615)-MAX(0.3*(U615-209-337),0),0)</f>
        <v>1185</v>
      </c>
      <c r="AC615" s="136">
        <f>ROUND((V615+Z615)-MAX(0.3*(V615-209-337),0),0)</f>
        <v>1358</v>
      </c>
      <c r="AD615" s="203">
        <v>865</v>
      </c>
      <c r="AE615" s="136">
        <v>422</v>
      </c>
      <c r="AF615" s="136">
        <v>362</v>
      </c>
      <c r="AG615" s="136">
        <f>SUM(AE615:AF615)</f>
        <v>784</v>
      </c>
      <c r="AH615" s="136">
        <f>ROUND((AG615+W615)-MAX(0.3*(AG615-209-337),0),0)</f>
        <v>855</v>
      </c>
      <c r="AI615" s="203">
        <v>58</v>
      </c>
      <c r="AJ615" s="204">
        <v>10.199999999999999</v>
      </c>
      <c r="AK615" s="136">
        <v>0</v>
      </c>
      <c r="AL615" s="136">
        <v>23</v>
      </c>
      <c r="AM615" s="136">
        <v>17</v>
      </c>
      <c r="AN615" s="6">
        <v>0.57999999999999996</v>
      </c>
      <c r="AO615" s="136">
        <v>10</v>
      </c>
      <c r="AP615" s="136">
        <v>10</v>
      </c>
      <c r="AQ615" s="6">
        <v>0.5</v>
      </c>
      <c r="AR615" s="149">
        <v>0</v>
      </c>
      <c r="AS615" s="149">
        <v>0.17599999999999999</v>
      </c>
      <c r="AT615" s="149">
        <v>0.184</v>
      </c>
      <c r="AU615" s="149">
        <v>0.184</v>
      </c>
      <c r="AV615" s="136">
        <v>0</v>
      </c>
      <c r="AW615" s="136">
        <v>1324</v>
      </c>
      <c r="AX615" s="136">
        <v>1384</v>
      </c>
      <c r="AY615" s="136">
        <v>1384</v>
      </c>
      <c r="AZ615" s="149">
        <v>0</v>
      </c>
      <c r="BA615" s="149">
        <v>0.12570000000000001</v>
      </c>
      <c r="BB615" s="149">
        <v>0.13139999999999999</v>
      </c>
      <c r="BC615" s="149">
        <v>0.13139999999999999</v>
      </c>
      <c r="BD615" s="138">
        <v>0</v>
      </c>
      <c r="BE615" s="138"/>
      <c r="BF615" s="138"/>
      <c r="BG615" s="136">
        <v>0</v>
      </c>
      <c r="BH615" s="6">
        <v>4.25</v>
      </c>
      <c r="BI615" s="6">
        <v>4.75</v>
      </c>
      <c r="BJ615" s="136">
        <v>5444</v>
      </c>
      <c r="BK615" s="136">
        <v>1160</v>
      </c>
      <c r="BL615" s="136">
        <v>109</v>
      </c>
      <c r="BM615" s="136">
        <v>4175</v>
      </c>
      <c r="BN615" s="238">
        <v>57540</v>
      </c>
      <c r="BO615" s="136">
        <v>11738.25</v>
      </c>
      <c r="BP615" s="136">
        <v>17967.275000000001</v>
      </c>
      <c r="BQ615" s="136">
        <v>4376.6872999999996</v>
      </c>
      <c r="BR615" s="136">
        <v>42265.492022222199</v>
      </c>
      <c r="BS615" s="136">
        <v>3842.74812222222</v>
      </c>
      <c r="BT615" s="136">
        <v>461.19007777777801</v>
      </c>
      <c r="BU615" s="136">
        <v>5365.9354999999996</v>
      </c>
    </row>
    <row r="616" spans="1:73">
      <c r="A616" s="4" t="s">
        <v>72</v>
      </c>
      <c r="B616" s="137">
        <v>3</v>
      </c>
      <c r="C616" s="137">
        <v>1992</v>
      </c>
      <c r="D616" s="190">
        <v>3867333</v>
      </c>
      <c r="E616" s="141">
        <v>1732327</v>
      </c>
      <c r="F616" s="141">
        <v>141279</v>
      </c>
      <c r="G616" s="191">
        <v>7.5</v>
      </c>
      <c r="H616" s="209"/>
      <c r="I616" s="209"/>
      <c r="J616" s="209"/>
      <c r="K616" s="145">
        <v>82682</v>
      </c>
      <c r="L616" s="197"/>
      <c r="N616" s="140">
        <v>70987974</v>
      </c>
      <c r="O616" s="145">
        <v>212009</v>
      </c>
      <c r="P616" s="145">
        <v>180501</v>
      </c>
      <c r="Q616" s="145">
        <v>63598</v>
      </c>
      <c r="R616" s="145">
        <v>457099.3</v>
      </c>
      <c r="S616" s="145">
        <v>166258.5</v>
      </c>
      <c r="T616" s="145">
        <v>266</v>
      </c>
      <c r="U616" s="145">
        <v>334</v>
      </c>
      <c r="V616" s="145">
        <v>402</v>
      </c>
      <c r="W616" s="145">
        <v>111</v>
      </c>
      <c r="X616" s="145">
        <v>203</v>
      </c>
      <c r="Y616" s="145">
        <v>292</v>
      </c>
      <c r="Z616" s="145">
        <v>370</v>
      </c>
      <c r="AA616" s="136">
        <f>ROUND((T616+X616)-MAX(0.3*(T616-122-194),0),0)</f>
        <v>469</v>
      </c>
      <c r="AB616" s="136">
        <f>ROUND((U616+Y616)-MAX(0.3*(U616-122-194),0),0)</f>
        <v>621</v>
      </c>
      <c r="AC616" s="136">
        <f>ROUND((V616+Z616)-MAX(0.3*(V616-122-194),0),0)</f>
        <v>746</v>
      </c>
      <c r="AD616" s="203">
        <v>10695</v>
      </c>
      <c r="AE616" s="136">
        <v>422</v>
      </c>
      <c r="AF616" s="136">
        <v>0</v>
      </c>
      <c r="AG616" s="136">
        <f>SUM(AE616:AF616)</f>
        <v>422</v>
      </c>
      <c r="AH616" s="136">
        <f>ROUND((AG616+W616)-MAX(0.3*(AG616-122-194),0),0)</f>
        <v>501</v>
      </c>
      <c r="AI616" s="203">
        <v>607</v>
      </c>
      <c r="AJ616" s="204">
        <v>15.8</v>
      </c>
      <c r="AK616" s="136">
        <v>0</v>
      </c>
      <c r="AL616" s="136">
        <v>27</v>
      </c>
      <c r="AM616" s="136">
        <v>33</v>
      </c>
      <c r="AN616" s="6">
        <v>0.45</v>
      </c>
      <c r="AO616" s="136">
        <v>17</v>
      </c>
      <c r="AP616" s="136">
        <v>13</v>
      </c>
      <c r="AQ616" s="6">
        <v>0.56999999999999995</v>
      </c>
      <c r="AR616" s="149">
        <v>0</v>
      </c>
      <c r="AS616" s="149">
        <v>0.17599999999999999</v>
      </c>
      <c r="AT616" s="149">
        <v>0.184</v>
      </c>
      <c r="AU616" s="149">
        <v>0.184</v>
      </c>
      <c r="AV616" s="136">
        <v>0</v>
      </c>
      <c r="AW616" s="136">
        <v>1324</v>
      </c>
      <c r="AX616" s="136">
        <v>1384</v>
      </c>
      <c r="AY616" s="136">
        <v>1384</v>
      </c>
      <c r="AZ616" s="149">
        <v>0</v>
      </c>
      <c r="BA616" s="149">
        <v>0.12570000000000001</v>
      </c>
      <c r="BB616" s="149">
        <v>0.13139999999999999</v>
      </c>
      <c r="BC616" s="149">
        <v>0.13139999999999999</v>
      </c>
      <c r="BD616" s="138">
        <v>0</v>
      </c>
      <c r="BE616" s="138"/>
      <c r="BF616" s="138"/>
      <c r="BG616" s="136">
        <v>0</v>
      </c>
      <c r="BH616" s="6">
        <v>4.25</v>
      </c>
      <c r="BI616" s="6">
        <v>4.25</v>
      </c>
      <c r="BJ616" s="136">
        <v>57271</v>
      </c>
      <c r="BK616" s="136">
        <v>12595</v>
      </c>
      <c r="BL616" s="136">
        <v>782</v>
      </c>
      <c r="BM616" s="136">
        <v>43894</v>
      </c>
      <c r="BN616" s="238">
        <v>402212</v>
      </c>
      <c r="BO616" s="136">
        <v>78901.5</v>
      </c>
      <c r="BP616" s="136">
        <v>186473.00703333301</v>
      </c>
      <c r="BQ616" s="136">
        <v>26728.301866666701</v>
      </c>
      <c r="BR616" s="136">
        <v>350458.82775555598</v>
      </c>
      <c r="BS616" s="136">
        <v>77848.413155555594</v>
      </c>
      <c r="BT616" s="136">
        <v>4680.7516666666697</v>
      </c>
      <c r="BU616" s="136">
        <v>91226.297500000001</v>
      </c>
    </row>
    <row r="617" spans="1:73">
      <c r="A617" s="4" t="s">
        <v>73</v>
      </c>
      <c r="B617" s="137">
        <v>4</v>
      </c>
      <c r="C617" s="137">
        <v>1992</v>
      </c>
      <c r="D617" s="190">
        <v>2394098</v>
      </c>
      <c r="E617" s="141">
        <v>1072508</v>
      </c>
      <c r="F617" s="141">
        <v>82019</v>
      </c>
      <c r="G617" s="191">
        <v>7.1</v>
      </c>
      <c r="H617" s="209"/>
      <c r="I617" s="209"/>
      <c r="J617" s="209"/>
      <c r="K617" s="145">
        <v>45018</v>
      </c>
      <c r="L617" s="197"/>
      <c r="N617" s="140">
        <v>39744696</v>
      </c>
      <c r="O617" s="145">
        <v>22856</v>
      </c>
      <c r="P617" s="145">
        <v>75112</v>
      </c>
      <c r="Q617" s="145">
        <v>26769</v>
      </c>
      <c r="R617" s="145">
        <v>276765.8</v>
      </c>
      <c r="S617" s="145">
        <v>101816.2</v>
      </c>
      <c r="T617" s="145">
        <v>162</v>
      </c>
      <c r="U617" s="145">
        <v>204</v>
      </c>
      <c r="V617" s="145">
        <v>247</v>
      </c>
      <c r="W617" s="145">
        <v>111</v>
      </c>
      <c r="X617" s="145">
        <v>203</v>
      </c>
      <c r="Y617" s="145">
        <v>292</v>
      </c>
      <c r="Z617" s="145">
        <v>370</v>
      </c>
      <c r="AA617" s="136">
        <f>ROUND((T617+X617)-MAX(0.3*(T617-122-194),0),0)</f>
        <v>365</v>
      </c>
      <c r="AB617" s="136">
        <f>ROUND((U617+Y617)-MAX(0.3*(U617-122-194),0),0)</f>
        <v>496</v>
      </c>
      <c r="AC617" s="136">
        <f>ROUND((V617+Z617)-MAX(0.3*(V617-122-194),0),0)</f>
        <v>617</v>
      </c>
      <c r="AD617" s="203">
        <v>5490</v>
      </c>
      <c r="AE617" s="136">
        <v>422</v>
      </c>
      <c r="AF617" s="136">
        <v>0</v>
      </c>
      <c r="AG617" s="136">
        <f>SUM(AE617:AF617)</f>
        <v>422</v>
      </c>
      <c r="AH617" s="136">
        <f>ROUND((AG617+W617)-MAX(0.3*(AG617-122-194),0),0)</f>
        <v>501</v>
      </c>
      <c r="AI617" s="203">
        <v>430</v>
      </c>
      <c r="AJ617" s="204">
        <v>17.5</v>
      </c>
      <c r="AK617" s="136">
        <v>1</v>
      </c>
      <c r="AL617" s="136">
        <v>91</v>
      </c>
      <c r="AM617" s="136">
        <v>9</v>
      </c>
      <c r="AN617" s="6">
        <v>0.91</v>
      </c>
      <c r="AO617" s="136">
        <v>31</v>
      </c>
      <c r="AP617" s="136">
        <v>4</v>
      </c>
      <c r="AQ617" s="6">
        <v>0.89</v>
      </c>
      <c r="AR617" s="149">
        <v>0</v>
      </c>
      <c r="AS617" s="149">
        <v>0.17599999999999999</v>
      </c>
      <c r="AT617" s="149">
        <v>0.184</v>
      </c>
      <c r="AU617" s="149">
        <v>0.184</v>
      </c>
      <c r="AV617" s="136">
        <v>0</v>
      </c>
      <c r="AW617" s="136">
        <v>1324</v>
      </c>
      <c r="AX617" s="136">
        <v>1384</v>
      </c>
      <c r="AY617" s="136">
        <v>1384</v>
      </c>
      <c r="AZ617" s="149">
        <v>0</v>
      </c>
      <c r="BA617" s="149">
        <v>0.12570000000000001</v>
      </c>
      <c r="BB617" s="149">
        <v>0.13139999999999999</v>
      </c>
      <c r="BC617" s="149">
        <v>0.13139999999999999</v>
      </c>
      <c r="BD617" s="138">
        <v>0</v>
      </c>
      <c r="BE617" s="138"/>
      <c r="BF617" s="138"/>
      <c r="BG617" s="136">
        <v>0</v>
      </c>
      <c r="BH617" s="6">
        <v>4.25</v>
      </c>
      <c r="BI617" s="6">
        <v>4.25</v>
      </c>
      <c r="BJ617" s="136">
        <v>85840</v>
      </c>
      <c r="BK617" s="136">
        <v>24892</v>
      </c>
      <c r="BL617" s="136">
        <v>1199</v>
      </c>
      <c r="BM617" s="136">
        <v>59749</v>
      </c>
      <c r="BN617" s="238">
        <v>320875</v>
      </c>
      <c r="BO617" s="136">
        <v>78291.166666666701</v>
      </c>
      <c r="BP617" s="136">
        <v>138457.98976666699</v>
      </c>
      <c r="BQ617" s="136">
        <v>22124.244766666699</v>
      </c>
      <c r="BR617" s="136">
        <v>303000.47945555602</v>
      </c>
      <c r="BS617" s="136">
        <v>75365.122988888907</v>
      </c>
      <c r="BT617" s="136">
        <v>6058.7930333333297</v>
      </c>
      <c r="BU617" s="136">
        <v>98597.027422222207</v>
      </c>
    </row>
    <row r="618" spans="1:73">
      <c r="A618" s="4" t="s">
        <v>74</v>
      </c>
      <c r="B618" s="137">
        <v>5</v>
      </c>
      <c r="C618" s="137">
        <v>1992</v>
      </c>
      <c r="D618" s="190">
        <v>30875920</v>
      </c>
      <c r="E618" s="141">
        <v>13880944</v>
      </c>
      <c r="F618" s="141">
        <v>1424054</v>
      </c>
      <c r="G618" s="191">
        <v>9.3000000000000007</v>
      </c>
      <c r="H618" s="209"/>
      <c r="I618" s="209"/>
      <c r="J618" s="209"/>
      <c r="K618" s="145">
        <v>807358</v>
      </c>
      <c r="L618" s="197"/>
      <c r="N618" s="140">
        <v>701387002</v>
      </c>
      <c r="O618" s="145">
        <v>1681413</v>
      </c>
      <c r="P618" s="145">
        <v>2306509</v>
      </c>
      <c r="Q618" s="145">
        <v>806086</v>
      </c>
      <c r="R618" s="145">
        <v>2557925</v>
      </c>
      <c r="S618" s="145">
        <v>957947.6</v>
      </c>
      <c r="T618" s="145">
        <v>535</v>
      </c>
      <c r="U618" s="145">
        <v>663</v>
      </c>
      <c r="V618" s="145">
        <v>788</v>
      </c>
      <c r="W618" s="145">
        <v>111</v>
      </c>
      <c r="X618" s="145">
        <v>203</v>
      </c>
      <c r="Y618" s="145">
        <v>292</v>
      </c>
      <c r="Z618" s="145">
        <v>370</v>
      </c>
      <c r="AA618" s="136">
        <f>ROUND((T618+X618)-MAX(0.3*(T618-122-194),0),0)</f>
        <v>672</v>
      </c>
      <c r="AB618" s="136">
        <f>ROUND((U618+Y618)-MAX(0.3*(U618-122-194),0),0)</f>
        <v>851</v>
      </c>
      <c r="AC618" s="136">
        <f>ROUND((V618+Z618)-MAX(0.3*(V618-122-194),0),0)</f>
        <v>1016</v>
      </c>
      <c r="AD618" s="203">
        <v>205473</v>
      </c>
      <c r="AE618" s="136">
        <v>422</v>
      </c>
      <c r="AF618" s="136">
        <v>223</v>
      </c>
      <c r="AG618" s="136">
        <f>SUM(AE618:AF618)</f>
        <v>645</v>
      </c>
      <c r="AH618" s="136">
        <f>ROUND((AG618+W618)-MAX(0.3*(AG618-122-194),0),0)</f>
        <v>657</v>
      </c>
      <c r="AI618" s="203">
        <v>5197</v>
      </c>
      <c r="AJ618" s="204">
        <v>16.399999999999999</v>
      </c>
      <c r="AK618" s="136">
        <v>0</v>
      </c>
      <c r="AL618" s="136">
        <v>47</v>
      </c>
      <c r="AM618" s="136">
        <v>32</v>
      </c>
      <c r="AN618" s="6">
        <v>0.59</v>
      </c>
      <c r="AO618" s="136">
        <v>26</v>
      </c>
      <c r="AP618" s="136">
        <v>11</v>
      </c>
      <c r="AQ618" s="6">
        <v>0.7</v>
      </c>
      <c r="AR618" s="149">
        <v>0</v>
      </c>
      <c r="AS618" s="149">
        <v>0.17599999999999999</v>
      </c>
      <c r="AT618" s="149">
        <v>0.184</v>
      </c>
      <c r="AU618" s="149">
        <v>0.184</v>
      </c>
      <c r="AV618" s="136">
        <v>0</v>
      </c>
      <c r="AW618" s="136">
        <v>1324</v>
      </c>
      <c r="AX618" s="136">
        <v>1384</v>
      </c>
      <c r="AY618" s="136">
        <v>1384</v>
      </c>
      <c r="AZ618" s="149">
        <v>0</v>
      </c>
      <c r="BA618" s="149">
        <v>0.12570000000000001</v>
      </c>
      <c r="BB618" s="149">
        <v>0.13139999999999999</v>
      </c>
      <c r="BC618" s="149">
        <v>0.13139999999999999</v>
      </c>
      <c r="BD618" s="138">
        <v>0</v>
      </c>
      <c r="BE618" s="138"/>
      <c r="BF618" s="138"/>
      <c r="BG618" s="136">
        <v>0</v>
      </c>
      <c r="BH618" s="6">
        <v>4.25</v>
      </c>
      <c r="BI618" s="6">
        <v>4.25</v>
      </c>
      <c r="BJ618" s="136">
        <v>956835</v>
      </c>
      <c r="BK618" s="136">
        <v>334386</v>
      </c>
      <c r="BL618" s="136">
        <v>22426</v>
      </c>
      <c r="BM618" s="136">
        <v>600023</v>
      </c>
      <c r="BN618" s="238">
        <v>4485743</v>
      </c>
      <c r="BO618" s="136">
        <v>537496</v>
      </c>
      <c r="BP618" s="136">
        <v>1433437.0632444399</v>
      </c>
      <c r="BQ618" s="136">
        <v>141181.258577778</v>
      </c>
      <c r="BR618" s="136">
        <v>2206237.4445666699</v>
      </c>
      <c r="BS618" s="136">
        <v>506909.06265555602</v>
      </c>
      <c r="BT618" s="136">
        <v>15985.535477777799</v>
      </c>
      <c r="BU618" s="136">
        <v>552976.02781111095</v>
      </c>
    </row>
    <row r="619" spans="1:73">
      <c r="A619" s="4" t="s">
        <v>75</v>
      </c>
      <c r="B619" s="137">
        <v>6</v>
      </c>
      <c r="C619" s="137">
        <v>1992</v>
      </c>
      <c r="D619" s="190">
        <v>3459995</v>
      </c>
      <c r="E619" s="141">
        <v>1734715</v>
      </c>
      <c r="F619" s="141">
        <v>110530</v>
      </c>
      <c r="G619" s="191">
        <v>6</v>
      </c>
      <c r="H619" s="209"/>
      <c r="I619" s="209"/>
      <c r="J619" s="209"/>
      <c r="K619" s="145">
        <v>87302</v>
      </c>
      <c r="L619" s="197"/>
      <c r="N619" s="140">
        <v>74732485</v>
      </c>
      <c r="O619" s="145">
        <v>313873</v>
      </c>
      <c r="P619" s="145">
        <v>122379</v>
      </c>
      <c r="Q619" s="145">
        <v>42081</v>
      </c>
      <c r="R619" s="145">
        <v>259693</v>
      </c>
      <c r="S619" s="145">
        <v>101916.3</v>
      </c>
      <c r="T619" s="145">
        <v>280</v>
      </c>
      <c r="U619" s="145">
        <v>356</v>
      </c>
      <c r="V619" s="145">
        <v>432</v>
      </c>
      <c r="W619" s="145">
        <v>111</v>
      </c>
      <c r="X619" s="145">
        <v>203</v>
      </c>
      <c r="Y619" s="145">
        <v>292</v>
      </c>
      <c r="Z619" s="145">
        <v>370</v>
      </c>
      <c r="AA619" s="136">
        <f>ROUND((T619+X619)-MAX(0.3*(T619-122-194),0),0)</f>
        <v>483</v>
      </c>
      <c r="AB619" s="136">
        <f>ROUND((U619+Y619)-MAX(0.3*(U619-122-194),0),0)</f>
        <v>636</v>
      </c>
      <c r="AC619" s="136">
        <f>ROUND((V619+Z619)-MAX(0.3*(V619-122-194),0),0)</f>
        <v>767</v>
      </c>
      <c r="AD619" s="203">
        <v>4191</v>
      </c>
      <c r="AE619" s="136">
        <v>422</v>
      </c>
      <c r="AF619" s="136">
        <v>56</v>
      </c>
      <c r="AG619" s="136">
        <f>SUM(AE619:AF619)</f>
        <v>478</v>
      </c>
      <c r="AH619" s="136">
        <f>ROUND((AG619+W619)-MAX(0.3*(AG619-122-194),0),0)</f>
        <v>540</v>
      </c>
      <c r="AI619" s="203">
        <v>376</v>
      </c>
      <c r="AJ619" s="204">
        <v>10.8</v>
      </c>
      <c r="AK619" s="136">
        <v>1</v>
      </c>
      <c r="AL619" s="136">
        <v>27</v>
      </c>
      <c r="AM619" s="136">
        <v>38</v>
      </c>
      <c r="AN619" s="6">
        <v>0.42</v>
      </c>
      <c r="AO619" s="136">
        <v>12</v>
      </c>
      <c r="AP619" s="136">
        <v>23</v>
      </c>
      <c r="AQ619" s="6">
        <v>0.34</v>
      </c>
      <c r="AR619" s="149">
        <v>0</v>
      </c>
      <c r="AS619" s="149">
        <v>0.17599999999999999</v>
      </c>
      <c r="AT619" s="149">
        <v>0.184</v>
      </c>
      <c r="AU619" s="149">
        <v>0.184</v>
      </c>
      <c r="AV619" s="136">
        <v>0</v>
      </c>
      <c r="AW619" s="136">
        <v>1324</v>
      </c>
      <c r="AX619" s="136">
        <v>1384</v>
      </c>
      <c r="AY619" s="136">
        <v>1384</v>
      </c>
      <c r="AZ619" s="149">
        <v>0</v>
      </c>
      <c r="BA619" s="149">
        <v>0.12570000000000001</v>
      </c>
      <c r="BB619" s="149">
        <v>0.13139999999999999</v>
      </c>
      <c r="BC619" s="149">
        <v>0.13139999999999999</v>
      </c>
      <c r="BD619" s="138">
        <v>0</v>
      </c>
      <c r="BE619" s="138"/>
      <c r="BF619" s="138"/>
      <c r="BG619" s="136">
        <v>0</v>
      </c>
      <c r="BH619" s="6">
        <v>4.25</v>
      </c>
      <c r="BI619" s="6">
        <v>3</v>
      </c>
      <c r="BJ619" s="136">
        <v>46606</v>
      </c>
      <c r="BK619" s="136">
        <v>9196</v>
      </c>
      <c r="BL619" s="136">
        <v>507</v>
      </c>
      <c r="BM619" s="136">
        <v>36903</v>
      </c>
      <c r="BN619" s="238">
        <v>258690</v>
      </c>
      <c r="BO619" s="136">
        <v>52029.25</v>
      </c>
      <c r="BP619" s="136">
        <v>107866.612266667</v>
      </c>
      <c r="BQ619" s="136">
        <v>25265.8563888889</v>
      </c>
      <c r="BR619" s="136">
        <v>290103.200311111</v>
      </c>
      <c r="BS619" s="136">
        <v>25097.1576333333</v>
      </c>
      <c r="BT619" s="136">
        <v>1704.7077444444401</v>
      </c>
      <c r="BU619" s="136">
        <v>31897.878477777798</v>
      </c>
    </row>
    <row r="620" spans="1:73">
      <c r="A620" s="4" t="s">
        <v>76</v>
      </c>
      <c r="B620" s="137">
        <v>7</v>
      </c>
      <c r="C620" s="137">
        <v>1992</v>
      </c>
      <c r="D620" s="190">
        <v>3274997</v>
      </c>
      <c r="E620" s="141">
        <v>1689684</v>
      </c>
      <c r="F620" s="141">
        <v>138023</v>
      </c>
      <c r="G620" s="191">
        <v>7.6</v>
      </c>
      <c r="H620" s="209"/>
      <c r="I620" s="209"/>
      <c r="J620" s="209"/>
      <c r="K620" s="145">
        <v>105759</v>
      </c>
      <c r="L620" s="197"/>
      <c r="N620" s="140">
        <v>94263265</v>
      </c>
      <c r="O620" s="145">
        <v>106024</v>
      </c>
      <c r="P620" s="145">
        <v>156989</v>
      </c>
      <c r="Q620" s="145">
        <v>55500</v>
      </c>
      <c r="R620" s="145">
        <v>202264.7</v>
      </c>
      <c r="S620" s="145">
        <v>85503.91</v>
      </c>
      <c r="T620" s="145">
        <v>549</v>
      </c>
      <c r="U620" s="145">
        <v>680</v>
      </c>
      <c r="V620" s="145">
        <v>792</v>
      </c>
      <c r="W620" s="145">
        <v>111</v>
      </c>
      <c r="X620" s="145">
        <v>203</v>
      </c>
      <c r="Y620" s="145">
        <v>292</v>
      </c>
      <c r="Z620" s="145">
        <v>370</v>
      </c>
      <c r="AA620" s="136">
        <f>ROUND((T620+X620)-MAX(0.3*(T620-122-194),0),0)</f>
        <v>682</v>
      </c>
      <c r="AB620" s="136">
        <f>ROUND((U620+Y620)-MAX(0.3*(U620-122-194),0),0)</f>
        <v>863</v>
      </c>
      <c r="AC620" s="136">
        <f>ROUND((V620+Z620)-MAX(0.3*(V620-122-194),0),0)</f>
        <v>1019</v>
      </c>
      <c r="AD620" s="203">
        <v>5912</v>
      </c>
      <c r="AE620" s="136">
        <v>422</v>
      </c>
      <c r="AF620" s="136">
        <v>325</v>
      </c>
      <c r="AG620" s="136">
        <f>SUM(AE620:AF620)</f>
        <v>747</v>
      </c>
      <c r="AH620" s="136">
        <f>ROUND((AG620+W620)-MAX(0.3*(AG620-122-194),0),0)</f>
        <v>729</v>
      </c>
      <c r="AI620" s="203">
        <v>321</v>
      </c>
      <c r="AJ620" s="204">
        <v>9.8000000000000007</v>
      </c>
      <c r="AK620" s="136">
        <v>0</v>
      </c>
      <c r="AL620" s="136">
        <v>89</v>
      </c>
      <c r="AM620" s="136">
        <v>62</v>
      </c>
      <c r="AN620" s="6">
        <v>0.59</v>
      </c>
      <c r="AO620" s="136">
        <v>20</v>
      </c>
      <c r="AP620" s="136">
        <v>16</v>
      </c>
      <c r="AQ620" s="6">
        <v>0.56000000000000005</v>
      </c>
      <c r="AR620" s="149">
        <v>0</v>
      </c>
      <c r="AS620" s="149">
        <v>0.17599999999999999</v>
      </c>
      <c r="AT620" s="149">
        <v>0.184</v>
      </c>
      <c r="AU620" s="149">
        <v>0.184</v>
      </c>
      <c r="AV620" s="136">
        <v>0</v>
      </c>
      <c r="AW620" s="136">
        <v>1324</v>
      </c>
      <c r="AX620" s="136">
        <v>1384</v>
      </c>
      <c r="AY620" s="136">
        <v>1384</v>
      </c>
      <c r="AZ620" s="149">
        <v>0</v>
      </c>
      <c r="BA620" s="149">
        <v>0.12570000000000001</v>
      </c>
      <c r="BB620" s="149">
        <v>0.13139999999999999</v>
      </c>
      <c r="BC620" s="149">
        <v>0.13139999999999999</v>
      </c>
      <c r="BD620" s="138">
        <v>0</v>
      </c>
      <c r="BE620" s="138"/>
      <c r="BF620" s="138"/>
      <c r="BG620" s="136">
        <v>0</v>
      </c>
      <c r="BH620" s="6">
        <v>4.25</v>
      </c>
      <c r="BI620" s="6">
        <v>4.2699999999999996</v>
      </c>
      <c r="BJ620" s="136">
        <v>37214</v>
      </c>
      <c r="BK620" s="136">
        <v>7348</v>
      </c>
      <c r="BL620" s="136">
        <v>515</v>
      </c>
      <c r="BM620" s="136">
        <v>29351</v>
      </c>
      <c r="BN620" s="238">
        <v>316278</v>
      </c>
      <c r="BO620" s="136">
        <v>61606.75</v>
      </c>
      <c r="BP620" s="136">
        <v>78939.026588888897</v>
      </c>
      <c r="BQ620" s="136">
        <v>14180.234700000001</v>
      </c>
      <c r="BR620" s="136">
        <v>215804.98622222201</v>
      </c>
      <c r="BS620" s="136">
        <v>23731.5817333333</v>
      </c>
      <c r="BT620" s="136">
        <v>1622.56733333333</v>
      </c>
      <c r="BU620" s="136">
        <v>31040.1534222222</v>
      </c>
    </row>
    <row r="621" spans="1:73">
      <c r="A621" s="4" t="s">
        <v>77</v>
      </c>
      <c r="B621" s="137">
        <v>8</v>
      </c>
      <c r="C621" s="137">
        <v>1992</v>
      </c>
      <c r="D621" s="190">
        <v>690158</v>
      </c>
      <c r="E621" s="141">
        <v>347253</v>
      </c>
      <c r="F621" s="141">
        <v>19909</v>
      </c>
      <c r="G621" s="191">
        <v>5.4</v>
      </c>
      <c r="H621" s="209"/>
      <c r="I621" s="209"/>
      <c r="J621" s="209"/>
      <c r="K621" s="145">
        <v>22907</v>
      </c>
      <c r="L621" s="197"/>
      <c r="N621" s="140">
        <v>15927657</v>
      </c>
      <c r="O621" s="145">
        <v>12089</v>
      </c>
      <c r="P621" s="145">
        <v>26450</v>
      </c>
      <c r="Q621" s="145">
        <v>10661</v>
      </c>
      <c r="R621" s="145">
        <v>50621.25</v>
      </c>
      <c r="S621" s="145">
        <v>18748.330000000002</v>
      </c>
      <c r="T621" s="145">
        <v>270</v>
      </c>
      <c r="U621" s="145">
        <v>338</v>
      </c>
      <c r="V621" s="145">
        <v>407</v>
      </c>
      <c r="W621" s="145">
        <v>111</v>
      </c>
      <c r="X621" s="145">
        <v>203</v>
      </c>
      <c r="Y621" s="145">
        <v>292</v>
      </c>
      <c r="Z621" s="145">
        <v>370</v>
      </c>
      <c r="AA621" s="136">
        <f>ROUND((T621+X621)-MAX(0.3*(T621-122-194),0),0)</f>
        <v>473</v>
      </c>
      <c r="AB621" s="136">
        <f>ROUND((U621+Y621)-MAX(0.3*(U621-122-194),0),0)</f>
        <v>623</v>
      </c>
      <c r="AC621" s="136">
        <f>ROUND((V621+Z621)-MAX(0.3*(V621-122-194),0),0)</f>
        <v>750</v>
      </c>
      <c r="AD621" s="203">
        <v>2199</v>
      </c>
      <c r="AE621" s="136">
        <v>422</v>
      </c>
      <c r="AF621" s="136">
        <v>0</v>
      </c>
      <c r="AG621" s="136">
        <f>SUM(AE621:AF621)</f>
        <v>422</v>
      </c>
      <c r="AH621" s="136">
        <f>ROUND((AG621+W621)-MAX(0.3*(AG621-122-194),0),0)</f>
        <v>501</v>
      </c>
      <c r="AI621" s="203">
        <v>55</v>
      </c>
      <c r="AJ621" s="204">
        <v>7.8</v>
      </c>
      <c r="AK621" s="136">
        <v>0</v>
      </c>
      <c r="AL621" s="136">
        <v>17</v>
      </c>
      <c r="AM621" s="136">
        <v>24</v>
      </c>
      <c r="AN621" s="6">
        <v>0.41</v>
      </c>
      <c r="AO621" s="136">
        <v>15</v>
      </c>
      <c r="AP621" s="136">
        <v>6</v>
      </c>
      <c r="AQ621" s="6">
        <v>0.71</v>
      </c>
      <c r="AR621" s="149">
        <v>0</v>
      </c>
      <c r="AS621" s="149">
        <v>0.17599999999999999</v>
      </c>
      <c r="AT621" s="149">
        <v>0.184</v>
      </c>
      <c r="AU621" s="149">
        <v>0.184</v>
      </c>
      <c r="AV621" s="136">
        <v>0</v>
      </c>
      <c r="AW621" s="136">
        <v>1324</v>
      </c>
      <c r="AX621" s="136">
        <v>1384</v>
      </c>
      <c r="AY621" s="136">
        <v>1384</v>
      </c>
      <c r="AZ621" s="149">
        <v>0</v>
      </c>
      <c r="BA621" s="149">
        <v>0.12570000000000001</v>
      </c>
      <c r="BB621" s="149">
        <v>0.13139999999999999</v>
      </c>
      <c r="BC621" s="149">
        <v>0.13139999999999999</v>
      </c>
      <c r="BD621" s="138">
        <v>0</v>
      </c>
      <c r="BE621" s="138"/>
      <c r="BF621" s="138"/>
      <c r="BG621" s="136">
        <v>0</v>
      </c>
      <c r="BH621" s="6">
        <v>4.25</v>
      </c>
      <c r="BI621" s="6">
        <v>4.25</v>
      </c>
      <c r="BJ621" s="136">
        <v>8960</v>
      </c>
      <c r="BK621" s="136">
        <v>1704</v>
      </c>
      <c r="BL621" s="136">
        <v>120</v>
      </c>
      <c r="BM621" s="136">
        <v>7136</v>
      </c>
      <c r="BN621" s="238">
        <v>60696</v>
      </c>
      <c r="BO621" s="136">
        <v>14305.25</v>
      </c>
      <c r="BP621" s="136">
        <v>20296.304788888901</v>
      </c>
      <c r="BQ621" s="136">
        <v>3082.9085111111099</v>
      </c>
      <c r="BR621" s="136">
        <v>58626.393388888901</v>
      </c>
      <c r="BS621" s="136">
        <v>8293.9407555555608</v>
      </c>
      <c r="BT621" s="136">
        <v>427.66084444444402</v>
      </c>
      <c r="BU621" s="136">
        <v>10275.9199333333</v>
      </c>
    </row>
    <row r="622" spans="1:73">
      <c r="A622" s="4" t="s">
        <v>78</v>
      </c>
      <c r="B622" s="137">
        <v>9</v>
      </c>
      <c r="C622" s="137">
        <v>1992</v>
      </c>
      <c r="D622" s="190">
        <v>584183</v>
      </c>
      <c r="E622" s="141">
        <v>289953</v>
      </c>
      <c r="F622" s="141">
        <v>27273</v>
      </c>
      <c r="G622" s="191">
        <v>8.6</v>
      </c>
      <c r="H622" s="209"/>
      <c r="I622" s="209"/>
      <c r="J622" s="209"/>
      <c r="K622" s="145">
        <v>43187</v>
      </c>
      <c r="L622" s="197"/>
      <c r="N622" s="140">
        <v>17188128</v>
      </c>
      <c r="O622" s="145">
        <v>18901</v>
      </c>
      <c r="P622" s="145">
        <v>59997</v>
      </c>
      <c r="Q622" s="145">
        <v>22566</v>
      </c>
      <c r="R622" s="145">
        <v>82267.75</v>
      </c>
      <c r="S622" s="145">
        <v>37557.75</v>
      </c>
      <c r="T622" s="145">
        <v>321</v>
      </c>
      <c r="U622" s="145">
        <v>409</v>
      </c>
      <c r="V622" s="145">
        <v>499</v>
      </c>
      <c r="W622" s="145">
        <v>111</v>
      </c>
      <c r="X622" s="145">
        <v>203</v>
      </c>
      <c r="Y622" s="145">
        <v>292</v>
      </c>
      <c r="Z622" s="145">
        <v>370</v>
      </c>
      <c r="AA622" s="136">
        <f>ROUND((T622+X622)-MAX(0.3*(T622-122-194),0),0)</f>
        <v>523</v>
      </c>
      <c r="AB622" s="136">
        <f>ROUND((U622+Y622)-MAX(0.3*(U622-122-194),0),0)</f>
        <v>673</v>
      </c>
      <c r="AC622" s="136">
        <f>ROUND((V622+Z622)-MAX(0.3*(V622-122-194),0),0)</f>
        <v>814</v>
      </c>
      <c r="AD622" s="203">
        <v>3724</v>
      </c>
      <c r="AE622" s="136">
        <v>422</v>
      </c>
      <c r="AF622" s="136">
        <v>15</v>
      </c>
      <c r="AG622" s="136">
        <f>SUM(AE622:AF622)</f>
        <v>437</v>
      </c>
      <c r="AH622" s="136">
        <f>ROUND((AG622+W622)-MAX(0.3*(AG622-122-194),0),0)</f>
        <v>512</v>
      </c>
      <c r="AI622" s="203">
        <v>120</v>
      </c>
      <c r="AJ622" s="204">
        <v>20.3</v>
      </c>
      <c r="AK622" s="136"/>
      <c r="AL622" s="136"/>
      <c r="AM622" s="136"/>
      <c r="AN622" s="6"/>
      <c r="AO622" s="136"/>
      <c r="AP622" s="136"/>
      <c r="AQ622" s="6"/>
      <c r="AR622" s="149">
        <v>0</v>
      </c>
      <c r="AS622" s="149">
        <v>0.17599999999999999</v>
      </c>
      <c r="AT622" s="149">
        <v>0.184</v>
      </c>
      <c r="AU622" s="149">
        <v>0.184</v>
      </c>
      <c r="AV622" s="136">
        <v>0</v>
      </c>
      <c r="AW622" s="136">
        <v>1324</v>
      </c>
      <c r="AX622" s="136">
        <v>1384</v>
      </c>
      <c r="AY622" s="136">
        <v>1384</v>
      </c>
      <c r="AZ622" s="149">
        <v>0</v>
      </c>
      <c r="BA622" s="149">
        <v>0.12570000000000001</v>
      </c>
      <c r="BB622" s="149">
        <v>0.13139999999999999</v>
      </c>
      <c r="BC622" s="149">
        <v>0.13139999999999999</v>
      </c>
      <c r="BD622" s="138">
        <v>0</v>
      </c>
      <c r="BE622" s="138"/>
      <c r="BF622" s="138"/>
      <c r="BG622" s="136">
        <v>0</v>
      </c>
      <c r="BH622" s="6">
        <v>4.25</v>
      </c>
      <c r="BI622" s="6">
        <v>4.25</v>
      </c>
      <c r="BJ622" s="136">
        <v>18021</v>
      </c>
      <c r="BK622" s="136">
        <v>3489</v>
      </c>
      <c r="BL622" s="136">
        <v>209</v>
      </c>
      <c r="BM622" s="136">
        <v>14323</v>
      </c>
      <c r="BN622" s="238">
        <v>108514</v>
      </c>
      <c r="BO622" s="136">
        <v>16479.5</v>
      </c>
      <c r="BP622" s="136">
        <v>37556.281566666701</v>
      </c>
      <c r="BQ622" s="136">
        <v>2196.6379222222199</v>
      </c>
      <c r="BR622" s="136">
        <v>47857.365444444396</v>
      </c>
      <c r="BS622" s="136">
        <v>14666.910344444401</v>
      </c>
      <c r="BT622" s="136">
        <v>447.45354444444399</v>
      </c>
      <c r="BU622" s="136">
        <v>15818.5305222222</v>
      </c>
    </row>
    <row r="623" spans="1:73">
      <c r="A623" s="4" t="s">
        <v>80</v>
      </c>
      <c r="B623" s="137">
        <v>10</v>
      </c>
      <c r="C623" s="137">
        <v>1992</v>
      </c>
      <c r="D623" s="190">
        <v>13504775</v>
      </c>
      <c r="E623" s="141">
        <v>6108967</v>
      </c>
      <c r="F623" s="141">
        <v>548145</v>
      </c>
      <c r="G623" s="191">
        <v>8.1999999999999993</v>
      </c>
      <c r="H623" s="209"/>
      <c r="I623" s="209"/>
      <c r="J623" s="209"/>
      <c r="K623" s="145">
        <v>284673</v>
      </c>
      <c r="L623" s="197"/>
      <c r="N623" s="140">
        <v>286472913</v>
      </c>
      <c r="O623" s="145">
        <v>214993</v>
      </c>
      <c r="P623" s="145">
        <v>601172</v>
      </c>
      <c r="Q623" s="145">
        <v>221205</v>
      </c>
      <c r="R623" s="145">
        <v>1403908</v>
      </c>
      <c r="S623" s="145">
        <v>553620.80000000005</v>
      </c>
      <c r="T623" s="145">
        <v>241</v>
      </c>
      <c r="U623" s="145">
        <v>303</v>
      </c>
      <c r="V623" s="145">
        <v>364</v>
      </c>
      <c r="W623" s="145">
        <v>111</v>
      </c>
      <c r="X623" s="145">
        <v>203</v>
      </c>
      <c r="Y623" s="145">
        <v>292</v>
      </c>
      <c r="Z623" s="145">
        <v>370</v>
      </c>
      <c r="AA623" s="136">
        <f>ROUND((T623+X623)-MAX(0.3*(T623-122-194),0),0)</f>
        <v>444</v>
      </c>
      <c r="AB623" s="136">
        <f>ROUND((U623+Y623)-MAX(0.3*(U623-122-194),0),0)</f>
        <v>595</v>
      </c>
      <c r="AC623" s="136">
        <f>ROUND((V623+Z623)-MAX(0.3*(V623-122-194),0),0)</f>
        <v>720</v>
      </c>
      <c r="AD623" s="203">
        <v>41078</v>
      </c>
      <c r="AE623" s="136">
        <v>422</v>
      </c>
      <c r="AF623" s="136">
        <v>0</v>
      </c>
      <c r="AG623" s="136">
        <f>SUM(AE623:AF623)</f>
        <v>422</v>
      </c>
      <c r="AH623" s="136">
        <f>ROUND((AG623+W623)-MAX(0.3*(AG623-122-194),0),0)</f>
        <v>501</v>
      </c>
      <c r="AI623" s="203">
        <v>2139</v>
      </c>
      <c r="AJ623" s="204">
        <v>15.6</v>
      </c>
      <c r="AK623" s="136">
        <v>1</v>
      </c>
      <c r="AL623" s="136">
        <v>74</v>
      </c>
      <c r="AM623" s="136">
        <v>46</v>
      </c>
      <c r="AN623" s="6">
        <v>0.62</v>
      </c>
      <c r="AO623" s="136">
        <v>23</v>
      </c>
      <c r="AP623" s="136">
        <v>17</v>
      </c>
      <c r="AQ623" s="6">
        <v>0.57999999999999996</v>
      </c>
      <c r="AR623" s="149">
        <v>0</v>
      </c>
      <c r="AS623" s="149">
        <v>0.17599999999999999</v>
      </c>
      <c r="AT623" s="149">
        <v>0.184</v>
      </c>
      <c r="AU623" s="149">
        <v>0.184</v>
      </c>
      <c r="AV623" s="136">
        <v>0</v>
      </c>
      <c r="AW623" s="136">
        <v>1324</v>
      </c>
      <c r="AX623" s="136">
        <v>1384</v>
      </c>
      <c r="AY623" s="136">
        <v>1384</v>
      </c>
      <c r="AZ623" s="149">
        <v>0</v>
      </c>
      <c r="BA623" s="149">
        <v>0.12570000000000001</v>
      </c>
      <c r="BB623" s="149">
        <v>0.13139999999999999</v>
      </c>
      <c r="BC623" s="149">
        <v>0.13139999999999999</v>
      </c>
      <c r="BD623" s="138">
        <v>0</v>
      </c>
      <c r="BE623" s="138"/>
      <c r="BF623" s="138"/>
      <c r="BG623" s="136">
        <v>0</v>
      </c>
      <c r="BH623" s="6">
        <v>4.25</v>
      </c>
      <c r="BI623" s="6">
        <v>4.25</v>
      </c>
      <c r="BJ623" s="136">
        <v>266801</v>
      </c>
      <c r="BK623" s="136">
        <v>90302</v>
      </c>
      <c r="BL623" s="136">
        <v>3220</v>
      </c>
      <c r="BM623" s="136">
        <v>173279</v>
      </c>
      <c r="BN623" s="238">
        <v>1537926</v>
      </c>
      <c r="BO623" s="136">
        <v>240658.75</v>
      </c>
      <c r="BP623" s="136">
        <v>616731.77119999996</v>
      </c>
      <c r="BQ623" s="136">
        <v>88529.276944444398</v>
      </c>
      <c r="BR623" s="136">
        <v>1144829.79744444</v>
      </c>
      <c r="BS623" s="136">
        <v>252495.42726666699</v>
      </c>
      <c r="BT623" s="136">
        <v>13372.366900000001</v>
      </c>
      <c r="BU623" s="136">
        <v>291832.19466666703</v>
      </c>
    </row>
    <row r="624" spans="1:73">
      <c r="A624" s="4" t="s">
        <v>81</v>
      </c>
      <c r="B624" s="137">
        <v>11</v>
      </c>
      <c r="C624" s="137">
        <v>1992</v>
      </c>
      <c r="D624" s="190">
        <v>6759474</v>
      </c>
      <c r="E624" s="141">
        <v>3164618</v>
      </c>
      <c r="F624" s="141">
        <v>235077</v>
      </c>
      <c r="G624" s="191">
        <v>6.9</v>
      </c>
      <c r="H624" s="209"/>
      <c r="I624" s="209"/>
      <c r="J624" s="209"/>
      <c r="K624" s="145">
        <v>160062</v>
      </c>
      <c r="L624" s="197"/>
      <c r="N624" s="140">
        <v>131312440</v>
      </c>
      <c r="O624" s="145">
        <v>57623</v>
      </c>
      <c r="P624" s="145">
        <v>388022</v>
      </c>
      <c r="Q624" s="145">
        <v>135972</v>
      </c>
      <c r="R624" s="145">
        <v>754114.1</v>
      </c>
      <c r="S624" s="145">
        <v>288900.5</v>
      </c>
      <c r="T624" s="145">
        <v>235</v>
      </c>
      <c r="U624" s="145">
        <v>280</v>
      </c>
      <c r="V624" s="145">
        <v>330</v>
      </c>
      <c r="W624" s="145">
        <v>111</v>
      </c>
      <c r="X624" s="145">
        <v>203</v>
      </c>
      <c r="Y624" s="145">
        <v>292</v>
      </c>
      <c r="Z624" s="145">
        <v>370</v>
      </c>
      <c r="AA624" s="136">
        <f>ROUND((T624+X624)-MAX(0.3*(T624-122-194),0),0)</f>
        <v>438</v>
      </c>
      <c r="AB624" s="136">
        <f>ROUND((U624+Y624)-MAX(0.3*(U624-122-194),0),0)</f>
        <v>572</v>
      </c>
      <c r="AC624" s="136">
        <f>ROUND((V624+Z624)-MAX(0.3*(V624-122-194),0),0)</f>
        <v>696</v>
      </c>
      <c r="AD624" s="203">
        <v>21777</v>
      </c>
      <c r="AE624" s="136">
        <v>422</v>
      </c>
      <c r="AF624" s="136">
        <v>0</v>
      </c>
      <c r="AG624" s="136">
        <f>SUM(AE624:AF624)</f>
        <v>422</v>
      </c>
      <c r="AH624" s="136">
        <f>ROUND((AG624+W624)-MAX(0.3*(AG624-122-194),0),0)</f>
        <v>501</v>
      </c>
      <c r="AI624" s="203">
        <v>1177</v>
      </c>
      <c r="AJ624" s="204">
        <v>17.7</v>
      </c>
      <c r="AK624" s="136">
        <v>1</v>
      </c>
      <c r="AL624" s="136">
        <v>145</v>
      </c>
      <c r="AM624" s="136">
        <v>35</v>
      </c>
      <c r="AN624" s="6">
        <v>0.81</v>
      </c>
      <c r="AO624" s="136">
        <v>45</v>
      </c>
      <c r="AP624" s="136">
        <v>11</v>
      </c>
      <c r="AQ624" s="6">
        <v>0.8</v>
      </c>
      <c r="AR624" s="149">
        <v>0</v>
      </c>
      <c r="AS624" s="149">
        <v>0.17599999999999999</v>
      </c>
      <c r="AT624" s="149">
        <v>0.184</v>
      </c>
      <c r="AU624" s="149">
        <v>0.184</v>
      </c>
      <c r="AV624" s="136">
        <v>0</v>
      </c>
      <c r="AW624" s="136">
        <v>1324</v>
      </c>
      <c r="AX624" s="136">
        <v>1384</v>
      </c>
      <c r="AY624" s="136">
        <v>1384</v>
      </c>
      <c r="AZ624" s="149">
        <v>0</v>
      </c>
      <c r="BA624" s="149">
        <v>0.12570000000000001</v>
      </c>
      <c r="BB624" s="149">
        <v>0.13139999999999999</v>
      </c>
      <c r="BC624" s="149">
        <v>0.13139999999999999</v>
      </c>
      <c r="BD624" s="138">
        <v>0</v>
      </c>
      <c r="BE624" s="138"/>
      <c r="BF624" s="138"/>
      <c r="BG624" s="136">
        <v>0</v>
      </c>
      <c r="BH624" s="6">
        <v>4.25</v>
      </c>
      <c r="BI624" s="6">
        <v>3.25</v>
      </c>
      <c r="BJ624" s="136">
        <v>177041</v>
      </c>
      <c r="BK624" s="136">
        <v>48514</v>
      </c>
      <c r="BL624" s="136">
        <v>2664</v>
      </c>
      <c r="BM624" s="136">
        <v>125863</v>
      </c>
      <c r="BN624" s="238">
        <v>863670</v>
      </c>
      <c r="BO624" s="136">
        <v>190106.83333333299</v>
      </c>
      <c r="BP624" s="136">
        <v>369056.88258888898</v>
      </c>
      <c r="BQ624" s="136">
        <v>60136.982922222203</v>
      </c>
      <c r="BR624" s="136">
        <v>913957.56923333299</v>
      </c>
      <c r="BS624" s="136">
        <v>151981.58243333301</v>
      </c>
      <c r="BT624" s="136">
        <v>13515.5641777778</v>
      </c>
      <c r="BU624" s="136">
        <v>200347.5968</v>
      </c>
    </row>
    <row r="625" spans="1:73">
      <c r="A625" s="4" t="s">
        <v>82</v>
      </c>
      <c r="B625" s="137">
        <v>12</v>
      </c>
      <c r="C625" s="137">
        <v>1992</v>
      </c>
      <c r="D625" s="190">
        <v>1149926</v>
      </c>
      <c r="E625" s="141">
        <v>558936</v>
      </c>
      <c r="F625" s="141">
        <v>25317</v>
      </c>
      <c r="G625" s="191">
        <v>4.3</v>
      </c>
      <c r="H625" s="209"/>
      <c r="I625" s="209"/>
      <c r="J625" s="209"/>
      <c r="K625" s="145">
        <v>36129</v>
      </c>
      <c r="L625" s="197"/>
      <c r="N625" s="140">
        <v>28424752</v>
      </c>
      <c r="O625" s="145">
        <v>20336</v>
      </c>
      <c r="P625" s="145">
        <v>50424</v>
      </c>
      <c r="Q625" s="145">
        <v>16530</v>
      </c>
      <c r="R625" s="145">
        <v>94264.59</v>
      </c>
      <c r="S625" s="145">
        <v>39215.58</v>
      </c>
      <c r="T625" s="145">
        <v>531</v>
      </c>
      <c r="U625" s="145">
        <v>666</v>
      </c>
      <c r="V625" s="145">
        <v>802</v>
      </c>
      <c r="W625" s="145">
        <v>181</v>
      </c>
      <c r="X625" s="145">
        <v>333</v>
      </c>
      <c r="Y625" s="145">
        <v>477</v>
      </c>
      <c r="Z625" s="145">
        <v>606</v>
      </c>
      <c r="AA625" s="136">
        <f>ROUND((T625+X625)-MAX(0.3*(T625-173-276),0),0)</f>
        <v>839</v>
      </c>
      <c r="AB625" s="136">
        <f>ROUND((U625+Y625)-MAX(0.3*(U625-173-276),0),0)</f>
        <v>1078</v>
      </c>
      <c r="AC625" s="136">
        <f>ROUND((V625+Z625)-MAX(0.3*(V625-173-276),0),0)</f>
        <v>1302</v>
      </c>
      <c r="AD625" s="203">
        <v>1228</v>
      </c>
      <c r="AE625" s="136">
        <v>422</v>
      </c>
      <c r="AF625" s="136">
        <v>5</v>
      </c>
      <c r="AG625" s="136">
        <f>SUM(AE625:AF625)</f>
        <v>427</v>
      </c>
      <c r="AH625" s="136">
        <f>ROUND((AG625+W625)-MAX(0.3*(AG625-173-276),0),0)</f>
        <v>608</v>
      </c>
      <c r="AI625" s="203">
        <v>133</v>
      </c>
      <c r="AJ625" s="204">
        <v>11.2</v>
      </c>
      <c r="AK625" s="136">
        <v>1</v>
      </c>
      <c r="AL625" s="136">
        <v>45</v>
      </c>
      <c r="AM625" s="136">
        <v>6</v>
      </c>
      <c r="AN625" s="6">
        <v>0.88</v>
      </c>
      <c r="AO625" s="136">
        <v>22</v>
      </c>
      <c r="AP625" s="136">
        <v>3</v>
      </c>
      <c r="AQ625" s="6">
        <v>0.88</v>
      </c>
      <c r="AR625" s="149">
        <v>0</v>
      </c>
      <c r="AS625" s="149">
        <v>0.17599999999999999</v>
      </c>
      <c r="AT625" s="149">
        <v>0.184</v>
      </c>
      <c r="AU625" s="149">
        <v>0.184</v>
      </c>
      <c r="AV625" s="136">
        <v>0</v>
      </c>
      <c r="AW625" s="136">
        <v>1324</v>
      </c>
      <c r="AX625" s="136">
        <v>1384</v>
      </c>
      <c r="AY625" s="136">
        <v>1384</v>
      </c>
      <c r="AZ625" s="149">
        <v>0</v>
      </c>
      <c r="BA625" s="149">
        <v>0.12570000000000001</v>
      </c>
      <c r="BB625" s="149">
        <v>0.13139999999999999</v>
      </c>
      <c r="BC625" s="149">
        <v>0.13139999999999999</v>
      </c>
      <c r="BD625" s="138">
        <v>0</v>
      </c>
      <c r="BE625" s="138"/>
      <c r="BF625" s="138"/>
      <c r="BG625" s="136">
        <v>0</v>
      </c>
      <c r="BH625" s="6">
        <v>4.25</v>
      </c>
      <c r="BI625" s="6">
        <v>4.75</v>
      </c>
      <c r="BJ625" s="136">
        <v>15614</v>
      </c>
      <c r="BK625" s="136">
        <v>6293</v>
      </c>
      <c r="BL625" s="136">
        <v>169</v>
      </c>
      <c r="BM625" s="136">
        <v>9152</v>
      </c>
      <c r="BN625" s="238">
        <v>99666</v>
      </c>
      <c r="BO625" s="136">
        <v>18256.166666666701</v>
      </c>
      <c r="BP625" s="136">
        <v>31951.6635888889</v>
      </c>
      <c r="BQ625" s="136">
        <v>9989.2403111111107</v>
      </c>
      <c r="BR625" s="136">
        <v>143049.14300000001</v>
      </c>
      <c r="BS625" s="136">
        <v>12615.3090777778</v>
      </c>
      <c r="BT625" s="136">
        <v>2230.95323333333</v>
      </c>
      <c r="BU625" s="136">
        <v>24094.3305777778</v>
      </c>
    </row>
    <row r="626" spans="1:73">
      <c r="A626" s="4" t="s">
        <v>83</v>
      </c>
      <c r="B626" s="137">
        <v>13</v>
      </c>
      <c r="C626" s="137">
        <v>1992</v>
      </c>
      <c r="D626" s="190">
        <v>1066490</v>
      </c>
      <c r="E626" s="141">
        <v>497372</v>
      </c>
      <c r="F626" s="141">
        <v>33754</v>
      </c>
      <c r="G626" s="191">
        <v>6.4</v>
      </c>
      <c r="H626" s="209"/>
      <c r="I626" s="209"/>
      <c r="J626" s="209"/>
      <c r="K626" s="145">
        <v>20632</v>
      </c>
      <c r="L626" s="197"/>
      <c r="N626" s="140">
        <v>18678773</v>
      </c>
      <c r="O626" s="145">
        <v>58530</v>
      </c>
      <c r="P626" s="145">
        <v>19708</v>
      </c>
      <c r="Q626" s="145">
        <v>7335</v>
      </c>
      <c r="R626" s="145">
        <v>71870.91</v>
      </c>
      <c r="S626" s="145">
        <v>25960.42</v>
      </c>
      <c r="T626" s="145">
        <v>254</v>
      </c>
      <c r="U626" s="145">
        <v>315</v>
      </c>
      <c r="V626" s="145">
        <v>357</v>
      </c>
      <c r="W626" s="145">
        <v>111</v>
      </c>
      <c r="X626" s="145">
        <v>203</v>
      </c>
      <c r="Y626" s="145">
        <v>292</v>
      </c>
      <c r="Z626" s="145">
        <v>370</v>
      </c>
      <c r="AA626" s="136">
        <f>ROUND((T626+X626)-MAX(0.3*(T626-122-194),0),0)</f>
        <v>457</v>
      </c>
      <c r="AB626" s="136">
        <f>ROUND((U626+Y626)-MAX(0.3*(U626-122-194),0),0)</f>
        <v>607</v>
      </c>
      <c r="AC626" s="136">
        <f>ROUND((V626+Z626)-MAX(0.3*(V626-122-194),0),0)</f>
        <v>715</v>
      </c>
      <c r="AD626" s="203">
        <v>942</v>
      </c>
      <c r="AE626" s="136">
        <v>422</v>
      </c>
      <c r="AF626" s="136">
        <v>70</v>
      </c>
      <c r="AG626" s="136">
        <f>SUM(AE626:AF626)</f>
        <v>492</v>
      </c>
      <c r="AH626" s="136">
        <f>ROUND((AG626+W626)-MAX(0.3*(AG626-122-194),0),0)</f>
        <v>550</v>
      </c>
      <c r="AI626" s="203">
        <v>166</v>
      </c>
      <c r="AJ626" s="204">
        <v>15.2</v>
      </c>
      <c r="AK626" s="136">
        <v>1</v>
      </c>
      <c r="AL626" s="136">
        <v>28</v>
      </c>
      <c r="AM626" s="136">
        <v>56</v>
      </c>
      <c r="AN626" s="6">
        <v>0.33</v>
      </c>
      <c r="AO626" s="136">
        <v>21</v>
      </c>
      <c r="AP626" s="136">
        <v>21</v>
      </c>
      <c r="AQ626" s="6">
        <v>0.5</v>
      </c>
      <c r="AR626" s="149">
        <v>0</v>
      </c>
      <c r="AS626" s="149">
        <v>0.17599999999999999</v>
      </c>
      <c r="AT626" s="149">
        <v>0.184</v>
      </c>
      <c r="AU626" s="149">
        <v>0.184</v>
      </c>
      <c r="AV626" s="136">
        <v>0</v>
      </c>
      <c r="AW626" s="136">
        <v>1324</v>
      </c>
      <c r="AX626" s="136">
        <v>1384</v>
      </c>
      <c r="AY626" s="136">
        <v>1384</v>
      </c>
      <c r="AZ626" s="149">
        <v>0</v>
      </c>
      <c r="BA626" s="149">
        <v>0.12570000000000001</v>
      </c>
      <c r="BB626" s="149">
        <v>0.13139999999999999</v>
      </c>
      <c r="BC626" s="149">
        <v>0.13139999999999999</v>
      </c>
      <c r="BD626" s="138">
        <v>0</v>
      </c>
      <c r="BE626" s="138"/>
      <c r="BF626" s="138"/>
      <c r="BG626" s="136">
        <v>0</v>
      </c>
      <c r="BH626" s="6">
        <v>4.25</v>
      </c>
      <c r="BI626" s="6">
        <v>4.25</v>
      </c>
      <c r="BJ626" s="136">
        <v>13355</v>
      </c>
      <c r="BK626" s="136">
        <v>1991</v>
      </c>
      <c r="BL626" s="136">
        <v>145</v>
      </c>
      <c r="BM626" s="136">
        <v>11219</v>
      </c>
      <c r="BN626" s="238">
        <v>86924</v>
      </c>
      <c r="BO626" s="136">
        <v>28424.416666666701</v>
      </c>
      <c r="BP626" s="136">
        <v>43984.178599999999</v>
      </c>
      <c r="BQ626" s="136">
        <v>14379.8501777778</v>
      </c>
      <c r="BR626" s="136">
        <v>134711.13508888899</v>
      </c>
      <c r="BS626" s="136">
        <v>9778.3404666666702</v>
      </c>
      <c r="BT626" s="136">
        <v>850.90251111111104</v>
      </c>
      <c r="BU626" s="136">
        <v>13232.7699777778</v>
      </c>
    </row>
    <row r="627" spans="1:73">
      <c r="A627" s="4" t="s">
        <v>84</v>
      </c>
      <c r="B627" s="137">
        <v>14</v>
      </c>
      <c r="C627" s="137">
        <v>1992</v>
      </c>
      <c r="D627" s="190">
        <v>11635197</v>
      </c>
      <c r="E627" s="141">
        <v>5552539</v>
      </c>
      <c r="F627" s="141">
        <v>475377</v>
      </c>
      <c r="G627" s="191">
        <v>7.9</v>
      </c>
      <c r="H627" s="209"/>
      <c r="I627" s="209"/>
      <c r="J627" s="209"/>
      <c r="K627" s="145">
        <v>306236</v>
      </c>
      <c r="L627" s="197"/>
      <c r="N627" s="140">
        <v>266535770</v>
      </c>
      <c r="O627" s="145">
        <v>44734</v>
      </c>
      <c r="P627" s="145">
        <v>687572</v>
      </c>
      <c r="Q627" s="145">
        <v>228625</v>
      </c>
      <c r="R627" s="145">
        <v>1156380</v>
      </c>
      <c r="S627" s="145">
        <v>488383</v>
      </c>
      <c r="T627" s="145">
        <v>268</v>
      </c>
      <c r="U627" s="145">
        <v>367</v>
      </c>
      <c r="V627" s="145">
        <v>414</v>
      </c>
      <c r="W627" s="145">
        <v>111</v>
      </c>
      <c r="X627" s="145">
        <v>203</v>
      </c>
      <c r="Y627" s="145">
        <v>292</v>
      </c>
      <c r="Z627" s="145">
        <v>370</v>
      </c>
      <c r="AA627" s="136">
        <f>ROUND((T627+X627)-MAX(0.3*(T627-122-194),0),0)</f>
        <v>471</v>
      </c>
      <c r="AB627" s="136">
        <f>ROUND((U627+Y627)-MAX(0.3*(U627-122-194),0),0)</f>
        <v>644</v>
      </c>
      <c r="AC627" s="136">
        <f>ROUND((V627+Z627)-MAX(0.3*(V627-122-194),0),0)</f>
        <v>755</v>
      </c>
      <c r="AD627" s="203">
        <v>23468</v>
      </c>
      <c r="AE627" s="136">
        <v>422</v>
      </c>
      <c r="AF627" s="136">
        <v>0</v>
      </c>
      <c r="AG627" s="136">
        <f>SUM(AE627:AF627)</f>
        <v>422</v>
      </c>
      <c r="AH627" s="136">
        <f>ROUND((AG627+W627)-MAX(0.3*(AG627-122-194),0),0)</f>
        <v>501</v>
      </c>
      <c r="AI627" s="203">
        <v>1857</v>
      </c>
      <c r="AJ627" s="204">
        <v>15.6</v>
      </c>
      <c r="AK627" s="136">
        <v>0</v>
      </c>
      <c r="AL627" s="136">
        <v>72</v>
      </c>
      <c r="AM627" s="136">
        <v>46</v>
      </c>
      <c r="AN627" s="6">
        <v>0.61</v>
      </c>
      <c r="AO627" s="136">
        <v>31</v>
      </c>
      <c r="AP627" s="136">
        <v>28</v>
      </c>
      <c r="AQ627" s="6">
        <v>0.53</v>
      </c>
      <c r="AR627" s="149">
        <v>0</v>
      </c>
      <c r="AS627" s="149">
        <v>0.17599999999999999</v>
      </c>
      <c r="AT627" s="149">
        <v>0.184</v>
      </c>
      <c r="AU627" s="149">
        <v>0.184</v>
      </c>
      <c r="AV627" s="136">
        <v>0</v>
      </c>
      <c r="AW627" s="136">
        <v>1324</v>
      </c>
      <c r="AX627" s="136">
        <v>1384</v>
      </c>
      <c r="AY627" s="136">
        <v>1384</v>
      </c>
      <c r="AZ627" s="149">
        <v>0</v>
      </c>
      <c r="BA627" s="149">
        <v>0.12570000000000001</v>
      </c>
      <c r="BB627" s="149">
        <v>0.13139999999999999</v>
      </c>
      <c r="BC627" s="149">
        <v>0.13139999999999999</v>
      </c>
      <c r="BD627" s="138">
        <v>0</v>
      </c>
      <c r="BE627" s="138"/>
      <c r="BF627" s="138"/>
      <c r="BG627" s="136">
        <v>0</v>
      </c>
      <c r="BH627" s="6">
        <v>4.25</v>
      </c>
      <c r="BI627" s="6">
        <v>4.25</v>
      </c>
      <c r="BJ627" s="136">
        <v>219508</v>
      </c>
      <c r="BK627" s="136">
        <v>33688</v>
      </c>
      <c r="BL627" s="136">
        <v>2506</v>
      </c>
      <c r="BM627" s="136">
        <v>183314</v>
      </c>
      <c r="BN627" s="238">
        <v>1313140</v>
      </c>
      <c r="BO627" s="136">
        <v>204254.16666666701</v>
      </c>
      <c r="BP627" s="136">
        <v>470586.47754444397</v>
      </c>
      <c r="BQ627" s="136">
        <v>54693.125211111103</v>
      </c>
      <c r="BR627" s="136">
        <v>933539.85377777799</v>
      </c>
      <c r="BS627" s="136">
        <v>112108.90685555599</v>
      </c>
      <c r="BT627" s="136">
        <v>3922.61728888889</v>
      </c>
      <c r="BU627" s="136">
        <v>126133.764855556</v>
      </c>
    </row>
    <row r="628" spans="1:73">
      <c r="A628" s="4" t="s">
        <v>85</v>
      </c>
      <c r="B628" s="137">
        <v>15</v>
      </c>
      <c r="C628" s="137">
        <v>1992</v>
      </c>
      <c r="D628" s="190">
        <v>5648649</v>
      </c>
      <c r="E628" s="141">
        <v>2669811</v>
      </c>
      <c r="F628" s="141">
        <v>187573</v>
      </c>
      <c r="G628" s="191">
        <v>6.6</v>
      </c>
      <c r="H628" s="209"/>
      <c r="I628" s="209"/>
      <c r="J628" s="209"/>
      <c r="K628" s="145">
        <v>124714</v>
      </c>
      <c r="L628" s="197"/>
      <c r="N628" s="140">
        <v>109582337</v>
      </c>
      <c r="O628" s="145">
        <v>22557</v>
      </c>
      <c r="P628" s="145">
        <v>199264</v>
      </c>
      <c r="Q628" s="145">
        <v>69134</v>
      </c>
      <c r="R628" s="145">
        <v>447663.3</v>
      </c>
      <c r="S628" s="145">
        <v>159701.5</v>
      </c>
      <c r="T628" s="145">
        <v>229</v>
      </c>
      <c r="U628" s="145">
        <v>288</v>
      </c>
      <c r="V628" s="145">
        <v>346</v>
      </c>
      <c r="W628" s="145">
        <v>111</v>
      </c>
      <c r="X628" s="145">
        <v>203</v>
      </c>
      <c r="Y628" s="145">
        <v>292</v>
      </c>
      <c r="Z628" s="145">
        <v>370</v>
      </c>
      <c r="AA628" s="136">
        <f>ROUND((T628+X628)-MAX(0.3*(T628-122-194),0),0)</f>
        <v>432</v>
      </c>
      <c r="AB628" s="136">
        <f>ROUND((U628+Y628)-MAX(0.3*(U628-122-194),0),0)</f>
        <v>580</v>
      </c>
      <c r="AC628" s="136">
        <f>ROUND((V628+Z628)-MAX(0.3*(V628-122-194),0),0)</f>
        <v>707</v>
      </c>
      <c r="AD628" s="203">
        <v>6298</v>
      </c>
      <c r="AE628" s="136">
        <v>422</v>
      </c>
      <c r="AF628" s="136">
        <v>0</v>
      </c>
      <c r="AG628" s="136">
        <f>SUM(AE628:AF628)</f>
        <v>422</v>
      </c>
      <c r="AH628" s="136">
        <f>ROUND((AG628+W628)-MAX(0.3*(AG628-122-194),0),0)</f>
        <v>501</v>
      </c>
      <c r="AI628" s="203">
        <v>661</v>
      </c>
      <c r="AJ628" s="204">
        <v>11.8</v>
      </c>
      <c r="AK628" s="136">
        <v>1</v>
      </c>
      <c r="AL628" s="136">
        <v>52</v>
      </c>
      <c r="AM628" s="136">
        <v>48</v>
      </c>
      <c r="AN628" s="6">
        <v>0.52</v>
      </c>
      <c r="AO628" s="136">
        <v>24</v>
      </c>
      <c r="AP628" s="136">
        <v>26</v>
      </c>
      <c r="AQ628" s="6">
        <v>0.48</v>
      </c>
      <c r="AR628" s="149">
        <v>0</v>
      </c>
      <c r="AS628" s="149">
        <v>0.17599999999999999</v>
      </c>
      <c r="AT628" s="149">
        <v>0.184</v>
      </c>
      <c r="AU628" s="149">
        <v>0.184</v>
      </c>
      <c r="AV628" s="136">
        <v>0</v>
      </c>
      <c r="AW628" s="136">
        <v>1324</v>
      </c>
      <c r="AX628" s="136">
        <v>1384</v>
      </c>
      <c r="AY628" s="136">
        <v>1384</v>
      </c>
      <c r="AZ628" s="149">
        <v>0</v>
      </c>
      <c r="BA628" s="149">
        <v>0.12570000000000001</v>
      </c>
      <c r="BB628" s="149">
        <v>0.13139999999999999</v>
      </c>
      <c r="BC628" s="149">
        <v>0.13139999999999999</v>
      </c>
      <c r="BD628" s="138">
        <v>0</v>
      </c>
      <c r="BE628" s="138"/>
      <c r="BF628" s="138"/>
      <c r="BG628" s="136">
        <v>0</v>
      </c>
      <c r="BH628" s="6">
        <v>4.25</v>
      </c>
      <c r="BI628" s="6">
        <v>3.35</v>
      </c>
      <c r="BJ628" s="136">
        <v>75401</v>
      </c>
      <c r="BK628" s="136">
        <v>10389</v>
      </c>
      <c r="BL628" s="136">
        <v>1192</v>
      </c>
      <c r="BM628" s="136">
        <v>63820</v>
      </c>
      <c r="BN628" s="238">
        <v>506829</v>
      </c>
      <c r="BO628" s="136">
        <v>130100.16666666701</v>
      </c>
      <c r="BP628" s="136">
        <v>166604.509233333</v>
      </c>
      <c r="BQ628" s="136">
        <v>31400.981899999999</v>
      </c>
      <c r="BR628" s="136">
        <v>600877.38223333296</v>
      </c>
      <c r="BS628" s="136">
        <v>33353.238711111102</v>
      </c>
      <c r="BT628" s="136">
        <v>1863.2625111111099</v>
      </c>
      <c r="BU628" s="136">
        <v>41302.169488888903</v>
      </c>
    </row>
    <row r="629" spans="1:73">
      <c r="A629" s="4" t="s">
        <v>86</v>
      </c>
      <c r="B629" s="137">
        <v>16</v>
      </c>
      <c r="C629" s="137">
        <v>1992</v>
      </c>
      <c r="D629" s="190">
        <v>2806923</v>
      </c>
      <c r="E629" s="141">
        <v>1444325</v>
      </c>
      <c r="F629" s="141">
        <v>67476</v>
      </c>
      <c r="G629" s="191">
        <v>4.5</v>
      </c>
      <c r="H629" s="209"/>
      <c r="I629" s="209"/>
      <c r="J629" s="209"/>
      <c r="K629" s="145">
        <v>61870</v>
      </c>
      <c r="L629" s="197"/>
      <c r="N629" s="140">
        <v>53914617</v>
      </c>
      <c r="O629" s="145">
        <v>8045</v>
      </c>
      <c r="P629" s="145">
        <v>102540</v>
      </c>
      <c r="Q629" s="145">
        <v>37081</v>
      </c>
      <c r="R629" s="145">
        <v>192288.9</v>
      </c>
      <c r="S629" s="145">
        <v>76482.16</v>
      </c>
      <c r="T629" s="145">
        <v>361</v>
      </c>
      <c r="U629" s="145">
        <v>426</v>
      </c>
      <c r="V629" s="145">
        <v>495</v>
      </c>
      <c r="W629" s="145">
        <v>111</v>
      </c>
      <c r="X629" s="145">
        <v>203</v>
      </c>
      <c r="Y629" s="145">
        <v>292</v>
      </c>
      <c r="Z629" s="145">
        <v>370</v>
      </c>
      <c r="AA629" s="136">
        <f>ROUND((T629+X629)-MAX(0.3*(T629-122-194),0),0)</f>
        <v>551</v>
      </c>
      <c r="AB629" s="136">
        <f>ROUND((U629+Y629)-MAX(0.3*(U629-122-194),0),0)</f>
        <v>685</v>
      </c>
      <c r="AC629" s="136">
        <f>ROUND((V629+Z629)-MAX(0.3*(V629-122-194),0),0)</f>
        <v>811</v>
      </c>
      <c r="AD629" s="203">
        <v>4097</v>
      </c>
      <c r="AE629" s="136">
        <v>422</v>
      </c>
      <c r="AF629" s="136">
        <v>0</v>
      </c>
      <c r="AG629" s="136">
        <f>SUM(AE629:AF629)</f>
        <v>422</v>
      </c>
      <c r="AH629" s="136">
        <f>ROUND((AG629+W629)-MAX(0.3*(AG629-122-194),0),0)</f>
        <v>501</v>
      </c>
      <c r="AI629" s="203">
        <v>328</v>
      </c>
      <c r="AJ629" s="204">
        <v>11.5</v>
      </c>
      <c r="AK629" s="136">
        <v>0</v>
      </c>
      <c r="AL629" s="136">
        <v>55</v>
      </c>
      <c r="AM629" s="136">
        <v>45</v>
      </c>
      <c r="AN629" s="6">
        <v>0.55000000000000004</v>
      </c>
      <c r="AO629" s="136">
        <v>28</v>
      </c>
      <c r="AP629" s="136">
        <v>22</v>
      </c>
      <c r="AQ629" s="6">
        <v>0.56000000000000005</v>
      </c>
      <c r="AR629" s="149">
        <v>0</v>
      </c>
      <c r="AS629" s="149">
        <v>0.17599999999999999</v>
      </c>
      <c r="AT629" s="149">
        <v>0.184</v>
      </c>
      <c r="AU629" s="149">
        <v>0.184</v>
      </c>
      <c r="AV629" s="136">
        <v>0</v>
      </c>
      <c r="AW629" s="136">
        <v>1324</v>
      </c>
      <c r="AX629" s="136">
        <v>1384</v>
      </c>
      <c r="AY629" s="136">
        <v>1384</v>
      </c>
      <c r="AZ629" s="149">
        <v>0</v>
      </c>
      <c r="BA629" s="149">
        <v>0.12570000000000001</v>
      </c>
      <c r="BB629" s="149">
        <v>0.13139999999999999</v>
      </c>
      <c r="BC629" s="149">
        <v>0.13139999999999999</v>
      </c>
      <c r="BD629" s="138">
        <v>6.5000000000000002E-2</v>
      </c>
      <c r="BE629" s="138"/>
      <c r="BF629" s="138"/>
      <c r="BG629" s="136">
        <v>0</v>
      </c>
      <c r="BH629" s="6">
        <v>4.25</v>
      </c>
      <c r="BI629" s="6">
        <v>4.6500000000000004</v>
      </c>
      <c r="BJ629" s="136">
        <v>37192</v>
      </c>
      <c r="BK629" s="136">
        <v>6965</v>
      </c>
      <c r="BL629" s="136">
        <v>1036</v>
      </c>
      <c r="BM629" s="136">
        <v>29191</v>
      </c>
      <c r="BN629" s="238">
        <v>278828</v>
      </c>
      <c r="BO629" s="136">
        <v>52542.833333333299</v>
      </c>
      <c r="BP629" s="136">
        <v>85991.602777777807</v>
      </c>
      <c r="BQ629" s="136">
        <v>25443.469344444398</v>
      </c>
      <c r="BR629" s="136">
        <v>382516.001444444</v>
      </c>
      <c r="BS629" s="136">
        <v>20272.9961555556</v>
      </c>
      <c r="BT629" s="136">
        <v>2050.6889999999999</v>
      </c>
      <c r="BU629" s="136">
        <v>31277.597977777801</v>
      </c>
    </row>
    <row r="630" spans="1:73">
      <c r="A630" s="4" t="s">
        <v>87</v>
      </c>
      <c r="B630" s="137">
        <v>17</v>
      </c>
      <c r="C630" s="137">
        <v>1992</v>
      </c>
      <c r="D630" s="190">
        <v>2526042</v>
      </c>
      <c r="E630" s="141">
        <v>1250194</v>
      </c>
      <c r="F630" s="141">
        <v>58642</v>
      </c>
      <c r="G630" s="191">
        <v>4.5</v>
      </c>
      <c r="H630" s="209"/>
      <c r="I630" s="209"/>
      <c r="J630" s="209"/>
      <c r="K630" s="145">
        <v>56902</v>
      </c>
      <c r="L630" s="197"/>
      <c r="N630" s="140">
        <v>51020010</v>
      </c>
      <c r="O630" s="145">
        <v>40585</v>
      </c>
      <c r="P630" s="145">
        <v>84639</v>
      </c>
      <c r="Q630" s="145">
        <v>28741</v>
      </c>
      <c r="R630" s="145">
        <v>174518.2</v>
      </c>
      <c r="S630" s="145">
        <v>67736.91</v>
      </c>
      <c r="T630" s="145">
        <v>347</v>
      </c>
      <c r="U630" s="145">
        <v>422</v>
      </c>
      <c r="V630" s="145">
        <v>488</v>
      </c>
      <c r="W630" s="145">
        <v>111</v>
      </c>
      <c r="X630" s="145">
        <v>203</v>
      </c>
      <c r="Y630" s="145">
        <v>292</v>
      </c>
      <c r="Z630" s="145">
        <v>370</v>
      </c>
      <c r="AA630" s="136">
        <f>ROUND((T630+X630)-MAX(0.3*(T630-122-194),0),0)</f>
        <v>541</v>
      </c>
      <c r="AB630" s="136">
        <f>ROUND((U630+Y630)-MAX(0.3*(U630-122-194),0),0)</f>
        <v>682</v>
      </c>
      <c r="AC630" s="136">
        <f>ROUND((V630+Z630)-MAX(0.3*(V630-122-194),0),0)</f>
        <v>806</v>
      </c>
      <c r="AD630" s="203">
        <v>3044</v>
      </c>
      <c r="AE630" s="136">
        <v>422</v>
      </c>
      <c r="AF630" s="136">
        <v>0</v>
      </c>
      <c r="AG630" s="136">
        <f>SUM(AE630:AF630)</f>
        <v>422</v>
      </c>
      <c r="AH630" s="136">
        <f>ROUND((AG630+W630)-MAX(0.3*(AG630-122-194),0),0)</f>
        <v>501</v>
      </c>
      <c r="AI630" s="203">
        <v>279</v>
      </c>
      <c r="AJ630" s="204">
        <v>11.1</v>
      </c>
      <c r="AK630" s="136">
        <v>1</v>
      </c>
      <c r="AL630" s="136">
        <v>63</v>
      </c>
      <c r="AM630" s="136">
        <v>62</v>
      </c>
      <c r="AN630" s="6">
        <v>0.5</v>
      </c>
      <c r="AO630" s="136">
        <v>18</v>
      </c>
      <c r="AP630" s="136">
        <v>22</v>
      </c>
      <c r="AQ630" s="6">
        <v>0.45</v>
      </c>
      <c r="AR630" s="149">
        <v>0</v>
      </c>
      <c r="AS630" s="149">
        <v>0.17599999999999999</v>
      </c>
      <c r="AT630" s="149">
        <v>0.184</v>
      </c>
      <c r="AU630" s="149">
        <v>0.184</v>
      </c>
      <c r="AV630" s="136">
        <v>0</v>
      </c>
      <c r="AW630" s="136">
        <v>1324</v>
      </c>
      <c r="AX630" s="136">
        <v>1384</v>
      </c>
      <c r="AY630" s="136">
        <v>1384</v>
      </c>
      <c r="AZ630" s="149">
        <v>0</v>
      </c>
      <c r="BA630" s="149">
        <v>0.12570000000000001</v>
      </c>
      <c r="BB630" s="149">
        <v>0.13139999999999999</v>
      </c>
      <c r="BC630" s="149">
        <v>0.13139999999999999</v>
      </c>
      <c r="BD630" s="138">
        <v>0</v>
      </c>
      <c r="BE630" s="138"/>
      <c r="BF630" s="138"/>
      <c r="BG630" s="136">
        <v>0</v>
      </c>
      <c r="BH630" s="6">
        <v>4.25</v>
      </c>
      <c r="BI630" s="6">
        <v>2.65</v>
      </c>
      <c r="BJ630" s="136">
        <v>30113</v>
      </c>
      <c r="BK630" s="136">
        <v>4914</v>
      </c>
      <c r="BL630" s="136">
        <v>395</v>
      </c>
      <c r="BM630" s="136">
        <v>24804</v>
      </c>
      <c r="BN630" s="238">
        <v>226991</v>
      </c>
      <c r="BO630" s="136">
        <v>49296.5</v>
      </c>
      <c r="BP630" s="136">
        <v>84837.188366666698</v>
      </c>
      <c r="BQ630" s="136">
        <v>26703.6318111111</v>
      </c>
      <c r="BR630" s="136">
        <v>303085.82045555598</v>
      </c>
      <c r="BS630" s="136">
        <v>15041.167288888901</v>
      </c>
      <c r="BT630" s="136">
        <v>1544.0262666666699</v>
      </c>
      <c r="BU630" s="136">
        <v>20015.222333333299</v>
      </c>
    </row>
    <row r="631" spans="1:73">
      <c r="A631" s="4" t="s">
        <v>88</v>
      </c>
      <c r="B631" s="137">
        <v>18</v>
      </c>
      <c r="C631" s="137">
        <v>1992</v>
      </c>
      <c r="D631" s="190">
        <v>3756358</v>
      </c>
      <c r="E631" s="141">
        <v>1656436</v>
      </c>
      <c r="F631" s="141">
        <v>122416</v>
      </c>
      <c r="G631" s="191">
        <v>6.9</v>
      </c>
      <c r="H631" s="209"/>
      <c r="I631" s="209"/>
      <c r="J631" s="209"/>
      <c r="K631" s="145">
        <v>77531</v>
      </c>
      <c r="L631" s="197"/>
      <c r="N631" s="140">
        <v>65371767</v>
      </c>
      <c r="O631" s="145">
        <v>144052</v>
      </c>
      <c r="P631" s="145">
        <v>229444</v>
      </c>
      <c r="Q631" s="145">
        <v>83133</v>
      </c>
      <c r="R631" s="145">
        <v>528778.80000000005</v>
      </c>
      <c r="S631" s="145">
        <v>197286.3</v>
      </c>
      <c r="T631" s="145">
        <v>196</v>
      </c>
      <c r="U631" s="145">
        <v>228</v>
      </c>
      <c r="V631" s="145">
        <v>285</v>
      </c>
      <c r="W631" s="145">
        <v>111</v>
      </c>
      <c r="X631" s="145">
        <v>203</v>
      </c>
      <c r="Y631" s="145">
        <v>292</v>
      </c>
      <c r="Z631" s="145">
        <v>370</v>
      </c>
      <c r="AA631" s="136">
        <f>ROUND((T631+X631)-MAX(0.3*(T631-122-194),0),0)</f>
        <v>399</v>
      </c>
      <c r="AB631" s="136">
        <f>ROUND((U631+Y631)-MAX(0.3*(U631-122-194),0),0)</f>
        <v>520</v>
      </c>
      <c r="AC631" s="136">
        <f>ROUND((V631+Z631)-MAX(0.3*(V631-122-194),0),0)</f>
        <v>655</v>
      </c>
      <c r="AD631" s="203">
        <v>11764</v>
      </c>
      <c r="AE631" s="136">
        <v>422</v>
      </c>
      <c r="AF631" s="136">
        <v>0</v>
      </c>
      <c r="AG631" s="136">
        <f>SUM(AE631:AF631)</f>
        <v>422</v>
      </c>
      <c r="AH631" s="136">
        <f>ROUND((AG631+W631)-MAX(0.3*(AG631-122-194),0),0)</f>
        <v>501</v>
      </c>
      <c r="AI631" s="203">
        <v>731</v>
      </c>
      <c r="AJ631" s="204">
        <v>19.7</v>
      </c>
      <c r="AK631" s="136">
        <v>1</v>
      </c>
      <c r="AL631" s="136">
        <v>68</v>
      </c>
      <c r="AM631" s="136">
        <v>32</v>
      </c>
      <c r="AN631" s="6">
        <v>0.68</v>
      </c>
      <c r="AO631" s="136">
        <v>27</v>
      </c>
      <c r="AP631" s="136">
        <v>11</v>
      </c>
      <c r="AQ631" s="6">
        <v>0.71</v>
      </c>
      <c r="AR631" s="149">
        <v>0</v>
      </c>
      <c r="AS631" s="149">
        <v>0.17599999999999999</v>
      </c>
      <c r="AT631" s="149">
        <v>0.184</v>
      </c>
      <c r="AU631" s="149">
        <v>0.184</v>
      </c>
      <c r="AV631" s="136">
        <v>0</v>
      </c>
      <c r="AW631" s="136">
        <v>1324</v>
      </c>
      <c r="AX631" s="136">
        <v>1384</v>
      </c>
      <c r="AY631" s="136">
        <v>1384</v>
      </c>
      <c r="AZ631" s="149">
        <v>0</v>
      </c>
      <c r="BA631" s="149">
        <v>0.12570000000000001</v>
      </c>
      <c r="BB631" s="149">
        <v>0.13139999999999999</v>
      </c>
      <c r="BC631" s="149">
        <v>0.13139999999999999</v>
      </c>
      <c r="BD631" s="138">
        <v>0</v>
      </c>
      <c r="BE631" s="138"/>
      <c r="BF631" s="138"/>
      <c r="BG631" s="136">
        <v>0</v>
      </c>
      <c r="BH631" s="6">
        <v>4.25</v>
      </c>
      <c r="BI631" s="6">
        <v>4.25</v>
      </c>
      <c r="BJ631" s="136">
        <v>133493</v>
      </c>
      <c r="BK631" s="136">
        <v>27645</v>
      </c>
      <c r="BL631" s="136">
        <v>1913</v>
      </c>
      <c r="BM631" s="136">
        <v>103935</v>
      </c>
      <c r="BN631" s="238">
        <v>583089</v>
      </c>
      <c r="BO631" s="136">
        <v>100868.5</v>
      </c>
      <c r="BP631" s="136">
        <v>216165.052122222</v>
      </c>
      <c r="BQ631" s="136">
        <v>35600.125111111098</v>
      </c>
      <c r="BR631" s="136">
        <v>509698.07023333298</v>
      </c>
      <c r="BS631" s="136">
        <v>106591.87563333299</v>
      </c>
      <c r="BT631" s="136">
        <v>9425.4654111111104</v>
      </c>
      <c r="BU631" s="136">
        <v>142201.246544444</v>
      </c>
    </row>
    <row r="632" spans="1:73">
      <c r="A632" s="4" t="s">
        <v>89</v>
      </c>
      <c r="B632" s="137">
        <v>19</v>
      </c>
      <c r="C632" s="137">
        <v>1992</v>
      </c>
      <c r="D632" s="190">
        <v>4270849</v>
      </c>
      <c r="E632" s="141">
        <v>1767337</v>
      </c>
      <c r="F632" s="141">
        <v>154485</v>
      </c>
      <c r="G632" s="191">
        <v>8</v>
      </c>
      <c r="H632" s="209"/>
      <c r="I632" s="209"/>
      <c r="J632" s="209"/>
      <c r="K632" s="145">
        <v>90890</v>
      </c>
      <c r="L632" s="197"/>
      <c r="N632" s="140">
        <v>72590741</v>
      </c>
      <c r="O632" s="145">
        <v>43290</v>
      </c>
      <c r="P632" s="145">
        <v>273747</v>
      </c>
      <c r="Q632" s="145">
        <v>92200</v>
      </c>
      <c r="R632" s="145">
        <v>779289.8</v>
      </c>
      <c r="S632" s="145">
        <v>277991.09999999998</v>
      </c>
      <c r="T632" s="145">
        <v>138</v>
      </c>
      <c r="U632" s="145">
        <v>190</v>
      </c>
      <c r="V632" s="145">
        <v>234</v>
      </c>
      <c r="W632" s="145">
        <v>111</v>
      </c>
      <c r="X632" s="145">
        <v>203</v>
      </c>
      <c r="Y632" s="145">
        <v>292</v>
      </c>
      <c r="Z632" s="145">
        <v>370</v>
      </c>
      <c r="AA632" s="136">
        <f>ROUND((T632+X632)-MAX(0.3*(T632-122-194),0),0)</f>
        <v>341</v>
      </c>
      <c r="AB632" s="136">
        <f>ROUND((U632+Y632)-MAX(0.3*(U632-122-194),0),0)</f>
        <v>482</v>
      </c>
      <c r="AC632" s="136">
        <f>ROUND((V632+Z632)-MAX(0.3*(V632-122-194),0),0)</f>
        <v>604</v>
      </c>
      <c r="AD632" s="203">
        <v>15618</v>
      </c>
      <c r="AE632" s="136">
        <v>422</v>
      </c>
      <c r="AF632" s="136">
        <v>0</v>
      </c>
      <c r="AG632" s="136">
        <f>SUM(AE632:AF632)</f>
        <v>422</v>
      </c>
      <c r="AH632" s="136">
        <f>ROUND((AG632+W632)-MAX(0.3*(AG632-122-194),0),0)</f>
        <v>501</v>
      </c>
      <c r="AI632" s="203">
        <v>1043</v>
      </c>
      <c r="AJ632" s="204">
        <v>24.5</v>
      </c>
      <c r="AK632" s="136">
        <v>1</v>
      </c>
      <c r="AL632" s="136">
        <v>84</v>
      </c>
      <c r="AM632" s="136">
        <v>17</v>
      </c>
      <c r="AN632" s="6">
        <v>0.83</v>
      </c>
      <c r="AO632" s="136">
        <v>33</v>
      </c>
      <c r="AP632" s="136">
        <v>6</v>
      </c>
      <c r="AQ632" s="6">
        <v>0.85</v>
      </c>
      <c r="AR632" s="149">
        <v>0</v>
      </c>
      <c r="AS632" s="149">
        <v>0.17599999999999999</v>
      </c>
      <c r="AT632" s="149">
        <v>0.184</v>
      </c>
      <c r="AU632" s="149">
        <v>0.184</v>
      </c>
      <c r="AV632" s="136">
        <v>0</v>
      </c>
      <c r="AW632" s="136">
        <v>1324</v>
      </c>
      <c r="AX632" s="136">
        <v>1384</v>
      </c>
      <c r="AY632" s="136">
        <v>1384</v>
      </c>
      <c r="AZ632" s="149">
        <v>0</v>
      </c>
      <c r="BA632" s="149">
        <v>0.12570000000000001</v>
      </c>
      <c r="BB632" s="149">
        <v>0.13139999999999999</v>
      </c>
      <c r="BC632" s="149">
        <v>0.13139999999999999</v>
      </c>
      <c r="BD632" s="138">
        <v>0</v>
      </c>
      <c r="BE632" s="138"/>
      <c r="BF632" s="138"/>
      <c r="BG632" s="136">
        <v>0</v>
      </c>
      <c r="BH632" s="6">
        <v>4.25</v>
      </c>
      <c r="BI632" s="6">
        <v>4.25</v>
      </c>
      <c r="BJ632" s="136">
        <v>157100</v>
      </c>
      <c r="BK632" s="136">
        <v>37901</v>
      </c>
      <c r="BL632" s="136">
        <v>2301</v>
      </c>
      <c r="BM632" s="136">
        <v>116898</v>
      </c>
      <c r="BN632" s="238">
        <v>702264</v>
      </c>
      <c r="BO632" s="136">
        <v>130656.91666666701</v>
      </c>
      <c r="BP632" s="136">
        <v>366543.24843333301</v>
      </c>
      <c r="BQ632" s="136">
        <v>48687.780633333299</v>
      </c>
      <c r="BR632" s="136">
        <v>674139.99761111103</v>
      </c>
      <c r="BS632" s="136">
        <v>180784.00831111101</v>
      </c>
      <c r="BT632" s="136">
        <v>11046.318622222199</v>
      </c>
      <c r="BU632" s="136">
        <v>215859.16336666699</v>
      </c>
    </row>
    <row r="633" spans="1:73">
      <c r="A633" s="4" t="s">
        <v>90</v>
      </c>
      <c r="B633" s="137">
        <v>20</v>
      </c>
      <c r="C633" s="137">
        <v>1992</v>
      </c>
      <c r="D633" s="190">
        <v>1235748</v>
      </c>
      <c r="E633" s="141">
        <v>597355</v>
      </c>
      <c r="F633" s="141">
        <v>47134</v>
      </c>
      <c r="G633" s="191">
        <v>7.3</v>
      </c>
      <c r="H633" s="209"/>
      <c r="I633" s="209"/>
      <c r="J633" s="209"/>
      <c r="K633" s="145">
        <v>24329</v>
      </c>
      <c r="L633" s="197"/>
      <c r="N633" s="140">
        <v>23022871</v>
      </c>
      <c r="O633" s="145">
        <v>10432</v>
      </c>
      <c r="P633" s="145">
        <v>68108</v>
      </c>
      <c r="Q633" s="145">
        <v>23920</v>
      </c>
      <c r="R633" s="145">
        <v>132508.70000000001</v>
      </c>
      <c r="S633" s="145">
        <v>57775.33</v>
      </c>
      <c r="T633" s="145">
        <v>337</v>
      </c>
      <c r="U633" s="145">
        <v>453</v>
      </c>
      <c r="V633" s="145">
        <v>569</v>
      </c>
      <c r="W633" s="145">
        <v>111</v>
      </c>
      <c r="X633" s="145">
        <v>203</v>
      </c>
      <c r="Y633" s="145">
        <v>292</v>
      </c>
      <c r="Z633" s="145">
        <v>370</v>
      </c>
      <c r="AA633" s="136">
        <f>ROUND((T633+X633)-MAX(0.3*(T633-122-194),0),0)</f>
        <v>534</v>
      </c>
      <c r="AB633" s="136">
        <f>ROUND((U633+Y633)-MAX(0.3*(U633-122-194),0),0)</f>
        <v>704</v>
      </c>
      <c r="AC633" s="136">
        <f>ROUND((V633+Z633)-MAX(0.3*(V633-122-194),0),0)</f>
        <v>863</v>
      </c>
      <c r="AD633" s="203">
        <v>1013</v>
      </c>
      <c r="AE633" s="136">
        <v>422</v>
      </c>
      <c r="AF633" s="136">
        <v>10</v>
      </c>
      <c r="AG633" s="136">
        <f>SUM(AE633:AF633)</f>
        <v>432</v>
      </c>
      <c r="AH633" s="136">
        <f>ROUND((AG633+W633)-MAX(0.3*(AG633-122-194),0),0)</f>
        <v>508</v>
      </c>
      <c r="AI633" s="203">
        <v>167</v>
      </c>
      <c r="AJ633" s="204">
        <v>13.5</v>
      </c>
      <c r="AK633" s="136">
        <v>0</v>
      </c>
      <c r="AL633" s="136">
        <v>97</v>
      </c>
      <c r="AM633" s="136">
        <v>54</v>
      </c>
      <c r="AN633" s="6">
        <v>0.64</v>
      </c>
      <c r="AO633" s="136">
        <v>22</v>
      </c>
      <c r="AP633" s="136">
        <v>13</v>
      </c>
      <c r="AQ633" s="6">
        <v>0.63</v>
      </c>
      <c r="AR633" s="149">
        <v>0</v>
      </c>
      <c r="AS633" s="149">
        <v>0.17599999999999999</v>
      </c>
      <c r="AT633" s="149">
        <v>0.184</v>
      </c>
      <c r="AU633" s="149">
        <v>0.184</v>
      </c>
      <c r="AV633" s="136">
        <v>0</v>
      </c>
      <c r="AW633" s="136">
        <v>1324</v>
      </c>
      <c r="AX633" s="136">
        <v>1384</v>
      </c>
      <c r="AY633" s="136">
        <v>1384</v>
      </c>
      <c r="AZ633" s="149">
        <v>0</v>
      </c>
      <c r="BA633" s="149">
        <v>0.12570000000000001</v>
      </c>
      <c r="BB633" s="149">
        <v>0.13139999999999999</v>
      </c>
      <c r="BC633" s="149">
        <v>0.13139999999999999</v>
      </c>
      <c r="BD633" s="138">
        <v>0</v>
      </c>
      <c r="BE633" s="138"/>
      <c r="BF633" s="138"/>
      <c r="BG633" s="136">
        <v>0</v>
      </c>
      <c r="BH633" s="6">
        <v>4.25</v>
      </c>
      <c r="BI633" s="6">
        <v>4.25</v>
      </c>
      <c r="BJ633" s="136">
        <v>25757</v>
      </c>
      <c r="BK633" s="136">
        <v>6316</v>
      </c>
      <c r="BL633" s="136">
        <v>265</v>
      </c>
      <c r="BM633" s="136">
        <v>19176</v>
      </c>
      <c r="BN633" s="238">
        <v>162441</v>
      </c>
      <c r="BO633" s="136">
        <v>25939.916666666701</v>
      </c>
      <c r="BP633" s="136">
        <v>40039.678277777799</v>
      </c>
      <c r="BQ633" s="136">
        <v>9127.57028888889</v>
      </c>
      <c r="BR633" s="136">
        <v>104931.199811111</v>
      </c>
      <c r="BS633" s="136">
        <v>10378.057266666699</v>
      </c>
      <c r="BT633" s="136">
        <v>1024.45495555556</v>
      </c>
      <c r="BU633" s="136">
        <v>14908.426233333301</v>
      </c>
    </row>
    <row r="634" spans="1:73">
      <c r="A634" s="4" t="s">
        <v>91</v>
      </c>
      <c r="B634" s="137">
        <v>21</v>
      </c>
      <c r="C634" s="137">
        <v>1992</v>
      </c>
      <c r="D634" s="190">
        <v>4902545</v>
      </c>
      <c r="E634" s="141">
        <v>2471212</v>
      </c>
      <c r="F634" s="141">
        <v>180141</v>
      </c>
      <c r="G634" s="191">
        <v>6.8</v>
      </c>
      <c r="H634" s="209"/>
      <c r="I634" s="209"/>
      <c r="J634" s="209"/>
      <c r="K634" s="145">
        <v>119535</v>
      </c>
      <c r="L634" s="197"/>
      <c r="N634" s="140">
        <v>120564540</v>
      </c>
      <c r="O634" s="145">
        <v>276366</v>
      </c>
      <c r="P634" s="145">
        <v>220837</v>
      </c>
      <c r="Q634" s="145">
        <v>79807</v>
      </c>
      <c r="R634" s="145">
        <v>342231.5</v>
      </c>
      <c r="S634" s="145">
        <v>146155.1</v>
      </c>
      <c r="T634" s="145">
        <v>294</v>
      </c>
      <c r="U634" s="145">
        <v>377</v>
      </c>
      <c r="V634" s="145">
        <v>454</v>
      </c>
      <c r="W634" s="145">
        <v>111</v>
      </c>
      <c r="X634" s="145">
        <v>203</v>
      </c>
      <c r="Y634" s="145">
        <v>292</v>
      </c>
      <c r="Z634" s="145">
        <v>370</v>
      </c>
      <c r="AA634" s="136">
        <f>ROUND((T634+X634)-MAX(0.3*(T634-122-194),0),0)</f>
        <v>497</v>
      </c>
      <c r="AB634" s="136">
        <f>ROUND((U634+Y634)-MAX(0.3*(U634-122-194),0),0)</f>
        <v>651</v>
      </c>
      <c r="AC634" s="136">
        <f>ROUND((V634+Z634)-MAX(0.3*(V634-122-194),0),0)</f>
        <v>783</v>
      </c>
      <c r="AD634" s="203">
        <v>9073</v>
      </c>
      <c r="AE634" s="136">
        <v>422</v>
      </c>
      <c r="AF634" s="136">
        <v>0</v>
      </c>
      <c r="AG634" s="136">
        <f>SUM(AE634:AF634)</f>
        <v>422</v>
      </c>
      <c r="AH634" s="136">
        <f>ROUND((AG634+W634)-MAX(0.3*(AG634-122-194),0),0)</f>
        <v>501</v>
      </c>
      <c r="AI634" s="203">
        <v>583</v>
      </c>
      <c r="AJ634" s="204">
        <v>11.8</v>
      </c>
      <c r="AK634" s="136">
        <v>1</v>
      </c>
      <c r="AL634" s="136">
        <v>117</v>
      </c>
      <c r="AM634" s="136">
        <v>24</v>
      </c>
      <c r="AN634" s="6">
        <v>0.83</v>
      </c>
      <c r="AO634" s="136">
        <v>38</v>
      </c>
      <c r="AP634" s="136">
        <v>9</v>
      </c>
      <c r="AQ634" s="6">
        <v>0.81</v>
      </c>
      <c r="AR634" s="149">
        <v>0</v>
      </c>
      <c r="AS634" s="149">
        <v>0.17599999999999999</v>
      </c>
      <c r="AT634" s="149">
        <v>0.184</v>
      </c>
      <c r="AU634" s="149">
        <v>0.184</v>
      </c>
      <c r="AV634" s="136">
        <v>0</v>
      </c>
      <c r="AW634" s="136">
        <v>1324</v>
      </c>
      <c r="AX634" s="136">
        <v>1384</v>
      </c>
      <c r="AY634" s="136">
        <v>1384</v>
      </c>
      <c r="AZ634" s="149">
        <v>0</v>
      </c>
      <c r="BA634" s="149">
        <v>0.12570000000000001</v>
      </c>
      <c r="BB634" s="149">
        <v>0.13139999999999999</v>
      </c>
      <c r="BC634" s="149">
        <v>0.13139999999999999</v>
      </c>
      <c r="BD634" s="138">
        <v>0.5</v>
      </c>
      <c r="BE634" s="138"/>
      <c r="BF634" s="138"/>
      <c r="BG634" s="136">
        <v>0</v>
      </c>
      <c r="BH634" s="6">
        <v>4.25</v>
      </c>
      <c r="BI634" s="6">
        <v>4.25</v>
      </c>
      <c r="BJ634" s="136">
        <v>68537</v>
      </c>
      <c r="BK634" s="136">
        <v>15917</v>
      </c>
      <c r="BL634" s="136">
        <v>785</v>
      </c>
      <c r="BM634" s="136">
        <v>51835</v>
      </c>
      <c r="BN634" s="238">
        <v>377075</v>
      </c>
      <c r="BO634" s="136">
        <v>70404.75</v>
      </c>
      <c r="BP634" s="136">
        <v>135939.6991</v>
      </c>
      <c r="BQ634" s="136">
        <v>25338.1992777778</v>
      </c>
      <c r="BR634" s="136">
        <v>343416.51683333301</v>
      </c>
      <c r="BS634" s="136">
        <v>44052.957744444502</v>
      </c>
      <c r="BT634" s="136">
        <v>4305.9291555555601</v>
      </c>
      <c r="BU634" s="136">
        <v>53915.737755555601</v>
      </c>
    </row>
    <row r="635" spans="1:73">
      <c r="A635" s="4" t="s">
        <v>92</v>
      </c>
      <c r="B635" s="137">
        <v>22</v>
      </c>
      <c r="C635" s="137">
        <v>1992</v>
      </c>
      <c r="D635" s="190">
        <v>5993474</v>
      </c>
      <c r="E635" s="141">
        <v>2912028</v>
      </c>
      <c r="F635" s="141">
        <v>269002</v>
      </c>
      <c r="G635" s="191">
        <v>8.5</v>
      </c>
      <c r="H635" s="209"/>
      <c r="I635" s="209"/>
      <c r="J635" s="209"/>
      <c r="K635" s="145">
        <v>167435</v>
      </c>
      <c r="L635" s="197"/>
      <c r="N635" s="140">
        <v>148539497</v>
      </c>
      <c r="O635" s="145">
        <v>69066</v>
      </c>
      <c r="P635" s="145">
        <v>309786</v>
      </c>
      <c r="Q635" s="145">
        <v>111448</v>
      </c>
      <c r="R635" s="145">
        <v>428764.3</v>
      </c>
      <c r="S635" s="145">
        <v>182891.8</v>
      </c>
      <c r="T635" s="145">
        <v>446</v>
      </c>
      <c r="U635" s="145">
        <v>539</v>
      </c>
      <c r="V635" s="145">
        <v>628</v>
      </c>
      <c r="W635" s="145">
        <v>111</v>
      </c>
      <c r="X635" s="145">
        <v>203</v>
      </c>
      <c r="Y635" s="145">
        <v>292</v>
      </c>
      <c r="Z635" s="145">
        <v>370</v>
      </c>
      <c r="AA635" s="136">
        <f>ROUND((T635+X635)-MAX(0.3*(T635-122-194),0),0)</f>
        <v>610</v>
      </c>
      <c r="AB635" s="136">
        <f>ROUND((U635+Y635)-MAX(0.3*(U635-122-194),0),0)</f>
        <v>764</v>
      </c>
      <c r="AC635" s="136">
        <f>ROUND((V635+Z635)-MAX(0.3*(V635-122-194),0),0)</f>
        <v>904</v>
      </c>
      <c r="AD635" s="203">
        <v>9963</v>
      </c>
      <c r="AE635" s="136">
        <v>422</v>
      </c>
      <c r="AF635" s="136">
        <v>129</v>
      </c>
      <c r="AG635" s="136">
        <f>SUM(AE635:AF635)</f>
        <v>551</v>
      </c>
      <c r="AH635" s="136">
        <f>ROUND((AG635+W635)-MAX(0.3*(AG635-122-194),0),0)</f>
        <v>592</v>
      </c>
      <c r="AI635" s="203">
        <v>600</v>
      </c>
      <c r="AJ635" s="204">
        <v>10.3</v>
      </c>
      <c r="AK635" s="136">
        <v>0</v>
      </c>
      <c r="AL635" s="136">
        <v>121</v>
      </c>
      <c r="AM635" s="136">
        <v>38</v>
      </c>
      <c r="AN635" s="6">
        <v>0.76</v>
      </c>
      <c r="AO635" s="136">
        <v>26</v>
      </c>
      <c r="AP635" s="136">
        <v>14</v>
      </c>
      <c r="AQ635" s="6">
        <v>0.65</v>
      </c>
      <c r="AR635" s="149">
        <v>0</v>
      </c>
      <c r="AS635" s="149">
        <v>0.17599999999999999</v>
      </c>
      <c r="AT635" s="149">
        <v>0.184</v>
      </c>
      <c r="AU635" s="149">
        <v>0.184</v>
      </c>
      <c r="AV635" s="136">
        <v>0</v>
      </c>
      <c r="AW635" s="136">
        <v>1324</v>
      </c>
      <c r="AX635" s="136">
        <v>1384</v>
      </c>
      <c r="AY635" s="136">
        <v>1384</v>
      </c>
      <c r="AZ635" s="149">
        <v>0</v>
      </c>
      <c r="BA635" s="149">
        <v>0.12570000000000001</v>
      </c>
      <c r="BB635" s="149">
        <v>0.13139999999999999</v>
      </c>
      <c r="BC635" s="149">
        <v>0.13139999999999999</v>
      </c>
      <c r="BD635" s="138">
        <v>0</v>
      </c>
      <c r="BE635" s="138"/>
      <c r="BF635" s="138"/>
      <c r="BG635" s="136">
        <v>0</v>
      </c>
      <c r="BH635" s="6">
        <v>4.25</v>
      </c>
      <c r="BI635" s="6">
        <v>4.25</v>
      </c>
      <c r="BJ635" s="136">
        <v>138361</v>
      </c>
      <c r="BK635" s="136">
        <v>46912</v>
      </c>
      <c r="BL635" s="136">
        <v>4488</v>
      </c>
      <c r="BM635" s="136">
        <v>86961</v>
      </c>
      <c r="BN635" s="238">
        <v>686235</v>
      </c>
      <c r="BO635" s="136">
        <v>93363.666666666701</v>
      </c>
      <c r="BP635" s="136">
        <v>157128.783722222</v>
      </c>
      <c r="BQ635" s="136">
        <v>20719.716444444399</v>
      </c>
      <c r="BR635" s="136">
        <v>422370.01078888902</v>
      </c>
      <c r="BS635" s="136">
        <v>61283.391911111103</v>
      </c>
      <c r="BT635" s="136">
        <v>1952.8476888888899</v>
      </c>
      <c r="BU635" s="136">
        <v>70795.3973444445</v>
      </c>
    </row>
    <row r="636" spans="1:73">
      <c r="A636" s="4" t="s">
        <v>93</v>
      </c>
      <c r="B636" s="137">
        <v>23</v>
      </c>
      <c r="C636" s="137">
        <v>1992</v>
      </c>
      <c r="D636" s="190">
        <v>9470323</v>
      </c>
      <c r="E636" s="141">
        <v>4258246</v>
      </c>
      <c r="F636" s="141">
        <v>420012</v>
      </c>
      <c r="G636" s="191">
        <v>9</v>
      </c>
      <c r="H636" s="209"/>
      <c r="I636" s="209"/>
      <c r="J636" s="209"/>
      <c r="K636" s="145">
        <v>212057</v>
      </c>
      <c r="L636" s="197"/>
      <c r="N636" s="140">
        <v>191165165</v>
      </c>
      <c r="O636" s="145">
        <v>167483</v>
      </c>
      <c r="P636" s="145">
        <v>674235</v>
      </c>
      <c r="Q636" s="145">
        <v>225609</v>
      </c>
      <c r="R636" s="145">
        <v>994230.3</v>
      </c>
      <c r="S636" s="145">
        <v>405308.1</v>
      </c>
      <c r="T636" s="145">
        <v>371</v>
      </c>
      <c r="U636" s="145">
        <v>459</v>
      </c>
      <c r="V636" s="145">
        <v>563</v>
      </c>
      <c r="W636" s="145">
        <v>111</v>
      </c>
      <c r="X636" s="145">
        <v>203</v>
      </c>
      <c r="Y636" s="145">
        <v>292</v>
      </c>
      <c r="Z636" s="145">
        <v>370</v>
      </c>
      <c r="AA636" s="136">
        <f>ROUND((T636+X636)-MAX(0.3*(T636-122-194),0),0)</f>
        <v>558</v>
      </c>
      <c r="AB636" s="136">
        <f>ROUND((U636+Y636)-MAX(0.3*(U636-122-194),0),0)</f>
        <v>708</v>
      </c>
      <c r="AC636" s="136">
        <f>ROUND((V636+Z636)-MAX(0.3*(V636-122-194),0),0)</f>
        <v>859</v>
      </c>
      <c r="AD636" s="203">
        <v>12918</v>
      </c>
      <c r="AE636" s="136">
        <v>422</v>
      </c>
      <c r="AF636" s="136">
        <v>14</v>
      </c>
      <c r="AG636" s="136">
        <f>SUM(AE636:AF636)</f>
        <v>436</v>
      </c>
      <c r="AH636" s="136">
        <f>ROUND((AG636+W636)-MAX(0.3*(AG636-122-194),0),0)</f>
        <v>511</v>
      </c>
      <c r="AI636" s="203">
        <v>1271</v>
      </c>
      <c r="AJ636" s="204">
        <v>13.6</v>
      </c>
      <c r="AK636" s="136">
        <v>0</v>
      </c>
      <c r="AL636" s="136">
        <v>61</v>
      </c>
      <c r="AM636" s="136">
        <v>49</v>
      </c>
      <c r="AN636" s="6">
        <v>0.55000000000000004</v>
      </c>
      <c r="AO636" s="136">
        <v>18</v>
      </c>
      <c r="AP636" s="136">
        <v>20</v>
      </c>
      <c r="AQ636" s="6">
        <v>0.47</v>
      </c>
      <c r="AR636" s="149">
        <v>0</v>
      </c>
      <c r="AS636" s="149">
        <v>0.17599999999999999</v>
      </c>
      <c r="AT636" s="149">
        <v>0.184</v>
      </c>
      <c r="AU636" s="149">
        <v>0.184</v>
      </c>
      <c r="AV636" s="136">
        <v>0</v>
      </c>
      <c r="AW636" s="136">
        <v>1324</v>
      </c>
      <c r="AX636" s="136">
        <v>1384</v>
      </c>
      <c r="AY636" s="136">
        <v>1384</v>
      </c>
      <c r="AZ636" s="149">
        <v>0</v>
      </c>
      <c r="BA636" s="149">
        <v>0.12570000000000001</v>
      </c>
      <c r="BB636" s="149">
        <v>0.13139999999999999</v>
      </c>
      <c r="BC636" s="149">
        <v>0.13139999999999999</v>
      </c>
      <c r="BD636" s="138">
        <v>0</v>
      </c>
      <c r="BE636" s="138"/>
      <c r="BF636" s="138"/>
      <c r="BG636" s="136">
        <v>0</v>
      </c>
      <c r="BH636" s="6">
        <v>4.25</v>
      </c>
      <c r="BI636" s="6">
        <v>3.35</v>
      </c>
      <c r="BJ636" s="136">
        <v>170599</v>
      </c>
      <c r="BK636" s="136">
        <v>25419</v>
      </c>
      <c r="BL636" s="136">
        <v>2188</v>
      </c>
      <c r="BM636" s="136">
        <v>142992</v>
      </c>
      <c r="BN636" s="238">
        <v>1129023</v>
      </c>
      <c r="BO636" s="136">
        <v>175338.5</v>
      </c>
      <c r="BP636" s="136">
        <v>293796.54425555601</v>
      </c>
      <c r="BQ636" s="136">
        <v>40688.353011111103</v>
      </c>
      <c r="BR636" s="136">
        <v>720621.359222222</v>
      </c>
      <c r="BS636" s="136">
        <v>43017.344233333301</v>
      </c>
      <c r="BT636" s="136">
        <v>1204.9195222222199</v>
      </c>
      <c r="BU636" s="136">
        <v>48581.445522222202</v>
      </c>
    </row>
    <row r="637" spans="1:73">
      <c r="A637" s="4" t="s">
        <v>94</v>
      </c>
      <c r="B637" s="137">
        <v>24</v>
      </c>
      <c r="C637" s="137">
        <v>1992</v>
      </c>
      <c r="D637" s="190">
        <v>4471503</v>
      </c>
      <c r="E637" s="141">
        <v>2342262</v>
      </c>
      <c r="F637" s="141">
        <v>126132</v>
      </c>
      <c r="G637" s="191">
        <v>5.0999999999999996</v>
      </c>
      <c r="H637" s="209"/>
      <c r="I637" s="209"/>
      <c r="J637" s="209"/>
      <c r="K637" s="145">
        <v>114518</v>
      </c>
      <c r="L637" s="197"/>
      <c r="N637" s="140">
        <v>96321351</v>
      </c>
      <c r="O637" s="145">
        <v>130601</v>
      </c>
      <c r="P637" s="145">
        <v>191797</v>
      </c>
      <c r="Q637" s="145">
        <v>63656</v>
      </c>
      <c r="R637" s="145">
        <v>308879.8</v>
      </c>
      <c r="S637" s="145">
        <v>127850.3</v>
      </c>
      <c r="T637" s="145">
        <v>437</v>
      </c>
      <c r="U637" s="145">
        <v>532</v>
      </c>
      <c r="V637" s="145">
        <v>621</v>
      </c>
      <c r="W637" s="145">
        <v>111</v>
      </c>
      <c r="X637" s="145">
        <v>203</v>
      </c>
      <c r="Y637" s="145">
        <v>292</v>
      </c>
      <c r="Z637" s="145">
        <v>370</v>
      </c>
      <c r="AA637" s="136">
        <f>ROUND((T637+X637)-MAX(0.3*(T637-122-194),0),0)</f>
        <v>604</v>
      </c>
      <c r="AB637" s="136">
        <f>ROUND((U637+Y637)-MAX(0.3*(U637-122-194),0),0)</f>
        <v>759</v>
      </c>
      <c r="AC637" s="136">
        <f>ROUND((V637+Z637)-MAX(0.3*(V637-122-194),0),0)</f>
        <v>900</v>
      </c>
      <c r="AD637" s="203">
        <v>4812</v>
      </c>
      <c r="AE637" s="136">
        <v>422</v>
      </c>
      <c r="AF637" s="136">
        <v>81</v>
      </c>
      <c r="AG637" s="136">
        <f>SUM(AE637:AF637)</f>
        <v>503</v>
      </c>
      <c r="AH637" s="136">
        <f>ROUND((AG637+W637)-MAX(0.3*(AG637-122-194),0),0)</f>
        <v>558</v>
      </c>
      <c r="AI637" s="203">
        <v>561</v>
      </c>
      <c r="AJ637" s="204">
        <v>13</v>
      </c>
      <c r="AK637" s="136">
        <v>0</v>
      </c>
      <c r="AL637" s="136">
        <v>80</v>
      </c>
      <c r="AM637" s="136">
        <v>54</v>
      </c>
      <c r="AN637" s="6">
        <v>0.6</v>
      </c>
      <c r="AO637" s="136">
        <v>46</v>
      </c>
      <c r="AP637" s="136">
        <v>21</v>
      </c>
      <c r="AQ637" s="6">
        <v>0.69</v>
      </c>
      <c r="AR637" s="149">
        <v>0</v>
      </c>
      <c r="AS637" s="149">
        <v>0.17599999999999999</v>
      </c>
      <c r="AT637" s="149">
        <v>0.184</v>
      </c>
      <c r="AU637" s="149">
        <v>0.184</v>
      </c>
      <c r="AV637" s="136">
        <v>0</v>
      </c>
      <c r="AW637" s="136">
        <v>1324</v>
      </c>
      <c r="AX637" s="136">
        <v>1384</v>
      </c>
      <c r="AY637" s="136">
        <v>1384</v>
      </c>
      <c r="AZ637" s="149">
        <v>0</v>
      </c>
      <c r="BA637" s="149">
        <v>0.12570000000000001</v>
      </c>
      <c r="BB637" s="149">
        <v>0.13139999999999999</v>
      </c>
      <c r="BC637" s="149">
        <v>0.13139999999999999</v>
      </c>
      <c r="BD637" s="138">
        <v>0.1</v>
      </c>
      <c r="BE637" s="138"/>
      <c r="BF637" s="138"/>
      <c r="BG637" s="136">
        <v>1</v>
      </c>
      <c r="BH637" s="6">
        <v>4.25</v>
      </c>
      <c r="BI637" s="6">
        <v>4.25</v>
      </c>
      <c r="BJ637" s="136">
        <v>49349</v>
      </c>
      <c r="BK637" s="136">
        <v>10230</v>
      </c>
      <c r="BL637" s="136">
        <v>728</v>
      </c>
      <c r="BM637" s="136">
        <v>38391</v>
      </c>
      <c r="BN637" s="238">
        <v>406491</v>
      </c>
      <c r="BO637" s="136">
        <v>81265.25</v>
      </c>
      <c r="BP637" s="136">
        <v>125256.637777778</v>
      </c>
      <c r="BQ637" s="136">
        <v>38932.166311111097</v>
      </c>
      <c r="BR637" s="136">
        <v>497887.57042222202</v>
      </c>
      <c r="BS637" s="136">
        <v>32867.199333333301</v>
      </c>
      <c r="BT637" s="136">
        <v>2602.09052222222</v>
      </c>
      <c r="BU637" s="136">
        <v>42210.355977777799</v>
      </c>
    </row>
    <row r="638" spans="1:73">
      <c r="A638" s="4" t="s">
        <v>95</v>
      </c>
      <c r="B638" s="137">
        <v>25</v>
      </c>
      <c r="C638" s="137">
        <v>1992</v>
      </c>
      <c r="D638" s="190">
        <v>2610193</v>
      </c>
      <c r="E638" s="141">
        <v>1094539</v>
      </c>
      <c r="F638" s="141">
        <v>95949</v>
      </c>
      <c r="G638" s="191">
        <v>8.1</v>
      </c>
      <c r="H638" s="209"/>
      <c r="I638" s="209"/>
      <c r="J638" s="209"/>
      <c r="K638" s="145">
        <v>44012</v>
      </c>
      <c r="L638" s="197"/>
      <c r="N638" s="140">
        <v>38903231</v>
      </c>
      <c r="O638" s="145">
        <v>21111</v>
      </c>
      <c r="P638" s="145">
        <v>177325</v>
      </c>
      <c r="Q638" s="145">
        <v>60810</v>
      </c>
      <c r="R638" s="145">
        <v>535920.69999999995</v>
      </c>
      <c r="S638" s="145">
        <v>196084.1</v>
      </c>
      <c r="T638" s="145">
        <v>96</v>
      </c>
      <c r="U638" s="145">
        <v>120</v>
      </c>
      <c r="V638" s="145">
        <v>144</v>
      </c>
      <c r="W638" s="145">
        <v>111</v>
      </c>
      <c r="X638" s="145">
        <v>203</v>
      </c>
      <c r="Y638" s="145">
        <v>292</v>
      </c>
      <c r="Z638" s="145">
        <v>370</v>
      </c>
      <c r="AA638" s="136">
        <f>ROUND((T638+X638)-MAX(0.3*(T638-122-194),0),0)</f>
        <v>299</v>
      </c>
      <c r="AB638" s="136">
        <f>ROUND((U638+Y638)-MAX(0.3*(U638-122-194),0),0)</f>
        <v>412</v>
      </c>
      <c r="AC638" s="136">
        <f>ROUND((V638+Z638)-MAX(0.3*(V638-122-194),0),0)</f>
        <v>514</v>
      </c>
      <c r="AD638" s="203">
        <v>11177</v>
      </c>
      <c r="AE638" s="136">
        <v>422</v>
      </c>
      <c r="AF638" s="136">
        <v>0</v>
      </c>
      <c r="AG638" s="136">
        <f>SUM(AE638:AF638)</f>
        <v>422</v>
      </c>
      <c r="AH638" s="136">
        <f>ROUND((AG638+W638)-MAX(0.3*(AG638-122-194),0),0)</f>
        <v>501</v>
      </c>
      <c r="AI638" s="203">
        <v>671</v>
      </c>
      <c r="AJ638" s="204">
        <v>24.6</v>
      </c>
      <c r="AK638" s="136">
        <v>0</v>
      </c>
      <c r="AL638" s="136">
        <v>102</v>
      </c>
      <c r="AM638" s="136">
        <v>19</v>
      </c>
      <c r="AN638" s="6">
        <v>0.84</v>
      </c>
      <c r="AO638" s="136">
        <v>44</v>
      </c>
      <c r="AP638" s="136">
        <v>8</v>
      </c>
      <c r="AQ638" s="6">
        <v>0.85</v>
      </c>
      <c r="AR638" s="149">
        <v>0</v>
      </c>
      <c r="AS638" s="149">
        <v>0.17599999999999999</v>
      </c>
      <c r="AT638" s="149">
        <v>0.184</v>
      </c>
      <c r="AU638" s="149">
        <v>0.184</v>
      </c>
      <c r="AV638" s="136">
        <v>0</v>
      </c>
      <c r="AW638" s="136">
        <v>1324</v>
      </c>
      <c r="AX638" s="136">
        <v>1384</v>
      </c>
      <c r="AY638" s="136">
        <v>1384</v>
      </c>
      <c r="AZ638" s="149">
        <v>0</v>
      </c>
      <c r="BA638" s="149">
        <v>0.12570000000000001</v>
      </c>
      <c r="BB638" s="149">
        <v>0.13139999999999999</v>
      </c>
      <c r="BC638" s="149">
        <v>0.13139999999999999</v>
      </c>
      <c r="BD638" s="138">
        <v>0</v>
      </c>
      <c r="BE638" s="138"/>
      <c r="BF638" s="138"/>
      <c r="BG638" s="136">
        <v>0</v>
      </c>
      <c r="BH638" s="6">
        <v>4.25</v>
      </c>
      <c r="BI638" s="6">
        <v>4.25</v>
      </c>
      <c r="BJ638" s="136">
        <v>126301</v>
      </c>
      <c r="BK638" s="136">
        <v>37908</v>
      </c>
      <c r="BL638" s="136">
        <v>1583</v>
      </c>
      <c r="BM638" s="136">
        <v>86810</v>
      </c>
      <c r="BN638" s="238">
        <v>486861</v>
      </c>
      <c r="BO638" s="136">
        <v>109438.25</v>
      </c>
      <c r="BP638" s="136">
        <v>260150.14244444401</v>
      </c>
      <c r="BQ638" s="136">
        <v>30840.829644444399</v>
      </c>
      <c r="BR638" s="136">
        <v>412168.64436666702</v>
      </c>
      <c r="BS638" s="136">
        <v>126334.438366667</v>
      </c>
      <c r="BT638" s="136">
        <v>8078.30905555556</v>
      </c>
      <c r="BU638" s="136">
        <v>147702.14551111101</v>
      </c>
    </row>
    <row r="639" spans="1:73">
      <c r="A639" s="4" t="s">
        <v>96</v>
      </c>
      <c r="B639" s="137">
        <v>26</v>
      </c>
      <c r="C639" s="137">
        <v>1992</v>
      </c>
      <c r="D639" s="190">
        <v>5193686</v>
      </c>
      <c r="E639" s="141">
        <v>2487204</v>
      </c>
      <c r="F639" s="141">
        <v>163944</v>
      </c>
      <c r="G639" s="191">
        <v>6.2</v>
      </c>
      <c r="H639" s="209"/>
      <c r="I639" s="209"/>
      <c r="J639" s="209"/>
      <c r="K639" s="145">
        <v>115288</v>
      </c>
      <c r="L639" s="197"/>
      <c r="N639" s="140">
        <v>102405335</v>
      </c>
      <c r="O639" s="145">
        <v>43004</v>
      </c>
      <c r="P639" s="145">
        <v>250690</v>
      </c>
      <c r="Q639" s="145">
        <v>85176</v>
      </c>
      <c r="R639" s="145">
        <v>549476.30000000005</v>
      </c>
      <c r="S639" s="145">
        <v>214343.5</v>
      </c>
      <c r="T639" s="145">
        <v>234</v>
      </c>
      <c r="U639" s="145">
        <v>292</v>
      </c>
      <c r="V639" s="145">
        <v>342</v>
      </c>
      <c r="W639" s="145">
        <v>111</v>
      </c>
      <c r="X639" s="145">
        <v>203</v>
      </c>
      <c r="Y639" s="145">
        <v>292</v>
      </c>
      <c r="Z639" s="145">
        <v>370</v>
      </c>
      <c r="AA639" s="136">
        <f>ROUND((T639+X639)-MAX(0.3*(T639-122-194),0),0)</f>
        <v>437</v>
      </c>
      <c r="AB639" s="136">
        <f>ROUND((U639+Y639)-MAX(0.3*(U639-122-194),0),0)</f>
        <v>584</v>
      </c>
      <c r="AC639" s="136">
        <f>ROUND((V639+Z639)-MAX(0.3*(V639-122-194),0),0)</f>
        <v>704</v>
      </c>
      <c r="AD639" s="203">
        <v>6859</v>
      </c>
      <c r="AE639" s="136">
        <v>422</v>
      </c>
      <c r="AF639" s="136">
        <v>0</v>
      </c>
      <c r="AG639" s="136">
        <f>SUM(AE639:AF639)</f>
        <v>422</v>
      </c>
      <c r="AH639" s="136">
        <f>ROUND((AG639+W639)-MAX(0.3*(AG639-122-194),0),0)</f>
        <v>501</v>
      </c>
      <c r="AI639" s="203">
        <v>795</v>
      </c>
      <c r="AJ639" s="204">
        <v>15.7</v>
      </c>
      <c r="AK639" s="136">
        <v>1</v>
      </c>
      <c r="AL639" s="136">
        <v>97</v>
      </c>
      <c r="AM639" s="136">
        <v>65</v>
      </c>
      <c r="AN639" s="6">
        <v>0.6</v>
      </c>
      <c r="AO639" s="136">
        <v>23</v>
      </c>
      <c r="AP639" s="136">
        <v>11</v>
      </c>
      <c r="AQ639" s="6">
        <v>0.68</v>
      </c>
      <c r="AR639" s="149">
        <v>0</v>
      </c>
      <c r="AS639" s="149">
        <v>0.17599999999999999</v>
      </c>
      <c r="AT639" s="149">
        <v>0.184</v>
      </c>
      <c r="AU639" s="149">
        <v>0.184</v>
      </c>
      <c r="AV639" s="136">
        <v>0</v>
      </c>
      <c r="AW639" s="136">
        <v>1324</v>
      </c>
      <c r="AX639" s="136">
        <v>1384</v>
      </c>
      <c r="AY639" s="136">
        <v>1384</v>
      </c>
      <c r="AZ639" s="149">
        <v>0</v>
      </c>
      <c r="BA639" s="149">
        <v>0.12570000000000001</v>
      </c>
      <c r="BB639" s="149">
        <v>0.13139999999999999</v>
      </c>
      <c r="BC639" s="149">
        <v>0.13139999999999999</v>
      </c>
      <c r="BD639" s="138">
        <v>0</v>
      </c>
      <c r="BE639" s="138"/>
      <c r="BF639" s="138"/>
      <c r="BG639" s="136">
        <v>0</v>
      </c>
      <c r="BH639" s="6">
        <v>4.25</v>
      </c>
      <c r="BI639" s="6">
        <v>4.25</v>
      </c>
      <c r="BJ639" s="136">
        <v>98349</v>
      </c>
      <c r="BK639" s="136">
        <v>19657</v>
      </c>
      <c r="BL639" s="136">
        <v>1138</v>
      </c>
      <c r="BM639" s="136">
        <v>77554</v>
      </c>
      <c r="BN639" s="238">
        <v>554477</v>
      </c>
      <c r="BO639" s="136">
        <v>97320.416666666701</v>
      </c>
      <c r="BP639" s="136">
        <v>191919.65063333299</v>
      </c>
      <c r="BQ639" s="136">
        <v>34514.270255555602</v>
      </c>
      <c r="BR639" s="136">
        <v>547553.15835555596</v>
      </c>
      <c r="BS639" s="136">
        <v>65333.321322222197</v>
      </c>
      <c r="BT639" s="136">
        <v>4820.7650444444398</v>
      </c>
      <c r="BU639" s="136">
        <v>86429.461833333306</v>
      </c>
    </row>
    <row r="640" spans="1:73">
      <c r="A640" s="4" t="s">
        <v>97</v>
      </c>
      <c r="B640" s="137">
        <v>27</v>
      </c>
      <c r="C640" s="137">
        <v>1992</v>
      </c>
      <c r="D640" s="190">
        <v>822436</v>
      </c>
      <c r="E640" s="141">
        <v>389391</v>
      </c>
      <c r="F640" s="141">
        <v>28076</v>
      </c>
      <c r="G640" s="191">
        <v>6.7</v>
      </c>
      <c r="H640" s="209"/>
      <c r="I640" s="209"/>
      <c r="J640" s="209"/>
      <c r="K640" s="145">
        <v>14937</v>
      </c>
      <c r="L640" s="197"/>
      <c r="N640" s="140">
        <v>14106136</v>
      </c>
      <c r="O640" s="145">
        <v>127188</v>
      </c>
      <c r="P640" s="145">
        <v>32154</v>
      </c>
      <c r="Q640" s="145">
        <v>10909</v>
      </c>
      <c r="R640" s="145">
        <v>66287.839999999997</v>
      </c>
      <c r="S640" s="145">
        <v>25439</v>
      </c>
      <c r="T640" s="145">
        <v>311</v>
      </c>
      <c r="U640" s="145">
        <v>390</v>
      </c>
      <c r="V640" s="145">
        <v>469</v>
      </c>
      <c r="W640" s="145">
        <v>111</v>
      </c>
      <c r="X640" s="145">
        <v>203</v>
      </c>
      <c r="Y640" s="145">
        <v>292</v>
      </c>
      <c r="Z640" s="145">
        <v>370</v>
      </c>
      <c r="AA640" s="136">
        <f>ROUND((T640+X640)-MAX(0.3*(T640-122-194),0),0)</f>
        <v>514</v>
      </c>
      <c r="AB640" s="136">
        <f>ROUND((U640+Y640)-MAX(0.3*(U640-122-194),0),0)</f>
        <v>660</v>
      </c>
      <c r="AC640" s="136">
        <f>ROUND((V640+Z640)-MAX(0.3*(V640-122-194),0),0)</f>
        <v>793</v>
      </c>
      <c r="AD640" s="203">
        <v>729</v>
      </c>
      <c r="AE640" s="136">
        <v>422</v>
      </c>
      <c r="AF640" s="136">
        <v>0</v>
      </c>
      <c r="AG640" s="136">
        <f>SUM(AE640:AF640)</f>
        <v>422</v>
      </c>
      <c r="AH640" s="136">
        <f>ROUND((AG640+W640)-MAX(0.3*(AG640-122-194),0),0)</f>
        <v>501</v>
      </c>
      <c r="AI640" s="203">
        <v>118</v>
      </c>
      <c r="AJ640" s="204">
        <v>13.8</v>
      </c>
      <c r="AK640" s="136">
        <v>0</v>
      </c>
      <c r="AL640" s="136">
        <v>61</v>
      </c>
      <c r="AM640" s="136">
        <v>39</v>
      </c>
      <c r="AN640" s="6">
        <v>0.61</v>
      </c>
      <c r="AO640" s="136">
        <v>29</v>
      </c>
      <c r="AP640" s="136">
        <v>21</v>
      </c>
      <c r="AQ640" s="6">
        <v>0.57999999999999996</v>
      </c>
      <c r="AR640" s="149">
        <v>0</v>
      </c>
      <c r="AS640" s="149">
        <v>0.17599999999999999</v>
      </c>
      <c r="AT640" s="149">
        <v>0.184</v>
      </c>
      <c r="AU640" s="149">
        <v>0.184</v>
      </c>
      <c r="AV640" s="136">
        <v>0</v>
      </c>
      <c r="AW640" s="136">
        <v>1324</v>
      </c>
      <c r="AX640" s="136">
        <v>1384</v>
      </c>
      <c r="AY640" s="136">
        <v>1384</v>
      </c>
      <c r="AZ640" s="149">
        <v>0</v>
      </c>
      <c r="BA640" s="149">
        <v>0.12570000000000001</v>
      </c>
      <c r="BB640" s="149">
        <v>0.13139999999999999</v>
      </c>
      <c r="BC640" s="149">
        <v>0.13139999999999999</v>
      </c>
      <c r="BD640" s="138">
        <v>0</v>
      </c>
      <c r="BE640" s="138"/>
      <c r="BF640" s="138"/>
      <c r="BG640" s="136">
        <v>0</v>
      </c>
      <c r="BH640" s="6">
        <v>4.25</v>
      </c>
      <c r="BI640" s="6">
        <v>4.25</v>
      </c>
      <c r="BJ640" s="136">
        <v>11599</v>
      </c>
      <c r="BK640" s="136">
        <v>1812</v>
      </c>
      <c r="BL640" s="136">
        <v>123</v>
      </c>
      <c r="BM640" s="136">
        <v>9664</v>
      </c>
      <c r="BN640" s="238">
        <v>60186</v>
      </c>
      <c r="BO640" s="136">
        <v>18004.166666666701</v>
      </c>
      <c r="BP640" s="136">
        <v>30172.845366666701</v>
      </c>
      <c r="BQ640" s="136">
        <v>7779.3880111111102</v>
      </c>
      <c r="BR640" s="136">
        <v>86530.264888888894</v>
      </c>
      <c r="BS640" s="136">
        <v>6036.0602777777804</v>
      </c>
      <c r="BT640" s="136">
        <v>607.15667777777799</v>
      </c>
      <c r="BU640" s="136">
        <v>8021.0955333333304</v>
      </c>
    </row>
    <row r="641" spans="1:73">
      <c r="A641" s="4" t="s">
        <v>98</v>
      </c>
      <c r="B641" s="137">
        <v>28</v>
      </c>
      <c r="C641" s="137">
        <v>1992</v>
      </c>
      <c r="D641" s="190">
        <v>1602406</v>
      </c>
      <c r="E641" s="141">
        <v>823384</v>
      </c>
      <c r="F641" s="141">
        <v>24225</v>
      </c>
      <c r="G641" s="191">
        <v>2.9</v>
      </c>
      <c r="H641" s="209"/>
      <c r="I641" s="209"/>
      <c r="J641" s="209"/>
      <c r="K641" s="145">
        <v>38214</v>
      </c>
      <c r="L641" s="197"/>
      <c r="N641" s="140">
        <v>32255233</v>
      </c>
      <c r="O641" s="145">
        <v>5863</v>
      </c>
      <c r="P641" s="145">
        <v>48187</v>
      </c>
      <c r="Q641" s="145">
        <v>16551</v>
      </c>
      <c r="R641" s="145">
        <v>107342.1</v>
      </c>
      <c r="S641" s="145">
        <v>42682.5</v>
      </c>
      <c r="T641" s="145">
        <v>293</v>
      </c>
      <c r="U641" s="145">
        <v>364</v>
      </c>
      <c r="V641" s="145">
        <v>435</v>
      </c>
      <c r="W641" s="145">
        <v>111</v>
      </c>
      <c r="X641" s="145">
        <v>203</v>
      </c>
      <c r="Y641" s="145">
        <v>292</v>
      </c>
      <c r="Z641" s="145">
        <v>370</v>
      </c>
      <c r="AA641" s="136">
        <f>ROUND((T641+X641)-MAX(0.3*(T641-122-194),0),0)</f>
        <v>496</v>
      </c>
      <c r="AB641" s="136">
        <f>ROUND((U641+Y641)-MAX(0.3*(U641-122-194),0),0)</f>
        <v>642</v>
      </c>
      <c r="AC641" s="136">
        <f>ROUND((V641+Z641)-MAX(0.3*(V641-122-194),0),0)</f>
        <v>769</v>
      </c>
      <c r="AD641" s="203">
        <v>3281</v>
      </c>
      <c r="AE641" s="136">
        <v>422</v>
      </c>
      <c r="AF641" s="136">
        <v>30</v>
      </c>
      <c r="AG641" s="136">
        <f>SUM(AE641:AF641)</f>
        <v>452</v>
      </c>
      <c r="AH641" s="136">
        <f>ROUND((AG641+W641)-MAX(0.3*(AG641-122-194),0),0)</f>
        <v>522</v>
      </c>
      <c r="AI641" s="203">
        <v>169</v>
      </c>
      <c r="AJ641" s="204">
        <v>10.6</v>
      </c>
      <c r="AK641" s="136">
        <v>1</v>
      </c>
      <c r="AL641" s="136"/>
      <c r="AM641" s="136"/>
      <c r="AN641" s="6"/>
      <c r="AO641" s="136"/>
      <c r="AP641" s="136"/>
      <c r="AQ641" s="6"/>
      <c r="AR641" s="149">
        <v>0</v>
      </c>
      <c r="AS641" s="149">
        <v>0.17599999999999999</v>
      </c>
      <c r="AT641" s="149">
        <v>0.184</v>
      </c>
      <c r="AU641" s="149">
        <v>0.184</v>
      </c>
      <c r="AV641" s="136">
        <v>0</v>
      </c>
      <c r="AW641" s="136">
        <v>1324</v>
      </c>
      <c r="AX641" s="136">
        <v>1384</v>
      </c>
      <c r="AY641" s="136">
        <v>1384</v>
      </c>
      <c r="AZ641" s="149">
        <v>0</v>
      </c>
      <c r="BA641" s="149">
        <v>0.12570000000000001</v>
      </c>
      <c r="BB641" s="149">
        <v>0.13139999999999999</v>
      </c>
      <c r="BC641" s="149">
        <v>0.13139999999999999</v>
      </c>
      <c r="BD641" s="138">
        <v>0</v>
      </c>
      <c r="BE641" s="138"/>
      <c r="BF641" s="138"/>
      <c r="BG641" s="136">
        <v>0</v>
      </c>
      <c r="BH641" s="6">
        <v>4.25</v>
      </c>
      <c r="BI641" s="6">
        <v>4.25</v>
      </c>
      <c r="BJ641" s="136">
        <v>18252</v>
      </c>
      <c r="BK641" s="136">
        <v>3419</v>
      </c>
      <c r="BL641" s="136">
        <v>255</v>
      </c>
      <c r="BM641" s="136">
        <v>14578</v>
      </c>
      <c r="BN641" s="238">
        <v>150791</v>
      </c>
      <c r="BO641" s="136">
        <v>29357.583333333369</v>
      </c>
      <c r="BP641" s="136">
        <v>50317.307755555601</v>
      </c>
      <c r="BQ641" s="136">
        <v>18946.548311111099</v>
      </c>
      <c r="BR641" s="136">
        <v>197450.317633333</v>
      </c>
      <c r="BS641" s="136">
        <v>9947.7320999999993</v>
      </c>
      <c r="BT641" s="136">
        <v>865.91008888888905</v>
      </c>
      <c r="BU641" s="136">
        <v>12613.807988888901</v>
      </c>
    </row>
    <row r="642" spans="1:73">
      <c r="A642" s="4" t="s">
        <v>99</v>
      </c>
      <c r="B642" s="137">
        <v>29</v>
      </c>
      <c r="C642" s="137">
        <v>1992</v>
      </c>
      <c r="D642" s="190">
        <v>1330694</v>
      </c>
      <c r="E642" s="141">
        <v>683228</v>
      </c>
      <c r="F642" s="141">
        <v>48678</v>
      </c>
      <c r="G642" s="191">
        <v>6.7</v>
      </c>
      <c r="H642" s="209"/>
      <c r="I642" s="209"/>
      <c r="J642" s="209"/>
      <c r="K642" s="145">
        <v>36052</v>
      </c>
      <c r="L642" s="197"/>
      <c r="N642" s="140">
        <v>30503405</v>
      </c>
      <c r="O642" s="145">
        <v>450968</v>
      </c>
      <c r="P642" s="145">
        <v>32198</v>
      </c>
      <c r="Q642" s="145">
        <v>11867</v>
      </c>
      <c r="R642" s="145">
        <v>79739.59</v>
      </c>
      <c r="S642" s="145">
        <v>36332.17</v>
      </c>
      <c r="T642" s="145">
        <v>309</v>
      </c>
      <c r="U642" s="145">
        <v>372</v>
      </c>
      <c r="V642" s="145">
        <v>435</v>
      </c>
      <c r="W642" s="145">
        <v>111</v>
      </c>
      <c r="X642" s="145">
        <v>203</v>
      </c>
      <c r="Y642" s="145">
        <v>292</v>
      </c>
      <c r="Z642" s="145">
        <v>370</v>
      </c>
      <c r="AA642" s="136">
        <f>ROUND((T642+X642)-MAX(0.3*(T642-122-194),0),0)</f>
        <v>512</v>
      </c>
      <c r="AB642" s="136">
        <f>ROUND((U642+Y642)-MAX(0.3*(U642-122-194),0),0)</f>
        <v>647</v>
      </c>
      <c r="AC642" s="136">
        <f>ROUND((V642+Z642)-MAX(0.3*(V642-122-194),0),0)</f>
        <v>769</v>
      </c>
      <c r="AD642" s="203">
        <v>2257</v>
      </c>
      <c r="AE642" s="136">
        <v>422</v>
      </c>
      <c r="AF642" s="136">
        <v>36</v>
      </c>
      <c r="AG642" s="136">
        <f>SUM(AE642:AF642)</f>
        <v>458</v>
      </c>
      <c r="AH642" s="136">
        <f>ROUND((AG642+W642)-MAX(0.3*(AG642-122-194),0),0)</f>
        <v>526</v>
      </c>
      <c r="AI642" s="203">
        <v>199</v>
      </c>
      <c r="AJ642" s="204">
        <v>14.7</v>
      </c>
      <c r="AK642" s="136">
        <v>1</v>
      </c>
      <c r="AL642" s="136">
        <v>22</v>
      </c>
      <c r="AM642" s="136">
        <v>20</v>
      </c>
      <c r="AN642" s="6">
        <v>0.52</v>
      </c>
      <c r="AO642" s="136">
        <v>11</v>
      </c>
      <c r="AP642" s="136">
        <v>10</v>
      </c>
      <c r="AQ642" s="6">
        <v>0.52</v>
      </c>
      <c r="AR642" s="149">
        <v>0</v>
      </c>
      <c r="AS642" s="149">
        <v>0.17599999999999999</v>
      </c>
      <c r="AT642" s="149">
        <v>0.184</v>
      </c>
      <c r="AU642" s="149">
        <v>0.184</v>
      </c>
      <c r="AV642" s="136">
        <v>0</v>
      </c>
      <c r="AW642" s="136">
        <v>1324</v>
      </c>
      <c r="AX642" s="136">
        <v>1384</v>
      </c>
      <c r="AY642" s="136">
        <v>1384</v>
      </c>
      <c r="AZ642" s="149">
        <v>0</v>
      </c>
      <c r="BA642" s="149">
        <v>0.12570000000000001</v>
      </c>
      <c r="BB642" s="149">
        <v>0.13139999999999999</v>
      </c>
      <c r="BC642" s="149">
        <v>0.13139999999999999</v>
      </c>
      <c r="BD642" s="138">
        <v>0</v>
      </c>
      <c r="BE642" s="138"/>
      <c r="BF642" s="138"/>
      <c r="BG642" s="136">
        <v>0</v>
      </c>
      <c r="BH642" s="6">
        <v>4.25</v>
      </c>
      <c r="BI642" s="6">
        <v>4.25</v>
      </c>
      <c r="BJ642" s="136">
        <v>14663</v>
      </c>
      <c r="BK642" s="136">
        <v>4983</v>
      </c>
      <c r="BL642" s="136">
        <v>539</v>
      </c>
      <c r="BM642" s="136">
        <v>9141</v>
      </c>
      <c r="BN642" s="238">
        <v>77525</v>
      </c>
      <c r="BO642" s="136">
        <v>16945.25</v>
      </c>
      <c r="BP642" s="136">
        <v>30424.791177777799</v>
      </c>
      <c r="BQ642" s="136">
        <v>5805.96341111111</v>
      </c>
      <c r="BR642" s="136">
        <v>82871.7487666667</v>
      </c>
      <c r="BS642" s="136">
        <v>12505.6731555556</v>
      </c>
      <c r="BT642" s="136">
        <v>753.12300000000005</v>
      </c>
      <c r="BU642" s="136">
        <v>17166.726588888901</v>
      </c>
    </row>
    <row r="643" spans="1:73">
      <c r="A643" s="4" t="s">
        <v>100</v>
      </c>
      <c r="B643" s="137">
        <v>30</v>
      </c>
      <c r="C643" s="137">
        <v>1992</v>
      </c>
      <c r="D643" s="190">
        <v>1112766</v>
      </c>
      <c r="E643" s="141">
        <v>569430</v>
      </c>
      <c r="F643" s="141">
        <v>44719</v>
      </c>
      <c r="G643" s="191">
        <v>7.3</v>
      </c>
      <c r="H643" s="209"/>
      <c r="I643" s="209"/>
      <c r="J643" s="209"/>
      <c r="K643" s="145">
        <v>26332</v>
      </c>
      <c r="L643" s="197"/>
      <c r="N643" s="140">
        <v>24948920</v>
      </c>
      <c r="O643" s="145">
        <v>93894</v>
      </c>
      <c r="P643" s="145">
        <v>28273</v>
      </c>
      <c r="Q643" s="145">
        <v>10500</v>
      </c>
      <c r="R643" s="145">
        <v>57704.25</v>
      </c>
      <c r="S643" s="145">
        <v>24647.33</v>
      </c>
      <c r="T643" s="145">
        <v>451</v>
      </c>
      <c r="U643" s="145">
        <v>516</v>
      </c>
      <c r="V643" s="145">
        <v>575</v>
      </c>
      <c r="W643" s="145">
        <v>111</v>
      </c>
      <c r="X643" s="145">
        <v>203</v>
      </c>
      <c r="Y643" s="145">
        <v>292</v>
      </c>
      <c r="Z643" s="145">
        <v>370</v>
      </c>
      <c r="AA643" s="136">
        <f>ROUND((T643+X643)-MAX(0.3*(T643-122-194),0),0)</f>
        <v>614</v>
      </c>
      <c r="AB643" s="136">
        <f>ROUND((U643+Y643)-MAX(0.3*(U643-122-194),0),0)</f>
        <v>748</v>
      </c>
      <c r="AC643" s="136">
        <f>ROUND((V643+Z643)-MAX(0.3*(V643-122-194),0),0)</f>
        <v>867</v>
      </c>
      <c r="AD643" s="203">
        <v>1423</v>
      </c>
      <c r="AE643" s="136">
        <v>422</v>
      </c>
      <c r="AF643" s="136">
        <v>27</v>
      </c>
      <c r="AG643" s="136">
        <f>SUM(AE643:AF643)</f>
        <v>449</v>
      </c>
      <c r="AH643" s="136">
        <f>ROUND((AG643+W643)-MAX(0.3*(AG643-122-194),0),0)</f>
        <v>520</v>
      </c>
      <c r="AI643" s="203">
        <v>97</v>
      </c>
      <c r="AJ643" s="204">
        <v>8.6999999999999993</v>
      </c>
      <c r="AK643" s="136">
        <v>0</v>
      </c>
      <c r="AL643" s="136">
        <v>128</v>
      </c>
      <c r="AM643" s="136">
        <v>270</v>
      </c>
      <c r="AN643" s="6">
        <v>0.32</v>
      </c>
      <c r="AO643" s="136">
        <v>11</v>
      </c>
      <c r="AP643" s="136">
        <v>13</v>
      </c>
      <c r="AQ643" s="6">
        <v>0.46</v>
      </c>
      <c r="AR643" s="149">
        <v>0</v>
      </c>
      <c r="AS643" s="149">
        <v>0.17599999999999999</v>
      </c>
      <c r="AT643" s="149">
        <v>0.184</v>
      </c>
      <c r="AU643" s="149">
        <v>0.184</v>
      </c>
      <c r="AV643" s="136">
        <v>0</v>
      </c>
      <c r="AW643" s="136">
        <v>1324</v>
      </c>
      <c r="AX643" s="136">
        <v>1384</v>
      </c>
      <c r="AY643" s="136">
        <v>1384</v>
      </c>
      <c r="AZ643" s="149">
        <v>0</v>
      </c>
      <c r="BA643" s="149">
        <v>0.12570000000000001</v>
      </c>
      <c r="BB643" s="149">
        <v>0.13139999999999999</v>
      </c>
      <c r="BC643" s="149">
        <v>0.13139999999999999</v>
      </c>
      <c r="BD643" s="138">
        <v>0</v>
      </c>
      <c r="BE643" s="138"/>
      <c r="BF643" s="138"/>
      <c r="BG643" s="136">
        <v>0</v>
      </c>
      <c r="BH643" s="6">
        <v>4.25</v>
      </c>
      <c r="BI643" s="6">
        <v>4.25</v>
      </c>
      <c r="BJ643" s="136">
        <v>8201</v>
      </c>
      <c r="BK643" s="136">
        <v>1374</v>
      </c>
      <c r="BL643" s="136">
        <v>103</v>
      </c>
      <c r="BM643" s="136">
        <v>6724</v>
      </c>
      <c r="BN643" s="238">
        <v>71179</v>
      </c>
      <c r="BO643" s="136">
        <v>18259.833333333299</v>
      </c>
      <c r="BP643" s="136">
        <v>19556.4607</v>
      </c>
      <c r="BQ643" s="136">
        <v>5346.6662444444401</v>
      </c>
      <c r="BR643" s="136">
        <v>85691.238155555606</v>
      </c>
      <c r="BS643" s="136">
        <v>4021.60363333333</v>
      </c>
      <c r="BT643" s="136">
        <v>324.23155555555599</v>
      </c>
      <c r="BU643" s="136">
        <v>7351.1926222222201</v>
      </c>
    </row>
    <row r="644" spans="1:73">
      <c r="A644" s="4" t="s">
        <v>101</v>
      </c>
      <c r="B644" s="137">
        <v>31</v>
      </c>
      <c r="C644" s="137">
        <v>1992</v>
      </c>
      <c r="D644" s="190">
        <v>7827770</v>
      </c>
      <c r="E644" s="141">
        <v>3723909</v>
      </c>
      <c r="F644" s="141">
        <v>339998</v>
      </c>
      <c r="G644" s="191">
        <v>8.4</v>
      </c>
      <c r="H644" s="209"/>
      <c r="I644" s="209"/>
      <c r="J644" s="209"/>
      <c r="K644" s="145">
        <v>230774</v>
      </c>
      <c r="L644" s="197"/>
      <c r="N644" s="140">
        <v>210737946</v>
      </c>
      <c r="O644" s="145">
        <v>171516</v>
      </c>
      <c r="P644" s="145">
        <v>352710</v>
      </c>
      <c r="Q644" s="145">
        <v>125847</v>
      </c>
      <c r="R644" s="145">
        <v>494110</v>
      </c>
      <c r="S644" s="145">
        <v>200763.8</v>
      </c>
      <c r="T644" s="145">
        <v>322</v>
      </c>
      <c r="U644" s="145">
        <v>424</v>
      </c>
      <c r="V644" s="145">
        <v>488</v>
      </c>
      <c r="W644" s="145">
        <v>111</v>
      </c>
      <c r="X644" s="145">
        <v>203</v>
      </c>
      <c r="Y644" s="145">
        <v>292</v>
      </c>
      <c r="Z644" s="145">
        <v>370</v>
      </c>
      <c r="AA644" s="136">
        <f>ROUND((T644+X644)-MAX(0.3*(T644-122-194),0),0)</f>
        <v>523</v>
      </c>
      <c r="AB644" s="136">
        <f>ROUND((U644+Y644)-MAX(0.3*(U644-122-194),0),0)</f>
        <v>684</v>
      </c>
      <c r="AC644" s="136">
        <f>ROUND((V644+Z644)-MAX(0.3*(V644-122-194),0),0)</f>
        <v>806</v>
      </c>
      <c r="AD644" s="203">
        <v>19940</v>
      </c>
      <c r="AE644" s="136">
        <v>422</v>
      </c>
      <c r="AF644" s="136">
        <v>31</v>
      </c>
      <c r="AG644" s="136">
        <f>SUM(AE644:AF644)</f>
        <v>453</v>
      </c>
      <c r="AH644" s="136">
        <f>ROUND((AG644+W644)-MAX(0.3*(AG644-122-194),0),0)</f>
        <v>523</v>
      </c>
      <c r="AI644" s="203">
        <v>803</v>
      </c>
      <c r="AJ644" s="204">
        <v>10.3</v>
      </c>
      <c r="AK644" s="136">
        <v>1</v>
      </c>
      <c r="AL644" s="136">
        <v>43</v>
      </c>
      <c r="AM644" s="136">
        <v>37</v>
      </c>
      <c r="AN644" s="6">
        <v>0.54</v>
      </c>
      <c r="AO644" s="136">
        <v>22</v>
      </c>
      <c r="AP644" s="136">
        <v>17</v>
      </c>
      <c r="AQ644" s="6">
        <v>0.56000000000000005</v>
      </c>
      <c r="AR644" s="149">
        <v>0</v>
      </c>
      <c r="AS644" s="149">
        <v>0.17599999999999999</v>
      </c>
      <c r="AT644" s="149">
        <v>0.184</v>
      </c>
      <c r="AU644" s="149">
        <v>0.184</v>
      </c>
      <c r="AV644" s="136">
        <v>0</v>
      </c>
      <c r="AW644" s="136">
        <v>1324</v>
      </c>
      <c r="AX644" s="136">
        <v>1384</v>
      </c>
      <c r="AY644" s="136">
        <v>1384</v>
      </c>
      <c r="AZ644" s="149">
        <v>0</v>
      </c>
      <c r="BA644" s="149">
        <v>0.12570000000000001</v>
      </c>
      <c r="BB644" s="149">
        <v>0.13139999999999999</v>
      </c>
      <c r="BC644" s="149">
        <v>0.13139999999999999</v>
      </c>
      <c r="BD644" s="138">
        <v>0</v>
      </c>
      <c r="BE644" s="138"/>
      <c r="BF644" s="138"/>
      <c r="BG644" s="136">
        <v>0</v>
      </c>
      <c r="BH644" s="6">
        <v>4.25</v>
      </c>
      <c r="BI644" s="6">
        <v>5.05</v>
      </c>
      <c r="BJ644" s="136">
        <v>124410</v>
      </c>
      <c r="BK644" s="136">
        <v>33585</v>
      </c>
      <c r="BL644" s="136">
        <v>1172</v>
      </c>
      <c r="BM644" s="136">
        <v>89653</v>
      </c>
      <c r="BN644" s="238">
        <v>697083</v>
      </c>
      <c r="BO644" s="136">
        <v>124835.08333333299</v>
      </c>
      <c r="BP644" s="136">
        <v>215737.63738888901</v>
      </c>
      <c r="BQ644" s="136">
        <v>32858.521622222201</v>
      </c>
      <c r="BR644" s="136">
        <v>493728.634777778</v>
      </c>
      <c r="BS644" s="136">
        <v>42143.896844444404</v>
      </c>
      <c r="BT644" s="136">
        <v>2118.5255000000002</v>
      </c>
      <c r="BU644" s="136">
        <v>49099.244877777797</v>
      </c>
    </row>
    <row r="645" spans="1:73">
      <c r="A645" s="4" t="s">
        <v>102</v>
      </c>
      <c r="B645" s="137">
        <v>32</v>
      </c>
      <c r="C645" s="137">
        <v>1992</v>
      </c>
      <c r="D645" s="190">
        <v>1580750</v>
      </c>
      <c r="E645" s="141">
        <v>688598</v>
      </c>
      <c r="F645" s="141">
        <v>53285</v>
      </c>
      <c r="G645" s="191">
        <v>7.2</v>
      </c>
      <c r="H645" s="209"/>
      <c r="I645" s="209"/>
      <c r="J645" s="209"/>
      <c r="K645" s="145">
        <v>32638</v>
      </c>
      <c r="L645" s="197"/>
      <c r="N645" s="140">
        <v>26528180</v>
      </c>
      <c r="O645" s="145">
        <v>26940</v>
      </c>
      <c r="P645" s="145">
        <v>87806</v>
      </c>
      <c r="Q645" s="145">
        <v>28764</v>
      </c>
      <c r="R645" s="145">
        <v>221320.8</v>
      </c>
      <c r="S645" s="145">
        <v>76789.25</v>
      </c>
      <c r="T645" s="145">
        <v>258</v>
      </c>
      <c r="U645" s="145">
        <v>324</v>
      </c>
      <c r="V645" s="145">
        <v>389</v>
      </c>
      <c r="W645" s="145">
        <v>111</v>
      </c>
      <c r="X645" s="145">
        <v>203</v>
      </c>
      <c r="Y645" s="145">
        <v>292</v>
      </c>
      <c r="Z645" s="145">
        <v>370</v>
      </c>
      <c r="AA645" s="136">
        <f>ROUND((T645+X645)-MAX(0.3*(T645-122-194),0),0)</f>
        <v>461</v>
      </c>
      <c r="AB645" s="136">
        <f>ROUND((U645+Y645)-MAX(0.3*(U645-122-194),0),0)</f>
        <v>614</v>
      </c>
      <c r="AC645" s="136">
        <f>ROUND((V645+Z645)-MAX(0.3*(V645-122-194),0),0)</f>
        <v>737</v>
      </c>
      <c r="AD645" s="203">
        <v>3668</v>
      </c>
      <c r="AE645" s="136">
        <v>422</v>
      </c>
      <c r="AF645" s="136">
        <v>0</v>
      </c>
      <c r="AG645" s="136">
        <f>SUM(AE645:AF645)</f>
        <v>422</v>
      </c>
      <c r="AH645" s="136">
        <f>ROUND((AG645+W645)-MAX(0.3*(AG645-122-194),0),0)</f>
        <v>501</v>
      </c>
      <c r="AI645" s="203">
        <v>348</v>
      </c>
      <c r="AJ645" s="204">
        <v>21.6</v>
      </c>
      <c r="AK645" s="136">
        <v>1</v>
      </c>
      <c r="AL645" s="136">
        <v>49</v>
      </c>
      <c r="AM645" s="136">
        <v>21</v>
      </c>
      <c r="AN645" s="6">
        <v>0.7</v>
      </c>
      <c r="AO645" s="136">
        <v>26</v>
      </c>
      <c r="AP645" s="136">
        <v>16</v>
      </c>
      <c r="AQ645" s="6">
        <v>0.62</v>
      </c>
      <c r="AR645" s="149">
        <v>0</v>
      </c>
      <c r="AS645" s="149">
        <v>0.17599999999999999</v>
      </c>
      <c r="AT645" s="149">
        <v>0.184</v>
      </c>
      <c r="AU645" s="149">
        <v>0.184</v>
      </c>
      <c r="AV645" s="136">
        <v>0</v>
      </c>
      <c r="AW645" s="136">
        <v>1324</v>
      </c>
      <c r="AX645" s="136">
        <v>1384</v>
      </c>
      <c r="AY645" s="136">
        <v>1384</v>
      </c>
      <c r="AZ645" s="149">
        <v>0</v>
      </c>
      <c r="BA645" s="149">
        <v>0.12570000000000001</v>
      </c>
      <c r="BB645" s="149">
        <v>0.13139999999999999</v>
      </c>
      <c r="BC645" s="149">
        <v>0.13139999999999999</v>
      </c>
      <c r="BD645" s="138">
        <v>0</v>
      </c>
      <c r="BE645" s="138"/>
      <c r="BF645" s="138"/>
      <c r="BG645" s="136">
        <v>0</v>
      </c>
      <c r="BH645" s="6">
        <v>4.25</v>
      </c>
      <c r="BI645" s="6">
        <v>3.35</v>
      </c>
      <c r="BJ645" s="136">
        <v>36807</v>
      </c>
      <c r="BK645" s="136">
        <v>9657</v>
      </c>
      <c r="BL645" s="136">
        <v>610</v>
      </c>
      <c r="BM645" s="136">
        <v>26540</v>
      </c>
      <c r="BN645" s="238">
        <v>211805</v>
      </c>
      <c r="BO645" s="136">
        <v>42985</v>
      </c>
      <c r="BP645" s="136">
        <v>109032.269888889</v>
      </c>
      <c r="BQ645" s="136">
        <v>17330.270044444402</v>
      </c>
      <c r="BR645" s="136">
        <v>179417.116155556</v>
      </c>
      <c r="BS645" s="136">
        <v>38064.088444444402</v>
      </c>
      <c r="BT645" s="136">
        <v>2790.5183888888901</v>
      </c>
      <c r="BU645" s="136">
        <v>45316.193200000002</v>
      </c>
    </row>
    <row r="646" spans="1:73">
      <c r="A646" s="4" t="s">
        <v>103</v>
      </c>
      <c r="B646" s="137">
        <v>33</v>
      </c>
      <c r="C646" s="137">
        <v>1992</v>
      </c>
      <c r="D646" s="190">
        <v>18082032</v>
      </c>
      <c r="E646" s="141">
        <v>7997602</v>
      </c>
      <c r="F646" s="141">
        <v>753632</v>
      </c>
      <c r="G646" s="191">
        <v>8.6</v>
      </c>
      <c r="H646" s="209"/>
      <c r="I646" s="209"/>
      <c r="J646" s="209"/>
      <c r="K646" s="145">
        <v>519704</v>
      </c>
      <c r="L646" s="197"/>
      <c r="N646" s="140">
        <v>457406830</v>
      </c>
      <c r="O646" s="145">
        <v>1189438</v>
      </c>
      <c r="P646" s="145">
        <v>1116986</v>
      </c>
      <c r="Q646" s="145">
        <v>397172</v>
      </c>
      <c r="R646" s="145">
        <v>1885054</v>
      </c>
      <c r="S646" s="145">
        <v>855470.3</v>
      </c>
      <c r="T646" s="145">
        <v>468</v>
      </c>
      <c r="U646" s="145">
        <v>577</v>
      </c>
      <c r="V646" s="145">
        <v>687</v>
      </c>
      <c r="W646" s="145">
        <v>111</v>
      </c>
      <c r="X646" s="145">
        <v>203</v>
      </c>
      <c r="Y646" s="145">
        <v>292</v>
      </c>
      <c r="Z646" s="145">
        <v>370</v>
      </c>
      <c r="AA646" s="136">
        <f>ROUND((T646+X646)-MAX(0.3*(T646-122-194),0),0)</f>
        <v>625</v>
      </c>
      <c r="AB646" s="136">
        <f>ROUND((U646+Y646)-MAX(0.3*(U646-122-194),0),0)</f>
        <v>791</v>
      </c>
      <c r="AC646" s="136">
        <f>ROUND((V646+Z646)-MAX(0.3*(V646-122-194),0),0)</f>
        <v>946</v>
      </c>
      <c r="AD646" s="203">
        <v>33579</v>
      </c>
      <c r="AE646" s="136">
        <v>422</v>
      </c>
      <c r="AF646" s="136">
        <v>86</v>
      </c>
      <c r="AG646" s="136">
        <f>SUM(AE646:AF646)</f>
        <v>508</v>
      </c>
      <c r="AH646" s="136">
        <f>ROUND((AG646+W646)-MAX(0.3*(AG646-122-194),0),0)</f>
        <v>561</v>
      </c>
      <c r="AI646" s="203">
        <v>2820</v>
      </c>
      <c r="AJ646" s="204">
        <v>15.7</v>
      </c>
      <c r="AK646" s="136">
        <v>1</v>
      </c>
      <c r="AL646" s="136">
        <v>95</v>
      </c>
      <c r="AM646" s="136">
        <v>55</v>
      </c>
      <c r="AN646" s="6">
        <v>0.63</v>
      </c>
      <c r="AO646" s="136">
        <v>26</v>
      </c>
      <c r="AP646" s="136">
        <v>35</v>
      </c>
      <c r="AQ646" s="6">
        <v>0.43</v>
      </c>
      <c r="AR646" s="149">
        <v>0</v>
      </c>
      <c r="AS646" s="149">
        <v>0.17599999999999999</v>
      </c>
      <c r="AT646" s="149">
        <v>0.184</v>
      </c>
      <c r="AU646" s="149">
        <v>0.184</v>
      </c>
      <c r="AV646" s="136">
        <v>0</v>
      </c>
      <c r="AW646" s="136">
        <v>1324</v>
      </c>
      <c r="AX646" s="136">
        <v>1384</v>
      </c>
      <c r="AY646" s="136">
        <v>1384</v>
      </c>
      <c r="AZ646" s="149">
        <v>0</v>
      </c>
      <c r="BA646" s="149">
        <v>0.12570000000000001</v>
      </c>
      <c r="BB646" s="149">
        <v>0.13139999999999999</v>
      </c>
      <c r="BC646" s="149">
        <v>0.13139999999999999</v>
      </c>
      <c r="BD646" s="138">
        <v>0</v>
      </c>
      <c r="BE646" s="138"/>
      <c r="BF646" s="138"/>
      <c r="BG646" s="136">
        <v>0</v>
      </c>
      <c r="BH646" s="6">
        <v>4.25</v>
      </c>
      <c r="BI646" s="6">
        <v>4.25</v>
      </c>
      <c r="BJ646" s="136">
        <v>491083</v>
      </c>
      <c r="BK646" s="136">
        <v>133596</v>
      </c>
      <c r="BL646" s="136">
        <v>4024</v>
      </c>
      <c r="BM646" s="136">
        <v>353463</v>
      </c>
      <c r="BN646" s="238">
        <v>2557701</v>
      </c>
      <c r="BO646" s="136">
        <v>373938.66666666698</v>
      </c>
      <c r="BP646" s="136">
        <v>848249.15766666702</v>
      </c>
      <c r="BQ646" s="136">
        <v>108762.40788888901</v>
      </c>
      <c r="BR646" s="136">
        <v>1551165.52798889</v>
      </c>
      <c r="BS646" s="136">
        <v>258493.25712222201</v>
      </c>
      <c r="BT646" s="136">
        <v>16140.1608777778</v>
      </c>
      <c r="BU646" s="136">
        <v>304744.096822222</v>
      </c>
    </row>
    <row r="647" spans="1:73">
      <c r="A647" s="4" t="s">
        <v>104</v>
      </c>
      <c r="B647" s="137">
        <v>34</v>
      </c>
      <c r="C647" s="137">
        <v>1992</v>
      </c>
      <c r="D647" s="190">
        <v>6831850</v>
      </c>
      <c r="E647" s="141">
        <v>3386088</v>
      </c>
      <c r="F647" s="141">
        <v>217849</v>
      </c>
      <c r="G647" s="191">
        <v>6</v>
      </c>
      <c r="H647" s="209"/>
      <c r="I647" s="209"/>
      <c r="J647" s="209"/>
      <c r="K647" s="145">
        <v>159337</v>
      </c>
      <c r="L647" s="197"/>
      <c r="N647" s="140">
        <v>131824817</v>
      </c>
      <c r="O647" s="145">
        <v>37074</v>
      </c>
      <c r="P647" s="145">
        <v>313479</v>
      </c>
      <c r="Q647" s="145">
        <v>121427</v>
      </c>
      <c r="R647" s="145">
        <v>596734.4</v>
      </c>
      <c r="S647" s="145">
        <v>235916.6</v>
      </c>
      <c r="T647" s="145">
        <v>236</v>
      </c>
      <c r="U647" s="145">
        <v>272</v>
      </c>
      <c r="V647" s="145">
        <v>297</v>
      </c>
      <c r="W647" s="145">
        <v>111</v>
      </c>
      <c r="X647" s="145">
        <v>203</v>
      </c>
      <c r="Y647" s="145">
        <v>292</v>
      </c>
      <c r="Z647" s="145">
        <v>370</v>
      </c>
      <c r="AA647" s="136">
        <f>ROUND((T647+X647)-MAX(0.3*(T647-122-194),0),0)</f>
        <v>439</v>
      </c>
      <c r="AB647" s="136">
        <f>ROUND((U647+Y647)-MAX(0.3*(U647-122-194),0),0)</f>
        <v>564</v>
      </c>
      <c r="AC647" s="136">
        <f>ROUND((V647+Z647)-MAX(0.3*(V647-122-194),0),0)</f>
        <v>667</v>
      </c>
      <c r="AD647" s="203">
        <v>21031</v>
      </c>
      <c r="AE647" s="136">
        <v>422</v>
      </c>
      <c r="AF647" s="136">
        <v>0</v>
      </c>
      <c r="AG647" s="136">
        <f>SUM(AE647:AF647)</f>
        <v>422</v>
      </c>
      <c r="AH647" s="136">
        <f>ROUND((AG647+W647)-MAX(0.3*(AG647-122-194),0),0)</f>
        <v>501</v>
      </c>
      <c r="AI647" s="203">
        <v>1080</v>
      </c>
      <c r="AJ647" s="204">
        <v>15.8</v>
      </c>
      <c r="AK647" s="136">
        <v>0</v>
      </c>
      <c r="AL647" s="136">
        <v>81</v>
      </c>
      <c r="AM647" s="136">
        <v>39</v>
      </c>
      <c r="AN647" s="6">
        <v>0.68</v>
      </c>
      <c r="AO647" s="136">
        <v>36</v>
      </c>
      <c r="AP647" s="136">
        <v>14</v>
      </c>
      <c r="AQ647" s="6">
        <v>0.72</v>
      </c>
      <c r="AR647" s="149">
        <v>0</v>
      </c>
      <c r="AS647" s="149">
        <v>0.17599999999999999</v>
      </c>
      <c r="AT647" s="149">
        <v>0.184</v>
      </c>
      <c r="AU647" s="149">
        <v>0.184</v>
      </c>
      <c r="AV647" s="136">
        <v>0</v>
      </c>
      <c r="AW647" s="136">
        <v>1324</v>
      </c>
      <c r="AX647" s="136">
        <v>1384</v>
      </c>
      <c r="AY647" s="136">
        <v>1384</v>
      </c>
      <c r="AZ647" s="149">
        <v>0</v>
      </c>
      <c r="BA647" s="149">
        <v>0.12570000000000001</v>
      </c>
      <c r="BB647" s="149">
        <v>0.13139999999999999</v>
      </c>
      <c r="BC647" s="149">
        <v>0.13139999999999999</v>
      </c>
      <c r="BD647" s="138">
        <v>0</v>
      </c>
      <c r="BE647" s="138"/>
      <c r="BF647" s="138"/>
      <c r="BG647" s="136">
        <v>0</v>
      </c>
      <c r="BH647" s="6">
        <v>4.25</v>
      </c>
      <c r="BI647" s="6">
        <v>3.8</v>
      </c>
      <c r="BJ647" s="136">
        <v>166297</v>
      </c>
      <c r="BK647" s="136">
        <v>46623</v>
      </c>
      <c r="BL647" s="136">
        <v>2641</v>
      </c>
      <c r="BM647" s="136">
        <v>117033</v>
      </c>
      <c r="BN647" s="238">
        <v>785043</v>
      </c>
      <c r="BO647" s="136">
        <v>154722.25</v>
      </c>
      <c r="BP647" s="136">
        <v>299414.797311111</v>
      </c>
      <c r="BQ647" s="136">
        <v>59626.980900000002</v>
      </c>
      <c r="BR647" s="136">
        <v>739030.08511111105</v>
      </c>
      <c r="BS647" s="136">
        <v>147712.28641111101</v>
      </c>
      <c r="BT647" s="136">
        <v>12812.207577777801</v>
      </c>
      <c r="BU647" s="136">
        <v>185828.3591</v>
      </c>
    </row>
    <row r="648" spans="1:73">
      <c r="A648" s="4" t="s">
        <v>105</v>
      </c>
      <c r="B648" s="137">
        <v>35</v>
      </c>
      <c r="C648" s="137">
        <v>1992</v>
      </c>
      <c r="D648" s="190">
        <v>635427</v>
      </c>
      <c r="E648" s="141">
        <v>300939</v>
      </c>
      <c r="F648" s="141">
        <v>14985</v>
      </c>
      <c r="G648" s="191">
        <v>4.7</v>
      </c>
      <c r="H648" s="209"/>
      <c r="I648" s="209"/>
      <c r="J648" s="209"/>
      <c r="K648" s="145">
        <v>12896</v>
      </c>
      <c r="L648" s="197"/>
      <c r="N648" s="140">
        <v>11411372</v>
      </c>
      <c r="O648" s="145">
        <v>103873</v>
      </c>
      <c r="P648" s="145">
        <v>18258</v>
      </c>
      <c r="Q648" s="145">
        <v>6394</v>
      </c>
      <c r="R648" s="145">
        <v>45864</v>
      </c>
      <c r="S648" s="145">
        <v>17757.830000000002</v>
      </c>
      <c r="T648" s="145">
        <v>326</v>
      </c>
      <c r="U648" s="145">
        <v>401</v>
      </c>
      <c r="V648" s="145">
        <v>491</v>
      </c>
      <c r="W648" s="145">
        <v>111</v>
      </c>
      <c r="X648" s="145">
        <v>203</v>
      </c>
      <c r="Y648" s="145">
        <v>292</v>
      </c>
      <c r="Z648" s="145">
        <v>370</v>
      </c>
      <c r="AA648" s="136">
        <f>ROUND((T648+X648)-MAX(0.3*(T648-122-194),0),0)</f>
        <v>526</v>
      </c>
      <c r="AB648" s="136">
        <f>ROUND((U648+Y648)-MAX(0.3*(U648-122-194),0),0)</f>
        <v>668</v>
      </c>
      <c r="AC648" s="136">
        <f>ROUND((V648+Z648)-MAX(0.3*(V648-122-194),0),0)</f>
        <v>809</v>
      </c>
      <c r="AD648" s="203">
        <v>370</v>
      </c>
      <c r="AE648" s="136">
        <v>422</v>
      </c>
      <c r="AF648" s="136">
        <v>0</v>
      </c>
      <c r="AG648" s="136">
        <f>SUM(AE648:AF648)</f>
        <v>422</v>
      </c>
      <c r="AH648" s="136">
        <f>ROUND((AG648+W648)-MAX(0.3*(AG648-122-194),0),0)</f>
        <v>501</v>
      </c>
      <c r="AI648" s="203">
        <v>74</v>
      </c>
      <c r="AJ648" s="204">
        <v>12.1</v>
      </c>
      <c r="AK648" s="136">
        <v>1</v>
      </c>
      <c r="AL648" s="136">
        <v>48</v>
      </c>
      <c r="AM648" s="136">
        <v>58</v>
      </c>
      <c r="AN648" s="6">
        <v>0.45</v>
      </c>
      <c r="AO648" s="136">
        <v>27</v>
      </c>
      <c r="AP648" s="136">
        <v>26</v>
      </c>
      <c r="AQ648" s="6">
        <v>0.51</v>
      </c>
      <c r="AR648" s="149">
        <v>0</v>
      </c>
      <c r="AS648" s="149">
        <v>0.17599999999999999</v>
      </c>
      <c r="AT648" s="149">
        <v>0.184</v>
      </c>
      <c r="AU648" s="149">
        <v>0.184</v>
      </c>
      <c r="AV648" s="136">
        <v>0</v>
      </c>
      <c r="AW648" s="136">
        <v>1324</v>
      </c>
      <c r="AX648" s="136">
        <v>1384</v>
      </c>
      <c r="AY648" s="136">
        <v>1384</v>
      </c>
      <c r="AZ648" s="149">
        <v>0</v>
      </c>
      <c r="BA648" s="149">
        <v>0.12570000000000001</v>
      </c>
      <c r="BB648" s="149">
        <v>0.13139999999999999</v>
      </c>
      <c r="BC648" s="149">
        <v>0.13139999999999999</v>
      </c>
      <c r="BD648" s="138">
        <v>0</v>
      </c>
      <c r="BE648" s="138"/>
      <c r="BF648" s="138"/>
      <c r="BG648" s="136">
        <v>0</v>
      </c>
      <c r="BH648" s="6">
        <v>4.25</v>
      </c>
      <c r="BI648" s="6">
        <v>4.25</v>
      </c>
      <c r="BJ648" s="136">
        <v>8299</v>
      </c>
      <c r="BK648" s="136">
        <v>2122</v>
      </c>
      <c r="BL648" s="136">
        <v>96</v>
      </c>
      <c r="BM648" s="136">
        <v>6081</v>
      </c>
      <c r="BN648" s="238">
        <v>57068</v>
      </c>
      <c r="BO648" s="136">
        <v>18058.5</v>
      </c>
      <c r="BP648" s="136">
        <v>22183.2202666667</v>
      </c>
      <c r="BQ648" s="136">
        <v>7568.87304444444</v>
      </c>
      <c r="BR648" s="136">
        <v>91169.603255555601</v>
      </c>
      <c r="BS648" s="136">
        <v>3966.0377222222201</v>
      </c>
      <c r="BT648" s="136">
        <v>394.68014444444401</v>
      </c>
      <c r="BU648" s="136">
        <v>6614.2874222222199</v>
      </c>
    </row>
    <row r="649" spans="1:73">
      <c r="A649" s="4" t="s">
        <v>106</v>
      </c>
      <c r="B649" s="137">
        <v>36</v>
      </c>
      <c r="C649" s="137">
        <v>1992</v>
      </c>
      <c r="D649" s="190">
        <v>11007609</v>
      </c>
      <c r="E649" s="141">
        <v>5097104</v>
      </c>
      <c r="F649" s="141">
        <v>406156</v>
      </c>
      <c r="G649" s="191">
        <v>7.4</v>
      </c>
      <c r="H649" s="209"/>
      <c r="I649" s="209"/>
      <c r="J649" s="209"/>
      <c r="K649" s="145">
        <v>250650</v>
      </c>
      <c r="L649" s="197"/>
      <c r="N649" s="140">
        <v>220961744</v>
      </c>
      <c r="O649" s="145">
        <v>1857695</v>
      </c>
      <c r="P649" s="145">
        <v>749076</v>
      </c>
      <c r="Q649" s="145">
        <v>264271</v>
      </c>
      <c r="R649" s="145">
        <v>1250631</v>
      </c>
      <c r="S649" s="145">
        <v>529060.5</v>
      </c>
      <c r="T649" s="145">
        <v>274</v>
      </c>
      <c r="U649" s="145">
        <v>334</v>
      </c>
      <c r="V649" s="145">
        <v>413</v>
      </c>
      <c r="W649" s="145">
        <v>111</v>
      </c>
      <c r="X649" s="145">
        <v>203</v>
      </c>
      <c r="Y649" s="145">
        <v>292</v>
      </c>
      <c r="Z649" s="145">
        <v>370</v>
      </c>
      <c r="AA649" s="136">
        <f>ROUND((T649+X649)-MAX(0.3*(T649-122-194),0),0)</f>
        <v>477</v>
      </c>
      <c r="AB649" s="136">
        <f>ROUND((U649+Y649)-MAX(0.3*(U649-122-194),0),0)</f>
        <v>621</v>
      </c>
      <c r="AC649" s="136">
        <f>ROUND((V649+Z649)-MAX(0.3*(V649-122-194),0),0)</f>
        <v>754</v>
      </c>
      <c r="AD649" s="203">
        <v>33714</v>
      </c>
      <c r="AE649" s="136">
        <v>422</v>
      </c>
      <c r="AF649" s="136">
        <v>0</v>
      </c>
      <c r="AG649" s="136">
        <f>SUM(AE649:AF649)</f>
        <v>422</v>
      </c>
      <c r="AH649" s="136">
        <f>ROUND((AG649+W649)-MAX(0.3*(AG649-122-194),0),0)</f>
        <v>501</v>
      </c>
      <c r="AI649" s="203">
        <v>1398</v>
      </c>
      <c r="AJ649" s="204">
        <v>12.5</v>
      </c>
      <c r="AK649" s="136">
        <v>0</v>
      </c>
      <c r="AL649" s="136">
        <v>61</v>
      </c>
      <c r="AM649" s="136">
        <v>38</v>
      </c>
      <c r="AN649" s="6">
        <v>0.62</v>
      </c>
      <c r="AO649" s="136">
        <v>12</v>
      </c>
      <c r="AP649" s="136">
        <v>21</v>
      </c>
      <c r="AQ649" s="6">
        <v>0.36</v>
      </c>
      <c r="AR649" s="149">
        <v>0</v>
      </c>
      <c r="AS649" s="149">
        <v>0.17599999999999999</v>
      </c>
      <c r="AT649" s="149">
        <v>0.184</v>
      </c>
      <c r="AU649" s="149">
        <v>0.184</v>
      </c>
      <c r="AV649" s="136">
        <v>0</v>
      </c>
      <c r="AW649" s="136">
        <v>1324</v>
      </c>
      <c r="AX649" s="136">
        <v>1384</v>
      </c>
      <c r="AY649" s="136">
        <v>1384</v>
      </c>
      <c r="AZ649" s="149">
        <v>0</v>
      </c>
      <c r="BA649" s="149">
        <v>0.12570000000000001</v>
      </c>
      <c r="BB649" s="149">
        <v>0.13139999999999999</v>
      </c>
      <c r="BC649" s="149">
        <v>0.13139999999999999</v>
      </c>
      <c r="BD649" s="138">
        <v>0</v>
      </c>
      <c r="BE649" s="138"/>
      <c r="BF649" s="138"/>
      <c r="BG649" s="136">
        <v>0</v>
      </c>
      <c r="BH649" s="6">
        <v>4.25</v>
      </c>
      <c r="BI649" s="6">
        <v>4.25</v>
      </c>
      <c r="BJ649" s="136">
        <v>190349</v>
      </c>
      <c r="BK649" s="136">
        <v>23180</v>
      </c>
      <c r="BL649" s="136">
        <v>2544</v>
      </c>
      <c r="BM649" s="136">
        <v>164625</v>
      </c>
      <c r="BN649" s="238">
        <v>1442289</v>
      </c>
      <c r="BO649" s="136">
        <v>229213.5</v>
      </c>
      <c r="BP649" s="136">
        <v>354211.202055556</v>
      </c>
      <c r="BQ649" s="136">
        <v>51744.083400000003</v>
      </c>
      <c r="BR649" s="136">
        <v>938789.16456666705</v>
      </c>
      <c r="BS649" s="136">
        <v>108782.606955556</v>
      </c>
      <c r="BT649" s="136">
        <v>3643.0092222222202</v>
      </c>
      <c r="BU649" s="136">
        <v>122355.62747777801</v>
      </c>
    </row>
    <row r="650" spans="1:73">
      <c r="A650" s="4" t="s">
        <v>107</v>
      </c>
      <c r="B650" s="137">
        <v>37</v>
      </c>
      <c r="C650" s="137">
        <v>1992</v>
      </c>
      <c r="D650" s="190">
        <v>3204174</v>
      </c>
      <c r="E650" s="141">
        <v>1425792</v>
      </c>
      <c r="F650" s="141">
        <v>91289</v>
      </c>
      <c r="G650" s="191">
        <v>6</v>
      </c>
      <c r="H650" s="209"/>
      <c r="I650" s="209"/>
      <c r="J650" s="209"/>
      <c r="K650" s="145">
        <v>62209</v>
      </c>
      <c r="L650" s="197"/>
      <c r="N650" s="140">
        <v>55898923</v>
      </c>
      <c r="O650" s="145">
        <v>206776</v>
      </c>
      <c r="P650" s="145">
        <v>134865</v>
      </c>
      <c r="Q650" s="145">
        <v>46837</v>
      </c>
      <c r="R650" s="145">
        <v>346018.8</v>
      </c>
      <c r="S650" s="145">
        <v>135468.1</v>
      </c>
      <c r="T650" s="145">
        <v>264</v>
      </c>
      <c r="U650" s="145">
        <v>341</v>
      </c>
      <c r="V650" s="145">
        <v>423</v>
      </c>
      <c r="W650" s="145">
        <v>111</v>
      </c>
      <c r="X650" s="145">
        <v>203</v>
      </c>
      <c r="Y650" s="145">
        <v>292</v>
      </c>
      <c r="Z650" s="145">
        <v>370</v>
      </c>
      <c r="AA650" s="136">
        <f>ROUND((T650+X650)-MAX(0.3*(T650-122-194),0),0)</f>
        <v>467</v>
      </c>
      <c r="AB650" s="136">
        <f>ROUND((U650+Y650)-MAX(0.3*(U650-122-194),0),0)</f>
        <v>626</v>
      </c>
      <c r="AC650" s="136">
        <f>ROUND((V650+Z650)-MAX(0.3*(V650-122-194),0),0)</f>
        <v>761</v>
      </c>
      <c r="AD650" s="203">
        <v>5052</v>
      </c>
      <c r="AE650" s="136">
        <v>422</v>
      </c>
      <c r="AF650" s="136">
        <v>64</v>
      </c>
      <c r="AG650" s="136">
        <f>SUM(AE650:AF650)</f>
        <v>486</v>
      </c>
      <c r="AH650" s="136">
        <f>ROUND((AG650+W650)-MAX(0.3*(AG650-122-194),0),0)</f>
        <v>546</v>
      </c>
      <c r="AI650" s="203">
        <v>607</v>
      </c>
      <c r="AJ650" s="204">
        <v>18.600000000000001</v>
      </c>
      <c r="AK650" s="136">
        <v>1</v>
      </c>
      <c r="AL650" s="136">
        <v>69</v>
      </c>
      <c r="AM650" s="136">
        <v>32</v>
      </c>
      <c r="AN650" s="6">
        <v>0.68</v>
      </c>
      <c r="AO650" s="136">
        <v>37</v>
      </c>
      <c r="AP650" s="136">
        <v>11</v>
      </c>
      <c r="AQ650" s="6">
        <v>0.77</v>
      </c>
      <c r="AR650" s="149">
        <v>0</v>
      </c>
      <c r="AS650" s="149">
        <v>0.17599999999999999</v>
      </c>
      <c r="AT650" s="149">
        <v>0.184</v>
      </c>
      <c r="AU650" s="149">
        <v>0.184</v>
      </c>
      <c r="AV650" s="136">
        <v>0</v>
      </c>
      <c r="AW650" s="136">
        <v>1324</v>
      </c>
      <c r="AX650" s="136">
        <v>1384</v>
      </c>
      <c r="AY650" s="136">
        <v>1384</v>
      </c>
      <c r="AZ650" s="149">
        <v>0</v>
      </c>
      <c r="BA650" s="149">
        <v>0.12570000000000001</v>
      </c>
      <c r="BB650" s="149">
        <v>0.13139999999999999</v>
      </c>
      <c r="BC650" s="149">
        <v>0.13139999999999999</v>
      </c>
      <c r="BD650" s="138">
        <v>0</v>
      </c>
      <c r="BE650" s="138"/>
      <c r="BF650" s="138"/>
      <c r="BG650" s="136">
        <v>0</v>
      </c>
      <c r="BH650" s="6">
        <v>4.25</v>
      </c>
      <c r="BI650" s="6">
        <v>4.25</v>
      </c>
      <c r="BJ650" s="136">
        <v>66680</v>
      </c>
      <c r="BK650" s="136">
        <v>17915</v>
      </c>
      <c r="BL650" s="136">
        <v>998</v>
      </c>
      <c r="BM650" s="136">
        <v>47767</v>
      </c>
      <c r="BN650" s="238">
        <v>360039</v>
      </c>
      <c r="BO650" s="136">
        <v>73641.833333333285</v>
      </c>
      <c r="BP650" s="136">
        <v>156028.038833333</v>
      </c>
      <c r="BQ650" s="136">
        <v>37213.865677777801</v>
      </c>
      <c r="BR650" s="136">
        <v>360787.60636666702</v>
      </c>
      <c r="BS650" s="136">
        <v>70180.431077777801</v>
      </c>
      <c r="BT650" s="136">
        <v>8998.2219777777791</v>
      </c>
      <c r="BU650" s="136">
        <v>95152.822722222205</v>
      </c>
    </row>
    <row r="651" spans="1:73">
      <c r="A651" s="4" t="s">
        <v>108</v>
      </c>
      <c r="B651" s="137">
        <v>38</v>
      </c>
      <c r="C651" s="137">
        <v>1992</v>
      </c>
      <c r="D651" s="190">
        <v>2973934</v>
      </c>
      <c r="E651" s="141">
        <v>1439531</v>
      </c>
      <c r="F651" s="141">
        <v>115073</v>
      </c>
      <c r="G651" s="191">
        <v>7.4</v>
      </c>
      <c r="H651" s="209"/>
      <c r="I651" s="209"/>
      <c r="J651" s="209"/>
      <c r="K651" s="145">
        <v>63392</v>
      </c>
      <c r="L651" s="197"/>
      <c r="N651" s="140">
        <v>58159238</v>
      </c>
      <c r="O651" s="145">
        <v>105201</v>
      </c>
      <c r="P651" s="145">
        <v>116072</v>
      </c>
      <c r="Q651" s="145">
        <v>41460</v>
      </c>
      <c r="R651" s="145">
        <v>264857</v>
      </c>
      <c r="S651" s="145">
        <v>114214.2</v>
      </c>
      <c r="T651" s="145">
        <v>395</v>
      </c>
      <c r="U651" s="145">
        <v>460</v>
      </c>
      <c r="V651" s="145">
        <v>565</v>
      </c>
      <c r="W651" s="145">
        <v>111</v>
      </c>
      <c r="X651" s="145">
        <v>203</v>
      </c>
      <c r="Y651" s="145">
        <v>292</v>
      </c>
      <c r="Z651" s="145">
        <v>370</v>
      </c>
      <c r="AA651" s="136">
        <f>ROUND((T651+X651)-MAX(0.3*(T651-122-194),0),0)</f>
        <v>574</v>
      </c>
      <c r="AB651" s="136">
        <f>ROUND((U651+Y651)-MAX(0.3*(U651-122-194),0),0)</f>
        <v>709</v>
      </c>
      <c r="AC651" s="136">
        <f>ROUND((V651+Z651)-MAX(0.3*(V651-122-194),0),0)</f>
        <v>860</v>
      </c>
      <c r="AD651" s="203">
        <v>4444</v>
      </c>
      <c r="AE651" s="136">
        <v>422</v>
      </c>
      <c r="AF651" s="136">
        <v>2</v>
      </c>
      <c r="AG651" s="136">
        <f>SUM(AE651:AF651)</f>
        <v>424</v>
      </c>
      <c r="AH651" s="136">
        <f>ROUND((AG651+W651)-MAX(0.3*(AG651-122-194),0),0)</f>
        <v>503</v>
      </c>
      <c r="AI651" s="203">
        <v>346</v>
      </c>
      <c r="AJ651" s="204">
        <v>11.4</v>
      </c>
      <c r="AK651" s="136">
        <v>1</v>
      </c>
      <c r="AL651" s="136">
        <v>28</v>
      </c>
      <c r="AM651" s="136">
        <v>32</v>
      </c>
      <c r="AN651" s="6">
        <v>0.47</v>
      </c>
      <c r="AO651" s="136">
        <v>20</v>
      </c>
      <c r="AP651" s="136">
        <v>10</v>
      </c>
      <c r="AQ651" s="6">
        <v>0.67</v>
      </c>
      <c r="AR651" s="149">
        <v>0</v>
      </c>
      <c r="AS651" s="149">
        <v>0.17599999999999999</v>
      </c>
      <c r="AT651" s="149">
        <v>0.184</v>
      </c>
      <c r="AU651" s="149">
        <v>0.184</v>
      </c>
      <c r="AV651" s="136">
        <v>0</v>
      </c>
      <c r="AW651" s="136">
        <v>1324</v>
      </c>
      <c r="AX651" s="136">
        <v>1384</v>
      </c>
      <c r="AY651" s="136">
        <v>1384</v>
      </c>
      <c r="AZ651" s="149">
        <v>0</v>
      </c>
      <c r="BA651" s="149">
        <v>0.12570000000000001</v>
      </c>
      <c r="BB651" s="149">
        <v>0.13139999999999999</v>
      </c>
      <c r="BC651" s="149">
        <v>0.13139999999999999</v>
      </c>
      <c r="BD651" s="138">
        <v>0</v>
      </c>
      <c r="BE651" s="138"/>
      <c r="BF651" s="138"/>
      <c r="BG651" s="136">
        <v>0</v>
      </c>
      <c r="BH651" s="6">
        <v>4.25</v>
      </c>
      <c r="BI651" s="6">
        <v>4.75</v>
      </c>
      <c r="BJ651" s="136">
        <v>38692</v>
      </c>
      <c r="BK651" s="136">
        <v>6834</v>
      </c>
      <c r="BL651" s="136">
        <v>634</v>
      </c>
      <c r="BM651" s="136">
        <v>31224</v>
      </c>
      <c r="BN651" s="238">
        <v>295320</v>
      </c>
      <c r="BO651" s="136">
        <v>60064.666666666701</v>
      </c>
      <c r="BP651" s="136">
        <v>93495.374466666704</v>
      </c>
      <c r="BQ651" s="136">
        <v>19205.635588888901</v>
      </c>
      <c r="BR651" s="136">
        <v>243231.21179999999</v>
      </c>
      <c r="BS651" s="136">
        <v>29004.622666666699</v>
      </c>
      <c r="BT651" s="136">
        <v>1810.47086666667</v>
      </c>
      <c r="BU651" s="136">
        <v>35800.1917777778</v>
      </c>
    </row>
    <row r="652" spans="1:73">
      <c r="A652" s="4" t="s">
        <v>109</v>
      </c>
      <c r="B652" s="137">
        <v>39</v>
      </c>
      <c r="C652" s="137">
        <v>1992</v>
      </c>
      <c r="D652" s="190">
        <v>11980819</v>
      </c>
      <c r="E652" s="141">
        <v>5462170</v>
      </c>
      <c r="F652" s="141">
        <v>448987</v>
      </c>
      <c r="G652" s="191">
        <v>7.6</v>
      </c>
      <c r="H652" s="209"/>
      <c r="I652" s="209"/>
      <c r="J652" s="209"/>
      <c r="K652" s="145">
        <v>269849</v>
      </c>
      <c r="L652" s="197"/>
      <c r="N652" s="140">
        <v>256368975</v>
      </c>
      <c r="O652" s="145">
        <v>306094</v>
      </c>
      <c r="P652" s="145">
        <v>593928</v>
      </c>
      <c r="Q652" s="145">
        <v>200699</v>
      </c>
      <c r="R652" s="145">
        <v>1137393</v>
      </c>
      <c r="S652" s="145">
        <v>494549.3</v>
      </c>
      <c r="T652" s="145">
        <v>330</v>
      </c>
      <c r="U652" s="145">
        <v>421</v>
      </c>
      <c r="V652" s="145">
        <v>514</v>
      </c>
      <c r="W652" s="145">
        <v>111</v>
      </c>
      <c r="X652" s="145">
        <v>203</v>
      </c>
      <c r="Y652" s="145">
        <v>292</v>
      </c>
      <c r="Z652" s="145">
        <v>370</v>
      </c>
      <c r="AA652" s="136">
        <f>ROUND((T652+X652)-MAX(0.3*(T652-122-194),0),0)</f>
        <v>529</v>
      </c>
      <c r="AB652" s="136">
        <f>ROUND((U652+Y652)-MAX(0.3*(U652-122-194),0),0)</f>
        <v>682</v>
      </c>
      <c r="AC652" s="136">
        <f>ROUND((V652+Z652)-MAX(0.3*(V652-122-194),0),0)</f>
        <v>825</v>
      </c>
      <c r="AD652" s="203">
        <v>18303</v>
      </c>
      <c r="AE652" s="136">
        <v>422</v>
      </c>
      <c r="AF652" s="136">
        <v>32</v>
      </c>
      <c r="AG652" s="136">
        <f>SUM(AE652:AF652)</f>
        <v>454</v>
      </c>
      <c r="AH652" s="136">
        <f>ROUND((AG652+W652)-MAX(0.3*(AG652-122-194),0),0)</f>
        <v>524</v>
      </c>
      <c r="AI652" s="203">
        <v>1425</v>
      </c>
      <c r="AJ652" s="204">
        <v>11.9</v>
      </c>
      <c r="AK652" s="136">
        <v>0</v>
      </c>
      <c r="AL652" s="136">
        <v>107</v>
      </c>
      <c r="AM652" s="136">
        <v>96</v>
      </c>
      <c r="AN652" s="6">
        <v>0.53</v>
      </c>
      <c r="AO652" s="136">
        <v>24</v>
      </c>
      <c r="AP652" s="136">
        <v>26</v>
      </c>
      <c r="AQ652" s="6">
        <v>0.48</v>
      </c>
      <c r="AR652" s="149">
        <v>0</v>
      </c>
      <c r="AS652" s="149">
        <v>0.17599999999999999</v>
      </c>
      <c r="AT652" s="149">
        <v>0.184</v>
      </c>
      <c r="AU652" s="149">
        <v>0.184</v>
      </c>
      <c r="AV652" s="136">
        <v>0</v>
      </c>
      <c r="AW652" s="136">
        <v>1324</v>
      </c>
      <c r="AX652" s="136">
        <v>1384</v>
      </c>
      <c r="AY652" s="136">
        <v>1384</v>
      </c>
      <c r="AZ652" s="149">
        <v>0</v>
      </c>
      <c r="BA652" s="149">
        <v>0.12570000000000001</v>
      </c>
      <c r="BB652" s="149">
        <v>0.13139999999999999</v>
      </c>
      <c r="BC652" s="149">
        <v>0.13139999999999999</v>
      </c>
      <c r="BD652" s="138">
        <v>0</v>
      </c>
      <c r="BE652" s="138"/>
      <c r="BF652" s="138"/>
      <c r="BG652" s="136">
        <v>0</v>
      </c>
      <c r="BH652" s="6">
        <v>4.25</v>
      </c>
      <c r="BI652" s="6">
        <v>4.25</v>
      </c>
      <c r="BJ652" s="136">
        <v>219808</v>
      </c>
      <c r="BK652" s="136">
        <v>41599</v>
      </c>
      <c r="BL652" s="136">
        <v>2872</v>
      </c>
      <c r="BM652" s="136">
        <v>175337</v>
      </c>
      <c r="BN652" s="238">
        <v>1174779</v>
      </c>
      <c r="BO652" s="136">
        <v>225560.5</v>
      </c>
      <c r="BP652" s="136">
        <v>333513.34526666702</v>
      </c>
      <c r="BQ652" s="136">
        <v>61879.094555555603</v>
      </c>
      <c r="BR652" s="136">
        <v>961400.93491111102</v>
      </c>
      <c r="BS652" s="136">
        <v>76983.261733333304</v>
      </c>
      <c r="BT652" s="136">
        <v>4207.62183333333</v>
      </c>
      <c r="BU652" s="136">
        <v>94911.902188888896</v>
      </c>
    </row>
    <row r="653" spans="1:73">
      <c r="A653" s="4" t="s">
        <v>110</v>
      </c>
      <c r="B653" s="137">
        <v>40</v>
      </c>
      <c r="C653" s="137">
        <v>1992</v>
      </c>
      <c r="D653" s="190">
        <v>1000571</v>
      </c>
      <c r="E653" s="141">
        <v>479904</v>
      </c>
      <c r="F653" s="141">
        <v>46751</v>
      </c>
      <c r="G653" s="191">
        <v>8.9</v>
      </c>
      <c r="H653" s="209"/>
      <c r="I653" s="209"/>
      <c r="J653" s="209"/>
      <c r="K653" s="145">
        <v>22665</v>
      </c>
      <c r="L653" s="197"/>
      <c r="N653" s="140">
        <v>21390795</v>
      </c>
      <c r="O653" s="145">
        <v>10737</v>
      </c>
      <c r="P653" s="145">
        <v>59396</v>
      </c>
      <c r="Q653" s="145">
        <v>21289</v>
      </c>
      <c r="R653" s="145">
        <v>87392.25</v>
      </c>
      <c r="S653" s="145">
        <v>38293.17</v>
      </c>
      <c r="T653" s="145">
        <v>449</v>
      </c>
      <c r="U653" s="145">
        <v>554</v>
      </c>
      <c r="V653" s="145">
        <v>632</v>
      </c>
      <c r="W653" s="145">
        <v>111</v>
      </c>
      <c r="X653" s="145">
        <v>203</v>
      </c>
      <c r="Y653" s="145">
        <v>292</v>
      </c>
      <c r="Z653" s="145">
        <v>370</v>
      </c>
      <c r="AA653" s="136">
        <f>ROUND((T653+X653)-MAX(0.3*(T653-122-194),0),0)</f>
        <v>612</v>
      </c>
      <c r="AB653" s="136">
        <f>ROUND((U653+Y653)-MAX(0.3*(U653-122-194),0),0)</f>
        <v>775</v>
      </c>
      <c r="AC653" s="136">
        <f>ROUND((V653+Z653)-MAX(0.3*(V653-122-194),0),0)</f>
        <v>907</v>
      </c>
      <c r="AD653" s="203">
        <v>1852</v>
      </c>
      <c r="AE653" s="136">
        <v>422</v>
      </c>
      <c r="AF653" s="136">
        <v>67</v>
      </c>
      <c r="AG653" s="136">
        <f>SUM(AE653:AF653)</f>
        <v>489</v>
      </c>
      <c r="AH653" s="136">
        <f>ROUND((AG653+W653)-MAX(0.3*(AG653-122-194),0),0)</f>
        <v>548</v>
      </c>
      <c r="AI653" s="203">
        <v>119</v>
      </c>
      <c r="AJ653" s="204">
        <v>12.4</v>
      </c>
      <c r="AK653" s="136">
        <v>1</v>
      </c>
      <c r="AL653" s="136">
        <v>89</v>
      </c>
      <c r="AM653" s="136">
        <v>11</v>
      </c>
      <c r="AN653" s="6">
        <v>0.89</v>
      </c>
      <c r="AO653" s="136">
        <v>45</v>
      </c>
      <c r="AP653" s="136">
        <v>5</v>
      </c>
      <c r="AQ653" s="6">
        <v>0.9</v>
      </c>
      <c r="AR653" s="149">
        <v>0</v>
      </c>
      <c r="AS653" s="149">
        <v>0.17599999999999999</v>
      </c>
      <c r="AT653" s="149">
        <v>0.184</v>
      </c>
      <c r="AU653" s="149">
        <v>0.184</v>
      </c>
      <c r="AV653" s="136">
        <v>0</v>
      </c>
      <c r="AW653" s="136">
        <v>1324</v>
      </c>
      <c r="AX653" s="136">
        <v>1384</v>
      </c>
      <c r="AY653" s="136">
        <v>1384</v>
      </c>
      <c r="AZ653" s="149">
        <v>0</v>
      </c>
      <c r="BA653" s="149">
        <v>0.12570000000000001</v>
      </c>
      <c r="BB653" s="149">
        <v>0.13139999999999999</v>
      </c>
      <c r="BC653" s="149">
        <v>0.13139999999999999</v>
      </c>
      <c r="BD653" s="138">
        <v>0.27500000000000002</v>
      </c>
      <c r="BE653" s="138"/>
      <c r="BF653" s="138"/>
      <c r="BG653" s="136">
        <v>0</v>
      </c>
      <c r="BH653" s="6">
        <v>4.25</v>
      </c>
      <c r="BI653" s="6">
        <v>4.45</v>
      </c>
      <c r="BJ653" s="136">
        <v>19714</v>
      </c>
      <c r="BK653" s="136">
        <v>5058</v>
      </c>
      <c r="BL653" s="136">
        <v>215</v>
      </c>
      <c r="BM653" s="136">
        <v>14441</v>
      </c>
      <c r="BN653" s="238">
        <v>213388</v>
      </c>
      <c r="BO653" s="136">
        <v>17731.666666666701</v>
      </c>
      <c r="BP653" s="136">
        <v>27395.593766666701</v>
      </c>
      <c r="BQ653" s="136">
        <v>3520.8165888888898</v>
      </c>
      <c r="BR653" s="136">
        <v>53602.900622222201</v>
      </c>
      <c r="BS653" s="136">
        <v>6021.8841000000002</v>
      </c>
      <c r="BT653" s="136">
        <v>77.059633333333295</v>
      </c>
      <c r="BU653" s="136">
        <v>6350.4734444444402</v>
      </c>
    </row>
    <row r="654" spans="1:73">
      <c r="A654" s="4" t="s">
        <v>111</v>
      </c>
      <c r="B654" s="137">
        <v>41</v>
      </c>
      <c r="C654" s="137">
        <v>1992</v>
      </c>
      <c r="D654" s="190">
        <v>3600576</v>
      </c>
      <c r="E654" s="141">
        <v>1668893</v>
      </c>
      <c r="F654" s="141">
        <v>120368</v>
      </c>
      <c r="G654" s="191">
        <v>6.7</v>
      </c>
      <c r="H654" s="209"/>
      <c r="I654" s="209"/>
      <c r="J654" s="209"/>
      <c r="K654" s="145">
        <v>71848</v>
      </c>
      <c r="L654" s="197"/>
      <c r="N654" s="140">
        <v>62318342</v>
      </c>
      <c r="O654" s="145">
        <v>90123</v>
      </c>
      <c r="P654" s="145">
        <v>139553</v>
      </c>
      <c r="Q654" s="145">
        <v>49710</v>
      </c>
      <c r="R654" s="145">
        <v>368751.3</v>
      </c>
      <c r="S654" s="145">
        <v>132571.79999999999</v>
      </c>
      <c r="T654" s="145">
        <v>167</v>
      </c>
      <c r="U654" s="145">
        <v>210</v>
      </c>
      <c r="V654" s="145">
        <v>252</v>
      </c>
      <c r="W654" s="145">
        <v>111</v>
      </c>
      <c r="X654" s="145">
        <v>203</v>
      </c>
      <c r="Y654" s="145">
        <v>292</v>
      </c>
      <c r="Z654" s="145">
        <v>370</v>
      </c>
      <c r="AA654" s="136">
        <f>ROUND((T654+X654)-MAX(0.3*(T654-122-194),0),0)</f>
        <v>370</v>
      </c>
      <c r="AB654" s="136">
        <f>ROUND((U654+Y654)-MAX(0.3*(U654-122-194),0),0)</f>
        <v>502</v>
      </c>
      <c r="AC654" s="136">
        <f>ROUND((V654+Z654)-MAX(0.3*(V654-122-194),0),0)</f>
        <v>622</v>
      </c>
      <c r="AD654" s="203">
        <v>10600</v>
      </c>
      <c r="AE654" s="136">
        <v>422</v>
      </c>
      <c r="AF654" s="136">
        <v>0</v>
      </c>
      <c r="AG654" s="136">
        <f>SUM(AE654:AF654)</f>
        <v>422</v>
      </c>
      <c r="AH654" s="136">
        <f>ROUND((AG654+W654)-MAX(0.3*(AG654-122-194),0),0)</f>
        <v>501</v>
      </c>
      <c r="AI654" s="203">
        <v>697</v>
      </c>
      <c r="AJ654" s="204">
        <v>19</v>
      </c>
      <c r="AK654" s="136">
        <v>0</v>
      </c>
      <c r="AL654" s="136">
        <v>80</v>
      </c>
      <c r="AM654" s="136">
        <v>41</v>
      </c>
      <c r="AN654" s="6">
        <v>0.66</v>
      </c>
      <c r="AO654" s="136">
        <v>34</v>
      </c>
      <c r="AP654" s="136">
        <v>11</v>
      </c>
      <c r="AQ654" s="6">
        <v>0.76</v>
      </c>
      <c r="AR654" s="149">
        <v>0</v>
      </c>
      <c r="AS654" s="149">
        <v>0.17599999999999999</v>
      </c>
      <c r="AT654" s="149">
        <v>0.184</v>
      </c>
      <c r="AU654" s="149">
        <v>0.184</v>
      </c>
      <c r="AV654" s="136">
        <v>0</v>
      </c>
      <c r="AW654" s="136">
        <v>1324</v>
      </c>
      <c r="AX654" s="136">
        <v>1384</v>
      </c>
      <c r="AY654" s="136">
        <v>1384</v>
      </c>
      <c r="AZ654" s="149">
        <v>0</v>
      </c>
      <c r="BA654" s="149">
        <v>0.12570000000000001</v>
      </c>
      <c r="BB654" s="149">
        <v>0.13139999999999999</v>
      </c>
      <c r="BC654" s="149">
        <v>0.13139999999999999</v>
      </c>
      <c r="BD654" s="138">
        <v>0</v>
      </c>
      <c r="BE654" s="138"/>
      <c r="BF654" s="138"/>
      <c r="BG654" s="136">
        <v>0</v>
      </c>
      <c r="BH654" s="6">
        <v>4.25</v>
      </c>
      <c r="BI654" s="6">
        <v>4.25</v>
      </c>
      <c r="BJ654" s="136">
        <v>98668</v>
      </c>
      <c r="BK654" s="136">
        <v>27285</v>
      </c>
      <c r="BL654" s="136">
        <v>1813</v>
      </c>
      <c r="BM654" s="136">
        <v>69570</v>
      </c>
      <c r="BN654" s="238">
        <v>431083</v>
      </c>
      <c r="BO654" s="136">
        <v>102960.91666666701</v>
      </c>
      <c r="BP654" s="136">
        <v>215319.93207777801</v>
      </c>
      <c r="BQ654" s="136">
        <v>30094.314344444399</v>
      </c>
      <c r="BR654" s="136">
        <v>449372.647711111</v>
      </c>
      <c r="BS654" s="136">
        <v>93474.382155555606</v>
      </c>
      <c r="BT654" s="136">
        <v>6437.4013000000004</v>
      </c>
      <c r="BU654" s="136">
        <v>113960.445866667</v>
      </c>
    </row>
    <row r="655" spans="1:73">
      <c r="A655" s="4" t="s">
        <v>112</v>
      </c>
      <c r="B655" s="137">
        <v>42</v>
      </c>
      <c r="C655" s="137">
        <v>1992</v>
      </c>
      <c r="D655" s="190">
        <v>708698</v>
      </c>
      <c r="E655" s="141">
        <v>344908</v>
      </c>
      <c r="F655" s="141">
        <v>11854</v>
      </c>
      <c r="G655" s="191">
        <v>3.3</v>
      </c>
      <c r="H655" s="209"/>
      <c r="I655" s="209"/>
      <c r="J655" s="209"/>
      <c r="K655" s="145">
        <v>14886</v>
      </c>
      <c r="N655" s="140">
        <v>12991533</v>
      </c>
      <c r="O655" s="145">
        <v>5953</v>
      </c>
      <c r="P655" s="145">
        <v>20368</v>
      </c>
      <c r="Q655" s="145">
        <v>7223</v>
      </c>
      <c r="R655" s="145">
        <v>54682.5</v>
      </c>
      <c r="S655" s="145">
        <v>19266.5</v>
      </c>
      <c r="T655" s="145">
        <v>357</v>
      </c>
      <c r="U655" s="145">
        <v>404</v>
      </c>
      <c r="V655" s="145">
        <v>450</v>
      </c>
      <c r="W655" s="145">
        <v>111</v>
      </c>
      <c r="X655" s="145">
        <v>203</v>
      </c>
      <c r="Y655" s="145">
        <v>292</v>
      </c>
      <c r="Z655" s="145">
        <v>370</v>
      </c>
      <c r="AA655" s="136">
        <f>ROUND((T655+X655)-MAX(0.3*(T655-122-194),0),0)</f>
        <v>548</v>
      </c>
      <c r="AB655" s="136">
        <f>ROUND((U655+Y655)-MAX(0.3*(U655-122-194),0),0)</f>
        <v>670</v>
      </c>
      <c r="AC655" s="136">
        <f>ROUND((V655+Z655)-MAX(0.3*(V655-122-194),0),0)</f>
        <v>780</v>
      </c>
      <c r="AD655" s="203">
        <v>1454</v>
      </c>
      <c r="AE655" s="136">
        <v>422</v>
      </c>
      <c r="AF655" s="136">
        <v>15</v>
      </c>
      <c r="AG655" s="136">
        <f>SUM(AE655:AF655)</f>
        <v>437</v>
      </c>
      <c r="AH655" s="136">
        <f>ROUND((AG655+W655)-MAX(0.3*(AG655-122-194),0),0)</f>
        <v>512</v>
      </c>
      <c r="AI655" s="203">
        <v>106</v>
      </c>
      <c r="AJ655" s="204">
        <v>15.1</v>
      </c>
      <c r="AK655" s="136">
        <v>0</v>
      </c>
      <c r="AL655" s="136">
        <v>24</v>
      </c>
      <c r="AM655" s="136">
        <v>46</v>
      </c>
      <c r="AN655" s="6">
        <v>0.34</v>
      </c>
      <c r="AO655" s="136">
        <v>17</v>
      </c>
      <c r="AP655" s="136">
        <v>18</v>
      </c>
      <c r="AQ655" s="6">
        <v>0.49</v>
      </c>
      <c r="AR655" s="149">
        <v>0</v>
      </c>
      <c r="AS655" s="149">
        <v>0.17599999999999999</v>
      </c>
      <c r="AT655" s="149">
        <v>0.184</v>
      </c>
      <c r="AU655" s="149">
        <v>0.184</v>
      </c>
      <c r="AV655" s="136">
        <v>0</v>
      </c>
      <c r="AW655" s="136">
        <v>1324</v>
      </c>
      <c r="AX655" s="136">
        <v>1384</v>
      </c>
      <c r="AY655" s="136">
        <v>1384</v>
      </c>
      <c r="AZ655" s="149">
        <v>0</v>
      </c>
      <c r="BA655" s="149">
        <v>0.12570000000000001</v>
      </c>
      <c r="BB655" s="149">
        <v>0.13139999999999999</v>
      </c>
      <c r="BC655" s="149">
        <v>0.13139999999999999</v>
      </c>
      <c r="BD655" s="138">
        <v>0</v>
      </c>
      <c r="BE655" s="138"/>
      <c r="BF655" s="138"/>
      <c r="BG655" s="136">
        <v>0</v>
      </c>
      <c r="BH655" s="6">
        <v>4.25</v>
      </c>
      <c r="BI655" s="6">
        <v>4.25</v>
      </c>
      <c r="BJ655" s="136">
        <v>11706</v>
      </c>
      <c r="BK655" s="136">
        <v>2709</v>
      </c>
      <c r="BL655" s="136">
        <v>149</v>
      </c>
      <c r="BM655" s="136">
        <v>8848</v>
      </c>
      <c r="BN655" s="238">
        <v>64230</v>
      </c>
      <c r="BO655" s="136">
        <v>21410.916666666631</v>
      </c>
      <c r="BP655" s="136">
        <v>33414.647811111099</v>
      </c>
      <c r="BQ655" s="136">
        <v>10930.9593</v>
      </c>
      <c r="BR655" s="136">
        <v>103824.523577778</v>
      </c>
      <c r="BS655" s="136">
        <v>9545.2445444444402</v>
      </c>
      <c r="BT655" s="136">
        <v>893.07535555555603</v>
      </c>
      <c r="BU655" s="136">
        <v>12090.1354444444</v>
      </c>
    </row>
    <row r="656" spans="1:73">
      <c r="A656" s="4" t="s">
        <v>113</v>
      </c>
      <c r="B656" s="137">
        <v>43</v>
      </c>
      <c r="C656" s="137">
        <v>1992</v>
      </c>
      <c r="D656" s="190">
        <v>5013999</v>
      </c>
      <c r="E656" s="141">
        <v>2297364</v>
      </c>
      <c r="F656" s="141">
        <v>159815</v>
      </c>
      <c r="G656" s="191">
        <v>6.5</v>
      </c>
      <c r="H656" s="209"/>
      <c r="I656" s="209"/>
      <c r="J656" s="209"/>
      <c r="K656" s="145">
        <v>111660</v>
      </c>
      <c r="L656" s="197"/>
      <c r="N656" s="140">
        <v>94249674</v>
      </c>
      <c r="O656" s="145">
        <v>59564</v>
      </c>
      <c r="P656" s="145">
        <v>266125</v>
      </c>
      <c r="Q656" s="145">
        <v>95179</v>
      </c>
      <c r="R656" s="145">
        <v>701641.8</v>
      </c>
      <c r="S656" s="145">
        <v>279981</v>
      </c>
      <c r="T656" s="145">
        <v>142</v>
      </c>
      <c r="U656" s="145">
        <v>185</v>
      </c>
      <c r="V656" s="145">
        <v>226</v>
      </c>
      <c r="W656" s="145">
        <v>111</v>
      </c>
      <c r="X656" s="145">
        <v>203</v>
      </c>
      <c r="Y656" s="145">
        <v>292</v>
      </c>
      <c r="Z656" s="145">
        <v>370</v>
      </c>
      <c r="AA656" s="136">
        <f>ROUND((T656+X656)-MAX(0.3*(T656-122-194),0),0)</f>
        <v>345</v>
      </c>
      <c r="AB656" s="136">
        <f>ROUND((U656+Y656)-MAX(0.3*(U656-122-194),0),0)</f>
        <v>477</v>
      </c>
      <c r="AC656" s="136">
        <f>ROUND((V656+Z656)-MAX(0.3*(V656-122-194),0),0)</f>
        <v>596</v>
      </c>
      <c r="AD656" s="203">
        <v>12831</v>
      </c>
      <c r="AE656" s="136">
        <v>422</v>
      </c>
      <c r="AF656" s="136">
        <v>0</v>
      </c>
      <c r="AG656" s="136">
        <f>SUM(AE656:AF656)</f>
        <v>422</v>
      </c>
      <c r="AH656" s="136">
        <f>ROUND((AG656+W656)-MAX(0.3*(AG656-122-194),0),0)</f>
        <v>501</v>
      </c>
      <c r="AI656" s="203">
        <v>858</v>
      </c>
      <c r="AJ656" s="204">
        <v>17</v>
      </c>
      <c r="AK656" s="136">
        <v>1</v>
      </c>
      <c r="AL656" s="136">
        <v>56</v>
      </c>
      <c r="AM656" s="136">
        <v>43</v>
      </c>
      <c r="AN656" s="6">
        <v>0.56999999999999995</v>
      </c>
      <c r="AO656" s="136">
        <v>20</v>
      </c>
      <c r="AP656" s="136">
        <v>13</v>
      </c>
      <c r="AQ656" s="6">
        <v>0.61</v>
      </c>
      <c r="AR656" s="149">
        <v>0</v>
      </c>
      <c r="AS656" s="149">
        <v>0.17599999999999999</v>
      </c>
      <c r="AT656" s="149">
        <v>0.184</v>
      </c>
      <c r="AU656" s="149">
        <v>0.184</v>
      </c>
      <c r="AV656" s="136">
        <v>0</v>
      </c>
      <c r="AW656" s="136">
        <v>1324</v>
      </c>
      <c r="AX656" s="136">
        <v>1384</v>
      </c>
      <c r="AY656" s="136">
        <v>1384</v>
      </c>
      <c r="AZ656" s="149">
        <v>0</v>
      </c>
      <c r="BA656" s="149">
        <v>0.12570000000000001</v>
      </c>
      <c r="BB656" s="149">
        <v>0.13139999999999999</v>
      </c>
      <c r="BC656" s="149">
        <v>0.13139999999999999</v>
      </c>
      <c r="BD656" s="138">
        <v>0</v>
      </c>
      <c r="BE656" s="138"/>
      <c r="BF656" s="138"/>
      <c r="BG656" s="136">
        <v>0</v>
      </c>
      <c r="BH656" s="6">
        <v>4.25</v>
      </c>
      <c r="BI656" s="6">
        <v>4.25</v>
      </c>
      <c r="BJ656" s="136">
        <v>159026</v>
      </c>
      <c r="BK656" s="136">
        <v>38615</v>
      </c>
      <c r="BL656" s="136">
        <v>2008</v>
      </c>
      <c r="BM656" s="136">
        <v>118403</v>
      </c>
      <c r="BN656" s="238">
        <v>785231</v>
      </c>
      <c r="BO656" s="136">
        <v>120873.16666666701</v>
      </c>
      <c r="BP656" s="136">
        <v>230663.78049999999</v>
      </c>
      <c r="BQ656" s="136">
        <v>34341.233133333299</v>
      </c>
      <c r="BR656" s="136">
        <v>577969.07584444399</v>
      </c>
      <c r="BS656" s="136">
        <v>112344.89762222199</v>
      </c>
      <c r="BT656" s="136">
        <v>9240.1023555555603</v>
      </c>
      <c r="BU656" s="136">
        <v>149790.483044444</v>
      </c>
    </row>
    <row r="657" spans="1:73">
      <c r="A657" s="4" t="s">
        <v>114</v>
      </c>
      <c r="B657" s="137">
        <v>44</v>
      </c>
      <c r="C657" s="137">
        <v>1992</v>
      </c>
      <c r="D657" s="190">
        <v>17650479</v>
      </c>
      <c r="E657" s="141">
        <v>8317300</v>
      </c>
      <c r="F657" s="141">
        <v>688036</v>
      </c>
      <c r="G657" s="191">
        <v>7.6</v>
      </c>
      <c r="H657" s="209"/>
      <c r="I657" s="209"/>
      <c r="J657" s="209"/>
      <c r="K657" s="145">
        <v>416401</v>
      </c>
      <c r="L657" s="197"/>
      <c r="N657" s="140">
        <v>335301604</v>
      </c>
      <c r="O657" s="145">
        <v>134600</v>
      </c>
      <c r="P657" s="145">
        <v>757948</v>
      </c>
      <c r="Q657" s="145">
        <v>265819</v>
      </c>
      <c r="R657" s="145">
        <v>2453964</v>
      </c>
      <c r="S657" s="145">
        <v>890625.3</v>
      </c>
      <c r="T657" s="145">
        <v>158</v>
      </c>
      <c r="U657" s="145">
        <v>184</v>
      </c>
      <c r="V657" s="145">
        <v>221</v>
      </c>
      <c r="W657" s="145">
        <v>111</v>
      </c>
      <c r="X657" s="145">
        <v>203</v>
      </c>
      <c r="Y657" s="145">
        <v>292</v>
      </c>
      <c r="Z657" s="145">
        <v>370</v>
      </c>
      <c r="AA657" s="136">
        <f>ROUND((T657+X657)-MAX(0.3*(T657-122-194),0),0)</f>
        <v>361</v>
      </c>
      <c r="AB657" s="136">
        <f>ROUND((U657+Y657)-MAX(0.3*(U657-122-194),0),0)</f>
        <v>476</v>
      </c>
      <c r="AC657" s="136">
        <f>ROUND((V657+Z657)-MAX(0.3*(V657-122-194),0),0)</f>
        <v>591</v>
      </c>
      <c r="AD657" s="203">
        <v>48782</v>
      </c>
      <c r="AE657" s="136">
        <v>422</v>
      </c>
      <c r="AF657" s="136">
        <v>0</v>
      </c>
      <c r="AG657" s="136">
        <f>SUM(AE657:AF657)</f>
        <v>422</v>
      </c>
      <c r="AH657" s="136">
        <f>ROUND((AG657+W657)-MAX(0.3*(AG657-122-194),0),0)</f>
        <v>501</v>
      </c>
      <c r="AI657" s="203">
        <v>3282</v>
      </c>
      <c r="AJ657" s="204">
        <v>18.3</v>
      </c>
      <c r="AK657" s="136">
        <v>1</v>
      </c>
      <c r="AL657" s="136">
        <v>92</v>
      </c>
      <c r="AM657" s="136">
        <v>56</v>
      </c>
      <c r="AN657" s="6">
        <v>0.62</v>
      </c>
      <c r="AO657" s="136">
        <v>22</v>
      </c>
      <c r="AP657" s="136">
        <v>8</v>
      </c>
      <c r="AQ657" s="6">
        <v>0.73</v>
      </c>
      <c r="AR657" s="149">
        <v>0</v>
      </c>
      <c r="AS657" s="149">
        <v>0.17599999999999999</v>
      </c>
      <c r="AT657" s="149">
        <v>0.184</v>
      </c>
      <c r="AU657" s="149">
        <v>0.184</v>
      </c>
      <c r="AV657" s="136">
        <v>0</v>
      </c>
      <c r="AW657" s="136">
        <v>1324</v>
      </c>
      <c r="AX657" s="136">
        <v>1384</v>
      </c>
      <c r="AY657" s="136">
        <v>1384</v>
      </c>
      <c r="AZ657" s="149">
        <v>0</v>
      </c>
      <c r="BA657" s="149">
        <v>0.12570000000000001</v>
      </c>
      <c r="BB657" s="149">
        <v>0.13139999999999999</v>
      </c>
      <c r="BC657" s="149">
        <v>0.13139999999999999</v>
      </c>
      <c r="BD657" s="138">
        <v>0</v>
      </c>
      <c r="BE657" s="138"/>
      <c r="BF657" s="138"/>
      <c r="BG657" s="136">
        <v>0</v>
      </c>
      <c r="BH657" s="6">
        <v>4.25</v>
      </c>
      <c r="BI657" s="6">
        <v>3.35</v>
      </c>
      <c r="BJ657" s="136">
        <v>345186</v>
      </c>
      <c r="BK657" s="136">
        <v>124369</v>
      </c>
      <c r="BL657" s="136">
        <v>5461</v>
      </c>
      <c r="BM657" s="136">
        <v>215356</v>
      </c>
      <c r="BN657" s="238">
        <v>2024554</v>
      </c>
      <c r="BO657" s="136">
        <v>466279.75</v>
      </c>
      <c r="BP657" s="136">
        <v>1137793.1111222201</v>
      </c>
      <c r="BQ657" s="136">
        <v>133600.73511111099</v>
      </c>
      <c r="BR657" s="136">
        <v>2061389.9076888899</v>
      </c>
      <c r="BS657" s="136">
        <v>525268.23309999995</v>
      </c>
      <c r="BT657" s="136">
        <v>29197.3504666667</v>
      </c>
      <c r="BU657" s="136">
        <v>625238.88289999997</v>
      </c>
    </row>
    <row r="658" spans="1:73">
      <c r="A658" s="4" t="s">
        <v>115</v>
      </c>
      <c r="B658" s="137">
        <v>45</v>
      </c>
      <c r="C658" s="137">
        <v>1992</v>
      </c>
      <c r="D658" s="190">
        <v>1821498</v>
      </c>
      <c r="E658" s="141">
        <v>845770</v>
      </c>
      <c r="F658" s="141">
        <v>43083</v>
      </c>
      <c r="G658" s="191">
        <v>4.8</v>
      </c>
      <c r="H658" s="209"/>
      <c r="I658" s="209"/>
      <c r="J658" s="209"/>
      <c r="K658" s="145">
        <v>35602</v>
      </c>
      <c r="L658" s="197"/>
      <c r="N658" s="140">
        <v>29924984</v>
      </c>
      <c r="O658" s="145">
        <v>116374</v>
      </c>
      <c r="P658" s="145">
        <v>51829</v>
      </c>
      <c r="Q658" s="145">
        <v>17882</v>
      </c>
      <c r="R658" s="145">
        <v>123197.9</v>
      </c>
      <c r="S658" s="145">
        <v>44379.08</v>
      </c>
      <c r="T658" s="145">
        <v>323</v>
      </c>
      <c r="U658" s="145">
        <v>402</v>
      </c>
      <c r="V658" s="145">
        <v>470</v>
      </c>
      <c r="W658" s="145">
        <v>111</v>
      </c>
      <c r="X658" s="145">
        <v>203</v>
      </c>
      <c r="Y658" s="145">
        <v>292</v>
      </c>
      <c r="Z658" s="145">
        <v>370</v>
      </c>
      <c r="AA658" s="136">
        <f>ROUND((T658+X658)-MAX(0.3*(T658-122-194),0),0)</f>
        <v>524</v>
      </c>
      <c r="AB658" s="136">
        <f>ROUND((U658+Y658)-MAX(0.3*(U658-122-194),0),0)</f>
        <v>668</v>
      </c>
      <c r="AC658" s="136">
        <f>ROUND((V658+Z658)-MAX(0.3*(V658-122-194),0),0)</f>
        <v>794</v>
      </c>
      <c r="AD658" s="203">
        <v>1916</v>
      </c>
      <c r="AE658" s="136">
        <v>422</v>
      </c>
      <c r="AF658" s="136">
        <v>5</v>
      </c>
      <c r="AG658" s="136">
        <f>SUM(AE658:AF658)</f>
        <v>427</v>
      </c>
      <c r="AH658" s="136">
        <f>ROUND((AG658+W658)-MAX(0.3*(AG658-122-194),0),0)</f>
        <v>505</v>
      </c>
      <c r="AI658" s="203">
        <v>172</v>
      </c>
      <c r="AJ658" s="204">
        <v>9.4</v>
      </c>
      <c r="AK658" s="136">
        <v>0</v>
      </c>
      <c r="AL658" s="136">
        <v>31</v>
      </c>
      <c r="AM658" s="136">
        <v>44</v>
      </c>
      <c r="AN658" s="6">
        <v>0.41</v>
      </c>
      <c r="AO658" s="136">
        <v>10</v>
      </c>
      <c r="AP658" s="136">
        <v>19</v>
      </c>
      <c r="AQ658" s="6">
        <v>0.34</v>
      </c>
      <c r="AR658" s="149">
        <v>0</v>
      </c>
      <c r="AS658" s="149">
        <v>0.17599999999999999</v>
      </c>
      <c r="AT658" s="149">
        <v>0.184</v>
      </c>
      <c r="AU658" s="149">
        <v>0.184</v>
      </c>
      <c r="AV658" s="136">
        <v>0</v>
      </c>
      <c r="AW658" s="136">
        <v>1324</v>
      </c>
      <c r="AX658" s="136">
        <v>1384</v>
      </c>
      <c r="AY658" s="136">
        <v>1384</v>
      </c>
      <c r="AZ658" s="149">
        <v>0</v>
      </c>
      <c r="BA658" s="149">
        <v>0.12570000000000001</v>
      </c>
      <c r="BB658" s="149">
        <v>0.13139999999999999</v>
      </c>
      <c r="BC658" s="149">
        <v>0.13139999999999999</v>
      </c>
      <c r="BD658" s="138">
        <v>0</v>
      </c>
      <c r="BE658" s="138"/>
      <c r="BF658" s="138"/>
      <c r="BG658" s="136">
        <v>0</v>
      </c>
      <c r="BH658" s="6">
        <v>4.25</v>
      </c>
      <c r="BI658" s="6">
        <v>4.25</v>
      </c>
      <c r="BJ658" s="136">
        <v>16306</v>
      </c>
      <c r="BK658" s="136">
        <v>2052</v>
      </c>
      <c r="BL658" s="136">
        <v>305</v>
      </c>
      <c r="BM658" s="136">
        <v>13949</v>
      </c>
      <c r="BN658" s="238">
        <v>137264</v>
      </c>
      <c r="BO658" s="136">
        <v>50224.5</v>
      </c>
      <c r="BP658" s="136">
        <v>60901.304488888898</v>
      </c>
      <c r="BQ658" s="136">
        <v>27865.599944444399</v>
      </c>
      <c r="BR658" s="136">
        <v>218690.279277778</v>
      </c>
      <c r="BS658" s="136">
        <v>8207.0219777777802</v>
      </c>
      <c r="BT658" s="136">
        <v>921.61307777777802</v>
      </c>
      <c r="BU658" s="136">
        <v>10572.8155333333</v>
      </c>
    </row>
    <row r="659" spans="1:73">
      <c r="A659" s="4" t="s">
        <v>116</v>
      </c>
      <c r="B659" s="137">
        <v>46</v>
      </c>
      <c r="C659" s="137">
        <v>1992</v>
      </c>
      <c r="D659" s="190">
        <v>570115</v>
      </c>
      <c r="E659" s="141">
        <v>288803</v>
      </c>
      <c r="F659" s="141">
        <v>18768</v>
      </c>
      <c r="G659" s="191">
        <v>6.1</v>
      </c>
      <c r="H659" s="209"/>
      <c r="I659" s="209"/>
      <c r="J659" s="209"/>
      <c r="K659" s="145">
        <v>12538</v>
      </c>
      <c r="L659" s="197"/>
      <c r="N659" s="140">
        <v>11117833</v>
      </c>
      <c r="O659" s="145">
        <v>2782</v>
      </c>
      <c r="P659" s="145">
        <v>28987</v>
      </c>
      <c r="Q659" s="145">
        <v>10047</v>
      </c>
      <c r="R659" s="145">
        <v>53530</v>
      </c>
      <c r="S659" s="145">
        <v>23289.58</v>
      </c>
      <c r="T659" s="145">
        <v>567</v>
      </c>
      <c r="U659" s="145">
        <v>673</v>
      </c>
      <c r="V659" s="145">
        <v>755</v>
      </c>
      <c r="W659" s="145">
        <v>111</v>
      </c>
      <c r="X659" s="145">
        <v>203</v>
      </c>
      <c r="Y659" s="145">
        <v>292</v>
      </c>
      <c r="Z659" s="145">
        <v>370</v>
      </c>
      <c r="AA659" s="136">
        <f>ROUND((T659+X659)-MAX(0.3*(T659-122-194),0),0)</f>
        <v>695</v>
      </c>
      <c r="AB659" s="136">
        <f>ROUND((U659+Y659)-MAX(0.3*(U659-122-194),0),0)</f>
        <v>858</v>
      </c>
      <c r="AC659" s="136">
        <f>ROUND((V659+Z659)-MAX(0.3*(V659-122-194),0),0)</f>
        <v>993</v>
      </c>
      <c r="AD659" s="203">
        <v>535</v>
      </c>
      <c r="AE659" s="136">
        <v>422</v>
      </c>
      <c r="AF659" s="136">
        <v>65</v>
      </c>
      <c r="AG659" s="136">
        <f>SUM(AE659:AF659)</f>
        <v>487</v>
      </c>
      <c r="AH659" s="136">
        <f>ROUND((AG659+W659)-MAX(0.3*(AG659-122-194),0),0)</f>
        <v>547</v>
      </c>
      <c r="AI659" s="203">
        <v>61</v>
      </c>
      <c r="AJ659" s="204">
        <v>10.5</v>
      </c>
      <c r="AK659" s="136">
        <v>0</v>
      </c>
      <c r="AL659" s="136">
        <v>73</v>
      </c>
      <c r="AM659" s="136">
        <v>75</v>
      </c>
      <c r="AN659" s="6">
        <v>0.49</v>
      </c>
      <c r="AO659" s="136">
        <v>16</v>
      </c>
      <c r="AP659" s="136">
        <v>14</v>
      </c>
      <c r="AQ659" s="6">
        <v>0.53</v>
      </c>
      <c r="AR659" s="149">
        <v>0</v>
      </c>
      <c r="AS659" s="149">
        <v>0.17599999999999999</v>
      </c>
      <c r="AT659" s="149">
        <v>0.184</v>
      </c>
      <c r="AU659" s="149">
        <v>0.184</v>
      </c>
      <c r="AV659" s="136">
        <v>0</v>
      </c>
      <c r="AW659" s="136">
        <v>1324</v>
      </c>
      <c r="AX659" s="136">
        <v>1384</v>
      </c>
      <c r="AY659" s="136">
        <v>1384</v>
      </c>
      <c r="AZ659" s="149">
        <v>0</v>
      </c>
      <c r="BA659" s="149">
        <v>0.12570000000000001</v>
      </c>
      <c r="BB659" s="149">
        <v>0.13139999999999999</v>
      </c>
      <c r="BC659" s="149">
        <v>0.13139999999999999</v>
      </c>
      <c r="BD659" s="138">
        <v>0.28000000000000003</v>
      </c>
      <c r="BE659" s="138"/>
      <c r="BF659" s="138"/>
      <c r="BG659" s="136">
        <v>1</v>
      </c>
      <c r="BH659" s="6">
        <v>4.25</v>
      </c>
      <c r="BI659" s="6">
        <v>4.25</v>
      </c>
      <c r="BJ659" s="136">
        <v>11503</v>
      </c>
      <c r="BK659" s="136">
        <v>2318</v>
      </c>
      <c r="BL659" s="136">
        <v>128</v>
      </c>
      <c r="BM659" s="136">
        <v>9057</v>
      </c>
      <c r="BN659" s="238">
        <v>77502</v>
      </c>
      <c r="BO659" s="136">
        <v>15435.583333333299</v>
      </c>
      <c r="BP659" s="136">
        <v>15337.4996888889</v>
      </c>
      <c r="BQ659" s="136">
        <v>3320.96395555556</v>
      </c>
      <c r="BR659" s="136">
        <v>47339.805811111102</v>
      </c>
      <c r="BS659" s="136">
        <v>3486.3948999999998</v>
      </c>
      <c r="BT659" s="136">
        <v>346.10147777777797</v>
      </c>
      <c r="BU659" s="136">
        <v>5365.4560666666703</v>
      </c>
    </row>
    <row r="660" spans="1:73">
      <c r="A660" s="4" t="s">
        <v>117</v>
      </c>
      <c r="B660" s="137">
        <v>47</v>
      </c>
      <c r="C660" s="137">
        <v>1992</v>
      </c>
      <c r="D660" s="190">
        <v>6383315</v>
      </c>
      <c r="E660" s="141">
        <v>3186823</v>
      </c>
      <c r="F660" s="141">
        <v>213476</v>
      </c>
      <c r="G660" s="191">
        <v>6.3</v>
      </c>
      <c r="H660" s="209"/>
      <c r="I660" s="209"/>
      <c r="J660" s="209"/>
      <c r="K660" s="145">
        <v>158990</v>
      </c>
      <c r="L660" s="197"/>
      <c r="N660" s="140">
        <v>143870747</v>
      </c>
      <c r="O660" s="145">
        <v>75076</v>
      </c>
      <c r="P660" s="145">
        <v>188442</v>
      </c>
      <c r="Q660" s="145">
        <v>70677</v>
      </c>
      <c r="R660" s="145">
        <v>495463.7</v>
      </c>
      <c r="S660" s="145">
        <v>205888</v>
      </c>
      <c r="T660" s="145">
        <v>294</v>
      </c>
      <c r="U660" s="145">
        <v>354</v>
      </c>
      <c r="V660" s="145">
        <v>410</v>
      </c>
      <c r="W660" s="145">
        <v>111</v>
      </c>
      <c r="X660" s="145">
        <v>203</v>
      </c>
      <c r="Y660" s="145">
        <v>292</v>
      </c>
      <c r="Z660" s="145">
        <v>370</v>
      </c>
      <c r="AA660" s="136">
        <f>ROUND((T660+X660)-MAX(0.3*(T660-122-194),0),0)</f>
        <v>497</v>
      </c>
      <c r="AB660" s="136">
        <f>ROUND((U660+Y660)-MAX(0.3*(U660-122-194),0),0)</f>
        <v>635</v>
      </c>
      <c r="AC660" s="136">
        <f>ROUND((V660+Z660)-MAX(0.3*(V660-122-194),0),0)</f>
        <v>752</v>
      </c>
      <c r="AD660" s="203">
        <v>12840</v>
      </c>
      <c r="AE660" s="136">
        <v>422</v>
      </c>
      <c r="AF660" s="136">
        <v>0</v>
      </c>
      <c r="AG660" s="136">
        <f>SUM(AE660:AF660)</f>
        <v>422</v>
      </c>
      <c r="AH660" s="136">
        <f>ROUND((AG660+W660)-MAX(0.3*(AG660-122-194),0),0)</f>
        <v>501</v>
      </c>
      <c r="AI660" s="203">
        <v>592</v>
      </c>
      <c r="AJ660" s="204">
        <v>9.5</v>
      </c>
      <c r="AK660" s="136">
        <v>1</v>
      </c>
      <c r="AL660" s="136">
        <v>59</v>
      </c>
      <c r="AM660" s="136">
        <v>39</v>
      </c>
      <c r="AN660" s="6">
        <v>0.6</v>
      </c>
      <c r="AO660" s="136">
        <v>30</v>
      </c>
      <c r="AP660" s="136">
        <v>10</v>
      </c>
      <c r="AQ660" s="6">
        <v>0.75</v>
      </c>
      <c r="AR660" s="149">
        <v>0</v>
      </c>
      <c r="AS660" s="149">
        <v>0.17599999999999999</v>
      </c>
      <c r="AT660" s="149">
        <v>0.184</v>
      </c>
      <c r="AU660" s="149">
        <v>0.184</v>
      </c>
      <c r="AV660" s="136">
        <v>0</v>
      </c>
      <c r="AW660" s="136">
        <v>1324</v>
      </c>
      <c r="AX660" s="136">
        <v>1384</v>
      </c>
      <c r="AY660" s="136">
        <v>1384</v>
      </c>
      <c r="AZ660" s="149">
        <v>0</v>
      </c>
      <c r="BA660" s="149">
        <v>0.12570000000000001</v>
      </c>
      <c r="BB660" s="149">
        <v>0.13139999999999999</v>
      </c>
      <c r="BC660" s="149">
        <v>0.13139999999999999</v>
      </c>
      <c r="BD660" s="138">
        <v>0</v>
      </c>
      <c r="BE660" s="138"/>
      <c r="BF660" s="138"/>
      <c r="BG660" s="136">
        <v>0</v>
      </c>
      <c r="BH660" s="6">
        <v>4.25</v>
      </c>
      <c r="BI660" s="6">
        <v>4.25</v>
      </c>
      <c r="BJ660" s="136">
        <v>110086</v>
      </c>
      <c r="BK660" s="136">
        <v>29255</v>
      </c>
      <c r="BL660" s="136">
        <v>1603</v>
      </c>
      <c r="BM660" s="136">
        <v>79228</v>
      </c>
      <c r="BN660" s="238">
        <v>515064</v>
      </c>
      <c r="BO660" s="136">
        <v>103731.5</v>
      </c>
      <c r="BP660" s="136">
        <v>189174.380011111</v>
      </c>
      <c r="BQ660" s="136">
        <v>36069.313077777799</v>
      </c>
      <c r="BR660" s="136">
        <v>565357.78500000003</v>
      </c>
      <c r="BS660" s="136">
        <v>83596.727533333295</v>
      </c>
      <c r="BT660" s="136">
        <v>7299.9268666666703</v>
      </c>
      <c r="BU660" s="136">
        <v>114315.593944444</v>
      </c>
    </row>
    <row r="661" spans="1:73">
      <c r="A661" s="4" t="s">
        <v>118</v>
      </c>
      <c r="B661" s="137">
        <v>48</v>
      </c>
      <c r="C661" s="137">
        <v>1992</v>
      </c>
      <c r="D661" s="190">
        <v>5139011</v>
      </c>
      <c r="E661" s="141">
        <v>2442480</v>
      </c>
      <c r="F661" s="141">
        <v>193332</v>
      </c>
      <c r="G661" s="191">
        <v>7.3</v>
      </c>
      <c r="H661" s="209"/>
      <c r="I661" s="209"/>
      <c r="J661" s="209"/>
      <c r="K661" s="145">
        <v>134469</v>
      </c>
      <c r="L661" s="197"/>
      <c r="N661" s="140">
        <v>114253674</v>
      </c>
      <c r="O661" s="145">
        <v>876097</v>
      </c>
      <c r="P661" s="145">
        <v>273466</v>
      </c>
      <c r="Q661" s="145">
        <v>96407</v>
      </c>
      <c r="R661" s="145">
        <v>431489.3</v>
      </c>
      <c r="S661" s="145">
        <v>177770.5</v>
      </c>
      <c r="T661" s="145">
        <v>428</v>
      </c>
      <c r="U661" s="145">
        <v>531</v>
      </c>
      <c r="V661" s="145">
        <v>624</v>
      </c>
      <c r="W661" s="145">
        <v>111</v>
      </c>
      <c r="X661" s="145">
        <v>203</v>
      </c>
      <c r="Y661" s="145">
        <v>292</v>
      </c>
      <c r="Z661" s="145">
        <v>370</v>
      </c>
      <c r="AA661" s="136">
        <f>ROUND((T661+X661)-MAX(0.3*(T661-122-194),0),0)</f>
        <v>597</v>
      </c>
      <c r="AB661" s="136">
        <f>ROUND((U661+Y661)-MAX(0.3*(U661-122-194),0),0)</f>
        <v>759</v>
      </c>
      <c r="AC661" s="136">
        <f>ROUND((V661+Z661)-MAX(0.3*(V661-122-194),0),0)</f>
        <v>902</v>
      </c>
      <c r="AD661" s="203">
        <v>13270</v>
      </c>
      <c r="AE661" s="136">
        <v>422</v>
      </c>
      <c r="AF661" s="136">
        <v>28</v>
      </c>
      <c r="AG661" s="136">
        <f>SUM(AE661:AF661)</f>
        <v>450</v>
      </c>
      <c r="AH661" s="136">
        <f>ROUND((AG661+W661)-MAX(0.3*(AG661-122-194),0),0)</f>
        <v>521</v>
      </c>
      <c r="AI661" s="203">
        <v>574</v>
      </c>
      <c r="AJ661" s="204">
        <v>11.2</v>
      </c>
      <c r="AK661" s="136">
        <v>1</v>
      </c>
      <c r="AL661" s="136">
        <v>58</v>
      </c>
      <c r="AM661" s="136">
        <v>40</v>
      </c>
      <c r="AN661" s="6">
        <v>0.59</v>
      </c>
      <c r="AO661" s="136">
        <v>24</v>
      </c>
      <c r="AP661" s="136">
        <v>25</v>
      </c>
      <c r="AQ661" s="6">
        <v>0.49</v>
      </c>
      <c r="AR661" s="149">
        <v>0</v>
      </c>
      <c r="AS661" s="149">
        <v>0.17599999999999999</v>
      </c>
      <c r="AT661" s="149">
        <v>0.184</v>
      </c>
      <c r="AU661" s="149">
        <v>0.184</v>
      </c>
      <c r="AV661" s="136">
        <v>0</v>
      </c>
      <c r="AW661" s="136">
        <v>1324</v>
      </c>
      <c r="AX661" s="136">
        <v>1384</v>
      </c>
      <c r="AY661" s="136">
        <v>1384</v>
      </c>
      <c r="AZ661" s="149">
        <v>0</v>
      </c>
      <c r="BA661" s="149">
        <v>0.12570000000000001</v>
      </c>
      <c r="BB661" s="149">
        <v>0.13139999999999999</v>
      </c>
      <c r="BC661" s="149">
        <v>0.13139999999999999</v>
      </c>
      <c r="BD661" s="138">
        <v>0</v>
      </c>
      <c r="BE661" s="138"/>
      <c r="BF661" s="138"/>
      <c r="BG661" s="136">
        <v>0</v>
      </c>
      <c r="BH661" s="6">
        <v>4.25</v>
      </c>
      <c r="BI661" s="6">
        <v>4.25</v>
      </c>
      <c r="BJ661" s="136">
        <v>74699</v>
      </c>
      <c r="BK661" s="136">
        <v>12188</v>
      </c>
      <c r="BL661" s="136">
        <v>892</v>
      </c>
      <c r="BM661" s="136">
        <v>61619</v>
      </c>
      <c r="BN661" s="238">
        <v>568673</v>
      </c>
      <c r="BO661" s="136">
        <v>73061.583333333299</v>
      </c>
      <c r="BP661" s="136">
        <v>153656.66643333301</v>
      </c>
      <c r="BQ661" s="136">
        <v>32312.128855555598</v>
      </c>
      <c r="BR661" s="136">
        <v>390905.90914444398</v>
      </c>
      <c r="BS661" s="136">
        <v>57157.848533333301</v>
      </c>
      <c r="BT661" s="136">
        <v>3521.4844555555601</v>
      </c>
      <c r="BU661" s="136">
        <v>69110.272077777801</v>
      </c>
    </row>
    <row r="662" spans="1:73">
      <c r="A662" s="4" t="s">
        <v>119</v>
      </c>
      <c r="B662" s="137">
        <v>49</v>
      </c>
      <c r="C662" s="137">
        <v>1992</v>
      </c>
      <c r="D662" s="190">
        <v>1805462</v>
      </c>
      <c r="E662" s="141">
        <v>690770</v>
      </c>
      <c r="F662" s="141">
        <v>88112</v>
      </c>
      <c r="G662" s="191">
        <v>11.3</v>
      </c>
      <c r="H662" s="209"/>
      <c r="I662" s="209"/>
      <c r="J662" s="209"/>
      <c r="K662" s="145">
        <v>30410</v>
      </c>
      <c r="L662" s="197"/>
      <c r="N662" s="140">
        <v>29317122</v>
      </c>
      <c r="O662" s="145">
        <v>480253</v>
      </c>
      <c r="P662" s="145">
        <v>118609</v>
      </c>
      <c r="Q662" s="145">
        <v>40469</v>
      </c>
      <c r="R662" s="145">
        <v>309606.40000000002</v>
      </c>
      <c r="S662" s="145">
        <v>117139.7</v>
      </c>
      <c r="T662" s="145">
        <v>201</v>
      </c>
      <c r="U662" s="145">
        <v>249</v>
      </c>
      <c r="V662" s="145">
        <v>312</v>
      </c>
      <c r="W662" s="145">
        <v>111</v>
      </c>
      <c r="X662" s="145">
        <v>203</v>
      </c>
      <c r="Y662" s="145">
        <v>292</v>
      </c>
      <c r="Z662" s="145">
        <v>370</v>
      </c>
      <c r="AA662" s="136">
        <f>ROUND((T662+X662)-MAX(0.3*(T662-122-194),0),0)</f>
        <v>404</v>
      </c>
      <c r="AB662" s="136">
        <f>ROUND((U662+Y662)-MAX(0.3*(U662-122-194),0),0)</f>
        <v>541</v>
      </c>
      <c r="AC662" s="136">
        <f>ROUND((V662+Z662)-MAX(0.3*(V662-122-194),0),0)</f>
        <v>682</v>
      </c>
      <c r="AD662" s="203">
        <v>4229</v>
      </c>
      <c r="AE662" s="136">
        <v>422</v>
      </c>
      <c r="AF662" s="136">
        <v>0</v>
      </c>
      <c r="AG662" s="136">
        <f>SUM(AE662:AF662)</f>
        <v>422</v>
      </c>
      <c r="AH662" s="136">
        <f>ROUND((AG662+W662)-MAX(0.3*(AG662-122-194),0),0)</f>
        <v>501</v>
      </c>
      <c r="AI662" s="203">
        <v>401</v>
      </c>
      <c r="AJ662" s="204">
        <v>22.3</v>
      </c>
      <c r="AK662" s="136">
        <v>1</v>
      </c>
      <c r="AL662" s="136">
        <v>74</v>
      </c>
      <c r="AM662" s="136">
        <v>26</v>
      </c>
      <c r="AN662" s="6">
        <v>0.74</v>
      </c>
      <c r="AO662" s="136">
        <v>33</v>
      </c>
      <c r="AP662" s="136">
        <v>1</v>
      </c>
      <c r="AQ662" s="6">
        <v>0.97</v>
      </c>
      <c r="AR662" s="149">
        <v>0</v>
      </c>
      <c r="AS662" s="149">
        <v>0.17599999999999999</v>
      </c>
      <c r="AT662" s="149">
        <v>0.184</v>
      </c>
      <c r="AU662" s="149">
        <v>0.184</v>
      </c>
      <c r="AV662" s="136">
        <v>0</v>
      </c>
      <c r="AW662" s="136">
        <v>1324</v>
      </c>
      <c r="AX662" s="136">
        <v>1384</v>
      </c>
      <c r="AY662" s="136">
        <v>1384</v>
      </c>
      <c r="AZ662" s="149">
        <v>0</v>
      </c>
      <c r="BA662" s="149">
        <v>0.12570000000000001</v>
      </c>
      <c r="BB662" s="149">
        <v>0.13139999999999999</v>
      </c>
      <c r="BC662" s="149">
        <v>0.13139999999999999</v>
      </c>
      <c r="BD662" s="138">
        <v>0</v>
      </c>
      <c r="BE662" s="138"/>
      <c r="BF662" s="138"/>
      <c r="BG662" s="136">
        <v>0</v>
      </c>
      <c r="BH662" s="6">
        <v>4.25</v>
      </c>
      <c r="BI662" s="6">
        <v>4.25</v>
      </c>
      <c r="BJ662" s="136">
        <v>54745</v>
      </c>
      <c r="BK662" s="136">
        <v>8642</v>
      </c>
      <c r="BL662" s="136">
        <v>713</v>
      </c>
      <c r="BM662" s="136">
        <v>45390</v>
      </c>
      <c r="BN662" s="238">
        <v>308034</v>
      </c>
      <c r="BO662" s="136">
        <v>42469.25</v>
      </c>
      <c r="BP662" s="136">
        <v>86531.1213222222</v>
      </c>
      <c r="BQ662" s="136">
        <v>14730.2799</v>
      </c>
      <c r="BR662" s="136">
        <v>185661.392788889</v>
      </c>
      <c r="BS662" s="136">
        <v>51276.475722222203</v>
      </c>
      <c r="BT662" s="136">
        <v>5499.2596000000003</v>
      </c>
      <c r="BU662" s="136">
        <v>76016.780533333294</v>
      </c>
    </row>
    <row r="663" spans="1:73">
      <c r="A663" s="4" t="s">
        <v>120</v>
      </c>
      <c r="B663" s="137">
        <v>50</v>
      </c>
      <c r="C663" s="137">
        <v>1992</v>
      </c>
      <c r="D663" s="190">
        <v>5004636</v>
      </c>
      <c r="E663" s="141">
        <v>2549773</v>
      </c>
      <c r="F663" s="141">
        <v>137382</v>
      </c>
      <c r="G663" s="191">
        <v>5.0999999999999996</v>
      </c>
      <c r="H663" s="209"/>
      <c r="I663" s="209"/>
      <c r="J663" s="209"/>
      <c r="K663" s="145">
        <v>112972</v>
      </c>
      <c r="L663" s="197"/>
      <c r="N663" s="140">
        <v>101190913</v>
      </c>
      <c r="O663" s="145">
        <v>17417</v>
      </c>
      <c r="P663" s="145">
        <v>243857</v>
      </c>
      <c r="Q663" s="145">
        <v>81680</v>
      </c>
      <c r="R663" s="145">
        <v>333976.59999999998</v>
      </c>
      <c r="S663" s="145">
        <v>123181.5</v>
      </c>
      <c r="T663" s="145">
        <v>440</v>
      </c>
      <c r="U663" s="145">
        <v>517</v>
      </c>
      <c r="V663" s="145">
        <v>617</v>
      </c>
      <c r="W663" s="145">
        <v>111</v>
      </c>
      <c r="X663" s="145">
        <v>203</v>
      </c>
      <c r="Y663" s="145">
        <v>292</v>
      </c>
      <c r="Z663" s="145">
        <v>370</v>
      </c>
      <c r="AA663" s="136">
        <f>ROUND((T663+X663)-MAX(0.3*(T663-122-194),0),0)</f>
        <v>606</v>
      </c>
      <c r="AB663" s="136">
        <f>ROUND((U663+Y663)-MAX(0.3*(U663-122-194),0),0)</f>
        <v>749</v>
      </c>
      <c r="AC663" s="136">
        <f>ROUND((V663+Z663)-MAX(0.3*(V663-122-194),0),0)</f>
        <v>897</v>
      </c>
      <c r="AD663" s="203">
        <v>10080</v>
      </c>
      <c r="AE663" s="136">
        <v>422</v>
      </c>
      <c r="AF663" s="136">
        <v>92</v>
      </c>
      <c r="AG663" s="136">
        <f>SUM(AE663:AF663)</f>
        <v>514</v>
      </c>
      <c r="AH663" s="136">
        <f>ROUND((AG663+W663)-MAX(0.3*(AG663-122-194),0),0)</f>
        <v>566</v>
      </c>
      <c r="AI663" s="203">
        <v>560</v>
      </c>
      <c r="AJ663" s="204">
        <v>10.9</v>
      </c>
      <c r="AK663" s="136">
        <v>0</v>
      </c>
      <c r="AL663" s="136">
        <v>58</v>
      </c>
      <c r="AM663" s="136">
        <v>41</v>
      </c>
      <c r="AN663" s="6">
        <v>0.59</v>
      </c>
      <c r="AO663" s="136">
        <v>19</v>
      </c>
      <c r="AP663" s="136">
        <v>14</v>
      </c>
      <c r="AQ663" s="6">
        <v>0.57999999999999996</v>
      </c>
      <c r="AR663" s="149">
        <v>0</v>
      </c>
      <c r="AS663" s="149">
        <v>0.17599999999999999</v>
      </c>
      <c r="AT663" s="149">
        <v>0.184</v>
      </c>
      <c r="AU663" s="149">
        <v>0.184</v>
      </c>
      <c r="AV663" s="136">
        <v>0</v>
      </c>
      <c r="AW663" s="136">
        <v>1324</v>
      </c>
      <c r="AX663" s="136">
        <v>1384</v>
      </c>
      <c r="AY663" s="136">
        <v>1384</v>
      </c>
      <c r="AZ663" s="149">
        <v>0</v>
      </c>
      <c r="BA663" s="149">
        <v>0.12570000000000001</v>
      </c>
      <c r="BB663" s="149">
        <v>0.13139999999999999</v>
      </c>
      <c r="BC663" s="149">
        <v>0.13139999999999999</v>
      </c>
      <c r="BD663" s="138">
        <v>0.05</v>
      </c>
      <c r="BE663" s="138">
        <v>0.25</v>
      </c>
      <c r="BF663" s="138">
        <v>0.75</v>
      </c>
      <c r="BG663" s="136">
        <v>1</v>
      </c>
      <c r="BH663" s="6">
        <v>4.25</v>
      </c>
      <c r="BI663" s="6">
        <v>4.25</v>
      </c>
      <c r="BJ663" s="136">
        <v>98186</v>
      </c>
      <c r="BK663" s="136">
        <v>20481</v>
      </c>
      <c r="BL663" s="136">
        <v>1175</v>
      </c>
      <c r="BM663" s="136">
        <v>76530</v>
      </c>
      <c r="BN663" s="238">
        <v>440136</v>
      </c>
      <c r="BO663" s="136">
        <v>82701.5</v>
      </c>
      <c r="BP663" s="136">
        <v>137810.975144444</v>
      </c>
      <c r="BQ663" s="136">
        <v>30887.236933333301</v>
      </c>
      <c r="BR663" s="136">
        <v>471079.58767777798</v>
      </c>
      <c r="BS663" s="136">
        <v>19707.775311111101</v>
      </c>
      <c r="BT663" s="136">
        <v>975.64700000000005</v>
      </c>
      <c r="BU663" s="136">
        <v>23406.0889333333</v>
      </c>
    </row>
    <row r="664" spans="1:73">
      <c r="A664" s="4" t="s">
        <v>121</v>
      </c>
      <c r="B664" s="137">
        <v>51</v>
      </c>
      <c r="C664" s="137">
        <v>1992</v>
      </c>
      <c r="D664" s="190">
        <v>463491</v>
      </c>
      <c r="E664" s="141">
        <v>225504</v>
      </c>
      <c r="F664" s="141">
        <v>13355</v>
      </c>
      <c r="G664" s="191">
        <v>5.6</v>
      </c>
      <c r="H664" s="209"/>
      <c r="I664" s="209"/>
      <c r="J664" s="209"/>
      <c r="K664" s="145">
        <v>13179</v>
      </c>
      <c r="L664" s="197"/>
      <c r="N664" s="140">
        <v>9072027</v>
      </c>
      <c r="O664" s="145">
        <v>73351</v>
      </c>
      <c r="P664" s="145">
        <v>18935</v>
      </c>
      <c r="Q664" s="145">
        <v>6625</v>
      </c>
      <c r="R664" s="145">
        <v>33433.83</v>
      </c>
      <c r="S664" s="145">
        <v>12249.08</v>
      </c>
      <c r="T664" s="145">
        <v>320</v>
      </c>
      <c r="U664" s="145">
        <v>360</v>
      </c>
      <c r="V664" s="145">
        <v>390</v>
      </c>
      <c r="W664" s="145">
        <v>111</v>
      </c>
      <c r="X664" s="145">
        <v>203</v>
      </c>
      <c r="Y664" s="145">
        <v>292</v>
      </c>
      <c r="Z664" s="145">
        <v>370</v>
      </c>
      <c r="AA664" s="136">
        <f>ROUND((T664+X664)-MAX(0.3*(T664-122-194),0),0)</f>
        <v>522</v>
      </c>
      <c r="AB664" s="136">
        <f>ROUND((U664+Y664)-MAX(0.3*(U664-122-194),0),0)</f>
        <v>639</v>
      </c>
      <c r="AC664" s="136">
        <f>ROUND((V664+Z664)-MAX(0.3*(V664-122-194),0),0)</f>
        <v>738</v>
      </c>
      <c r="AD664" s="203">
        <v>549</v>
      </c>
      <c r="AE664" s="136">
        <v>422</v>
      </c>
      <c r="AF664" s="136">
        <v>20</v>
      </c>
      <c r="AG664" s="136">
        <f>SUM(AE664:AF664)</f>
        <v>442</v>
      </c>
      <c r="AH664" s="136">
        <f>ROUND((AG664+W664)-MAX(0.3*(AG664-122-194),0),0)</f>
        <v>515</v>
      </c>
      <c r="AI664" s="203">
        <v>49</v>
      </c>
      <c r="AJ664" s="204">
        <v>10.3</v>
      </c>
      <c r="AK664" s="136">
        <v>1</v>
      </c>
      <c r="AL664" s="136">
        <v>22</v>
      </c>
      <c r="AM664" s="136">
        <v>42</v>
      </c>
      <c r="AN664" s="6">
        <v>0.34</v>
      </c>
      <c r="AO664" s="136">
        <v>10</v>
      </c>
      <c r="AP664" s="136">
        <v>20</v>
      </c>
      <c r="AQ664" s="6">
        <v>0.33</v>
      </c>
      <c r="AR664" s="149">
        <v>0</v>
      </c>
      <c r="AS664" s="149">
        <v>0.17599999999999999</v>
      </c>
      <c r="AT664" s="149">
        <v>0.184</v>
      </c>
      <c r="AU664" s="149">
        <v>0.184</v>
      </c>
      <c r="AV664" s="136">
        <v>0</v>
      </c>
      <c r="AW664" s="136">
        <v>1324</v>
      </c>
      <c r="AX664" s="136">
        <v>1384</v>
      </c>
      <c r="AY664" s="136">
        <v>1384</v>
      </c>
      <c r="AZ664" s="149">
        <v>0</v>
      </c>
      <c r="BA664" s="149">
        <v>0.12570000000000001</v>
      </c>
      <c r="BB664" s="149">
        <v>0.13139999999999999</v>
      </c>
      <c r="BC664" s="149">
        <v>0.13139999999999999</v>
      </c>
      <c r="BD664" s="138">
        <v>0</v>
      </c>
      <c r="BE664" s="138"/>
      <c r="BF664" s="138"/>
      <c r="BG664" s="136">
        <v>0</v>
      </c>
      <c r="BH664" s="6">
        <v>4.25</v>
      </c>
      <c r="BI664" s="6">
        <v>1.6</v>
      </c>
      <c r="BJ664" s="136">
        <v>4548</v>
      </c>
      <c r="BK664" s="136">
        <v>734</v>
      </c>
      <c r="BL664" s="136">
        <v>59</v>
      </c>
      <c r="BM664" s="136">
        <v>3755</v>
      </c>
      <c r="BN664" s="238">
        <v>42401</v>
      </c>
      <c r="BO664" s="136">
        <v>10716.16666666667</v>
      </c>
      <c r="BP664" s="136">
        <v>15910.8319222222</v>
      </c>
      <c r="BQ664" s="136">
        <v>5203.6586888888896</v>
      </c>
      <c r="BR664" s="136">
        <v>58412.561422222199</v>
      </c>
      <c r="BS664" s="136">
        <v>3131.1419555555599</v>
      </c>
      <c r="BT664" s="136">
        <v>394.058911111111</v>
      </c>
      <c r="BU664" s="136">
        <v>4338.0079111111099</v>
      </c>
    </row>
    <row r="665" spans="1:73">
      <c r="A665" s="4" t="s">
        <v>70</v>
      </c>
      <c r="B665" s="137">
        <v>1</v>
      </c>
      <c r="C665" s="137">
        <v>1993</v>
      </c>
      <c r="D665" s="190">
        <v>4193114</v>
      </c>
      <c r="E665" s="141">
        <v>1856754</v>
      </c>
      <c r="F665" s="141">
        <v>147151</v>
      </c>
      <c r="G665" s="191">
        <v>7.3</v>
      </c>
      <c r="H665" s="209"/>
      <c r="I665" s="209"/>
      <c r="J665" s="209"/>
      <c r="K665" s="145">
        <v>84563</v>
      </c>
      <c r="L665" s="197"/>
      <c r="N665" s="140">
        <v>76199461</v>
      </c>
      <c r="O665" s="145">
        <v>52631</v>
      </c>
      <c r="P665" s="145">
        <v>139752</v>
      </c>
      <c r="Q665" s="145">
        <v>51559</v>
      </c>
      <c r="R665" s="145">
        <v>560047.19999999995</v>
      </c>
      <c r="S665" s="145">
        <v>215850.4</v>
      </c>
      <c r="T665" s="145">
        <v>137</v>
      </c>
      <c r="U665" s="145">
        <v>164</v>
      </c>
      <c r="V665" s="145">
        <v>194</v>
      </c>
      <c r="W665" s="145">
        <v>111</v>
      </c>
      <c r="X665" s="145">
        <v>203</v>
      </c>
      <c r="Y665" s="145">
        <v>292</v>
      </c>
      <c r="Z665" s="145">
        <v>370</v>
      </c>
      <c r="AA665" s="136">
        <f>ROUND((T665+X665)-MAX(0.3*(T665-127-200),0),0)</f>
        <v>340</v>
      </c>
      <c r="AB665" s="136">
        <f>ROUND((U665+Y665)-MAX(0.3*(U665-127-200),0),0)</f>
        <v>456</v>
      </c>
      <c r="AC665" s="136">
        <f>ROUND((V665+Z665)-MAX(0.3*(V665-127-200),0),0)</f>
        <v>564</v>
      </c>
      <c r="AD665" s="203">
        <v>13579</v>
      </c>
      <c r="AE665" s="136">
        <v>434</v>
      </c>
      <c r="AF665" s="136">
        <v>0</v>
      </c>
      <c r="AG665" s="136">
        <f>SUM(AE665:AF665)</f>
        <v>434</v>
      </c>
      <c r="AH665" s="136">
        <f>ROUND((AG665+W665)-MAX(0.3*(AG665-127-200),0),0)</f>
        <v>513</v>
      </c>
      <c r="AI665" s="203">
        <v>725</v>
      </c>
      <c r="AJ665" s="204">
        <v>17.399999999999999</v>
      </c>
      <c r="AK665" s="136">
        <v>0</v>
      </c>
      <c r="AL665" s="136">
        <v>82</v>
      </c>
      <c r="AM665" s="136">
        <v>23</v>
      </c>
      <c r="AN665" s="6">
        <v>0.78</v>
      </c>
      <c r="AO665" s="136">
        <v>28</v>
      </c>
      <c r="AP665" s="136">
        <v>7</v>
      </c>
      <c r="AQ665" s="6">
        <v>0.8</v>
      </c>
      <c r="AR665" s="149">
        <v>0</v>
      </c>
      <c r="AS665" s="149">
        <v>0.185</v>
      </c>
      <c r="AT665" s="149">
        <v>0.19500000000000001</v>
      </c>
      <c r="AU665" s="149">
        <v>0.19500000000000001</v>
      </c>
      <c r="AV665" s="136">
        <v>0</v>
      </c>
      <c r="AW665" s="136">
        <v>1434</v>
      </c>
      <c r="AX665" s="136">
        <v>1511</v>
      </c>
      <c r="AY665" s="136">
        <v>1511</v>
      </c>
      <c r="AZ665" s="149">
        <v>0</v>
      </c>
      <c r="BA665" s="149">
        <v>0.1321</v>
      </c>
      <c r="BB665" s="149">
        <v>0.13930000000000001</v>
      </c>
      <c r="BC665" s="149">
        <v>0.13930000000000001</v>
      </c>
      <c r="BD665" s="138">
        <v>0</v>
      </c>
      <c r="BE665" s="138"/>
      <c r="BF665" s="138"/>
      <c r="BG665" s="136">
        <v>0</v>
      </c>
      <c r="BH665" s="6">
        <v>4.25</v>
      </c>
      <c r="BI665" s="6">
        <v>4.25</v>
      </c>
      <c r="BJ665" s="136">
        <v>155734</v>
      </c>
      <c r="BK665" s="136">
        <v>42496</v>
      </c>
      <c r="BL665" s="136">
        <v>1611</v>
      </c>
      <c r="BM665" s="136">
        <v>111627</v>
      </c>
      <c r="BN665" s="238">
        <v>521539</v>
      </c>
      <c r="BO665" s="136">
        <v>120762.41666666701</v>
      </c>
      <c r="BP665" s="136">
        <v>262728.338444444</v>
      </c>
      <c r="BQ665" s="136">
        <v>39431.403922222198</v>
      </c>
      <c r="BR665" s="136">
        <v>547188.78101111099</v>
      </c>
      <c r="BS665" s="136">
        <v>99798.352599999998</v>
      </c>
      <c r="BT665" s="136">
        <v>6847.4870777777796</v>
      </c>
      <c r="BU665" s="136">
        <v>121958.64796666701</v>
      </c>
    </row>
    <row r="666" spans="1:73">
      <c r="A666" s="4" t="s">
        <v>71</v>
      </c>
      <c r="B666" s="137">
        <v>2</v>
      </c>
      <c r="C666" s="137">
        <v>1993</v>
      </c>
      <c r="D666" s="190">
        <v>596993</v>
      </c>
      <c r="E666" s="141">
        <v>272709</v>
      </c>
      <c r="F666" s="141">
        <v>22723</v>
      </c>
      <c r="G666" s="191">
        <v>7.7</v>
      </c>
      <c r="H666" s="209"/>
      <c r="I666" s="209"/>
      <c r="J666" s="209"/>
      <c r="K666" s="145">
        <v>23284</v>
      </c>
      <c r="L666" s="197"/>
      <c r="N666" s="140">
        <v>14837766</v>
      </c>
      <c r="O666" s="145">
        <v>12094</v>
      </c>
      <c r="P666" s="145">
        <v>36388</v>
      </c>
      <c r="Q666" s="145">
        <v>12129</v>
      </c>
      <c r="R666" s="145">
        <v>43115.25</v>
      </c>
      <c r="S666" s="145">
        <v>14298.58</v>
      </c>
      <c r="T666" s="145">
        <v>821</v>
      </c>
      <c r="U666" s="145">
        <v>923</v>
      </c>
      <c r="V666" s="145">
        <v>1025</v>
      </c>
      <c r="W666" s="145">
        <v>143</v>
      </c>
      <c r="X666" s="145">
        <v>262</v>
      </c>
      <c r="Y666" s="145">
        <v>376</v>
      </c>
      <c r="Z666" s="145">
        <v>477</v>
      </c>
      <c r="AA666" s="136">
        <f>ROUND((T666+X666)-MAX(0.3*(T666-216-349),0),0)</f>
        <v>1006</v>
      </c>
      <c r="AB666" s="136">
        <f>ROUND((U666+Y666)-MAX(0.3*(U666-216-349),0),0)</f>
        <v>1192</v>
      </c>
      <c r="AC666" s="136">
        <f>ROUND((V666+Z666)-MAX(0.3*(V666-216-349),0),0)</f>
        <v>1364</v>
      </c>
      <c r="AD666" s="203">
        <v>905</v>
      </c>
      <c r="AE666" s="136">
        <v>434</v>
      </c>
      <c r="AF666" s="136">
        <v>374</v>
      </c>
      <c r="AG666" s="136">
        <f>SUM(AE666:AF666)</f>
        <v>808</v>
      </c>
      <c r="AH666" s="136">
        <f>ROUND((AG666+W666)-MAX(0.3*(AG666-216-349),0),0)</f>
        <v>878</v>
      </c>
      <c r="AI666" s="203">
        <v>52</v>
      </c>
      <c r="AJ666" s="204">
        <v>9.1</v>
      </c>
      <c r="AK666" s="136">
        <v>0</v>
      </c>
      <c r="AL666" s="136">
        <v>23</v>
      </c>
      <c r="AM666" s="136">
        <v>17</v>
      </c>
      <c r="AN666" s="6">
        <v>0.57999999999999996</v>
      </c>
      <c r="AO666" s="136">
        <v>10</v>
      </c>
      <c r="AP666" s="136">
        <v>10</v>
      </c>
      <c r="AQ666" s="6">
        <v>0.5</v>
      </c>
      <c r="AR666" s="149">
        <v>0</v>
      </c>
      <c r="AS666" s="149">
        <v>0.185</v>
      </c>
      <c r="AT666" s="149">
        <v>0.19500000000000001</v>
      </c>
      <c r="AU666" s="149">
        <v>0.19500000000000001</v>
      </c>
      <c r="AV666" s="136">
        <v>0</v>
      </c>
      <c r="AW666" s="136">
        <v>1434</v>
      </c>
      <c r="AX666" s="136">
        <v>1511</v>
      </c>
      <c r="AY666" s="136">
        <v>1511</v>
      </c>
      <c r="AZ666" s="149">
        <v>0</v>
      </c>
      <c r="BA666" s="149">
        <v>0.1321</v>
      </c>
      <c r="BB666" s="149">
        <v>0.13930000000000001</v>
      </c>
      <c r="BC666" s="149">
        <v>0.13930000000000001</v>
      </c>
      <c r="BD666" s="138">
        <v>0</v>
      </c>
      <c r="BE666" s="138"/>
      <c r="BF666" s="138"/>
      <c r="BG666" s="136">
        <v>0</v>
      </c>
      <c r="BH666" s="6">
        <v>4.25</v>
      </c>
      <c r="BI666" s="6">
        <v>4.75</v>
      </c>
      <c r="BJ666" s="136">
        <v>5909</v>
      </c>
      <c r="BK666" s="136">
        <v>1204</v>
      </c>
      <c r="BL666" s="136">
        <v>109</v>
      </c>
      <c r="BM666" s="136">
        <v>4596</v>
      </c>
      <c r="BN666" s="238">
        <v>65079</v>
      </c>
      <c r="BO666" s="136">
        <v>11997.166666666701</v>
      </c>
      <c r="BP666" s="136">
        <v>19765.6675111111</v>
      </c>
      <c r="BQ666" s="136">
        <v>4657.1279333333296</v>
      </c>
      <c r="BR666" s="136">
        <v>44005.393744444402</v>
      </c>
      <c r="BS666" s="136">
        <v>4361.7156333333296</v>
      </c>
      <c r="BT666" s="136">
        <v>514.70354444444399</v>
      </c>
      <c r="BU666" s="136">
        <v>6095.2894777777801</v>
      </c>
    </row>
    <row r="667" spans="1:73">
      <c r="A667" s="4" t="s">
        <v>72</v>
      </c>
      <c r="B667" s="137">
        <v>3</v>
      </c>
      <c r="C667" s="137">
        <v>1993</v>
      </c>
      <c r="D667" s="190">
        <v>3993390</v>
      </c>
      <c r="E667" s="141">
        <v>1824253</v>
      </c>
      <c r="F667" s="141">
        <v>124774</v>
      </c>
      <c r="G667" s="191">
        <v>6.4</v>
      </c>
      <c r="H667" s="209"/>
      <c r="I667" s="209"/>
      <c r="J667" s="209"/>
      <c r="K667" s="145">
        <v>89300</v>
      </c>
      <c r="L667" s="197"/>
      <c r="N667" s="140">
        <v>76430689</v>
      </c>
      <c r="O667" s="145">
        <v>227798</v>
      </c>
      <c r="P667" s="145">
        <v>196539</v>
      </c>
      <c r="Q667" s="145">
        <v>69997</v>
      </c>
      <c r="R667" s="145">
        <v>488650.3</v>
      </c>
      <c r="S667" s="145">
        <v>178461.4</v>
      </c>
      <c r="T667" s="145">
        <v>275</v>
      </c>
      <c r="U667" s="145">
        <v>347</v>
      </c>
      <c r="V667" s="145">
        <v>418</v>
      </c>
      <c r="W667" s="145">
        <v>111</v>
      </c>
      <c r="X667" s="145">
        <v>203</v>
      </c>
      <c r="Y667" s="145">
        <v>292</v>
      </c>
      <c r="Z667" s="145">
        <v>370</v>
      </c>
      <c r="AA667" s="136">
        <f>ROUND((T667+X667)-MAX(0.3*(T667-127-200),0),0)</f>
        <v>478</v>
      </c>
      <c r="AB667" s="136">
        <f>ROUND((U667+Y667)-MAX(0.3*(U667-127-200),0),0)</f>
        <v>633</v>
      </c>
      <c r="AC667" s="136">
        <f>ROUND((V667+Z667)-MAX(0.3*(V667-127-200),0),0)</f>
        <v>761</v>
      </c>
      <c r="AD667" s="203">
        <v>12828</v>
      </c>
      <c r="AE667" s="136">
        <v>434</v>
      </c>
      <c r="AF667" s="136">
        <v>0</v>
      </c>
      <c r="AG667" s="136">
        <f>SUM(AE667:AF667)</f>
        <v>434</v>
      </c>
      <c r="AH667" s="136">
        <f>ROUND((AG667+W667)-MAX(0.3*(AG667-127-200),0),0)</f>
        <v>513</v>
      </c>
      <c r="AI667" s="203">
        <v>615</v>
      </c>
      <c r="AJ667" s="204">
        <v>15.4</v>
      </c>
      <c r="AK667" s="136">
        <v>0</v>
      </c>
      <c r="AL667" s="136">
        <v>27</v>
      </c>
      <c r="AM667" s="136">
        <v>33</v>
      </c>
      <c r="AN667" s="6">
        <v>0.45</v>
      </c>
      <c r="AO667" s="136">
        <v>17</v>
      </c>
      <c r="AP667" s="136">
        <v>13</v>
      </c>
      <c r="AQ667" s="6">
        <v>0.56999999999999995</v>
      </c>
      <c r="AR667" s="149">
        <v>0</v>
      </c>
      <c r="AS667" s="149">
        <v>0.185</v>
      </c>
      <c r="AT667" s="149">
        <v>0.19500000000000001</v>
      </c>
      <c r="AU667" s="149">
        <v>0.19500000000000001</v>
      </c>
      <c r="AV667" s="136">
        <v>0</v>
      </c>
      <c r="AW667" s="136">
        <v>1434</v>
      </c>
      <c r="AX667" s="136">
        <v>1511</v>
      </c>
      <c r="AY667" s="136">
        <v>1511</v>
      </c>
      <c r="AZ667" s="149">
        <v>0</v>
      </c>
      <c r="BA667" s="149">
        <v>0.1321</v>
      </c>
      <c r="BB667" s="149">
        <v>0.13930000000000001</v>
      </c>
      <c r="BC667" s="149">
        <v>0.13930000000000001</v>
      </c>
      <c r="BD667" s="138">
        <v>0</v>
      </c>
      <c r="BE667" s="138"/>
      <c r="BF667" s="138"/>
      <c r="BG667" s="136">
        <v>0</v>
      </c>
      <c r="BH667" s="6">
        <v>4.25</v>
      </c>
      <c r="BI667" s="6">
        <v>4.25</v>
      </c>
      <c r="BJ667" s="136">
        <v>63033</v>
      </c>
      <c r="BK667" s="136">
        <v>12985</v>
      </c>
      <c r="BL667" s="136">
        <v>817</v>
      </c>
      <c r="BM667" s="136">
        <v>49231</v>
      </c>
      <c r="BN667" s="238">
        <v>404030</v>
      </c>
      <c r="BO667" s="136">
        <v>90255.250000000073</v>
      </c>
      <c r="BP667" s="136">
        <v>201424.70581111099</v>
      </c>
      <c r="BQ667" s="136">
        <v>27653.131544444401</v>
      </c>
      <c r="BR667" s="136">
        <v>362057.53325555602</v>
      </c>
      <c r="BS667" s="136">
        <v>85664.290955555596</v>
      </c>
      <c r="BT667" s="136">
        <v>5389.1747222222202</v>
      </c>
      <c r="BU667" s="136">
        <v>100966.798511111</v>
      </c>
    </row>
    <row r="668" spans="1:73">
      <c r="A668" s="4" t="s">
        <v>73</v>
      </c>
      <c r="B668" s="137">
        <v>4</v>
      </c>
      <c r="C668" s="137">
        <v>1993</v>
      </c>
      <c r="D668" s="190">
        <v>2423743</v>
      </c>
      <c r="E668" s="141">
        <v>1105538</v>
      </c>
      <c r="F668" s="141">
        <v>72386</v>
      </c>
      <c r="G668" s="191">
        <v>6.1</v>
      </c>
      <c r="H668" s="209"/>
      <c r="I668" s="209"/>
      <c r="J668" s="209"/>
      <c r="K668" s="145">
        <v>47566</v>
      </c>
      <c r="L668" s="197"/>
      <c r="N668" s="140">
        <v>41722523</v>
      </c>
      <c r="O668" s="145">
        <v>24607</v>
      </c>
      <c r="P668" s="145">
        <v>72714</v>
      </c>
      <c r="Q668" s="145">
        <v>26565</v>
      </c>
      <c r="R668" s="145">
        <v>285025.90000000002</v>
      </c>
      <c r="S668" s="145">
        <v>106443.7</v>
      </c>
      <c r="T668" s="145">
        <v>162</v>
      </c>
      <c r="U668" s="145">
        <v>204</v>
      </c>
      <c r="V668" s="145">
        <v>247</v>
      </c>
      <c r="W668" s="145">
        <v>111</v>
      </c>
      <c r="X668" s="145">
        <v>203</v>
      </c>
      <c r="Y668" s="145">
        <v>292</v>
      </c>
      <c r="Z668" s="145">
        <v>370</v>
      </c>
      <c r="AA668" s="136">
        <f>ROUND((T668+X668)-MAX(0.3*(T668-127-200),0),0)</f>
        <v>365</v>
      </c>
      <c r="AB668" s="136">
        <f>ROUND((U668+Y668)-MAX(0.3*(U668-127-200),0),0)</f>
        <v>496</v>
      </c>
      <c r="AC668" s="136">
        <f>ROUND((V668+Z668)-MAX(0.3*(V668-127-200),0),0)</f>
        <v>617</v>
      </c>
      <c r="AD668" s="203">
        <v>6614</v>
      </c>
      <c r="AE668" s="136">
        <v>434</v>
      </c>
      <c r="AF668" s="136">
        <v>0</v>
      </c>
      <c r="AG668" s="136">
        <f>SUM(AE668:AF668)</f>
        <v>434</v>
      </c>
      <c r="AH668" s="136">
        <f>ROUND((AG668+W668)-MAX(0.3*(AG668-127-200),0),0)</f>
        <v>513</v>
      </c>
      <c r="AI668" s="203">
        <v>484</v>
      </c>
      <c r="AJ668" s="204">
        <v>20</v>
      </c>
      <c r="AK668" s="136">
        <v>1</v>
      </c>
      <c r="AL668" s="136">
        <v>90</v>
      </c>
      <c r="AM668" s="136">
        <v>9</v>
      </c>
      <c r="AN668" s="6">
        <v>0.91</v>
      </c>
      <c r="AO668" s="136">
        <v>31</v>
      </c>
      <c r="AP668" s="136">
        <v>4</v>
      </c>
      <c r="AQ668" s="6">
        <v>0.89</v>
      </c>
      <c r="AR668" s="149">
        <v>0</v>
      </c>
      <c r="AS668" s="149">
        <v>0.185</v>
      </c>
      <c r="AT668" s="149">
        <v>0.19500000000000001</v>
      </c>
      <c r="AU668" s="149">
        <v>0.19500000000000001</v>
      </c>
      <c r="AV668" s="136">
        <v>0</v>
      </c>
      <c r="AW668" s="136">
        <v>1434</v>
      </c>
      <c r="AX668" s="136">
        <v>1511</v>
      </c>
      <c r="AY668" s="136">
        <v>1511</v>
      </c>
      <c r="AZ668" s="149">
        <v>0</v>
      </c>
      <c r="BA668" s="149">
        <v>0.1321</v>
      </c>
      <c r="BB668" s="149">
        <v>0.13930000000000001</v>
      </c>
      <c r="BC668" s="149">
        <v>0.13930000000000001</v>
      </c>
      <c r="BD668" s="138">
        <v>0</v>
      </c>
      <c r="BE668" s="138"/>
      <c r="BF668" s="138"/>
      <c r="BG668" s="136">
        <v>0</v>
      </c>
      <c r="BH668" s="6">
        <v>4.25</v>
      </c>
      <c r="BI668" s="6">
        <v>4.25</v>
      </c>
      <c r="BJ668" s="136">
        <v>90582</v>
      </c>
      <c r="BK668" s="136">
        <v>23335</v>
      </c>
      <c r="BL668" s="136">
        <v>1186</v>
      </c>
      <c r="BM668" s="136">
        <v>66061</v>
      </c>
      <c r="BN668" s="238">
        <v>339451</v>
      </c>
      <c r="BO668" s="136">
        <v>83518.75</v>
      </c>
      <c r="BP668" s="136">
        <v>143453.15638888901</v>
      </c>
      <c r="BQ668" s="136">
        <v>22641.639555555601</v>
      </c>
      <c r="BR668" s="136">
        <v>306059.81062222202</v>
      </c>
      <c r="BS668" s="136">
        <v>80287.578088888898</v>
      </c>
      <c r="BT668" s="136">
        <v>6481.9766</v>
      </c>
      <c r="BU668" s="136">
        <v>104863.478377778</v>
      </c>
    </row>
    <row r="669" spans="1:73">
      <c r="A669" s="4" t="s">
        <v>74</v>
      </c>
      <c r="B669" s="137">
        <v>5</v>
      </c>
      <c r="C669" s="137">
        <v>1993</v>
      </c>
      <c r="D669" s="190">
        <v>31147208</v>
      </c>
      <c r="E669" s="141">
        <v>13817032</v>
      </c>
      <c r="F669" s="141">
        <v>1444167</v>
      </c>
      <c r="G669" s="191">
        <v>9.5</v>
      </c>
      <c r="H669" s="209"/>
      <c r="I669" s="209"/>
      <c r="J669" s="209"/>
      <c r="K669" s="145">
        <v>826447</v>
      </c>
      <c r="L669" s="197"/>
      <c r="N669" s="140">
        <v>718212128</v>
      </c>
      <c r="O669" s="145">
        <v>1633657</v>
      </c>
      <c r="P669" s="145">
        <v>2462489</v>
      </c>
      <c r="Q669" s="145">
        <v>859284</v>
      </c>
      <c r="R669" s="145">
        <v>2865833</v>
      </c>
      <c r="S669" s="145">
        <v>1075496</v>
      </c>
      <c r="T669" s="145">
        <v>504</v>
      </c>
      <c r="U669" s="145">
        <v>624</v>
      </c>
      <c r="V669" s="145">
        <v>743</v>
      </c>
      <c r="W669" s="145">
        <v>111</v>
      </c>
      <c r="X669" s="145">
        <v>203</v>
      </c>
      <c r="Y669" s="145">
        <v>292</v>
      </c>
      <c r="Z669" s="145">
        <v>370</v>
      </c>
      <c r="AA669" s="136">
        <f>ROUND((T669+X669)-MAX(0.3*(T669-127-200),0),0)</f>
        <v>654</v>
      </c>
      <c r="AB669" s="136">
        <f>ROUND((U669+Y669)-MAX(0.3*(U669-127-200),0),0)</f>
        <v>827</v>
      </c>
      <c r="AC669" s="136">
        <f>ROUND((V669+Z669)-MAX(0.3*(V669-127-200),0),0)</f>
        <v>988</v>
      </c>
      <c r="AD669" s="203">
        <v>223455</v>
      </c>
      <c r="AE669" s="136">
        <v>434</v>
      </c>
      <c r="AF669" s="136">
        <v>186</v>
      </c>
      <c r="AG669" s="136">
        <f>SUM(AE669:AF669)</f>
        <v>620</v>
      </c>
      <c r="AH669" s="136">
        <f>ROUND((AG669+W669)-MAX(0.3*(AG669-127-200),0),0)</f>
        <v>643</v>
      </c>
      <c r="AI669" s="203">
        <v>5803</v>
      </c>
      <c r="AJ669" s="204">
        <v>18.2</v>
      </c>
      <c r="AK669" s="136">
        <v>0</v>
      </c>
      <c r="AL669" s="136">
        <v>47</v>
      </c>
      <c r="AM669" s="136">
        <v>33</v>
      </c>
      <c r="AN669" s="6">
        <v>0.59</v>
      </c>
      <c r="AO669" s="136">
        <v>25</v>
      </c>
      <c r="AP669" s="136">
        <v>13</v>
      </c>
      <c r="AQ669" s="6">
        <v>0.66</v>
      </c>
      <c r="AR669" s="149">
        <v>0</v>
      </c>
      <c r="AS669" s="149">
        <v>0.185</v>
      </c>
      <c r="AT669" s="149">
        <v>0.19500000000000001</v>
      </c>
      <c r="AU669" s="149">
        <v>0.19500000000000001</v>
      </c>
      <c r="AV669" s="136">
        <v>0</v>
      </c>
      <c r="AW669" s="136">
        <v>1434</v>
      </c>
      <c r="AX669" s="136">
        <v>1511</v>
      </c>
      <c r="AY669" s="136">
        <v>1511</v>
      </c>
      <c r="AZ669" s="149">
        <v>0</v>
      </c>
      <c r="BA669" s="149">
        <v>0.1321</v>
      </c>
      <c r="BB669" s="149">
        <v>0.13930000000000001</v>
      </c>
      <c r="BC669" s="149">
        <v>0.13930000000000001</v>
      </c>
      <c r="BD669" s="138">
        <v>0</v>
      </c>
      <c r="BE669" s="138"/>
      <c r="BF669" s="138"/>
      <c r="BG669" s="136">
        <v>0</v>
      </c>
      <c r="BH669" s="6">
        <v>4.25</v>
      </c>
      <c r="BI669" s="6">
        <v>4.25</v>
      </c>
      <c r="BJ669" s="136">
        <v>994213</v>
      </c>
      <c r="BK669" s="136">
        <v>335845</v>
      </c>
      <c r="BL669" s="136">
        <v>22602</v>
      </c>
      <c r="BM669" s="136">
        <v>635766</v>
      </c>
      <c r="BN669" s="238">
        <v>4833824</v>
      </c>
      <c r="BO669" s="136">
        <v>658465.91666666698</v>
      </c>
      <c r="BP669" s="136">
        <v>1501558.5975111099</v>
      </c>
      <c r="BQ669" s="136">
        <v>141260.93178888899</v>
      </c>
      <c r="BR669" s="136">
        <v>2222597.7466222201</v>
      </c>
      <c r="BS669" s="136">
        <v>546561.28891111095</v>
      </c>
      <c r="BT669" s="136">
        <v>18351.0932222222</v>
      </c>
      <c r="BU669" s="136">
        <v>595651.08473333297</v>
      </c>
    </row>
    <row r="670" spans="1:73">
      <c r="A670" s="4" t="s">
        <v>75</v>
      </c>
      <c r="B670" s="137">
        <v>6</v>
      </c>
      <c r="C670" s="137">
        <v>1993</v>
      </c>
      <c r="D670" s="190">
        <v>3560884</v>
      </c>
      <c r="E670" s="141">
        <v>1828679</v>
      </c>
      <c r="F670" s="141">
        <v>102463</v>
      </c>
      <c r="G670" s="191">
        <v>5.3</v>
      </c>
      <c r="H670" s="209"/>
      <c r="I670" s="209"/>
      <c r="J670" s="209"/>
      <c r="K670" s="145">
        <v>95659</v>
      </c>
      <c r="L670" s="197"/>
      <c r="N670" s="140">
        <v>80953444</v>
      </c>
      <c r="O670" s="145">
        <v>346894</v>
      </c>
      <c r="P670" s="145">
        <v>123244</v>
      </c>
      <c r="Q670" s="145">
        <v>42543</v>
      </c>
      <c r="R670" s="145">
        <v>272618.09999999998</v>
      </c>
      <c r="S670" s="145">
        <v>107551.4</v>
      </c>
      <c r="T670" s="145">
        <v>280</v>
      </c>
      <c r="U670" s="145">
        <v>356</v>
      </c>
      <c r="V670" s="145">
        <v>432</v>
      </c>
      <c r="W670" s="145">
        <v>111</v>
      </c>
      <c r="X670" s="145">
        <v>203</v>
      </c>
      <c r="Y670" s="145">
        <v>292</v>
      </c>
      <c r="Z670" s="145">
        <v>370</v>
      </c>
      <c r="AA670" s="136">
        <f>ROUND((T670+X670)-MAX(0.3*(T670-127-200),0),0)</f>
        <v>483</v>
      </c>
      <c r="AB670" s="136">
        <f>ROUND((U670+Y670)-MAX(0.3*(U670-127-200),0),0)</f>
        <v>639</v>
      </c>
      <c r="AC670" s="136">
        <f>ROUND((V670+Z670)-MAX(0.3*(V670-127-200),0),0)</f>
        <v>771</v>
      </c>
      <c r="AD670" s="203">
        <v>5146</v>
      </c>
      <c r="AE670" s="136">
        <v>434</v>
      </c>
      <c r="AF670" s="136">
        <v>56</v>
      </c>
      <c r="AG670" s="136">
        <f>SUM(AE670:AF670)</f>
        <v>490</v>
      </c>
      <c r="AH670" s="136">
        <f>ROUND((AG670+W670)-MAX(0.3*(AG670-127-200),0),0)</f>
        <v>552</v>
      </c>
      <c r="AI670" s="203">
        <v>354</v>
      </c>
      <c r="AJ670" s="204">
        <v>9.9</v>
      </c>
      <c r="AK670" s="136">
        <v>1</v>
      </c>
      <c r="AL670" s="136">
        <v>27</v>
      </c>
      <c r="AM670" s="136">
        <v>38</v>
      </c>
      <c r="AN670" s="6">
        <v>0.42</v>
      </c>
      <c r="AO670" s="136">
        <v>12</v>
      </c>
      <c r="AP670" s="136">
        <v>23</v>
      </c>
      <c r="AQ670" s="6">
        <v>0.34</v>
      </c>
      <c r="AR670" s="149">
        <v>0</v>
      </c>
      <c r="AS670" s="149">
        <v>0.185</v>
      </c>
      <c r="AT670" s="149">
        <v>0.19500000000000001</v>
      </c>
      <c r="AU670" s="149">
        <v>0.19500000000000001</v>
      </c>
      <c r="AV670" s="136">
        <v>0</v>
      </c>
      <c r="AW670" s="136">
        <v>1434</v>
      </c>
      <c r="AX670" s="136">
        <v>1511</v>
      </c>
      <c r="AY670" s="136">
        <v>1511</v>
      </c>
      <c r="AZ670" s="149">
        <v>0</v>
      </c>
      <c r="BA670" s="149">
        <v>0.1321</v>
      </c>
      <c r="BB670" s="149">
        <v>0.13930000000000001</v>
      </c>
      <c r="BC670" s="149">
        <v>0.13930000000000001</v>
      </c>
      <c r="BD670" s="138">
        <v>0</v>
      </c>
      <c r="BE670" s="138"/>
      <c r="BF670" s="138"/>
      <c r="BG670" s="136">
        <v>0</v>
      </c>
      <c r="BH670" s="6">
        <v>4.25</v>
      </c>
      <c r="BI670" s="6">
        <v>3</v>
      </c>
      <c r="BJ670" s="136">
        <v>51055</v>
      </c>
      <c r="BK670" s="136">
        <v>9556</v>
      </c>
      <c r="BL670" s="136">
        <v>514</v>
      </c>
      <c r="BM670" s="136">
        <v>40985</v>
      </c>
      <c r="BN670" s="238">
        <v>280664</v>
      </c>
      <c r="BO670" s="136">
        <v>58967</v>
      </c>
      <c r="BP670" s="136">
        <v>112446.19517777801</v>
      </c>
      <c r="BQ670" s="136">
        <v>25277.317955555602</v>
      </c>
      <c r="BR670" s="136">
        <v>294329.61764444399</v>
      </c>
      <c r="BS670" s="136">
        <v>28032.740166666699</v>
      </c>
      <c r="BT670" s="136">
        <v>1980.05378888889</v>
      </c>
      <c r="BU670" s="136">
        <v>36299.053099999997</v>
      </c>
    </row>
    <row r="671" spans="1:73">
      <c r="A671" s="4" t="s">
        <v>76</v>
      </c>
      <c r="B671" s="137">
        <v>7</v>
      </c>
      <c r="C671" s="137">
        <v>1993</v>
      </c>
      <c r="D671" s="190">
        <v>3272325</v>
      </c>
      <c r="E671" s="141">
        <v>1676578</v>
      </c>
      <c r="F671" s="141">
        <v>119138</v>
      </c>
      <c r="G671" s="191">
        <v>6.6</v>
      </c>
      <c r="H671" s="209"/>
      <c r="I671" s="209"/>
      <c r="J671" s="209"/>
      <c r="K671" s="145">
        <v>107680</v>
      </c>
      <c r="L671" s="197"/>
      <c r="N671" s="140">
        <v>97514376</v>
      </c>
      <c r="O671" s="145">
        <v>129028</v>
      </c>
      <c r="P671" s="145">
        <v>161506</v>
      </c>
      <c r="Q671" s="145">
        <v>57315</v>
      </c>
      <c r="R671" s="145">
        <v>215387.3</v>
      </c>
      <c r="S671" s="145">
        <v>92751.75</v>
      </c>
      <c r="T671" s="145">
        <v>549</v>
      </c>
      <c r="U671" s="145">
        <v>680</v>
      </c>
      <c r="V671" s="145">
        <v>792</v>
      </c>
      <c r="W671" s="145">
        <v>111</v>
      </c>
      <c r="X671" s="145">
        <v>203</v>
      </c>
      <c r="Y671" s="145">
        <v>292</v>
      </c>
      <c r="Z671" s="145">
        <v>370</v>
      </c>
      <c r="AA671" s="136">
        <f>ROUND((T671+X671)-MAX(0.3*(T671-127-200),0),0)</f>
        <v>685</v>
      </c>
      <c r="AB671" s="136">
        <f>ROUND((U671+Y671)-MAX(0.3*(U671-127-200),0),0)</f>
        <v>866</v>
      </c>
      <c r="AC671" s="136">
        <f>ROUND((V671+Z671)-MAX(0.3*(V671-127-200),0),0)</f>
        <v>1023</v>
      </c>
      <c r="AD671" s="203">
        <v>5530</v>
      </c>
      <c r="AE671" s="136">
        <v>434</v>
      </c>
      <c r="AF671" s="136">
        <v>313</v>
      </c>
      <c r="AG671" s="136">
        <f>SUM(AE671:AF671)</f>
        <v>747</v>
      </c>
      <c r="AH671" s="136">
        <f>ROUND((AG671+W671)-MAX(0.3*(AG671-127-200),0),0)</f>
        <v>732</v>
      </c>
      <c r="AI671" s="203">
        <v>277</v>
      </c>
      <c r="AJ671" s="204">
        <v>8.5</v>
      </c>
      <c r="AK671" s="136">
        <v>0</v>
      </c>
      <c r="AL671" s="136">
        <v>87</v>
      </c>
      <c r="AM671" s="136">
        <v>64</v>
      </c>
      <c r="AN671" s="6">
        <v>0.57999999999999996</v>
      </c>
      <c r="AO671" s="136">
        <v>20</v>
      </c>
      <c r="AP671" s="136">
        <v>16</v>
      </c>
      <c r="AQ671" s="6">
        <v>0.56000000000000005</v>
      </c>
      <c r="AR671" s="149">
        <v>0</v>
      </c>
      <c r="AS671" s="149">
        <v>0.185</v>
      </c>
      <c r="AT671" s="149">
        <v>0.19500000000000001</v>
      </c>
      <c r="AU671" s="149">
        <v>0.19500000000000001</v>
      </c>
      <c r="AV671" s="136">
        <v>0</v>
      </c>
      <c r="AW671" s="136">
        <v>1434</v>
      </c>
      <c r="AX671" s="136">
        <v>1511</v>
      </c>
      <c r="AY671" s="136">
        <v>1511</v>
      </c>
      <c r="AZ671" s="149">
        <v>0</v>
      </c>
      <c r="BA671" s="149">
        <v>0.1321</v>
      </c>
      <c r="BB671" s="149">
        <v>0.13930000000000001</v>
      </c>
      <c r="BC671" s="149">
        <v>0.13930000000000001</v>
      </c>
      <c r="BD671" s="138">
        <v>0</v>
      </c>
      <c r="BE671" s="138"/>
      <c r="BF671" s="138"/>
      <c r="BG671" s="136">
        <v>0</v>
      </c>
      <c r="BH671" s="6">
        <v>4.25</v>
      </c>
      <c r="BI671" s="6">
        <v>4.2699999999999996</v>
      </c>
      <c r="BJ671" s="136">
        <v>40233</v>
      </c>
      <c r="BK671" s="136">
        <v>7597</v>
      </c>
      <c r="BL671" s="136">
        <v>525</v>
      </c>
      <c r="BM671" s="136">
        <v>32111</v>
      </c>
      <c r="BN671" s="238">
        <v>333685</v>
      </c>
      <c r="BO671" s="136">
        <v>65734.75</v>
      </c>
      <c r="BP671" s="136">
        <v>83737.125355555603</v>
      </c>
      <c r="BQ671" s="136">
        <v>14792.126322222201</v>
      </c>
      <c r="BR671" s="136">
        <v>219614.40728888899</v>
      </c>
      <c r="BS671" s="136">
        <v>29124.033111111101</v>
      </c>
      <c r="BT671" s="136">
        <v>1968.26457777778</v>
      </c>
      <c r="BU671" s="136">
        <v>37305.046144444401</v>
      </c>
    </row>
    <row r="672" spans="1:73">
      <c r="A672" s="4" t="s">
        <v>77</v>
      </c>
      <c r="B672" s="137">
        <v>8</v>
      </c>
      <c r="C672" s="137">
        <v>1993</v>
      </c>
      <c r="D672" s="190">
        <v>699475</v>
      </c>
      <c r="E672" s="141">
        <v>357777</v>
      </c>
      <c r="F672" s="141">
        <v>19077</v>
      </c>
      <c r="G672" s="191">
        <v>5.0999999999999996</v>
      </c>
      <c r="H672" s="209"/>
      <c r="I672" s="209"/>
      <c r="J672" s="209"/>
      <c r="K672" s="145">
        <v>23509</v>
      </c>
      <c r="L672" s="197"/>
      <c r="N672" s="140">
        <v>16547403</v>
      </c>
      <c r="O672" s="145">
        <v>14099</v>
      </c>
      <c r="P672" s="145">
        <v>27672</v>
      </c>
      <c r="Q672" s="145">
        <v>11395</v>
      </c>
      <c r="R672" s="145">
        <v>57884.75</v>
      </c>
      <c r="S672" s="145">
        <v>21438.92</v>
      </c>
      <c r="T672" s="145">
        <v>270</v>
      </c>
      <c r="U672" s="145">
        <v>338</v>
      </c>
      <c r="V672" s="145">
        <v>407</v>
      </c>
      <c r="W672" s="145">
        <v>111</v>
      </c>
      <c r="X672" s="145">
        <v>203</v>
      </c>
      <c r="Y672" s="145">
        <v>292</v>
      </c>
      <c r="Z672" s="145">
        <v>370</v>
      </c>
      <c r="AA672" s="136">
        <f>ROUND((T672+X672)-MAX(0.3*(T672-127-200),0),0)</f>
        <v>473</v>
      </c>
      <c r="AB672" s="136">
        <f>ROUND((U672+Y672)-MAX(0.3*(U672-127-200),0),0)</f>
        <v>627</v>
      </c>
      <c r="AC672" s="136">
        <f>ROUND((V672+Z672)-MAX(0.3*(V672-127-200),0),0)</f>
        <v>753</v>
      </c>
      <c r="AD672" s="203">
        <v>2424</v>
      </c>
      <c r="AE672" s="136">
        <v>434</v>
      </c>
      <c r="AF672" s="136">
        <v>0</v>
      </c>
      <c r="AG672" s="136">
        <f>SUM(AE672:AF672)</f>
        <v>434</v>
      </c>
      <c r="AH672" s="136">
        <f>ROUND((AG672+W672)-MAX(0.3*(AG672-127-200),0),0)</f>
        <v>513</v>
      </c>
      <c r="AI672" s="203">
        <v>73</v>
      </c>
      <c r="AJ672" s="204">
        <v>10.199999999999999</v>
      </c>
      <c r="AK672" s="136">
        <v>1</v>
      </c>
      <c r="AL672" s="136">
        <v>17</v>
      </c>
      <c r="AM672" s="136">
        <v>24</v>
      </c>
      <c r="AN672" s="6">
        <v>0.41</v>
      </c>
      <c r="AO672" s="136">
        <v>15</v>
      </c>
      <c r="AP672" s="136">
        <v>6</v>
      </c>
      <c r="AQ672" s="6">
        <v>0.71</v>
      </c>
      <c r="AR672" s="149">
        <v>0</v>
      </c>
      <c r="AS672" s="149">
        <v>0.185</v>
      </c>
      <c r="AT672" s="149">
        <v>0.19500000000000001</v>
      </c>
      <c r="AU672" s="149">
        <v>0.19500000000000001</v>
      </c>
      <c r="AV672" s="136">
        <v>0</v>
      </c>
      <c r="AW672" s="136">
        <v>1434</v>
      </c>
      <c r="AX672" s="136">
        <v>1511</v>
      </c>
      <c r="AY672" s="136">
        <v>1511</v>
      </c>
      <c r="AZ672" s="149">
        <v>0</v>
      </c>
      <c r="BA672" s="149">
        <v>0.1321</v>
      </c>
      <c r="BB672" s="149">
        <v>0.13930000000000001</v>
      </c>
      <c r="BC672" s="149">
        <v>0.13930000000000001</v>
      </c>
      <c r="BD672" s="138">
        <v>0</v>
      </c>
      <c r="BE672" s="138"/>
      <c r="BF672" s="138"/>
      <c r="BG672" s="136">
        <v>0</v>
      </c>
      <c r="BH672" s="6">
        <v>4.25</v>
      </c>
      <c r="BI672" s="6">
        <v>4.25</v>
      </c>
      <c r="BJ672" s="136">
        <v>9696</v>
      </c>
      <c r="BK672" s="136">
        <v>1684</v>
      </c>
      <c r="BL672" s="136">
        <v>124</v>
      </c>
      <c r="BM672" s="136">
        <v>7888</v>
      </c>
      <c r="BN672" s="238">
        <v>68934</v>
      </c>
      <c r="BO672" s="136">
        <v>15074.666666666701</v>
      </c>
      <c r="BP672" s="136">
        <v>22713.5215333333</v>
      </c>
      <c r="BQ672" s="136">
        <v>3129.7443111111102</v>
      </c>
      <c r="BR672" s="136">
        <v>60783.890711111097</v>
      </c>
      <c r="BS672" s="136">
        <v>9942.7672000000002</v>
      </c>
      <c r="BT672" s="136">
        <v>469.07625555555597</v>
      </c>
      <c r="BU672" s="136">
        <v>12250.988855555601</v>
      </c>
    </row>
    <row r="673" spans="1:73">
      <c r="A673" s="4" t="s">
        <v>78</v>
      </c>
      <c r="B673" s="137">
        <v>9</v>
      </c>
      <c r="C673" s="137">
        <v>1993</v>
      </c>
      <c r="D673" s="190">
        <v>576358</v>
      </c>
      <c r="E673" s="141">
        <v>288925</v>
      </c>
      <c r="F673" s="141">
        <v>26931</v>
      </c>
      <c r="G673" s="191">
        <v>8.5</v>
      </c>
      <c r="H673" s="209"/>
      <c r="I673" s="209"/>
      <c r="J673" s="209"/>
      <c r="K673" s="145">
        <v>45356</v>
      </c>
      <c r="L673" s="197"/>
      <c r="N673" s="140">
        <v>17910334</v>
      </c>
      <c r="O673" s="145">
        <v>19632</v>
      </c>
      <c r="P673" s="145">
        <v>66706</v>
      </c>
      <c r="Q673" s="145">
        <v>24784</v>
      </c>
      <c r="R673" s="145">
        <v>86535.66</v>
      </c>
      <c r="S673" s="145">
        <v>40676.42</v>
      </c>
      <c r="T673" s="145">
        <v>321</v>
      </c>
      <c r="U673" s="145">
        <v>409</v>
      </c>
      <c r="V673" s="145">
        <v>499</v>
      </c>
      <c r="W673" s="145">
        <v>111</v>
      </c>
      <c r="X673" s="145">
        <v>203</v>
      </c>
      <c r="Y673" s="145">
        <v>292</v>
      </c>
      <c r="Z673" s="145">
        <v>370</v>
      </c>
      <c r="AA673" s="136">
        <f>ROUND((T673+X673)-MAX(0.3*(T673-127-200),0),0)</f>
        <v>524</v>
      </c>
      <c r="AB673" s="136">
        <f>ROUND((U673+Y673)-MAX(0.3*(U673-127-200),0),0)</f>
        <v>676</v>
      </c>
      <c r="AC673" s="136">
        <f>ROUND((V673+Z673)-MAX(0.3*(V673-127-200),0),0)</f>
        <v>817</v>
      </c>
      <c r="AD673" s="203">
        <v>4882</v>
      </c>
      <c r="AE673" s="136">
        <v>434</v>
      </c>
      <c r="AF673" s="136">
        <v>15</v>
      </c>
      <c r="AG673" s="136">
        <f>SUM(AE673:AF673)</f>
        <v>449</v>
      </c>
      <c r="AH673" s="136">
        <f>ROUND((AG673+W673)-MAX(0.3*(AG673-127-200),0),0)</f>
        <v>523</v>
      </c>
      <c r="AI673" s="203">
        <v>158</v>
      </c>
      <c r="AJ673" s="204">
        <v>26.4</v>
      </c>
      <c r="AK673" s="136"/>
      <c r="AL673" s="136"/>
      <c r="AM673" s="136"/>
      <c r="AN673" s="6"/>
      <c r="AO673" s="136"/>
      <c r="AP673" s="136"/>
      <c r="AQ673" s="6"/>
      <c r="AR673" s="149">
        <v>0</v>
      </c>
      <c r="AS673" s="149">
        <v>0.185</v>
      </c>
      <c r="AT673" s="149">
        <v>0.19500000000000001</v>
      </c>
      <c r="AU673" s="149">
        <v>0.19500000000000001</v>
      </c>
      <c r="AV673" s="136">
        <v>0</v>
      </c>
      <c r="AW673" s="136">
        <v>1434</v>
      </c>
      <c r="AX673" s="136">
        <v>1511</v>
      </c>
      <c r="AY673" s="136">
        <v>1511</v>
      </c>
      <c r="AZ673" s="149">
        <v>0</v>
      </c>
      <c r="BA673" s="149">
        <v>0.1321</v>
      </c>
      <c r="BB673" s="149">
        <v>0.13930000000000001</v>
      </c>
      <c r="BC673" s="149">
        <v>0.13930000000000001</v>
      </c>
      <c r="BD673" s="138">
        <v>0</v>
      </c>
      <c r="BE673" s="138"/>
      <c r="BF673" s="138"/>
      <c r="BG673" s="136">
        <v>0</v>
      </c>
      <c r="BH673" s="6">
        <v>4.25</v>
      </c>
      <c r="BI673" s="6">
        <v>4.25</v>
      </c>
      <c r="BJ673" s="136">
        <v>18836</v>
      </c>
      <c r="BK673" s="136">
        <v>3453</v>
      </c>
      <c r="BL673" s="136">
        <v>204</v>
      </c>
      <c r="BM673" s="136">
        <v>15179</v>
      </c>
      <c r="BN673" s="238">
        <v>120256</v>
      </c>
      <c r="BO673" s="136">
        <v>16129.916666666701</v>
      </c>
      <c r="BP673" s="136">
        <v>39359.782044444401</v>
      </c>
      <c r="BQ673" s="136">
        <v>1865.9484666666699</v>
      </c>
      <c r="BR673" s="136">
        <v>46382.716055555597</v>
      </c>
      <c r="BS673" s="136">
        <v>14155.0642333333</v>
      </c>
      <c r="BT673" s="136">
        <v>339.51277777777801</v>
      </c>
      <c r="BU673" s="136">
        <v>15018.5784444444</v>
      </c>
    </row>
    <row r="674" spans="1:73">
      <c r="A674" s="4" t="s">
        <v>80</v>
      </c>
      <c r="B674" s="137">
        <v>10</v>
      </c>
      <c r="C674" s="137">
        <v>1993</v>
      </c>
      <c r="D674" s="190">
        <v>13713593</v>
      </c>
      <c r="E674" s="141">
        <v>6274934</v>
      </c>
      <c r="F674" s="141">
        <v>481600</v>
      </c>
      <c r="G674" s="191">
        <v>7.1</v>
      </c>
      <c r="H674" s="209"/>
      <c r="I674" s="209"/>
      <c r="J674" s="209"/>
      <c r="K674" s="145">
        <v>304403</v>
      </c>
      <c r="L674" s="197"/>
      <c r="N674" s="140">
        <v>304269718</v>
      </c>
      <c r="O674" s="145">
        <v>237139</v>
      </c>
      <c r="P674" s="145">
        <v>694535</v>
      </c>
      <c r="Q674" s="145">
        <v>254006</v>
      </c>
      <c r="R674" s="145">
        <v>1499857</v>
      </c>
      <c r="S674" s="145">
        <v>606197.4</v>
      </c>
      <c r="T674" s="145">
        <v>241</v>
      </c>
      <c r="U674" s="145">
        <v>303</v>
      </c>
      <c r="V674" s="145">
        <v>364</v>
      </c>
      <c r="W674" s="145">
        <v>111</v>
      </c>
      <c r="X674" s="145">
        <v>203</v>
      </c>
      <c r="Y674" s="145">
        <v>292</v>
      </c>
      <c r="Z674" s="145">
        <v>370</v>
      </c>
      <c r="AA674" s="136">
        <f>ROUND((T674+X674)-MAX(0.3*(T674-127-200),0),0)</f>
        <v>444</v>
      </c>
      <c r="AB674" s="136">
        <f>ROUND((U674+Y674)-MAX(0.3*(U674-127-200),0),0)</f>
        <v>595</v>
      </c>
      <c r="AC674" s="136">
        <f>ROUND((V674+Z674)-MAX(0.3*(V674-127-200),0),0)</f>
        <v>723</v>
      </c>
      <c r="AD674" s="203">
        <v>38225</v>
      </c>
      <c r="AE674" s="136">
        <v>434</v>
      </c>
      <c r="AF674" s="136">
        <v>0</v>
      </c>
      <c r="AG674" s="136">
        <f>SUM(AE674:AF674)</f>
        <v>434</v>
      </c>
      <c r="AH674" s="136">
        <f>ROUND((AG674+W674)-MAX(0.3*(AG674-127-200),0),0)</f>
        <v>513</v>
      </c>
      <c r="AI674" s="203">
        <v>2507</v>
      </c>
      <c r="AJ674" s="204">
        <v>17.8</v>
      </c>
      <c r="AK674" s="136">
        <v>1</v>
      </c>
      <c r="AL674" s="136">
        <v>74</v>
      </c>
      <c r="AM674" s="136">
        <v>46</v>
      </c>
      <c r="AN674" s="6">
        <v>0.62</v>
      </c>
      <c r="AO674" s="136">
        <v>22</v>
      </c>
      <c r="AP674" s="136">
        <v>18</v>
      </c>
      <c r="AQ674" s="6">
        <v>0.55000000000000004</v>
      </c>
      <c r="AR674" s="149">
        <v>0</v>
      </c>
      <c r="AS674" s="149">
        <v>0.185</v>
      </c>
      <c r="AT674" s="149">
        <v>0.19500000000000001</v>
      </c>
      <c r="AU674" s="149">
        <v>0.19500000000000001</v>
      </c>
      <c r="AV674" s="136">
        <v>0</v>
      </c>
      <c r="AW674" s="136">
        <v>1434</v>
      </c>
      <c r="AX674" s="136">
        <v>1511</v>
      </c>
      <c r="AY674" s="136">
        <v>1511</v>
      </c>
      <c r="AZ674" s="149">
        <v>0</v>
      </c>
      <c r="BA674" s="149">
        <v>0.1321</v>
      </c>
      <c r="BB674" s="149">
        <v>0.13930000000000001</v>
      </c>
      <c r="BC674" s="149">
        <v>0.13930000000000001</v>
      </c>
      <c r="BD674" s="138">
        <v>0</v>
      </c>
      <c r="BE674" s="138"/>
      <c r="BF674" s="138"/>
      <c r="BG674" s="136">
        <v>0</v>
      </c>
      <c r="BH674" s="6">
        <v>4.25</v>
      </c>
      <c r="BI674" s="6">
        <v>4.25</v>
      </c>
      <c r="BJ674" s="136">
        <v>292769</v>
      </c>
      <c r="BK674" s="136">
        <v>93638</v>
      </c>
      <c r="BL674" s="136">
        <v>3260</v>
      </c>
      <c r="BM674" s="136">
        <v>195871</v>
      </c>
      <c r="BN674" s="238">
        <v>1744945</v>
      </c>
      <c r="BO674" s="136">
        <v>259083.68333333367</v>
      </c>
      <c r="BP674" s="136">
        <v>662358.05236666696</v>
      </c>
      <c r="BQ674" s="136">
        <v>86747.245355555599</v>
      </c>
      <c r="BR674" s="136">
        <v>1158967.8772666701</v>
      </c>
      <c r="BS674" s="136">
        <v>266122.54768888903</v>
      </c>
      <c r="BT674" s="136">
        <v>13724.988922222199</v>
      </c>
      <c r="BU674" s="136">
        <v>305274.72132222197</v>
      </c>
    </row>
    <row r="675" spans="1:73">
      <c r="A675" s="4" t="s">
        <v>81</v>
      </c>
      <c r="B675" s="137">
        <v>11</v>
      </c>
      <c r="C675" s="137">
        <v>1993</v>
      </c>
      <c r="D675" s="190">
        <v>6894092</v>
      </c>
      <c r="E675" s="141">
        <v>3271285</v>
      </c>
      <c r="F675" s="141">
        <v>209493</v>
      </c>
      <c r="G675" s="191">
        <v>6</v>
      </c>
      <c r="H675" s="209"/>
      <c r="I675" s="209"/>
      <c r="J675" s="209"/>
      <c r="K675" s="145">
        <v>171659</v>
      </c>
      <c r="L675" s="197"/>
      <c r="N675" s="140">
        <v>139467777</v>
      </c>
      <c r="O675" s="145">
        <v>57783</v>
      </c>
      <c r="P675" s="145">
        <v>398329</v>
      </c>
      <c r="Q675" s="145">
        <v>141279</v>
      </c>
      <c r="R675" s="145">
        <v>807336.9</v>
      </c>
      <c r="S675" s="145">
        <v>314876.79999999999</v>
      </c>
      <c r="T675" s="145">
        <v>235</v>
      </c>
      <c r="U675" s="145">
        <v>280</v>
      </c>
      <c r="V675" s="145">
        <v>330</v>
      </c>
      <c r="W675" s="145">
        <v>111</v>
      </c>
      <c r="X675" s="145">
        <v>203</v>
      </c>
      <c r="Y675" s="145">
        <v>292</v>
      </c>
      <c r="Z675" s="145">
        <v>370</v>
      </c>
      <c r="AA675" s="136">
        <f>ROUND((T675+X675)-MAX(0.3*(T675-127-200),0),0)</f>
        <v>438</v>
      </c>
      <c r="AB675" s="136">
        <f>ROUND((U675+Y675)-MAX(0.3*(U675-127-200),0),0)</f>
        <v>572</v>
      </c>
      <c r="AC675" s="136">
        <f>ROUND((V675+Z675)-MAX(0.3*(V675-127-200),0),0)</f>
        <v>699</v>
      </c>
      <c r="AD675" s="203">
        <v>22356</v>
      </c>
      <c r="AE675" s="136">
        <v>434</v>
      </c>
      <c r="AF675" s="136">
        <v>0</v>
      </c>
      <c r="AG675" s="136">
        <f>SUM(AE675:AF675)</f>
        <v>434</v>
      </c>
      <c r="AH675" s="136">
        <f>ROUND((AG675+W675)-MAX(0.3*(AG675-127-200),0),0)</f>
        <v>513</v>
      </c>
      <c r="AI675" s="203">
        <v>919</v>
      </c>
      <c r="AJ675" s="204">
        <v>13.5</v>
      </c>
      <c r="AK675" s="136">
        <v>1</v>
      </c>
      <c r="AL675" s="136">
        <v>145</v>
      </c>
      <c r="AM675" s="136">
        <v>35</v>
      </c>
      <c r="AN675" s="6">
        <v>0.81</v>
      </c>
      <c r="AO675" s="136">
        <v>45</v>
      </c>
      <c r="AP675" s="136">
        <v>11</v>
      </c>
      <c r="AQ675" s="6">
        <v>0.8</v>
      </c>
      <c r="AR675" s="149">
        <v>0</v>
      </c>
      <c r="AS675" s="149">
        <v>0.185</v>
      </c>
      <c r="AT675" s="149">
        <v>0.19500000000000001</v>
      </c>
      <c r="AU675" s="149">
        <v>0.19500000000000001</v>
      </c>
      <c r="AV675" s="136">
        <v>0</v>
      </c>
      <c r="AW675" s="136">
        <v>1434</v>
      </c>
      <c r="AX675" s="136">
        <v>1511</v>
      </c>
      <c r="AY675" s="136">
        <v>1511</v>
      </c>
      <c r="AZ675" s="149">
        <v>0</v>
      </c>
      <c r="BA675" s="149">
        <v>0.1321</v>
      </c>
      <c r="BB675" s="149">
        <v>0.13930000000000001</v>
      </c>
      <c r="BC675" s="149">
        <v>0.13930000000000001</v>
      </c>
      <c r="BD675" s="138">
        <v>0</v>
      </c>
      <c r="BE675" s="138"/>
      <c r="BF675" s="138"/>
      <c r="BG675" s="136">
        <v>0</v>
      </c>
      <c r="BH675" s="6">
        <v>4.25</v>
      </c>
      <c r="BI675" s="6">
        <v>3.25</v>
      </c>
      <c r="BJ675" s="136">
        <v>186808</v>
      </c>
      <c r="BK675" s="136">
        <v>47024</v>
      </c>
      <c r="BL675" s="136">
        <v>2648</v>
      </c>
      <c r="BM675" s="136">
        <v>137136</v>
      </c>
      <c r="BN675" s="238">
        <v>955262</v>
      </c>
      <c r="BO675" s="136">
        <v>196035.25</v>
      </c>
      <c r="BP675" s="136">
        <v>394970.99782222201</v>
      </c>
      <c r="BQ675" s="136">
        <v>61360.015488888901</v>
      </c>
      <c r="BR675" s="136">
        <v>933337.76820000005</v>
      </c>
      <c r="BS675" s="136">
        <v>176825.363166667</v>
      </c>
      <c r="BT675" s="136">
        <v>15222.0851444444</v>
      </c>
      <c r="BU675" s="136">
        <v>231470.93371111099</v>
      </c>
    </row>
    <row r="676" spans="1:73">
      <c r="A676" s="4" t="s">
        <v>82</v>
      </c>
      <c r="B676" s="137">
        <v>12</v>
      </c>
      <c r="C676" s="137">
        <v>1993</v>
      </c>
      <c r="D676" s="190">
        <v>1161508</v>
      </c>
      <c r="E676" s="141">
        <v>560114</v>
      </c>
      <c r="F676" s="141">
        <v>26290</v>
      </c>
      <c r="G676" s="191">
        <v>4.5</v>
      </c>
      <c r="H676" s="209"/>
      <c r="I676" s="209"/>
      <c r="J676" s="209"/>
      <c r="K676" s="145">
        <v>36732</v>
      </c>
      <c r="L676" s="197"/>
      <c r="N676" s="140">
        <v>29472164</v>
      </c>
      <c r="O676" s="145">
        <v>21533</v>
      </c>
      <c r="P676" s="145">
        <v>55876</v>
      </c>
      <c r="Q676" s="145">
        <v>18339</v>
      </c>
      <c r="R676" s="145">
        <v>102952.6</v>
      </c>
      <c r="S676" s="145">
        <v>43758.17</v>
      </c>
      <c r="T676" s="145">
        <v>550</v>
      </c>
      <c r="U676" s="145">
        <v>693</v>
      </c>
      <c r="V676" s="145">
        <v>835</v>
      </c>
      <c r="W676" s="145">
        <v>182</v>
      </c>
      <c r="X676" s="145">
        <v>335</v>
      </c>
      <c r="Y676" s="145">
        <v>480</v>
      </c>
      <c r="Z676" s="145">
        <v>609</v>
      </c>
      <c r="AA676" s="136">
        <f>ROUND((T676+X676)-MAX(0.3*(T676-179-286),0),0)</f>
        <v>860</v>
      </c>
      <c r="AB676" s="136">
        <f>ROUND((U676+Y676)-MAX(0.3*(U676-179-286),0),0)</f>
        <v>1105</v>
      </c>
      <c r="AC676" s="136">
        <f>ROUND((V676+Z676)-MAX(0.3*(V676-179-286),0),0)</f>
        <v>1333</v>
      </c>
      <c r="AD676" s="203">
        <v>1406</v>
      </c>
      <c r="AE676" s="136">
        <v>434</v>
      </c>
      <c r="AF676" s="136">
        <v>5</v>
      </c>
      <c r="AG676" s="136">
        <f>SUM(AE676:AF676)</f>
        <v>439</v>
      </c>
      <c r="AH676" s="136">
        <f>ROUND((AG676+W676)-MAX(0.3*(AG676-179-286),0),0)</f>
        <v>621</v>
      </c>
      <c r="AI676" s="203">
        <v>91</v>
      </c>
      <c r="AJ676" s="204">
        <v>8</v>
      </c>
      <c r="AK676" s="136">
        <v>1</v>
      </c>
      <c r="AL676" s="136">
        <v>45</v>
      </c>
      <c r="AM676" s="136">
        <v>6</v>
      </c>
      <c r="AN676" s="6">
        <v>0.88</v>
      </c>
      <c r="AO676" s="136">
        <v>22</v>
      </c>
      <c r="AP676" s="136">
        <v>3</v>
      </c>
      <c r="AQ676" s="6">
        <v>0.88</v>
      </c>
      <c r="AR676" s="149">
        <v>0</v>
      </c>
      <c r="AS676" s="149">
        <v>0.185</v>
      </c>
      <c r="AT676" s="149">
        <v>0.19500000000000001</v>
      </c>
      <c r="AU676" s="149">
        <v>0.19500000000000001</v>
      </c>
      <c r="AV676" s="136">
        <v>0</v>
      </c>
      <c r="AW676" s="136">
        <v>1434</v>
      </c>
      <c r="AX676" s="136">
        <v>1511</v>
      </c>
      <c r="AY676" s="136">
        <v>1511</v>
      </c>
      <c r="AZ676" s="149">
        <v>0</v>
      </c>
      <c r="BA676" s="149">
        <v>0.1321</v>
      </c>
      <c r="BB676" s="149">
        <v>0.13930000000000001</v>
      </c>
      <c r="BC676" s="149">
        <v>0.13930000000000001</v>
      </c>
      <c r="BD676" s="138">
        <v>0</v>
      </c>
      <c r="BE676" s="138"/>
      <c r="BF676" s="138"/>
      <c r="BG676" s="136">
        <v>0</v>
      </c>
      <c r="BH676" s="6">
        <v>4.25</v>
      </c>
      <c r="BI676" s="6">
        <v>5.25</v>
      </c>
      <c r="BJ676" s="136">
        <v>16967</v>
      </c>
      <c r="BK676" s="136">
        <v>6898</v>
      </c>
      <c r="BL676" s="136">
        <v>159</v>
      </c>
      <c r="BM676" s="136">
        <v>9910</v>
      </c>
      <c r="BN676" s="238">
        <v>109970</v>
      </c>
      <c r="BO676" s="136">
        <v>22159.166666666701</v>
      </c>
      <c r="BP676" s="136">
        <v>34661.106222222203</v>
      </c>
      <c r="BQ676" s="136">
        <v>9928.0597888888897</v>
      </c>
      <c r="BR676" s="136">
        <v>142878.34113333299</v>
      </c>
      <c r="BS676" s="136">
        <v>13419.366033333299</v>
      </c>
      <c r="BT676" s="136">
        <v>2091.0763000000002</v>
      </c>
      <c r="BU676" s="136">
        <v>24748.0522444444</v>
      </c>
    </row>
    <row r="677" spans="1:73">
      <c r="A677" s="4" t="s">
        <v>83</v>
      </c>
      <c r="B677" s="137">
        <v>13</v>
      </c>
      <c r="C677" s="137">
        <v>1993</v>
      </c>
      <c r="D677" s="190">
        <v>1101204</v>
      </c>
      <c r="E677" s="141">
        <v>520963</v>
      </c>
      <c r="F677" s="141">
        <v>33143</v>
      </c>
      <c r="G677" s="191">
        <v>6</v>
      </c>
      <c r="H677" s="209"/>
      <c r="I677" s="209"/>
      <c r="J677" s="209"/>
      <c r="K677" s="145">
        <v>23100</v>
      </c>
      <c r="L677" s="197"/>
      <c r="N677" s="140">
        <v>20486623</v>
      </c>
      <c r="O677" s="145">
        <v>75059</v>
      </c>
      <c r="P677" s="145">
        <v>21295</v>
      </c>
      <c r="Q677" s="145">
        <v>7938</v>
      </c>
      <c r="R677" s="145">
        <v>79275.34</v>
      </c>
      <c r="S677" s="145">
        <v>28645.42</v>
      </c>
      <c r="T677" s="145">
        <v>254</v>
      </c>
      <c r="U677" s="145">
        <v>315</v>
      </c>
      <c r="V677" s="145">
        <v>357</v>
      </c>
      <c r="W677" s="145">
        <v>111</v>
      </c>
      <c r="X677" s="145">
        <v>203</v>
      </c>
      <c r="Y677" s="145">
        <v>292</v>
      </c>
      <c r="Z677" s="145">
        <v>370</v>
      </c>
      <c r="AA677" s="136">
        <f>ROUND((T677+X677)-MAX(0.3*(T677-127-200),0),0)</f>
        <v>457</v>
      </c>
      <c r="AB677" s="136">
        <f>ROUND((U677+Y677)-MAX(0.3*(U677-127-200),0),0)</f>
        <v>607</v>
      </c>
      <c r="AC677" s="136">
        <f>ROUND((V677+Z677)-MAX(0.3*(V677-127-200),0),0)</f>
        <v>718</v>
      </c>
      <c r="AD677" s="203">
        <v>872</v>
      </c>
      <c r="AE677" s="136">
        <v>434</v>
      </c>
      <c r="AF677" s="136">
        <v>65</v>
      </c>
      <c r="AG677" s="136">
        <f>SUM(AE677:AF677)</f>
        <v>499</v>
      </c>
      <c r="AH677" s="136">
        <f>ROUND((AG677+W677)-MAX(0.3*(AG677-127-200),0),0)</f>
        <v>558</v>
      </c>
      <c r="AI677" s="203">
        <v>150</v>
      </c>
      <c r="AJ677" s="204">
        <v>13.1</v>
      </c>
      <c r="AK677" s="136">
        <v>1</v>
      </c>
      <c r="AL677" s="136">
        <v>28</v>
      </c>
      <c r="AM677" s="136">
        <v>56</v>
      </c>
      <c r="AN677" s="6">
        <v>0.33</v>
      </c>
      <c r="AO677" s="136">
        <v>21</v>
      </c>
      <c r="AP677" s="136">
        <v>21</v>
      </c>
      <c r="AQ677" s="6">
        <v>0.5</v>
      </c>
      <c r="AR677" s="149">
        <v>0</v>
      </c>
      <c r="AS677" s="149">
        <v>0.185</v>
      </c>
      <c r="AT677" s="149">
        <v>0.19500000000000001</v>
      </c>
      <c r="AU677" s="149">
        <v>0.19500000000000001</v>
      </c>
      <c r="AV677" s="136">
        <v>0</v>
      </c>
      <c r="AW677" s="136">
        <v>1434</v>
      </c>
      <c r="AX677" s="136">
        <v>1511</v>
      </c>
      <c r="AY677" s="136">
        <v>1511</v>
      </c>
      <c r="AZ677" s="149">
        <v>0</v>
      </c>
      <c r="BA677" s="149">
        <v>0.1321</v>
      </c>
      <c r="BB677" s="149">
        <v>0.13930000000000001</v>
      </c>
      <c r="BC677" s="149">
        <v>0.13930000000000001</v>
      </c>
      <c r="BD677" s="138">
        <v>0</v>
      </c>
      <c r="BE677" s="138"/>
      <c r="BF677" s="138"/>
      <c r="BG677" s="136">
        <v>0</v>
      </c>
      <c r="BH677" s="6">
        <v>4.25</v>
      </c>
      <c r="BI677" s="6">
        <v>4.25</v>
      </c>
      <c r="BJ677" s="136">
        <v>14477</v>
      </c>
      <c r="BK677" s="136">
        <v>2000</v>
      </c>
      <c r="BL677" s="136">
        <v>142</v>
      </c>
      <c r="BM677" s="136">
        <v>12335</v>
      </c>
      <c r="BN677" s="238">
        <v>99515</v>
      </c>
      <c r="BO677" s="136">
        <v>30597.5</v>
      </c>
      <c r="BP677" s="136">
        <v>46819.940011111103</v>
      </c>
      <c r="BQ677" s="136">
        <v>14856.3687777778</v>
      </c>
      <c r="BR677" s="136">
        <v>137750.32963333299</v>
      </c>
      <c r="BS677" s="136">
        <v>12557.2948111111</v>
      </c>
      <c r="BT677" s="136">
        <v>1170.0652111111101</v>
      </c>
      <c r="BU677" s="136">
        <v>17197.051422222201</v>
      </c>
    </row>
    <row r="678" spans="1:73">
      <c r="A678" s="4" t="s">
        <v>84</v>
      </c>
      <c r="B678" s="137">
        <v>14</v>
      </c>
      <c r="C678" s="137">
        <v>1993</v>
      </c>
      <c r="D678" s="190">
        <v>11725984</v>
      </c>
      <c r="E678" s="141">
        <v>5620733</v>
      </c>
      <c r="F678" s="141">
        <v>451751</v>
      </c>
      <c r="G678" s="191">
        <v>7.4</v>
      </c>
      <c r="H678" s="209"/>
      <c r="I678" s="209"/>
      <c r="J678" s="209"/>
      <c r="K678" s="145">
        <v>320079</v>
      </c>
      <c r="L678" s="197"/>
      <c r="N678" s="140">
        <v>275770452</v>
      </c>
      <c r="O678" s="145">
        <v>43331</v>
      </c>
      <c r="P678" s="145">
        <v>688864</v>
      </c>
      <c r="Q678" s="145">
        <v>231262</v>
      </c>
      <c r="R678" s="145">
        <v>1179488</v>
      </c>
      <c r="S678" s="145">
        <v>493429.1</v>
      </c>
      <c r="T678" s="145">
        <v>268</v>
      </c>
      <c r="U678" s="145">
        <v>367</v>
      </c>
      <c r="V678" s="145">
        <v>414</v>
      </c>
      <c r="W678" s="145">
        <v>111</v>
      </c>
      <c r="X678" s="145">
        <v>203</v>
      </c>
      <c r="Y678" s="145">
        <v>292</v>
      </c>
      <c r="Z678" s="145">
        <v>370</v>
      </c>
      <c r="AA678" s="136">
        <f>ROUND((T678+X678)-MAX(0.3*(T678-127-200),0),0)</f>
        <v>471</v>
      </c>
      <c r="AB678" s="136">
        <f>ROUND((U678+Y678)-MAX(0.3*(U678-127-200),0),0)</f>
        <v>647</v>
      </c>
      <c r="AC678" s="136">
        <f>ROUND((V678+Z678)-MAX(0.3*(V678-127-200),0),0)</f>
        <v>758</v>
      </c>
      <c r="AD678" s="203">
        <v>24145</v>
      </c>
      <c r="AE678" s="136">
        <v>434</v>
      </c>
      <c r="AF678" s="136">
        <v>0</v>
      </c>
      <c r="AG678" s="136">
        <f>SUM(AE678:AF678)</f>
        <v>434</v>
      </c>
      <c r="AH678" s="136">
        <f>ROUND((AG678+W678)-MAX(0.3*(AG678-127-200),0),0)</f>
        <v>513</v>
      </c>
      <c r="AI678" s="203">
        <v>1600</v>
      </c>
      <c r="AJ678" s="204">
        <v>13.6</v>
      </c>
      <c r="AK678" s="136">
        <v>0</v>
      </c>
      <c r="AL678" s="136">
        <v>72</v>
      </c>
      <c r="AM678" s="136">
        <v>46</v>
      </c>
      <c r="AN678" s="6">
        <v>0.61</v>
      </c>
      <c r="AO678" s="136">
        <v>31</v>
      </c>
      <c r="AP678" s="136">
        <v>28</v>
      </c>
      <c r="AQ678" s="6">
        <v>0.53</v>
      </c>
      <c r="AR678" s="149">
        <v>0</v>
      </c>
      <c r="AS678" s="149">
        <v>0.185</v>
      </c>
      <c r="AT678" s="149">
        <v>0.19500000000000001</v>
      </c>
      <c r="AU678" s="149">
        <v>0.19500000000000001</v>
      </c>
      <c r="AV678" s="136">
        <v>0</v>
      </c>
      <c r="AW678" s="136">
        <v>1434</v>
      </c>
      <c r="AX678" s="136">
        <v>1511</v>
      </c>
      <c r="AY678" s="136">
        <v>1511</v>
      </c>
      <c r="AZ678" s="149">
        <v>0</v>
      </c>
      <c r="BA678" s="149">
        <v>0.1321</v>
      </c>
      <c r="BB678" s="149">
        <v>0.13930000000000001</v>
      </c>
      <c r="BC678" s="149">
        <v>0.13930000000000001</v>
      </c>
      <c r="BD678" s="138">
        <v>0</v>
      </c>
      <c r="BE678" s="138"/>
      <c r="BF678" s="138"/>
      <c r="BG678" s="136">
        <v>0</v>
      </c>
      <c r="BH678" s="6">
        <v>4.25</v>
      </c>
      <c r="BI678" s="6">
        <v>4.25</v>
      </c>
      <c r="BJ678" s="136">
        <v>244950</v>
      </c>
      <c r="BK678" s="136">
        <v>35029</v>
      </c>
      <c r="BL678" s="136">
        <v>2526</v>
      </c>
      <c r="BM678" s="136">
        <v>207395</v>
      </c>
      <c r="BN678" s="238">
        <v>1395566</v>
      </c>
      <c r="BO678" s="136">
        <v>214324.5</v>
      </c>
      <c r="BP678" s="136">
        <v>483708.91173333302</v>
      </c>
      <c r="BQ678" s="136">
        <v>54392.350400000003</v>
      </c>
      <c r="BR678" s="136">
        <v>934699.86815555603</v>
      </c>
      <c r="BS678" s="136">
        <v>125121.59138888901</v>
      </c>
      <c r="BT678" s="136">
        <v>4824.8854222222199</v>
      </c>
      <c r="BU678" s="136">
        <v>142733.18950000001</v>
      </c>
    </row>
    <row r="679" spans="1:73">
      <c r="A679" s="4" t="s">
        <v>85</v>
      </c>
      <c r="B679" s="137">
        <v>15</v>
      </c>
      <c r="C679" s="137">
        <v>1993</v>
      </c>
      <c r="D679" s="190">
        <v>5701965</v>
      </c>
      <c r="E679" s="141">
        <v>2789531</v>
      </c>
      <c r="F679" s="141">
        <v>158776</v>
      </c>
      <c r="G679" s="191">
        <v>5.4</v>
      </c>
      <c r="H679" s="209"/>
      <c r="I679" s="209"/>
      <c r="J679" s="209"/>
      <c r="K679" s="145">
        <v>132108</v>
      </c>
      <c r="L679" s="197"/>
      <c r="N679" s="140">
        <v>115567139</v>
      </c>
      <c r="O679" s="145">
        <v>24254</v>
      </c>
      <c r="P679" s="145">
        <v>210821</v>
      </c>
      <c r="Q679" s="145">
        <v>73013</v>
      </c>
      <c r="R679" s="145">
        <v>496641</v>
      </c>
      <c r="S679" s="145">
        <v>184280.7</v>
      </c>
      <c r="T679" s="145">
        <v>229</v>
      </c>
      <c r="U679" s="145">
        <v>288</v>
      </c>
      <c r="V679" s="145">
        <v>346</v>
      </c>
      <c r="W679" s="145">
        <v>111</v>
      </c>
      <c r="X679" s="145">
        <v>203</v>
      </c>
      <c r="Y679" s="145">
        <v>292</v>
      </c>
      <c r="Z679" s="145">
        <v>370</v>
      </c>
      <c r="AA679" s="136">
        <f>ROUND((T679+X679)-MAX(0.3*(T679-127-200),0),0)</f>
        <v>432</v>
      </c>
      <c r="AB679" s="136">
        <f>ROUND((U679+Y679)-MAX(0.3*(U679-127-200),0),0)</f>
        <v>580</v>
      </c>
      <c r="AC679" s="136">
        <f>ROUND((V679+Z679)-MAX(0.3*(V679-127-200),0),0)</f>
        <v>710</v>
      </c>
      <c r="AD679" s="203">
        <v>7859</v>
      </c>
      <c r="AE679" s="136">
        <v>434</v>
      </c>
      <c r="AF679" s="136">
        <v>0</v>
      </c>
      <c r="AG679" s="136">
        <f>SUM(AE679:AF679)</f>
        <v>434</v>
      </c>
      <c r="AH679" s="136">
        <f>ROUND((AG679+W679)-MAX(0.3*(AG679-127-200),0),0)</f>
        <v>513</v>
      </c>
      <c r="AI679" s="203">
        <v>704</v>
      </c>
      <c r="AJ679" s="204">
        <v>12.2</v>
      </c>
      <c r="AK679" s="136">
        <v>1</v>
      </c>
      <c r="AL679" s="136">
        <v>52</v>
      </c>
      <c r="AM679" s="136">
        <v>48</v>
      </c>
      <c r="AN679" s="6">
        <v>0.52</v>
      </c>
      <c r="AO679" s="136">
        <v>24</v>
      </c>
      <c r="AP679" s="136">
        <v>26</v>
      </c>
      <c r="AQ679" s="6">
        <v>0.48</v>
      </c>
      <c r="AR679" s="149">
        <v>0</v>
      </c>
      <c r="AS679" s="149">
        <v>0.185</v>
      </c>
      <c r="AT679" s="149">
        <v>0.19500000000000001</v>
      </c>
      <c r="AU679" s="149">
        <v>0.19500000000000001</v>
      </c>
      <c r="AV679" s="136">
        <v>0</v>
      </c>
      <c r="AW679" s="136">
        <v>1434</v>
      </c>
      <c r="AX679" s="136">
        <v>1511</v>
      </c>
      <c r="AY679" s="136">
        <v>1511</v>
      </c>
      <c r="AZ679" s="149">
        <v>0</v>
      </c>
      <c r="BA679" s="149">
        <v>0.1321</v>
      </c>
      <c r="BB679" s="149">
        <v>0.13930000000000001</v>
      </c>
      <c r="BC679" s="149">
        <v>0.13930000000000001</v>
      </c>
      <c r="BD679" s="138">
        <v>0</v>
      </c>
      <c r="BE679" s="138"/>
      <c r="BF679" s="138"/>
      <c r="BG679" s="136">
        <v>0</v>
      </c>
      <c r="BH679" s="6">
        <v>4.25</v>
      </c>
      <c r="BI679" s="6">
        <v>3.35</v>
      </c>
      <c r="BJ679" s="136">
        <v>81976</v>
      </c>
      <c r="BK679" s="136">
        <v>10247</v>
      </c>
      <c r="BL679" s="136">
        <v>1135</v>
      </c>
      <c r="BM679" s="136">
        <v>70594</v>
      </c>
      <c r="BN679" s="238">
        <v>564952</v>
      </c>
      <c r="BO679" s="136">
        <v>136932.75</v>
      </c>
      <c r="BP679" s="136">
        <v>174511.20967777801</v>
      </c>
      <c r="BQ679" s="136">
        <v>32043.085177777801</v>
      </c>
      <c r="BR679" s="136">
        <v>597653.96141111106</v>
      </c>
      <c r="BS679" s="136">
        <v>41573.690999999999</v>
      </c>
      <c r="BT679" s="136">
        <v>2417.1975777777802</v>
      </c>
      <c r="BU679" s="136">
        <v>52151.264533333298</v>
      </c>
    </row>
    <row r="680" spans="1:73">
      <c r="A680" s="4" t="s">
        <v>86</v>
      </c>
      <c r="B680" s="137">
        <v>16</v>
      </c>
      <c r="C680" s="137">
        <v>1993</v>
      </c>
      <c r="D680" s="190">
        <v>2820525</v>
      </c>
      <c r="E680" s="141">
        <v>1496789</v>
      </c>
      <c r="F680" s="141">
        <v>62924</v>
      </c>
      <c r="G680" s="191">
        <v>4</v>
      </c>
      <c r="H680" s="209"/>
      <c r="I680" s="209"/>
      <c r="J680" s="209"/>
      <c r="K680" s="145">
        <v>63386</v>
      </c>
      <c r="L680" s="197"/>
      <c r="N680" s="140">
        <v>54137967</v>
      </c>
      <c r="O680" s="145">
        <v>8628</v>
      </c>
      <c r="P680" s="145">
        <v>101079</v>
      </c>
      <c r="Q680" s="145">
        <v>36672</v>
      </c>
      <c r="R680" s="145">
        <v>196105.60000000001</v>
      </c>
      <c r="S680" s="145">
        <v>78444.41</v>
      </c>
      <c r="T680" s="145">
        <v>361</v>
      </c>
      <c r="U680" s="145">
        <v>426</v>
      </c>
      <c r="V680" s="145">
        <v>495</v>
      </c>
      <c r="W680" s="145">
        <v>111</v>
      </c>
      <c r="X680" s="145">
        <v>203</v>
      </c>
      <c r="Y680" s="145">
        <v>292</v>
      </c>
      <c r="Z680" s="145">
        <v>370</v>
      </c>
      <c r="AA680" s="136">
        <f>ROUND((T680+X680)-MAX(0.3*(T680-127-200),0),0)</f>
        <v>554</v>
      </c>
      <c r="AB680" s="136">
        <f>ROUND((U680+Y680)-MAX(0.3*(U680-127-200),0),0)</f>
        <v>688</v>
      </c>
      <c r="AC680" s="136">
        <f>ROUND((V680+Z680)-MAX(0.3*(V680-127-200),0),0)</f>
        <v>815</v>
      </c>
      <c r="AD680" s="203">
        <v>4001</v>
      </c>
      <c r="AE680" s="136">
        <v>434</v>
      </c>
      <c r="AF680" s="136">
        <v>0</v>
      </c>
      <c r="AG680" s="136">
        <f>SUM(AE680:AF680)</f>
        <v>434</v>
      </c>
      <c r="AH680" s="136">
        <f>ROUND((AG680+W680)-MAX(0.3*(AG680-127-200),0),0)</f>
        <v>513</v>
      </c>
      <c r="AI680" s="203">
        <v>290</v>
      </c>
      <c r="AJ680" s="204">
        <v>10.3</v>
      </c>
      <c r="AK680" s="136">
        <v>0</v>
      </c>
      <c r="AL680" s="136">
        <v>55</v>
      </c>
      <c r="AM680" s="136">
        <v>45</v>
      </c>
      <c r="AN680" s="6">
        <v>0.55000000000000004</v>
      </c>
      <c r="AO680" s="136">
        <v>29</v>
      </c>
      <c r="AP680" s="136">
        <v>21</v>
      </c>
      <c r="AQ680" s="6">
        <v>0.57999999999999996</v>
      </c>
      <c r="AR680" s="149">
        <v>0</v>
      </c>
      <c r="AS680" s="149">
        <v>0.185</v>
      </c>
      <c r="AT680" s="149">
        <v>0.19500000000000001</v>
      </c>
      <c r="AU680" s="149">
        <v>0.19500000000000001</v>
      </c>
      <c r="AV680" s="136">
        <v>0</v>
      </c>
      <c r="AW680" s="136">
        <v>1434</v>
      </c>
      <c r="AX680" s="136">
        <v>1511</v>
      </c>
      <c r="AY680" s="136">
        <v>1511</v>
      </c>
      <c r="AZ680" s="149">
        <v>0</v>
      </c>
      <c r="BA680" s="149">
        <v>0.1321</v>
      </c>
      <c r="BB680" s="149">
        <v>0.13930000000000001</v>
      </c>
      <c r="BC680" s="149">
        <v>0.13930000000000001</v>
      </c>
      <c r="BD680" s="138">
        <v>6.5000000000000002E-2</v>
      </c>
      <c r="BE680" s="138"/>
      <c r="BF680" s="138"/>
      <c r="BG680" s="136">
        <v>0</v>
      </c>
      <c r="BH680" s="6">
        <v>4.25</v>
      </c>
      <c r="BI680" s="6">
        <v>4.6500000000000004</v>
      </c>
      <c r="BJ680" s="136">
        <v>39379</v>
      </c>
      <c r="BK680" s="136">
        <v>6581</v>
      </c>
      <c r="BL680" s="136">
        <v>1015</v>
      </c>
      <c r="BM680" s="136">
        <v>31783</v>
      </c>
      <c r="BN680" s="238">
        <v>289211</v>
      </c>
      <c r="BO680" s="136">
        <v>57221.583333333299</v>
      </c>
      <c r="BP680" s="136">
        <v>87372.5821</v>
      </c>
      <c r="BQ680" s="136">
        <v>26512.4555</v>
      </c>
      <c r="BR680" s="136">
        <v>378941.38797777798</v>
      </c>
      <c r="BS680" s="136">
        <v>22593.8978888889</v>
      </c>
      <c r="BT680" s="136">
        <v>2479.46086666667</v>
      </c>
      <c r="BU680" s="136">
        <v>35320.747944444403</v>
      </c>
    </row>
    <row r="681" spans="1:73">
      <c r="A681" s="4" t="s">
        <v>87</v>
      </c>
      <c r="B681" s="137">
        <v>17</v>
      </c>
      <c r="C681" s="137">
        <v>1993</v>
      </c>
      <c r="D681" s="190">
        <v>2547605</v>
      </c>
      <c r="E681" s="141">
        <v>1266875</v>
      </c>
      <c r="F681" s="141">
        <v>66217</v>
      </c>
      <c r="G681" s="191">
        <v>5</v>
      </c>
      <c r="H681" s="209"/>
      <c r="I681" s="209"/>
      <c r="J681" s="209"/>
      <c r="K681" s="145">
        <v>58953</v>
      </c>
      <c r="L681" s="197"/>
      <c r="N681" s="140">
        <v>53382924</v>
      </c>
      <c r="O681" s="145">
        <v>43198</v>
      </c>
      <c r="P681" s="145">
        <v>88072</v>
      </c>
      <c r="Q681" s="145">
        <v>30179</v>
      </c>
      <c r="R681" s="145">
        <v>188305.3</v>
      </c>
      <c r="S681" s="145">
        <v>73481.66</v>
      </c>
      <c r="T681" s="145">
        <v>352</v>
      </c>
      <c r="U681" s="145">
        <v>429</v>
      </c>
      <c r="V681" s="145">
        <v>497</v>
      </c>
      <c r="W681" s="145">
        <v>111</v>
      </c>
      <c r="X681" s="145">
        <v>203</v>
      </c>
      <c r="Y681" s="145">
        <v>292</v>
      </c>
      <c r="Z681" s="145">
        <v>370</v>
      </c>
      <c r="AA681" s="136">
        <f>ROUND((T681+X681)-MAX(0.3*(T681-127-200),0),0)</f>
        <v>548</v>
      </c>
      <c r="AB681" s="136">
        <f>ROUND((U681+Y681)-MAX(0.3*(U681-127-200),0),0)</f>
        <v>690</v>
      </c>
      <c r="AC681" s="136">
        <f>ROUND((V681+Z681)-MAX(0.3*(V681-127-200),0),0)</f>
        <v>816</v>
      </c>
      <c r="AD681" s="203">
        <v>4059</v>
      </c>
      <c r="AE681" s="136">
        <v>434</v>
      </c>
      <c r="AF681" s="136">
        <v>0</v>
      </c>
      <c r="AG681" s="136">
        <f>SUM(AE681:AF681)</f>
        <v>434</v>
      </c>
      <c r="AH681" s="136">
        <f>ROUND((AG681+W681)-MAX(0.3*(AG681-127-200),0),0)</f>
        <v>513</v>
      </c>
      <c r="AI681" s="203">
        <v>327</v>
      </c>
      <c r="AJ681" s="204">
        <v>13.1</v>
      </c>
      <c r="AK681" s="136">
        <v>1</v>
      </c>
      <c r="AL681" s="136">
        <v>63</v>
      </c>
      <c r="AM681" s="136">
        <v>62</v>
      </c>
      <c r="AN681" s="6">
        <v>0.5</v>
      </c>
      <c r="AO681" s="136">
        <v>18</v>
      </c>
      <c r="AP681" s="136">
        <v>22</v>
      </c>
      <c r="AQ681" s="6">
        <v>0.45</v>
      </c>
      <c r="AR681" s="149">
        <v>0</v>
      </c>
      <c r="AS681" s="149">
        <v>0.185</v>
      </c>
      <c r="AT681" s="149">
        <v>0.19500000000000001</v>
      </c>
      <c r="AU681" s="149">
        <v>0.19500000000000001</v>
      </c>
      <c r="AV681" s="136">
        <v>0</v>
      </c>
      <c r="AW681" s="136">
        <v>1434</v>
      </c>
      <c r="AX681" s="136">
        <v>1511</v>
      </c>
      <c r="AY681" s="136">
        <v>1511</v>
      </c>
      <c r="AZ681" s="149">
        <v>0</v>
      </c>
      <c r="BA681" s="149">
        <v>0.1321</v>
      </c>
      <c r="BB681" s="149">
        <v>0.13930000000000001</v>
      </c>
      <c r="BC681" s="149">
        <v>0.13930000000000001</v>
      </c>
      <c r="BD681" s="138">
        <v>0</v>
      </c>
      <c r="BE681" s="138"/>
      <c r="BF681" s="138"/>
      <c r="BG681" s="136">
        <v>0</v>
      </c>
      <c r="BH681" s="6">
        <v>4.25</v>
      </c>
      <c r="BI681" s="6">
        <v>2.65</v>
      </c>
      <c r="BJ681" s="136">
        <v>32997</v>
      </c>
      <c r="BK681" s="136">
        <v>4904</v>
      </c>
      <c r="BL681" s="136">
        <v>395</v>
      </c>
      <c r="BM681" s="136">
        <v>27698</v>
      </c>
      <c r="BN681" s="238">
        <v>242896</v>
      </c>
      <c r="BO681" s="136">
        <v>52288.083333333299</v>
      </c>
      <c r="BP681" s="136">
        <v>90971.838211111099</v>
      </c>
      <c r="BQ681" s="136">
        <v>27851.5490222222</v>
      </c>
      <c r="BR681" s="136">
        <v>307958.16852222203</v>
      </c>
      <c r="BS681" s="136">
        <v>25003.021255555599</v>
      </c>
      <c r="BT681" s="136">
        <v>2956.3958333333298</v>
      </c>
      <c r="BU681" s="136">
        <v>34935.514811111098</v>
      </c>
    </row>
    <row r="682" spans="1:73">
      <c r="A682" s="4" t="s">
        <v>88</v>
      </c>
      <c r="B682" s="137">
        <v>18</v>
      </c>
      <c r="C682" s="137">
        <v>1993</v>
      </c>
      <c r="D682" s="190">
        <v>3792288</v>
      </c>
      <c r="E682" s="141">
        <v>1691208</v>
      </c>
      <c r="F682" s="141">
        <v>112094</v>
      </c>
      <c r="G682" s="191">
        <v>6.2</v>
      </c>
      <c r="H682" s="209"/>
      <c r="I682" s="209"/>
      <c r="J682" s="209"/>
      <c r="K682" s="145">
        <v>81618</v>
      </c>
      <c r="L682" s="197"/>
      <c r="N682" s="140">
        <v>67907191</v>
      </c>
      <c r="O682" s="145">
        <v>158243</v>
      </c>
      <c r="P682" s="145">
        <v>224833</v>
      </c>
      <c r="Q682" s="145">
        <v>82799</v>
      </c>
      <c r="R682" s="145">
        <v>530494.1</v>
      </c>
      <c r="S682" s="145">
        <v>199651.9</v>
      </c>
      <c r="T682" s="145">
        <v>196</v>
      </c>
      <c r="U682" s="145">
        <v>228</v>
      </c>
      <c r="V682" s="145">
        <v>285</v>
      </c>
      <c r="W682" s="145">
        <v>111</v>
      </c>
      <c r="X682" s="145">
        <v>203</v>
      </c>
      <c r="Y682" s="145">
        <v>292</v>
      </c>
      <c r="Z682" s="145">
        <v>370</v>
      </c>
      <c r="AA682" s="136">
        <f>ROUND((T682+X682)-MAX(0.3*(T682-127-200),0),0)</f>
        <v>399</v>
      </c>
      <c r="AB682" s="136">
        <f>ROUND((U682+Y682)-MAX(0.3*(U682-127-200),0),0)</f>
        <v>520</v>
      </c>
      <c r="AC682" s="136">
        <f>ROUND((V682+Z682)-MAX(0.3*(V682-127-200),0),0)</f>
        <v>655</v>
      </c>
      <c r="AD682" s="203">
        <v>12903</v>
      </c>
      <c r="AE682" s="136">
        <v>434</v>
      </c>
      <c r="AF682" s="136">
        <v>0</v>
      </c>
      <c r="AG682" s="136">
        <f>SUM(AE682:AF682)</f>
        <v>434</v>
      </c>
      <c r="AH682" s="136">
        <f>ROUND((AG682+W682)-MAX(0.3*(AG682-127-200),0),0)</f>
        <v>513</v>
      </c>
      <c r="AI682" s="203">
        <v>763</v>
      </c>
      <c r="AJ682" s="204">
        <v>20.399999999999999</v>
      </c>
      <c r="AK682" s="136">
        <v>1</v>
      </c>
      <c r="AL682" s="136">
        <v>68</v>
      </c>
      <c r="AM682" s="136">
        <v>32</v>
      </c>
      <c r="AN682" s="6">
        <v>0.68</v>
      </c>
      <c r="AO682" s="136">
        <v>27</v>
      </c>
      <c r="AP682" s="136">
        <v>11</v>
      </c>
      <c r="AQ682" s="6">
        <v>0.71</v>
      </c>
      <c r="AR682" s="149">
        <v>0</v>
      </c>
      <c r="AS682" s="149">
        <v>0.185</v>
      </c>
      <c r="AT682" s="149">
        <v>0.19500000000000001</v>
      </c>
      <c r="AU682" s="149">
        <v>0.19500000000000001</v>
      </c>
      <c r="AV682" s="136">
        <v>0</v>
      </c>
      <c r="AW682" s="136">
        <v>1434</v>
      </c>
      <c r="AX682" s="136">
        <v>1511</v>
      </c>
      <c r="AY682" s="136">
        <v>1511</v>
      </c>
      <c r="AZ682" s="149">
        <v>0</v>
      </c>
      <c r="BA682" s="149">
        <v>0.1321</v>
      </c>
      <c r="BB682" s="149">
        <v>0.13930000000000001</v>
      </c>
      <c r="BC682" s="149">
        <v>0.13930000000000001</v>
      </c>
      <c r="BD682" s="138">
        <v>0</v>
      </c>
      <c r="BE682" s="138"/>
      <c r="BF682" s="138"/>
      <c r="BG682" s="136">
        <v>0</v>
      </c>
      <c r="BH682" s="6">
        <v>4.25</v>
      </c>
      <c r="BI682" s="6">
        <v>4.25</v>
      </c>
      <c r="BJ682" s="136">
        <v>145668</v>
      </c>
      <c r="BK682" s="136">
        <v>26702</v>
      </c>
      <c r="BL682" s="136">
        <v>1881</v>
      </c>
      <c r="BM682" s="136">
        <v>117085</v>
      </c>
      <c r="BN682" s="238">
        <v>617759</v>
      </c>
      <c r="BO682" s="136">
        <v>110606.58333333299</v>
      </c>
      <c r="BP682" s="136">
        <v>220507.04056666701</v>
      </c>
      <c r="BQ682" s="136">
        <v>35932.333233333302</v>
      </c>
      <c r="BR682" s="136">
        <v>508491.07035555597</v>
      </c>
      <c r="BS682" s="136">
        <v>111492.276566667</v>
      </c>
      <c r="BT682" s="136">
        <v>9838.9415111111102</v>
      </c>
      <c r="BU682" s="136">
        <v>149158.69592222199</v>
      </c>
    </row>
    <row r="683" spans="1:73">
      <c r="A683" s="4" t="s">
        <v>89</v>
      </c>
      <c r="B683" s="137">
        <v>19</v>
      </c>
      <c r="C683" s="137">
        <v>1993</v>
      </c>
      <c r="D683" s="190">
        <v>4284749</v>
      </c>
      <c r="E683" s="141">
        <v>1753214</v>
      </c>
      <c r="F683" s="141">
        <v>144738</v>
      </c>
      <c r="G683" s="191">
        <v>7.6</v>
      </c>
      <c r="H683" s="209"/>
      <c r="I683" s="209"/>
      <c r="J683" s="209"/>
      <c r="K683" s="145">
        <v>95866</v>
      </c>
      <c r="L683" s="197"/>
      <c r="N683" s="140">
        <v>76204711</v>
      </c>
      <c r="O683" s="145">
        <v>48012</v>
      </c>
      <c r="P683" s="145">
        <v>262703</v>
      </c>
      <c r="Q683" s="145">
        <v>90019</v>
      </c>
      <c r="R683" s="145">
        <v>778741.8</v>
      </c>
      <c r="S683" s="145">
        <v>282285.90000000002</v>
      </c>
      <c r="T683" s="145">
        <v>138</v>
      </c>
      <c r="U683" s="145">
        <v>190</v>
      </c>
      <c r="V683" s="145">
        <v>234</v>
      </c>
      <c r="W683" s="145">
        <v>111</v>
      </c>
      <c r="X683" s="145">
        <v>203</v>
      </c>
      <c r="Y683" s="145">
        <v>292</v>
      </c>
      <c r="Z683" s="145">
        <v>370</v>
      </c>
      <c r="AA683" s="136">
        <f>ROUND((T683+X683)-MAX(0.3*(T683-127-200),0),0)</f>
        <v>341</v>
      </c>
      <c r="AB683" s="136">
        <f>ROUND((U683+Y683)-MAX(0.3*(U683-127-200),0),0)</f>
        <v>482</v>
      </c>
      <c r="AC683" s="136">
        <f>ROUND((V683+Z683)-MAX(0.3*(V683-127-200),0),0)</f>
        <v>604</v>
      </c>
      <c r="AD683" s="203">
        <v>17449</v>
      </c>
      <c r="AE683" s="136">
        <v>434</v>
      </c>
      <c r="AF683" s="136">
        <v>0</v>
      </c>
      <c r="AG683" s="136">
        <f>SUM(AE683:AF683)</f>
        <v>434</v>
      </c>
      <c r="AH683" s="136">
        <f>ROUND((AG683+W683)-MAX(0.3*(AG683-127-200),0),0)</f>
        <v>513</v>
      </c>
      <c r="AI683" s="203">
        <v>1119</v>
      </c>
      <c r="AJ683" s="204">
        <v>26.4</v>
      </c>
      <c r="AK683" s="136">
        <v>1</v>
      </c>
      <c r="AL683" s="136">
        <v>89</v>
      </c>
      <c r="AM683" s="136">
        <v>16</v>
      </c>
      <c r="AN683" s="6">
        <v>0.85</v>
      </c>
      <c r="AO683" s="136">
        <v>34</v>
      </c>
      <c r="AP683" s="136">
        <v>5</v>
      </c>
      <c r="AQ683" s="6">
        <v>0.87</v>
      </c>
      <c r="AR683" s="149">
        <v>0</v>
      </c>
      <c r="AS683" s="149">
        <v>0.185</v>
      </c>
      <c r="AT683" s="149">
        <v>0.19500000000000001</v>
      </c>
      <c r="AU683" s="149">
        <v>0.19500000000000001</v>
      </c>
      <c r="AV683" s="136">
        <v>0</v>
      </c>
      <c r="AW683" s="136">
        <v>1434</v>
      </c>
      <c r="AX683" s="136">
        <v>1511</v>
      </c>
      <c r="AY683" s="136">
        <v>1511</v>
      </c>
      <c r="AZ683" s="149">
        <v>0</v>
      </c>
      <c r="BA683" s="149">
        <v>0.1321</v>
      </c>
      <c r="BB683" s="149">
        <v>0.13930000000000001</v>
      </c>
      <c r="BC683" s="149">
        <v>0.13930000000000001</v>
      </c>
      <c r="BD683" s="138">
        <v>0</v>
      </c>
      <c r="BE683" s="138"/>
      <c r="BF683" s="138"/>
      <c r="BG683" s="136">
        <v>0</v>
      </c>
      <c r="BH683" s="6">
        <v>4.25</v>
      </c>
      <c r="BI683" s="6">
        <v>4.25</v>
      </c>
      <c r="BJ683" s="136">
        <v>170483</v>
      </c>
      <c r="BK683" s="136">
        <v>36302</v>
      </c>
      <c r="BL683" s="136">
        <v>2293</v>
      </c>
      <c r="BM683" s="136">
        <v>131888</v>
      </c>
      <c r="BN683" s="238">
        <v>751242</v>
      </c>
      <c r="BO683" s="136">
        <v>124363.16666666701</v>
      </c>
      <c r="BP683" s="136">
        <v>377111.54827777803</v>
      </c>
      <c r="BQ683" s="136">
        <v>46490.208333333299</v>
      </c>
      <c r="BR683" s="136">
        <v>671203.28418888897</v>
      </c>
      <c r="BS683" s="136">
        <v>184572.28777777799</v>
      </c>
      <c r="BT683" s="136">
        <v>10698.879755555599</v>
      </c>
      <c r="BU683" s="136">
        <v>218325.78208888901</v>
      </c>
    </row>
    <row r="684" spans="1:73">
      <c r="A684" s="4" t="s">
        <v>90</v>
      </c>
      <c r="B684" s="137">
        <v>20</v>
      </c>
      <c r="C684" s="137">
        <v>1993</v>
      </c>
      <c r="D684" s="190">
        <v>1238256</v>
      </c>
      <c r="E684" s="141">
        <v>583220</v>
      </c>
      <c r="F684" s="141">
        <v>45634</v>
      </c>
      <c r="G684" s="191">
        <v>7.3</v>
      </c>
      <c r="H684" s="209"/>
      <c r="I684" s="209"/>
      <c r="J684" s="209"/>
      <c r="K684" s="145">
        <v>25202</v>
      </c>
      <c r="L684" s="197"/>
      <c r="N684" s="140">
        <v>23767774</v>
      </c>
      <c r="O684" s="145">
        <v>10887</v>
      </c>
      <c r="P684" s="145">
        <v>67447</v>
      </c>
      <c r="Q684" s="145">
        <v>23854</v>
      </c>
      <c r="R684" s="145">
        <v>138492.29999999999</v>
      </c>
      <c r="S684" s="145">
        <v>60997</v>
      </c>
      <c r="T684" s="145">
        <v>337</v>
      </c>
      <c r="U684" s="145">
        <v>453</v>
      </c>
      <c r="V684" s="145">
        <v>569</v>
      </c>
      <c r="W684" s="145">
        <v>111</v>
      </c>
      <c r="X684" s="145">
        <v>203</v>
      </c>
      <c r="Y684" s="145">
        <v>292</v>
      </c>
      <c r="Z684" s="145">
        <v>370</v>
      </c>
      <c r="AA684" s="136">
        <f>ROUND((T684+X684)-MAX(0.3*(T684-127-200),0),0)</f>
        <v>537</v>
      </c>
      <c r="AB684" s="136">
        <f>ROUND((U684+Y684)-MAX(0.3*(U684-127-200),0),0)</f>
        <v>707</v>
      </c>
      <c r="AC684" s="136">
        <f>ROUND((V684+Z684)-MAX(0.3*(V684-127-200),0),0)</f>
        <v>866</v>
      </c>
      <c r="AD684" s="203">
        <v>1148</v>
      </c>
      <c r="AE684" s="136">
        <v>434</v>
      </c>
      <c r="AF684" s="136">
        <v>10</v>
      </c>
      <c r="AG684" s="136">
        <f>SUM(AE684:AF684)</f>
        <v>444</v>
      </c>
      <c r="AH684" s="136">
        <f>ROUND((AG684+W684)-MAX(0.3*(AG684-127-200),0),0)</f>
        <v>520</v>
      </c>
      <c r="AI684" s="203">
        <v>196</v>
      </c>
      <c r="AJ684" s="204">
        <v>15.4</v>
      </c>
      <c r="AK684" s="136">
        <v>0</v>
      </c>
      <c r="AL684" s="136">
        <v>97</v>
      </c>
      <c r="AM684" s="136">
        <v>54</v>
      </c>
      <c r="AN684" s="6">
        <v>0.64</v>
      </c>
      <c r="AO684" s="136">
        <v>21</v>
      </c>
      <c r="AP684" s="136">
        <v>14</v>
      </c>
      <c r="AQ684" s="6">
        <v>0.6</v>
      </c>
      <c r="AR684" s="149">
        <v>0</v>
      </c>
      <c r="AS684" s="149">
        <v>0.185</v>
      </c>
      <c r="AT684" s="149">
        <v>0.19500000000000001</v>
      </c>
      <c r="AU684" s="149">
        <v>0.19500000000000001</v>
      </c>
      <c r="AV684" s="136">
        <v>0</v>
      </c>
      <c r="AW684" s="136">
        <v>1434</v>
      </c>
      <c r="AX684" s="136">
        <v>1511</v>
      </c>
      <c r="AY684" s="136">
        <v>1511</v>
      </c>
      <c r="AZ684" s="149">
        <v>0</v>
      </c>
      <c r="BA684" s="149">
        <v>0.1321</v>
      </c>
      <c r="BB684" s="149">
        <v>0.13930000000000001</v>
      </c>
      <c r="BC684" s="149">
        <v>0.13930000000000001</v>
      </c>
      <c r="BD684" s="138">
        <v>0</v>
      </c>
      <c r="BE684" s="138"/>
      <c r="BF684" s="138"/>
      <c r="BG684" s="136">
        <v>0</v>
      </c>
      <c r="BH684" s="6">
        <v>4.25</v>
      </c>
      <c r="BI684" s="6">
        <v>4.25</v>
      </c>
      <c r="BJ684" s="136">
        <v>27817</v>
      </c>
      <c r="BK684" s="136">
        <v>6366</v>
      </c>
      <c r="BL684" s="136">
        <v>284</v>
      </c>
      <c r="BM684" s="136">
        <v>21167</v>
      </c>
      <c r="BN684" s="238">
        <v>168812</v>
      </c>
      <c r="BO684" s="136">
        <v>26699.75</v>
      </c>
      <c r="BP684" s="136">
        <v>41145.776677777802</v>
      </c>
      <c r="BQ684" s="136">
        <v>9453.0910444444507</v>
      </c>
      <c r="BR684" s="136">
        <v>104735.586711111</v>
      </c>
      <c r="BS684" s="136">
        <v>11687.292788888901</v>
      </c>
      <c r="BT684" s="136">
        <v>1190.0193777777799</v>
      </c>
      <c r="BU684" s="136">
        <v>16769.866944444399</v>
      </c>
    </row>
    <row r="685" spans="1:73">
      <c r="A685" s="4" t="s">
        <v>91</v>
      </c>
      <c r="B685" s="137">
        <v>21</v>
      </c>
      <c r="C685" s="137">
        <v>1993</v>
      </c>
      <c r="D685" s="190">
        <v>4942504</v>
      </c>
      <c r="E685" s="141">
        <v>2494151</v>
      </c>
      <c r="F685" s="141">
        <v>164293</v>
      </c>
      <c r="G685" s="191">
        <v>6.2</v>
      </c>
      <c r="H685" s="209"/>
      <c r="I685" s="209"/>
      <c r="J685" s="209"/>
      <c r="K685" s="145">
        <v>125515</v>
      </c>
      <c r="L685" s="197"/>
      <c r="N685" s="140">
        <v>125464844</v>
      </c>
      <c r="O685" s="145">
        <v>286988</v>
      </c>
      <c r="P685" s="145">
        <v>221190</v>
      </c>
      <c r="Q685" s="145">
        <v>80199</v>
      </c>
      <c r="R685" s="145">
        <v>374521.59999999998</v>
      </c>
      <c r="S685" s="145">
        <v>159058.79999999999</v>
      </c>
      <c r="T685" s="145">
        <v>280</v>
      </c>
      <c r="U685" s="145">
        <v>359</v>
      </c>
      <c r="V685" s="145">
        <v>432</v>
      </c>
      <c r="W685" s="145">
        <v>111</v>
      </c>
      <c r="X685" s="145">
        <v>203</v>
      </c>
      <c r="Y685" s="145">
        <v>292</v>
      </c>
      <c r="Z685" s="145">
        <v>370</v>
      </c>
      <c r="AA685" s="136">
        <f>ROUND((T685+X685)-MAX(0.3*(T685-127-200),0),0)</f>
        <v>483</v>
      </c>
      <c r="AB685" s="136">
        <f>ROUND((U685+Y685)-MAX(0.3*(U685-127-200),0),0)</f>
        <v>641</v>
      </c>
      <c r="AC685" s="136">
        <f>ROUND((V685+Z685)-MAX(0.3*(V685-127-200),0),0)</f>
        <v>771</v>
      </c>
      <c r="AD685" s="203">
        <v>10927</v>
      </c>
      <c r="AE685" s="136">
        <v>434</v>
      </c>
      <c r="AF685" s="136">
        <v>0</v>
      </c>
      <c r="AG685" s="136">
        <f>SUM(AE685:AF685)</f>
        <v>434</v>
      </c>
      <c r="AH685" s="136">
        <f>ROUND((AG685+W685)-MAX(0.3*(AG685-127-200),0),0)</f>
        <v>513</v>
      </c>
      <c r="AI685" s="203">
        <v>479</v>
      </c>
      <c r="AJ685" s="204">
        <v>9.6999999999999993</v>
      </c>
      <c r="AK685" s="136">
        <v>1</v>
      </c>
      <c r="AL685" s="136">
        <v>116</v>
      </c>
      <c r="AM685" s="136">
        <v>25</v>
      </c>
      <c r="AN685" s="6">
        <v>0.82</v>
      </c>
      <c r="AO685" s="136">
        <v>38</v>
      </c>
      <c r="AP685" s="136">
        <v>9</v>
      </c>
      <c r="AQ685" s="6">
        <v>0.81</v>
      </c>
      <c r="AR685" s="149">
        <v>0</v>
      </c>
      <c r="AS685" s="149">
        <v>0.185</v>
      </c>
      <c r="AT685" s="149">
        <v>0.19500000000000001</v>
      </c>
      <c r="AU685" s="149">
        <v>0.19500000000000001</v>
      </c>
      <c r="AV685" s="136">
        <v>0</v>
      </c>
      <c r="AW685" s="136">
        <v>1434</v>
      </c>
      <c r="AX685" s="136">
        <v>1511</v>
      </c>
      <c r="AY685" s="136">
        <v>1511</v>
      </c>
      <c r="AZ685" s="149">
        <v>0</v>
      </c>
      <c r="BA685" s="149">
        <v>0.1321</v>
      </c>
      <c r="BB685" s="149">
        <v>0.13930000000000001</v>
      </c>
      <c r="BC685" s="149">
        <v>0.13930000000000001</v>
      </c>
      <c r="BD685" s="138">
        <v>0.5</v>
      </c>
      <c r="BE685" s="138"/>
      <c r="BF685" s="138"/>
      <c r="BG685" s="136">
        <v>0</v>
      </c>
      <c r="BH685" s="6">
        <v>4.25</v>
      </c>
      <c r="BI685" s="6">
        <v>4.25</v>
      </c>
      <c r="BJ685" s="136">
        <v>73529</v>
      </c>
      <c r="BK685" s="136">
        <v>16462</v>
      </c>
      <c r="BL685" s="136">
        <v>810</v>
      </c>
      <c r="BM685" s="136">
        <v>56257</v>
      </c>
      <c r="BN685" s="238">
        <v>444673</v>
      </c>
      <c r="BO685" s="136">
        <v>80860.166666666701</v>
      </c>
      <c r="BP685" s="136">
        <v>149041.06210000001</v>
      </c>
      <c r="BQ685" s="136">
        <v>23479.267655555599</v>
      </c>
      <c r="BR685" s="136">
        <v>344504.25508888898</v>
      </c>
      <c r="BS685" s="136">
        <v>47225.610811111103</v>
      </c>
      <c r="BT685" s="136">
        <v>3526.6641666666701</v>
      </c>
      <c r="BU685" s="136">
        <v>56262.3756333333</v>
      </c>
    </row>
    <row r="686" spans="1:73">
      <c r="A686" s="4" t="s">
        <v>92</v>
      </c>
      <c r="B686" s="137">
        <v>22</v>
      </c>
      <c r="C686" s="137">
        <v>1993</v>
      </c>
      <c r="D686" s="190">
        <v>6010884</v>
      </c>
      <c r="E686" s="141">
        <v>2952583</v>
      </c>
      <c r="F686" s="141">
        <v>221718</v>
      </c>
      <c r="G686" s="191">
        <v>7</v>
      </c>
      <c r="H686" s="209"/>
      <c r="I686" s="209"/>
      <c r="J686" s="209"/>
      <c r="K686" s="145">
        <v>173527</v>
      </c>
      <c r="L686" s="197"/>
      <c r="N686" s="140">
        <v>154466285</v>
      </c>
      <c r="O686" s="145">
        <v>64188</v>
      </c>
      <c r="P686" s="145">
        <v>325431</v>
      </c>
      <c r="Q686" s="145">
        <v>114441</v>
      </c>
      <c r="R686" s="145">
        <v>442738.6</v>
      </c>
      <c r="S686" s="145">
        <v>188821.6</v>
      </c>
      <c r="T686" s="145">
        <v>446</v>
      </c>
      <c r="U686" s="145">
        <v>539</v>
      </c>
      <c r="V686" s="145">
        <v>628</v>
      </c>
      <c r="W686" s="145">
        <v>111</v>
      </c>
      <c r="X686" s="145">
        <v>203</v>
      </c>
      <c r="Y686" s="145">
        <v>292</v>
      </c>
      <c r="Z686" s="145">
        <v>370</v>
      </c>
      <c r="AA686" s="136">
        <f>ROUND((T686+X686)-MAX(0.3*(T686-127-200),0),0)</f>
        <v>613</v>
      </c>
      <c r="AB686" s="136">
        <f>ROUND((U686+Y686)-MAX(0.3*(U686-127-200),0),0)</f>
        <v>767</v>
      </c>
      <c r="AC686" s="136">
        <f>ROUND((V686+Z686)-MAX(0.3*(V686-127-200),0),0)</f>
        <v>908</v>
      </c>
      <c r="AD686" s="203">
        <v>12666</v>
      </c>
      <c r="AE686" s="136">
        <v>434</v>
      </c>
      <c r="AF686" s="136">
        <v>129</v>
      </c>
      <c r="AG686" s="136">
        <f>SUM(AE686:AF686)</f>
        <v>563</v>
      </c>
      <c r="AH686" s="136">
        <f>ROUND((AG686+W686)-MAX(0.3*(AG686-127-200),0),0)</f>
        <v>603</v>
      </c>
      <c r="AI686" s="203">
        <v>641</v>
      </c>
      <c r="AJ686" s="204">
        <v>10.7</v>
      </c>
      <c r="AK686" s="136">
        <v>0</v>
      </c>
      <c r="AL686" s="136">
        <v>118</v>
      </c>
      <c r="AM686" s="136">
        <v>37</v>
      </c>
      <c r="AN686" s="6">
        <v>0.76</v>
      </c>
      <c r="AO686" s="136">
        <v>25</v>
      </c>
      <c r="AP686" s="136">
        <v>15</v>
      </c>
      <c r="AQ686" s="6">
        <v>0.63</v>
      </c>
      <c r="AR686" s="149">
        <v>0</v>
      </c>
      <c r="AS686" s="149">
        <v>0.185</v>
      </c>
      <c r="AT686" s="149">
        <v>0.19500000000000001</v>
      </c>
      <c r="AU686" s="149">
        <v>0.19500000000000001</v>
      </c>
      <c r="AV686" s="136">
        <v>0</v>
      </c>
      <c r="AW686" s="136">
        <v>1434</v>
      </c>
      <c r="AX686" s="136">
        <v>1511</v>
      </c>
      <c r="AY686" s="136">
        <v>1511</v>
      </c>
      <c r="AZ686" s="149">
        <v>0</v>
      </c>
      <c r="BA686" s="149">
        <v>0.1321</v>
      </c>
      <c r="BB686" s="149">
        <v>0.13930000000000001</v>
      </c>
      <c r="BC686" s="149">
        <v>0.13930000000000001</v>
      </c>
      <c r="BD686" s="138">
        <v>0</v>
      </c>
      <c r="BE686" s="138"/>
      <c r="BF686" s="138"/>
      <c r="BG686" s="136">
        <v>0</v>
      </c>
      <c r="BH686" s="6">
        <v>4.25</v>
      </c>
      <c r="BI686" s="6">
        <v>4.25</v>
      </c>
      <c r="BJ686" s="136">
        <v>148615</v>
      </c>
      <c r="BK686" s="136">
        <v>47117</v>
      </c>
      <c r="BL686" s="136">
        <v>4519</v>
      </c>
      <c r="BM686" s="136">
        <v>96979</v>
      </c>
      <c r="BN686" s="238">
        <v>764933</v>
      </c>
      <c r="BO686" s="136">
        <v>101835.83333333299</v>
      </c>
      <c r="BP686" s="136">
        <v>168865.0551</v>
      </c>
      <c r="BQ686" s="136">
        <v>20873.651344444399</v>
      </c>
      <c r="BR686" s="136">
        <v>431773.58263333299</v>
      </c>
      <c r="BS686" s="136">
        <v>66163.2800444444</v>
      </c>
      <c r="BT686" s="136">
        <v>2109.4464555555601</v>
      </c>
      <c r="BU686" s="136">
        <v>76437.132922222198</v>
      </c>
    </row>
    <row r="687" spans="1:73">
      <c r="A687" s="4" t="s">
        <v>93</v>
      </c>
      <c r="B687" s="137">
        <v>23</v>
      </c>
      <c r="C687" s="137">
        <v>1993</v>
      </c>
      <c r="D687" s="190">
        <v>9529240</v>
      </c>
      <c r="E687" s="141">
        <v>4400201</v>
      </c>
      <c r="F687" s="141">
        <v>342262</v>
      </c>
      <c r="G687" s="191">
        <v>7.2</v>
      </c>
      <c r="H687" s="209"/>
      <c r="I687" s="209"/>
      <c r="J687" s="209"/>
      <c r="K687" s="145">
        <v>226368</v>
      </c>
      <c r="L687" s="197"/>
      <c r="N687" s="140">
        <v>201354672</v>
      </c>
      <c r="O687" s="145">
        <v>184990</v>
      </c>
      <c r="P687" s="145">
        <v>688127</v>
      </c>
      <c r="Q687" s="145">
        <v>229585</v>
      </c>
      <c r="R687" s="145">
        <v>1022140</v>
      </c>
      <c r="S687" s="145">
        <v>419036.8</v>
      </c>
      <c r="T687" s="145">
        <v>371</v>
      </c>
      <c r="U687" s="145">
        <v>459</v>
      </c>
      <c r="V687" s="145">
        <v>563</v>
      </c>
      <c r="W687" s="145">
        <v>111</v>
      </c>
      <c r="X687" s="145">
        <v>203</v>
      </c>
      <c r="Y687" s="145">
        <v>292</v>
      </c>
      <c r="Z687" s="145">
        <v>370</v>
      </c>
      <c r="AA687" s="136">
        <f>ROUND((T687+X687)-MAX(0.3*(T687-127-200),0),0)</f>
        <v>561</v>
      </c>
      <c r="AB687" s="136">
        <f>ROUND((U687+Y687)-MAX(0.3*(U687-127-200),0),0)</f>
        <v>711</v>
      </c>
      <c r="AC687" s="136">
        <f>ROUND((V687+Z687)-MAX(0.3*(V687-127-200),0),0)</f>
        <v>862</v>
      </c>
      <c r="AD687" s="203">
        <v>17636</v>
      </c>
      <c r="AE687" s="136">
        <v>434</v>
      </c>
      <c r="AF687" s="136">
        <v>14</v>
      </c>
      <c r="AG687" s="136">
        <f>SUM(AE687:AF687)</f>
        <v>448</v>
      </c>
      <c r="AH687" s="136">
        <f>ROUND((AG687+W687)-MAX(0.3*(AG687-127-200),0),0)</f>
        <v>523</v>
      </c>
      <c r="AI687" s="203">
        <v>1475</v>
      </c>
      <c r="AJ687" s="204">
        <v>15.4</v>
      </c>
      <c r="AK687" s="136">
        <v>0</v>
      </c>
      <c r="AL687" s="136">
        <v>61</v>
      </c>
      <c r="AM687" s="136">
        <v>49</v>
      </c>
      <c r="AN687" s="6">
        <v>0.55000000000000004</v>
      </c>
      <c r="AO687" s="136">
        <v>18</v>
      </c>
      <c r="AP687" s="136">
        <v>20</v>
      </c>
      <c r="AQ687" s="6">
        <v>0.47</v>
      </c>
      <c r="AR687" s="149">
        <v>0</v>
      </c>
      <c r="AS687" s="149">
        <v>0.185</v>
      </c>
      <c r="AT687" s="149">
        <v>0.19500000000000001</v>
      </c>
      <c r="AU687" s="149">
        <v>0.19500000000000001</v>
      </c>
      <c r="AV687" s="136">
        <v>0</v>
      </c>
      <c r="AW687" s="136">
        <v>1434</v>
      </c>
      <c r="AX687" s="136">
        <v>1511</v>
      </c>
      <c r="AY687" s="136">
        <v>1511</v>
      </c>
      <c r="AZ687" s="149">
        <v>0</v>
      </c>
      <c r="BA687" s="149">
        <v>0.1321</v>
      </c>
      <c r="BB687" s="149">
        <v>0.13930000000000001</v>
      </c>
      <c r="BC687" s="149">
        <v>0.13930000000000001</v>
      </c>
      <c r="BD687" s="138">
        <v>0</v>
      </c>
      <c r="BE687" s="138"/>
      <c r="BF687" s="138"/>
      <c r="BG687" s="136">
        <v>0</v>
      </c>
      <c r="BH687" s="6">
        <v>4.25</v>
      </c>
      <c r="BI687" s="6">
        <v>3.35</v>
      </c>
      <c r="BJ687" s="136">
        <v>192390</v>
      </c>
      <c r="BK687" s="136">
        <v>25162</v>
      </c>
      <c r="BL687" s="136">
        <v>2178</v>
      </c>
      <c r="BM687" s="136">
        <v>165050</v>
      </c>
      <c r="BN687" s="238">
        <v>1171548</v>
      </c>
      <c r="BO687" s="136">
        <v>188069</v>
      </c>
      <c r="BP687" s="136">
        <v>314063.454822222</v>
      </c>
      <c r="BQ687" s="136">
        <v>43114.489733333299</v>
      </c>
      <c r="BR687" s="136">
        <v>732689.44022222201</v>
      </c>
      <c r="BS687" s="136">
        <v>53572.5870111111</v>
      </c>
      <c r="BT687" s="136">
        <v>1910.07692222222</v>
      </c>
      <c r="BU687" s="136">
        <v>61666.546811111097</v>
      </c>
    </row>
    <row r="688" spans="1:73">
      <c r="A688" s="4" t="s">
        <v>94</v>
      </c>
      <c r="B688" s="137">
        <v>24</v>
      </c>
      <c r="C688" s="137">
        <v>1993</v>
      </c>
      <c r="D688" s="190">
        <v>4521709</v>
      </c>
      <c r="E688" s="141">
        <v>2391535</v>
      </c>
      <c r="F688" s="141">
        <v>124840</v>
      </c>
      <c r="G688" s="191">
        <v>5</v>
      </c>
      <c r="H688" s="209"/>
      <c r="I688" s="209"/>
      <c r="J688" s="209"/>
      <c r="K688" s="145">
        <v>117947</v>
      </c>
      <c r="L688" s="197"/>
      <c r="N688" s="140">
        <v>99215504</v>
      </c>
      <c r="O688" s="145">
        <v>130958</v>
      </c>
      <c r="P688" s="145">
        <v>191466</v>
      </c>
      <c r="Q688" s="145">
        <v>64145</v>
      </c>
      <c r="R688" s="145">
        <v>316971.59999999998</v>
      </c>
      <c r="S688" s="145">
        <v>131428.9</v>
      </c>
      <c r="T688" s="145">
        <v>437</v>
      </c>
      <c r="U688" s="145">
        <v>532</v>
      </c>
      <c r="V688" s="145">
        <v>621</v>
      </c>
      <c r="W688" s="145">
        <v>111</v>
      </c>
      <c r="X688" s="145">
        <v>203</v>
      </c>
      <c r="Y688" s="145">
        <v>292</v>
      </c>
      <c r="Z688" s="145">
        <v>370</v>
      </c>
      <c r="AA688" s="136">
        <f>ROUND((T688+X688)-MAX(0.3*(T688-127-200),0),0)</f>
        <v>607</v>
      </c>
      <c r="AB688" s="136">
        <f>ROUND((U688+Y688)-MAX(0.3*(U688-127-200),0),0)</f>
        <v>763</v>
      </c>
      <c r="AC688" s="136">
        <f>ROUND((V688+Z688)-MAX(0.3*(V688-127-200),0),0)</f>
        <v>903</v>
      </c>
      <c r="AD688" s="203">
        <v>5167</v>
      </c>
      <c r="AE688" s="136">
        <v>434</v>
      </c>
      <c r="AF688" s="136">
        <v>81</v>
      </c>
      <c r="AG688" s="136">
        <f>SUM(AE688:AF688)</f>
        <v>515</v>
      </c>
      <c r="AH688" s="136">
        <f>ROUND((AG688+W688)-MAX(0.3*(AG688-127-200),0),0)</f>
        <v>570</v>
      </c>
      <c r="AI688" s="203">
        <v>506</v>
      </c>
      <c r="AJ688" s="204">
        <v>11.6</v>
      </c>
      <c r="AK688" s="136">
        <v>0</v>
      </c>
      <c r="AL688" s="136">
        <v>78</v>
      </c>
      <c r="AM688" s="136">
        <v>56</v>
      </c>
      <c r="AN688" s="6">
        <v>0.57999999999999996</v>
      </c>
      <c r="AO688" s="136">
        <v>46</v>
      </c>
      <c r="AP688" s="136">
        <v>21</v>
      </c>
      <c r="AQ688" s="6">
        <v>0.69</v>
      </c>
      <c r="AR688" s="149">
        <v>0</v>
      </c>
      <c r="AS688" s="149">
        <v>0.185</v>
      </c>
      <c r="AT688" s="149">
        <v>0.19500000000000001</v>
      </c>
      <c r="AU688" s="149">
        <v>0.19500000000000001</v>
      </c>
      <c r="AV688" s="136">
        <v>0</v>
      </c>
      <c r="AW688" s="136">
        <v>1434</v>
      </c>
      <c r="AX688" s="136">
        <v>1511</v>
      </c>
      <c r="AY688" s="136">
        <v>1511</v>
      </c>
      <c r="AZ688" s="149">
        <v>0</v>
      </c>
      <c r="BA688" s="149">
        <v>0.1321</v>
      </c>
      <c r="BB688" s="149">
        <v>0.13930000000000001</v>
      </c>
      <c r="BC688" s="149">
        <v>0.13930000000000001</v>
      </c>
      <c r="BD688" s="138">
        <v>0.15</v>
      </c>
      <c r="BE688" s="138"/>
      <c r="BF688" s="138"/>
      <c r="BG688" s="136">
        <v>1</v>
      </c>
      <c r="BH688" s="6">
        <v>4.25</v>
      </c>
      <c r="BI688" s="6">
        <v>4.25</v>
      </c>
      <c r="BJ688" s="136">
        <v>54881</v>
      </c>
      <c r="BK688" s="136">
        <v>10255</v>
      </c>
      <c r="BL688" s="136">
        <v>761</v>
      </c>
      <c r="BM688" s="136">
        <v>43865</v>
      </c>
      <c r="BN688" s="238">
        <v>425478</v>
      </c>
      <c r="BO688" s="136">
        <v>87160.083333333299</v>
      </c>
      <c r="BP688" s="136">
        <v>132165.27012222199</v>
      </c>
      <c r="BQ688" s="136">
        <v>40565.032099999997</v>
      </c>
      <c r="BR688" s="136">
        <v>506770.70598888898</v>
      </c>
      <c r="BS688" s="136">
        <v>37667.259622222198</v>
      </c>
      <c r="BT688" s="136">
        <v>3039.5863111111098</v>
      </c>
      <c r="BU688" s="136">
        <v>48607.934800000003</v>
      </c>
    </row>
    <row r="689" spans="1:73">
      <c r="A689" s="4" t="s">
        <v>95</v>
      </c>
      <c r="B689" s="137">
        <v>25</v>
      </c>
      <c r="C689" s="137">
        <v>1993</v>
      </c>
      <c r="D689" s="190">
        <v>2635574</v>
      </c>
      <c r="E689" s="141">
        <v>1134735</v>
      </c>
      <c r="F689" s="141">
        <v>80398</v>
      </c>
      <c r="G689" s="191">
        <v>6.6</v>
      </c>
      <c r="H689" s="209"/>
      <c r="I689" s="209"/>
      <c r="J689" s="209"/>
      <c r="K689" s="145">
        <v>47340</v>
      </c>
      <c r="L689" s="197"/>
      <c r="N689" s="140">
        <v>41442376</v>
      </c>
      <c r="O689" s="145">
        <v>20566</v>
      </c>
      <c r="P689" s="145">
        <v>171745</v>
      </c>
      <c r="Q689" s="145">
        <v>60079</v>
      </c>
      <c r="R689" s="145">
        <v>536896.6</v>
      </c>
      <c r="S689" s="145">
        <v>199891.4</v>
      </c>
      <c r="T689" s="145">
        <v>96</v>
      </c>
      <c r="U689" s="145">
        <v>120</v>
      </c>
      <c r="V689" s="145">
        <v>144</v>
      </c>
      <c r="W689" s="145">
        <v>111</v>
      </c>
      <c r="X689" s="145">
        <v>203</v>
      </c>
      <c r="Y689" s="145">
        <v>292</v>
      </c>
      <c r="Z689" s="145">
        <v>370</v>
      </c>
      <c r="AA689" s="136">
        <f>ROUND((T689+X689)-MAX(0.3*(T689-127-200),0),0)</f>
        <v>299</v>
      </c>
      <c r="AB689" s="136">
        <f>ROUND((U689+Y689)-MAX(0.3*(U689-127-200),0),0)</f>
        <v>412</v>
      </c>
      <c r="AC689" s="136">
        <f>ROUND((V689+Z689)-MAX(0.3*(V689-127-200),0),0)</f>
        <v>514</v>
      </c>
      <c r="AD689" s="203">
        <v>12790</v>
      </c>
      <c r="AE689" s="136">
        <v>434</v>
      </c>
      <c r="AF689" s="136">
        <v>0</v>
      </c>
      <c r="AG689" s="136">
        <f>SUM(AE689:AF689)</f>
        <v>434</v>
      </c>
      <c r="AH689" s="136">
        <f>ROUND((AG689+W689)-MAX(0.3*(AG689-127-200),0),0)</f>
        <v>513</v>
      </c>
      <c r="AI689" s="203">
        <v>639</v>
      </c>
      <c r="AJ689" s="204">
        <v>24.7</v>
      </c>
      <c r="AK689" s="136">
        <v>0</v>
      </c>
      <c r="AL689" s="136">
        <v>98</v>
      </c>
      <c r="AM689" s="136">
        <v>23</v>
      </c>
      <c r="AN689" s="6">
        <v>0.81</v>
      </c>
      <c r="AO689" s="136">
        <v>43</v>
      </c>
      <c r="AP689" s="136">
        <v>9</v>
      </c>
      <c r="AQ689" s="6">
        <v>0.83</v>
      </c>
      <c r="AR689" s="149">
        <v>0</v>
      </c>
      <c r="AS689" s="149">
        <v>0.185</v>
      </c>
      <c r="AT689" s="149">
        <v>0.19500000000000001</v>
      </c>
      <c r="AU689" s="149">
        <v>0.19500000000000001</v>
      </c>
      <c r="AV689" s="136">
        <v>0</v>
      </c>
      <c r="AW689" s="136">
        <v>1434</v>
      </c>
      <c r="AX689" s="136">
        <v>1511</v>
      </c>
      <c r="AY689" s="136">
        <v>1511</v>
      </c>
      <c r="AZ689" s="149">
        <v>0</v>
      </c>
      <c r="BA689" s="149">
        <v>0.1321</v>
      </c>
      <c r="BB689" s="149">
        <v>0.13930000000000001</v>
      </c>
      <c r="BC689" s="149">
        <v>0.13930000000000001</v>
      </c>
      <c r="BD689" s="138">
        <v>0</v>
      </c>
      <c r="BE689" s="138"/>
      <c r="BF689" s="138"/>
      <c r="BG689" s="136">
        <v>0</v>
      </c>
      <c r="BH689" s="6">
        <v>4.25</v>
      </c>
      <c r="BI689" s="6">
        <v>4.25</v>
      </c>
      <c r="BJ689" s="136">
        <v>134318</v>
      </c>
      <c r="BK689" s="136">
        <v>35951</v>
      </c>
      <c r="BL689" s="136">
        <v>1563</v>
      </c>
      <c r="BM689" s="136">
        <v>96804</v>
      </c>
      <c r="BN689" s="238">
        <v>504498</v>
      </c>
      <c r="BO689" s="136">
        <v>107293.41666666667</v>
      </c>
      <c r="BP689" s="136">
        <v>260446.1085</v>
      </c>
      <c r="BQ689" s="136">
        <v>30151.7291555556</v>
      </c>
      <c r="BR689" s="136">
        <v>408734.14841111097</v>
      </c>
      <c r="BS689" s="136">
        <v>127672.868755556</v>
      </c>
      <c r="BT689" s="136">
        <v>8133.5869777777798</v>
      </c>
      <c r="BU689" s="136">
        <v>149237.08497777799</v>
      </c>
    </row>
    <row r="690" spans="1:73">
      <c r="A690" s="4" t="s">
        <v>96</v>
      </c>
      <c r="B690" s="137">
        <v>26</v>
      </c>
      <c r="C690" s="137">
        <v>1993</v>
      </c>
      <c r="D690" s="190">
        <v>5237757</v>
      </c>
      <c r="E690" s="141">
        <v>2517067</v>
      </c>
      <c r="F690" s="141">
        <v>167139</v>
      </c>
      <c r="G690" s="191">
        <v>6.2</v>
      </c>
      <c r="H690" s="209"/>
      <c r="I690" s="209"/>
      <c r="J690" s="209"/>
      <c r="K690" s="145">
        <v>118906</v>
      </c>
      <c r="L690" s="197"/>
      <c r="N690" s="140">
        <v>107142686</v>
      </c>
      <c r="O690" s="145">
        <v>38493</v>
      </c>
      <c r="P690" s="145">
        <v>261463</v>
      </c>
      <c r="Q690" s="145">
        <v>89906</v>
      </c>
      <c r="R690" s="145">
        <v>590573.4</v>
      </c>
      <c r="S690" s="145">
        <v>233832.3</v>
      </c>
      <c r="T690" s="145">
        <v>234</v>
      </c>
      <c r="U690" s="145">
        <v>292</v>
      </c>
      <c r="V690" s="145">
        <v>342</v>
      </c>
      <c r="W690" s="145">
        <v>111</v>
      </c>
      <c r="X690" s="145">
        <v>203</v>
      </c>
      <c r="Y690" s="145">
        <v>292</v>
      </c>
      <c r="Z690" s="145">
        <v>370</v>
      </c>
      <c r="AA690" s="136">
        <f>ROUND((T690+X690)-MAX(0.3*(T690-127-200),0),0)</f>
        <v>437</v>
      </c>
      <c r="AB690" s="136">
        <f>ROUND((U690+Y690)-MAX(0.3*(U690-127-200),0),0)</f>
        <v>584</v>
      </c>
      <c r="AC690" s="136">
        <f>ROUND((V690+Z690)-MAX(0.3*(V690-127-200),0),0)</f>
        <v>708</v>
      </c>
      <c r="AD690" s="203">
        <v>10620</v>
      </c>
      <c r="AE690" s="136">
        <v>434</v>
      </c>
      <c r="AF690" s="136">
        <v>0</v>
      </c>
      <c r="AG690" s="136">
        <f>SUM(AE690:AF690)</f>
        <v>434</v>
      </c>
      <c r="AH690" s="136">
        <f>ROUND((AG690+W690)-MAX(0.3*(AG690-127-200),0),0)</f>
        <v>513</v>
      </c>
      <c r="AI690" s="203">
        <v>832</v>
      </c>
      <c r="AJ690" s="204">
        <v>16.100000000000001</v>
      </c>
      <c r="AK690" s="136">
        <v>1</v>
      </c>
      <c r="AL690" s="136">
        <v>99</v>
      </c>
      <c r="AM690" s="136">
        <v>64</v>
      </c>
      <c r="AN690" s="6">
        <v>0.61</v>
      </c>
      <c r="AO690" s="136">
        <v>23</v>
      </c>
      <c r="AP690" s="136">
        <v>11</v>
      </c>
      <c r="AQ690" s="6">
        <v>0.68</v>
      </c>
      <c r="AR690" s="149">
        <v>0</v>
      </c>
      <c r="AS690" s="149">
        <v>0.185</v>
      </c>
      <c r="AT690" s="149">
        <v>0.19500000000000001</v>
      </c>
      <c r="AU690" s="149">
        <v>0.19500000000000001</v>
      </c>
      <c r="AV690" s="136">
        <v>0</v>
      </c>
      <c r="AW690" s="136">
        <v>1434</v>
      </c>
      <c r="AX690" s="136">
        <v>1511</v>
      </c>
      <c r="AY690" s="136">
        <v>1511</v>
      </c>
      <c r="AZ690" s="149">
        <v>0</v>
      </c>
      <c r="BA690" s="149">
        <v>0.1321</v>
      </c>
      <c r="BB690" s="149">
        <v>0.13930000000000001</v>
      </c>
      <c r="BC690" s="149">
        <v>0.13930000000000001</v>
      </c>
      <c r="BD690" s="138">
        <v>0</v>
      </c>
      <c r="BE690" s="138"/>
      <c r="BF690" s="138"/>
      <c r="BG690" s="136">
        <v>0</v>
      </c>
      <c r="BH690" s="6">
        <v>4.25</v>
      </c>
      <c r="BI690" s="6">
        <v>4.25</v>
      </c>
      <c r="BJ690" s="136">
        <v>105042</v>
      </c>
      <c r="BK690" s="136">
        <v>19227</v>
      </c>
      <c r="BL690" s="136">
        <v>1113</v>
      </c>
      <c r="BM690" s="136">
        <v>84702</v>
      </c>
      <c r="BN690" s="238">
        <v>609386</v>
      </c>
      <c r="BO690" s="136">
        <v>111780</v>
      </c>
      <c r="BP690" s="136">
        <v>200122.86247777799</v>
      </c>
      <c r="BQ690" s="136">
        <v>35128.2109444444</v>
      </c>
      <c r="BR690" s="136">
        <v>550537.21681111096</v>
      </c>
      <c r="BS690" s="136">
        <v>80473.931477777805</v>
      </c>
      <c r="BT690" s="136">
        <v>6126.76905555556</v>
      </c>
      <c r="BU690" s="136">
        <v>106445.7629</v>
      </c>
    </row>
    <row r="691" spans="1:73">
      <c r="A691" s="4" t="s">
        <v>97</v>
      </c>
      <c r="B691" s="137">
        <v>27</v>
      </c>
      <c r="C691" s="137">
        <v>1993</v>
      </c>
      <c r="D691" s="190">
        <v>839876</v>
      </c>
      <c r="E691" s="141">
        <v>397102</v>
      </c>
      <c r="F691" s="141">
        <v>25544</v>
      </c>
      <c r="G691" s="191">
        <v>6</v>
      </c>
      <c r="H691" s="209"/>
      <c r="I691" s="209"/>
      <c r="J691" s="209"/>
      <c r="K691" s="145">
        <v>16054</v>
      </c>
      <c r="L691" s="197"/>
      <c r="N691" s="140">
        <v>15256962</v>
      </c>
      <c r="O691" s="145">
        <v>123253</v>
      </c>
      <c r="P691" s="145">
        <v>34596</v>
      </c>
      <c r="Q691" s="145">
        <v>11738</v>
      </c>
      <c r="R691" s="145">
        <v>70319.5</v>
      </c>
      <c r="S691" s="145">
        <v>27148.080000000002</v>
      </c>
      <c r="T691" s="145">
        <v>310</v>
      </c>
      <c r="U691" s="145">
        <v>390</v>
      </c>
      <c r="V691" s="145">
        <v>470</v>
      </c>
      <c r="W691" s="145">
        <v>111</v>
      </c>
      <c r="X691" s="145">
        <v>203</v>
      </c>
      <c r="Y691" s="145">
        <v>292</v>
      </c>
      <c r="Z691" s="145">
        <v>370</v>
      </c>
      <c r="AA691" s="136">
        <f>ROUND((T691+X691)-MAX(0.3*(T691-127-200),0),0)</f>
        <v>513</v>
      </c>
      <c r="AB691" s="136">
        <f>ROUND((U691+Y691)-MAX(0.3*(U691-127-200),0),0)</f>
        <v>663</v>
      </c>
      <c r="AC691" s="136">
        <f>ROUND((V691+Z691)-MAX(0.3*(V691-127-200),0),0)</f>
        <v>797</v>
      </c>
      <c r="AD691" s="203">
        <v>930</v>
      </c>
      <c r="AE691" s="136">
        <v>434</v>
      </c>
      <c r="AF691" s="136">
        <v>0</v>
      </c>
      <c r="AG691" s="136">
        <f>SUM(AE691:AF691)</f>
        <v>434</v>
      </c>
      <c r="AH691" s="136">
        <f>ROUND((AG691+W691)-MAX(0.3*(AG691-127-200),0),0)</f>
        <v>513</v>
      </c>
      <c r="AI691" s="203">
        <v>127</v>
      </c>
      <c r="AJ691" s="204">
        <v>14.9</v>
      </c>
      <c r="AK691" s="136">
        <v>0</v>
      </c>
      <c r="AL691" s="136">
        <v>61</v>
      </c>
      <c r="AM691" s="136">
        <v>39</v>
      </c>
      <c r="AN691" s="6">
        <v>0.61</v>
      </c>
      <c r="AO691" s="136">
        <v>29</v>
      </c>
      <c r="AP691" s="136">
        <v>21</v>
      </c>
      <c r="AQ691" s="6">
        <v>0.57999999999999996</v>
      </c>
      <c r="AR691" s="149">
        <v>0</v>
      </c>
      <c r="AS691" s="149">
        <v>0.185</v>
      </c>
      <c r="AT691" s="149">
        <v>0.19500000000000001</v>
      </c>
      <c r="AU691" s="149">
        <v>0.19500000000000001</v>
      </c>
      <c r="AV691" s="136">
        <v>0</v>
      </c>
      <c r="AW691" s="136">
        <v>1434</v>
      </c>
      <c r="AX691" s="136">
        <v>1511</v>
      </c>
      <c r="AY691" s="136">
        <v>1511</v>
      </c>
      <c r="AZ691" s="149">
        <v>0</v>
      </c>
      <c r="BA691" s="149">
        <v>0.1321</v>
      </c>
      <c r="BB691" s="149">
        <v>0.13930000000000001</v>
      </c>
      <c r="BC691" s="149">
        <v>0.13930000000000001</v>
      </c>
      <c r="BD691" s="138">
        <v>0</v>
      </c>
      <c r="BE691" s="138"/>
      <c r="BF691" s="138"/>
      <c r="BG691" s="136">
        <v>0</v>
      </c>
      <c r="BH691" s="6">
        <v>4.25</v>
      </c>
      <c r="BI691" s="6">
        <v>4.25</v>
      </c>
      <c r="BJ691" s="136">
        <v>12406</v>
      </c>
      <c r="BK691" s="136">
        <v>1781</v>
      </c>
      <c r="BL691" s="136">
        <v>129</v>
      </c>
      <c r="BM691" s="136">
        <v>10496</v>
      </c>
      <c r="BN691" s="238">
        <v>89041</v>
      </c>
      <c r="BO691" s="136">
        <v>18876.083333333299</v>
      </c>
      <c r="BP691" s="136">
        <v>30954.302299999999</v>
      </c>
      <c r="BQ691" s="136">
        <v>7886.3726999999999</v>
      </c>
      <c r="BR691" s="136">
        <v>85285.748522222202</v>
      </c>
      <c r="BS691" s="136">
        <v>7247.0645444444399</v>
      </c>
      <c r="BT691" s="136">
        <v>717.09182222222205</v>
      </c>
      <c r="BU691" s="136">
        <v>9511.56656666667</v>
      </c>
    </row>
    <row r="692" spans="1:73">
      <c r="A692" s="4" t="s">
        <v>98</v>
      </c>
      <c r="B692" s="137">
        <v>28</v>
      </c>
      <c r="C692" s="137">
        <v>1993</v>
      </c>
      <c r="D692" s="190">
        <v>1612149</v>
      </c>
      <c r="E692" s="141">
        <v>840575</v>
      </c>
      <c r="F692" s="141">
        <v>23819</v>
      </c>
      <c r="G692" s="191">
        <v>2.8</v>
      </c>
      <c r="H692" s="209"/>
      <c r="I692" s="209"/>
      <c r="J692" s="209"/>
      <c r="K692" s="145">
        <v>39353</v>
      </c>
      <c r="L692" s="197"/>
      <c r="N692" s="140">
        <v>33310646</v>
      </c>
      <c r="O692" s="145">
        <v>6346</v>
      </c>
      <c r="P692" s="145">
        <v>48247</v>
      </c>
      <c r="Q692" s="145">
        <v>16746</v>
      </c>
      <c r="R692" s="145">
        <v>113354.7</v>
      </c>
      <c r="S692" s="145">
        <v>45104.58</v>
      </c>
      <c r="T692" s="145">
        <v>293</v>
      </c>
      <c r="U692" s="145">
        <v>364</v>
      </c>
      <c r="V692" s="145">
        <v>435</v>
      </c>
      <c r="W692" s="145">
        <v>111</v>
      </c>
      <c r="X692" s="145">
        <v>203</v>
      </c>
      <c r="Y692" s="145">
        <v>292</v>
      </c>
      <c r="Z692" s="145">
        <v>370</v>
      </c>
      <c r="AA692" s="136">
        <f>ROUND((T692+X692)-MAX(0.3*(T692-127-200),0),0)</f>
        <v>496</v>
      </c>
      <c r="AB692" s="136">
        <f>ROUND((U692+Y692)-MAX(0.3*(U692-127-200),0),0)</f>
        <v>645</v>
      </c>
      <c r="AC692" s="136">
        <f>ROUND((V692+Z692)-MAX(0.3*(V692-127-200),0),0)</f>
        <v>773</v>
      </c>
      <c r="AD692" s="203">
        <v>3531</v>
      </c>
      <c r="AE692" s="136">
        <v>434</v>
      </c>
      <c r="AF692" s="136">
        <v>28</v>
      </c>
      <c r="AG692" s="136">
        <f>SUM(AE692:AF692)</f>
        <v>462</v>
      </c>
      <c r="AH692" s="136">
        <f>ROUND((AG692+W692)-MAX(0.3*(AG692-127-200),0),0)</f>
        <v>533</v>
      </c>
      <c r="AI692" s="203">
        <v>169</v>
      </c>
      <c r="AJ692" s="204">
        <v>10.3</v>
      </c>
      <c r="AK692" s="136">
        <v>1</v>
      </c>
      <c r="AL692" s="136"/>
      <c r="AM692" s="136"/>
      <c r="AN692" s="6"/>
      <c r="AO692" s="136"/>
      <c r="AP692" s="136"/>
      <c r="AQ692" s="6"/>
      <c r="AR692" s="149">
        <v>0</v>
      </c>
      <c r="AS692" s="149">
        <v>0.185</v>
      </c>
      <c r="AT692" s="149">
        <v>0.19500000000000001</v>
      </c>
      <c r="AU692" s="149">
        <v>0.19500000000000001</v>
      </c>
      <c r="AV692" s="136">
        <v>0</v>
      </c>
      <c r="AW692" s="136">
        <v>1434</v>
      </c>
      <c r="AX692" s="136">
        <v>1511</v>
      </c>
      <c r="AY692" s="136">
        <v>1511</v>
      </c>
      <c r="AZ692" s="149">
        <v>0</v>
      </c>
      <c r="BA692" s="149">
        <v>0.1321</v>
      </c>
      <c r="BB692" s="149">
        <v>0.13930000000000001</v>
      </c>
      <c r="BC692" s="149">
        <v>0.13930000000000001</v>
      </c>
      <c r="BD692" s="138">
        <v>0</v>
      </c>
      <c r="BE692" s="138"/>
      <c r="BF692" s="138"/>
      <c r="BG692" s="136">
        <v>0</v>
      </c>
      <c r="BH692" s="6">
        <v>4.25</v>
      </c>
      <c r="BI692" s="6">
        <v>4.25</v>
      </c>
      <c r="BJ692" s="136">
        <v>19523</v>
      </c>
      <c r="BK692" s="136">
        <v>3379</v>
      </c>
      <c r="BL692" s="136">
        <v>253</v>
      </c>
      <c r="BM692" s="136">
        <v>15891</v>
      </c>
      <c r="BN692" s="238">
        <v>164663</v>
      </c>
      <c r="BO692" s="136">
        <v>32518.916666666668</v>
      </c>
      <c r="BP692" s="136">
        <v>53630.890211111102</v>
      </c>
      <c r="BQ692" s="136">
        <v>19246.7450444444</v>
      </c>
      <c r="BR692" s="136">
        <v>201576.531211111</v>
      </c>
      <c r="BS692" s="136">
        <v>12044.5291111111</v>
      </c>
      <c r="BT692" s="136">
        <v>1155.17188888889</v>
      </c>
      <c r="BU692" s="136">
        <v>15696.0326</v>
      </c>
    </row>
    <row r="693" spans="1:73">
      <c r="A693" s="4" t="s">
        <v>99</v>
      </c>
      <c r="B693" s="137">
        <v>29</v>
      </c>
      <c r="C693" s="137">
        <v>1993</v>
      </c>
      <c r="D693" s="190">
        <v>1380197</v>
      </c>
      <c r="E693" s="141">
        <v>716242</v>
      </c>
      <c r="F693" s="141">
        <v>52651</v>
      </c>
      <c r="G693" s="191">
        <v>6.8</v>
      </c>
      <c r="H693" s="209"/>
      <c r="I693" s="209"/>
      <c r="J693" s="209"/>
      <c r="K693" s="145">
        <v>40039</v>
      </c>
      <c r="L693" s="197"/>
      <c r="N693" s="140">
        <v>32961951</v>
      </c>
      <c r="O693" s="145">
        <v>394584</v>
      </c>
      <c r="P693" s="145">
        <v>35223</v>
      </c>
      <c r="Q693" s="145">
        <v>13006</v>
      </c>
      <c r="R693" s="145">
        <v>93409.5</v>
      </c>
      <c r="S693" s="145">
        <v>42333.919999999998</v>
      </c>
      <c r="T693" s="145">
        <v>289</v>
      </c>
      <c r="U693" s="145">
        <v>348</v>
      </c>
      <c r="V693" s="145">
        <v>407</v>
      </c>
      <c r="W693" s="145">
        <v>111</v>
      </c>
      <c r="X693" s="145">
        <v>203</v>
      </c>
      <c r="Y693" s="145">
        <v>292</v>
      </c>
      <c r="Z693" s="145">
        <v>370</v>
      </c>
      <c r="AA693" s="136">
        <f>ROUND((T693+X693)-MAX(0.3*(T693-127-200),0),0)</f>
        <v>492</v>
      </c>
      <c r="AB693" s="136">
        <f>ROUND((U693+Y693)-MAX(0.3*(U693-127-200),0),0)</f>
        <v>634</v>
      </c>
      <c r="AC693" s="136">
        <f>ROUND((V693+Z693)-MAX(0.3*(V693-127-200),0),0)</f>
        <v>753</v>
      </c>
      <c r="AD693" s="203">
        <v>2125</v>
      </c>
      <c r="AE693" s="136">
        <v>434</v>
      </c>
      <c r="AF693" s="136">
        <v>36</v>
      </c>
      <c r="AG693" s="136">
        <f>SUM(AE693:AF693)</f>
        <v>470</v>
      </c>
      <c r="AH693" s="136">
        <f>ROUND((AG693+W693)-MAX(0.3*(AG693-127-200),0),0)</f>
        <v>538</v>
      </c>
      <c r="AI693" s="203">
        <v>141</v>
      </c>
      <c r="AJ693" s="204">
        <v>9.8000000000000007</v>
      </c>
      <c r="AK693" s="136">
        <v>1</v>
      </c>
      <c r="AL693" s="136">
        <v>22</v>
      </c>
      <c r="AM693" s="136">
        <v>19</v>
      </c>
      <c r="AN693" s="6">
        <v>0.54</v>
      </c>
      <c r="AO693" s="136">
        <v>10</v>
      </c>
      <c r="AP693" s="136">
        <v>10</v>
      </c>
      <c r="AQ693" s="6">
        <v>0.5</v>
      </c>
      <c r="AR693" s="149">
        <v>0</v>
      </c>
      <c r="AS693" s="149">
        <v>0.185</v>
      </c>
      <c r="AT693" s="149">
        <v>0.19500000000000001</v>
      </c>
      <c r="AU693" s="149">
        <v>0.19500000000000001</v>
      </c>
      <c r="AV693" s="136">
        <v>0</v>
      </c>
      <c r="AW693" s="136">
        <v>1434</v>
      </c>
      <c r="AX693" s="136">
        <v>1511</v>
      </c>
      <c r="AY693" s="136">
        <v>1511</v>
      </c>
      <c r="AZ693" s="149">
        <v>0</v>
      </c>
      <c r="BA693" s="149">
        <v>0.1321</v>
      </c>
      <c r="BB693" s="149">
        <v>0.13930000000000001</v>
      </c>
      <c r="BC693" s="149">
        <v>0.13930000000000001</v>
      </c>
      <c r="BD693" s="138">
        <v>0</v>
      </c>
      <c r="BE693" s="138"/>
      <c r="BF693" s="138"/>
      <c r="BG693" s="136">
        <v>0</v>
      </c>
      <c r="BH693" s="6">
        <v>4.25</v>
      </c>
      <c r="BI693" s="6">
        <v>4.25</v>
      </c>
      <c r="BJ693" s="136">
        <v>16789</v>
      </c>
      <c r="BK693" s="136">
        <v>5350</v>
      </c>
      <c r="BL693" s="136">
        <v>547</v>
      </c>
      <c r="BM693" s="136">
        <v>10892</v>
      </c>
      <c r="BN693" s="238">
        <v>88428</v>
      </c>
      <c r="BO693" s="136">
        <v>21501.5</v>
      </c>
      <c r="BP693" s="136">
        <v>35450.1390888889</v>
      </c>
      <c r="BQ693" s="136">
        <v>6493.8332888888899</v>
      </c>
      <c r="BR693" s="136">
        <v>87860.122266666702</v>
      </c>
      <c r="BS693" s="136">
        <v>15206.546266666701</v>
      </c>
      <c r="BT693" s="136">
        <v>979.477033333333</v>
      </c>
      <c r="BU693" s="136">
        <v>20099.244877777801</v>
      </c>
    </row>
    <row r="694" spans="1:73">
      <c r="A694" s="4" t="s">
        <v>100</v>
      </c>
      <c r="B694" s="137">
        <v>30</v>
      </c>
      <c r="C694" s="137">
        <v>1993</v>
      </c>
      <c r="D694" s="190">
        <v>1122191</v>
      </c>
      <c r="E694" s="141">
        <v>579593</v>
      </c>
      <c r="F694" s="141">
        <v>37895</v>
      </c>
      <c r="G694" s="191">
        <v>6.1</v>
      </c>
      <c r="H694" s="209"/>
      <c r="I694" s="209"/>
      <c r="J694" s="209"/>
      <c r="K694" s="145">
        <v>27362</v>
      </c>
      <c r="L694" s="197"/>
      <c r="N694" s="140">
        <v>25787395</v>
      </c>
      <c r="O694" s="145">
        <v>75982</v>
      </c>
      <c r="P694" s="145">
        <v>29483</v>
      </c>
      <c r="Q694" s="145">
        <v>11021</v>
      </c>
      <c r="R694" s="145">
        <v>60361.08</v>
      </c>
      <c r="S694" s="145">
        <v>25598.080000000002</v>
      </c>
      <c r="T694" s="145">
        <v>451</v>
      </c>
      <c r="U694" s="145">
        <v>516</v>
      </c>
      <c r="V694" s="145">
        <v>575</v>
      </c>
      <c r="W694" s="145">
        <v>111</v>
      </c>
      <c r="X694" s="145">
        <v>203</v>
      </c>
      <c r="Y694" s="145">
        <v>292</v>
      </c>
      <c r="Z694" s="145">
        <v>370</v>
      </c>
      <c r="AA694" s="136">
        <f>ROUND((T694+X694)-MAX(0.3*(T694-127-200),0),0)</f>
        <v>617</v>
      </c>
      <c r="AB694" s="136">
        <f>ROUND((U694+Y694)-MAX(0.3*(U694-127-200),0),0)</f>
        <v>751</v>
      </c>
      <c r="AC694" s="136">
        <f>ROUND((V694+Z694)-MAX(0.3*(V694-127-200),0),0)</f>
        <v>871</v>
      </c>
      <c r="AD694" s="203">
        <v>868</v>
      </c>
      <c r="AE694" s="136">
        <v>434</v>
      </c>
      <c r="AF694" s="136">
        <v>27</v>
      </c>
      <c r="AG694" s="136">
        <f>SUM(AE694:AF694)</f>
        <v>461</v>
      </c>
      <c r="AH694" s="136">
        <f>ROUND((AG694+W694)-MAX(0.3*(AG694-127-200),0),0)</f>
        <v>532</v>
      </c>
      <c r="AI694" s="203">
        <v>112</v>
      </c>
      <c r="AJ694" s="204">
        <v>9.9</v>
      </c>
      <c r="AK694" s="136">
        <v>0</v>
      </c>
      <c r="AL694" s="136">
        <v>125</v>
      </c>
      <c r="AM694" s="136">
        <v>268</v>
      </c>
      <c r="AN694" s="6">
        <v>0.32</v>
      </c>
      <c r="AO694" s="136">
        <v>11</v>
      </c>
      <c r="AP694" s="136">
        <v>13</v>
      </c>
      <c r="AQ694" s="6">
        <v>0.46</v>
      </c>
      <c r="AR694" s="149">
        <v>0</v>
      </c>
      <c r="AS694" s="149">
        <v>0.185</v>
      </c>
      <c r="AT694" s="149">
        <v>0.19500000000000001</v>
      </c>
      <c r="AU694" s="149">
        <v>0.19500000000000001</v>
      </c>
      <c r="AV694" s="136">
        <v>0</v>
      </c>
      <c r="AW694" s="136">
        <v>1434</v>
      </c>
      <c r="AX694" s="136">
        <v>1511</v>
      </c>
      <c r="AY694" s="136">
        <v>1511</v>
      </c>
      <c r="AZ694" s="149">
        <v>0</v>
      </c>
      <c r="BA694" s="149">
        <v>0.1321</v>
      </c>
      <c r="BB694" s="149">
        <v>0.13930000000000001</v>
      </c>
      <c r="BC694" s="149">
        <v>0.13930000000000001</v>
      </c>
      <c r="BD694" s="138">
        <v>0</v>
      </c>
      <c r="BE694" s="138"/>
      <c r="BF694" s="138"/>
      <c r="BG694" s="136">
        <v>0</v>
      </c>
      <c r="BH694" s="6">
        <v>4.25</v>
      </c>
      <c r="BI694" s="6">
        <v>4.25</v>
      </c>
      <c r="BJ694" s="136">
        <v>8980</v>
      </c>
      <c r="BK694" s="136">
        <v>1389</v>
      </c>
      <c r="BL694" s="136">
        <v>96</v>
      </c>
      <c r="BM694" s="136">
        <v>7495</v>
      </c>
      <c r="BN694" s="238">
        <v>79332</v>
      </c>
      <c r="BO694" s="136">
        <v>19219.166666666701</v>
      </c>
      <c r="BP694" s="136">
        <v>20273.671766666699</v>
      </c>
      <c r="BQ694" s="136">
        <v>6110.7648111111102</v>
      </c>
      <c r="BR694" s="136">
        <v>86879.539733333295</v>
      </c>
      <c r="BS694" s="136">
        <v>4961.8550666666697</v>
      </c>
      <c r="BT694" s="136">
        <v>540.30142222222196</v>
      </c>
      <c r="BU694" s="136">
        <v>9098.1661222222192</v>
      </c>
    </row>
    <row r="695" spans="1:73">
      <c r="A695" s="4" t="s">
        <v>101</v>
      </c>
      <c r="B695" s="137">
        <v>31</v>
      </c>
      <c r="C695" s="137">
        <v>1993</v>
      </c>
      <c r="D695" s="190">
        <v>7874891</v>
      </c>
      <c r="E695" s="141">
        <v>3713835</v>
      </c>
      <c r="F695" s="141">
        <v>305542</v>
      </c>
      <c r="G695" s="191">
        <v>7.6</v>
      </c>
      <c r="H695" s="209"/>
      <c r="I695" s="209"/>
      <c r="J695" s="209"/>
      <c r="K695" s="145">
        <v>240389</v>
      </c>
      <c r="L695" s="197"/>
      <c r="N695" s="140">
        <v>217231771</v>
      </c>
      <c r="O695" s="145">
        <v>184342</v>
      </c>
      <c r="P695" s="145">
        <v>349388</v>
      </c>
      <c r="Q695" s="145">
        <v>125930</v>
      </c>
      <c r="R695" s="145">
        <v>530524</v>
      </c>
      <c r="S695" s="145">
        <v>218307.5</v>
      </c>
      <c r="T695" s="145">
        <v>322</v>
      </c>
      <c r="U695" s="145">
        <v>424</v>
      </c>
      <c r="V695" s="145">
        <v>488</v>
      </c>
      <c r="W695" s="145">
        <v>111</v>
      </c>
      <c r="X695" s="145">
        <v>203</v>
      </c>
      <c r="Y695" s="145">
        <v>292</v>
      </c>
      <c r="Z695" s="145">
        <v>370</v>
      </c>
      <c r="AA695" s="136">
        <f>ROUND((T695+X695)-MAX(0.3*(T695-127-200),0),0)</f>
        <v>525</v>
      </c>
      <c r="AB695" s="136">
        <f>ROUND((U695+Y695)-MAX(0.3*(U695-127-200),0),0)</f>
        <v>687</v>
      </c>
      <c r="AC695" s="136">
        <f>ROUND((V695+Z695)-MAX(0.3*(V695-127-200),0),0)</f>
        <v>810</v>
      </c>
      <c r="AD695" s="203">
        <v>18701</v>
      </c>
      <c r="AE695" s="136">
        <v>434</v>
      </c>
      <c r="AF695" s="136">
        <v>31</v>
      </c>
      <c r="AG695" s="136">
        <f>SUM(AE695:AF695)</f>
        <v>465</v>
      </c>
      <c r="AH695" s="136">
        <f>ROUND((AG695+W695)-MAX(0.3*(AG695-127-200),0),0)</f>
        <v>535</v>
      </c>
      <c r="AI695" s="203">
        <v>866</v>
      </c>
      <c r="AJ695" s="204">
        <v>10.9</v>
      </c>
      <c r="AK695" s="136">
        <v>1</v>
      </c>
      <c r="AL695" s="136">
        <v>22</v>
      </c>
      <c r="AM695" s="136">
        <v>58</v>
      </c>
      <c r="AN695" s="6">
        <v>0.28000000000000003</v>
      </c>
      <c r="AO695" s="136">
        <v>13</v>
      </c>
      <c r="AP695" s="136">
        <v>27</v>
      </c>
      <c r="AQ695" s="6">
        <v>0.33</v>
      </c>
      <c r="AR695" s="149">
        <v>0</v>
      </c>
      <c r="AS695" s="149">
        <v>0.185</v>
      </c>
      <c r="AT695" s="149">
        <v>0.19500000000000001</v>
      </c>
      <c r="AU695" s="149">
        <v>0.19500000000000001</v>
      </c>
      <c r="AV695" s="136">
        <v>0</v>
      </c>
      <c r="AW695" s="136">
        <v>1434</v>
      </c>
      <c r="AX695" s="136">
        <v>1511</v>
      </c>
      <c r="AY695" s="136">
        <v>1511</v>
      </c>
      <c r="AZ695" s="149">
        <v>0</v>
      </c>
      <c r="BA695" s="149">
        <v>0.1321</v>
      </c>
      <c r="BB695" s="149">
        <v>0.13930000000000001</v>
      </c>
      <c r="BC695" s="149">
        <v>0.13930000000000001</v>
      </c>
      <c r="BD695" s="138">
        <v>0</v>
      </c>
      <c r="BE695" s="138"/>
      <c r="BF695" s="138"/>
      <c r="BG695" s="136">
        <v>0</v>
      </c>
      <c r="BH695" s="6">
        <v>4.25</v>
      </c>
      <c r="BI695" s="6">
        <v>5.05</v>
      </c>
      <c r="BJ695" s="136">
        <v>134285</v>
      </c>
      <c r="BK695" s="136">
        <v>34800</v>
      </c>
      <c r="BL695" s="136">
        <v>1176</v>
      </c>
      <c r="BM695" s="136">
        <v>98309</v>
      </c>
      <c r="BN695" s="238">
        <v>793634</v>
      </c>
      <c r="BO695" s="136">
        <v>129232.83333333299</v>
      </c>
      <c r="BP695" s="136">
        <v>228564.804744444</v>
      </c>
      <c r="BQ695" s="136">
        <v>34682.388755555599</v>
      </c>
      <c r="BR695" s="136">
        <v>499251.10871111101</v>
      </c>
      <c r="BS695" s="136">
        <v>51876.9398</v>
      </c>
      <c r="BT695" s="136">
        <v>2600.85918888889</v>
      </c>
      <c r="BU695" s="136">
        <v>59993.767222222203</v>
      </c>
    </row>
    <row r="696" spans="1:73">
      <c r="A696" s="4" t="s">
        <v>102</v>
      </c>
      <c r="B696" s="137">
        <v>32</v>
      </c>
      <c r="C696" s="137">
        <v>1993</v>
      </c>
      <c r="D696" s="190">
        <v>1614937</v>
      </c>
      <c r="E696" s="141">
        <v>705726</v>
      </c>
      <c r="F696" s="141">
        <v>52863</v>
      </c>
      <c r="G696" s="191">
        <v>7</v>
      </c>
      <c r="H696" s="209"/>
      <c r="I696" s="209"/>
      <c r="J696" s="209"/>
      <c r="K696" s="145">
        <v>36876</v>
      </c>
      <c r="L696" s="197"/>
      <c r="N696" s="140">
        <v>28522697</v>
      </c>
      <c r="O696" s="145">
        <v>27372</v>
      </c>
      <c r="P696" s="145">
        <v>95392</v>
      </c>
      <c r="Q696" s="145">
        <v>31279</v>
      </c>
      <c r="R696" s="145">
        <v>243665.8</v>
      </c>
      <c r="S696" s="145">
        <v>84740.41</v>
      </c>
      <c r="T696" s="145">
        <v>258</v>
      </c>
      <c r="U696" s="145">
        <v>324</v>
      </c>
      <c r="V696" s="145">
        <v>389</v>
      </c>
      <c r="W696" s="145">
        <v>111</v>
      </c>
      <c r="X696" s="145">
        <v>203</v>
      </c>
      <c r="Y696" s="145">
        <v>292</v>
      </c>
      <c r="Z696" s="145">
        <v>370</v>
      </c>
      <c r="AA696" s="136">
        <f>ROUND((T696+X696)-MAX(0.3*(T696-127-200),0),0)</f>
        <v>461</v>
      </c>
      <c r="AB696" s="136">
        <f>ROUND((U696+Y696)-MAX(0.3*(U696-127-200),0),0)</f>
        <v>616</v>
      </c>
      <c r="AC696" s="136">
        <f>ROUND((V696+Z696)-MAX(0.3*(V696-127-200),0),0)</f>
        <v>740</v>
      </c>
      <c r="AD696" s="203">
        <v>3525</v>
      </c>
      <c r="AE696" s="136">
        <v>434</v>
      </c>
      <c r="AF696" s="136">
        <v>0</v>
      </c>
      <c r="AG696" s="136">
        <f>SUM(AE696:AF696)</f>
        <v>434</v>
      </c>
      <c r="AH696" s="136">
        <f>ROUND((AG696+W696)-MAX(0.3*(AG696-127-200),0),0)</f>
        <v>513</v>
      </c>
      <c r="AI696" s="203">
        <v>282</v>
      </c>
      <c r="AJ696" s="204">
        <v>17.399999999999999</v>
      </c>
      <c r="AK696" s="136">
        <v>1</v>
      </c>
      <c r="AL696" s="136">
        <v>49</v>
      </c>
      <c r="AM696" s="136">
        <v>21</v>
      </c>
      <c r="AN696" s="6">
        <v>0.7</v>
      </c>
      <c r="AO696" s="136">
        <v>26</v>
      </c>
      <c r="AP696" s="136">
        <v>16</v>
      </c>
      <c r="AQ696" s="6">
        <v>0.62</v>
      </c>
      <c r="AR696" s="149">
        <v>0</v>
      </c>
      <c r="AS696" s="149">
        <v>0.185</v>
      </c>
      <c r="AT696" s="149">
        <v>0.19500000000000001</v>
      </c>
      <c r="AU696" s="149">
        <v>0.19500000000000001</v>
      </c>
      <c r="AV696" s="136">
        <v>0</v>
      </c>
      <c r="AW696" s="136">
        <v>1434</v>
      </c>
      <c r="AX696" s="136">
        <v>1511</v>
      </c>
      <c r="AY696" s="136">
        <v>1511</v>
      </c>
      <c r="AZ696" s="149">
        <v>0</v>
      </c>
      <c r="BA696" s="149">
        <v>0.1321</v>
      </c>
      <c r="BB696" s="149">
        <v>0.13930000000000001</v>
      </c>
      <c r="BC696" s="149">
        <v>0.13930000000000001</v>
      </c>
      <c r="BD696" s="138">
        <v>0</v>
      </c>
      <c r="BE696" s="138"/>
      <c r="BF696" s="138"/>
      <c r="BG696" s="136">
        <v>0</v>
      </c>
      <c r="BH696" s="6">
        <v>4.25</v>
      </c>
      <c r="BI696" s="6">
        <v>4.25</v>
      </c>
      <c r="BJ696" s="136">
        <v>39993</v>
      </c>
      <c r="BK696" s="136">
        <v>9823</v>
      </c>
      <c r="BL696" s="136">
        <v>620</v>
      </c>
      <c r="BM696" s="136">
        <v>29550</v>
      </c>
      <c r="BN696" s="238">
        <v>240690</v>
      </c>
      <c r="BO696" s="136">
        <v>48391.666666666664</v>
      </c>
      <c r="BP696" s="136">
        <v>112161.70837777801</v>
      </c>
      <c r="BQ696" s="136">
        <v>17229.8913222222</v>
      </c>
      <c r="BR696" s="136">
        <v>178865.75571111101</v>
      </c>
      <c r="BS696" s="136">
        <v>41359.042522222197</v>
      </c>
      <c r="BT696" s="136">
        <v>3008.7394555555602</v>
      </c>
      <c r="BU696" s="136">
        <v>49421.431155555598</v>
      </c>
    </row>
    <row r="697" spans="1:73">
      <c r="A697" s="4" t="s">
        <v>103</v>
      </c>
      <c r="B697" s="137">
        <v>33</v>
      </c>
      <c r="C697" s="137">
        <v>1993</v>
      </c>
      <c r="D697" s="190">
        <v>18140894</v>
      </c>
      <c r="E697" s="141">
        <v>8026518</v>
      </c>
      <c r="F697" s="141">
        <v>689074</v>
      </c>
      <c r="G697" s="191">
        <v>7.9</v>
      </c>
      <c r="H697" s="209"/>
      <c r="I697" s="209"/>
      <c r="J697" s="209"/>
      <c r="K697" s="145">
        <v>537504</v>
      </c>
      <c r="L697" s="197"/>
      <c r="N697" s="140">
        <v>469767241</v>
      </c>
      <c r="O697" s="145">
        <v>1358086</v>
      </c>
      <c r="P697" s="145">
        <v>1196589</v>
      </c>
      <c r="Q697" s="145">
        <v>432788</v>
      </c>
      <c r="R697" s="145">
        <v>2045033</v>
      </c>
      <c r="S697" s="145">
        <v>942724.1</v>
      </c>
      <c r="T697" s="145">
        <v>468</v>
      </c>
      <c r="U697" s="145">
        <v>577</v>
      </c>
      <c r="V697" s="145">
        <v>687</v>
      </c>
      <c r="W697" s="145">
        <v>111</v>
      </c>
      <c r="X697" s="145">
        <v>203</v>
      </c>
      <c r="Y697" s="145">
        <v>292</v>
      </c>
      <c r="Z697" s="145">
        <v>370</v>
      </c>
      <c r="AA697" s="136">
        <f>ROUND((T697+X697)-MAX(0.3*(T697-127-200),0),0)</f>
        <v>629</v>
      </c>
      <c r="AB697" s="136">
        <f>ROUND((U697+Y697)-MAX(0.3*(U697-127-200),0),0)</f>
        <v>794</v>
      </c>
      <c r="AC697" s="136">
        <f>ROUND((V697+Z697)-MAX(0.3*(V697-127-200),0),0)</f>
        <v>949</v>
      </c>
      <c r="AD697" s="203">
        <v>42586</v>
      </c>
      <c r="AE697" s="136">
        <v>434</v>
      </c>
      <c r="AF697" s="136">
        <v>86</v>
      </c>
      <c r="AG697" s="136">
        <f>SUM(AE697:AF697)</f>
        <v>520</v>
      </c>
      <c r="AH697" s="136">
        <f>ROUND((AG697+W697)-MAX(0.3*(AG697-127-200),0),0)</f>
        <v>573</v>
      </c>
      <c r="AI697" s="203">
        <v>2981</v>
      </c>
      <c r="AJ697" s="204">
        <v>16.399999999999999</v>
      </c>
      <c r="AK697" s="136">
        <v>1</v>
      </c>
      <c r="AL697" s="136">
        <v>95</v>
      </c>
      <c r="AM697" s="136">
        <v>55</v>
      </c>
      <c r="AN697" s="6">
        <v>0.63</v>
      </c>
      <c r="AO697" s="136">
        <v>26</v>
      </c>
      <c r="AP697" s="136">
        <v>35</v>
      </c>
      <c r="AQ697" s="6">
        <v>0.43</v>
      </c>
      <c r="AR697" s="149">
        <v>0</v>
      </c>
      <c r="AS697" s="149">
        <v>0.185</v>
      </c>
      <c r="AT697" s="149">
        <v>0.19500000000000001</v>
      </c>
      <c r="AU697" s="149">
        <v>0.19500000000000001</v>
      </c>
      <c r="AV697" s="136">
        <v>0</v>
      </c>
      <c r="AW697" s="136">
        <v>1434</v>
      </c>
      <c r="AX697" s="136">
        <v>1511</v>
      </c>
      <c r="AY697" s="136">
        <v>1511</v>
      </c>
      <c r="AZ697" s="149">
        <v>0</v>
      </c>
      <c r="BA697" s="149">
        <v>0.1321</v>
      </c>
      <c r="BB697" s="149">
        <v>0.13930000000000001</v>
      </c>
      <c r="BC697" s="149">
        <v>0.13930000000000001</v>
      </c>
      <c r="BD697" s="138">
        <v>0</v>
      </c>
      <c r="BE697" s="138"/>
      <c r="BF697" s="138"/>
      <c r="BG697" s="136">
        <v>0</v>
      </c>
      <c r="BH697" s="6">
        <v>4.25</v>
      </c>
      <c r="BI697" s="6">
        <v>4.25</v>
      </c>
      <c r="BJ697" s="136">
        <v>536018</v>
      </c>
      <c r="BK697" s="136">
        <v>139921</v>
      </c>
      <c r="BL697" s="136">
        <v>3944</v>
      </c>
      <c r="BM697" s="136">
        <v>392153</v>
      </c>
      <c r="BN697" s="238">
        <v>2742494</v>
      </c>
      <c r="BO697" s="136">
        <v>402692.25</v>
      </c>
      <c r="BP697" s="136">
        <v>892336.23848888895</v>
      </c>
      <c r="BQ697" s="136">
        <v>107151.788466667</v>
      </c>
      <c r="BR697" s="136">
        <v>1583971.7128111101</v>
      </c>
      <c r="BS697" s="136">
        <v>277320.71294444398</v>
      </c>
      <c r="BT697" s="136">
        <v>16856.619955555601</v>
      </c>
      <c r="BU697" s="136">
        <v>328008.62998888898</v>
      </c>
    </row>
    <row r="698" spans="1:73">
      <c r="A698" s="4" t="s">
        <v>104</v>
      </c>
      <c r="B698" s="137">
        <v>34</v>
      </c>
      <c r="C698" s="137">
        <v>1993</v>
      </c>
      <c r="D698" s="190">
        <v>6947412</v>
      </c>
      <c r="E698" s="141">
        <v>3446119</v>
      </c>
      <c r="F698" s="141">
        <v>182243</v>
      </c>
      <c r="G698" s="191">
        <v>5</v>
      </c>
      <c r="H698" s="209"/>
      <c r="I698" s="209"/>
      <c r="J698" s="209"/>
      <c r="K698" s="145">
        <v>168006</v>
      </c>
      <c r="L698" s="197"/>
      <c r="N698" s="140">
        <v>140620670</v>
      </c>
      <c r="O698" s="145">
        <v>37878</v>
      </c>
      <c r="P698" s="145">
        <v>334761</v>
      </c>
      <c r="Q698" s="145">
        <v>130736</v>
      </c>
      <c r="R698" s="145">
        <v>627024.69999999995</v>
      </c>
      <c r="S698" s="145">
        <v>253185.3</v>
      </c>
      <c r="T698" s="145">
        <v>236</v>
      </c>
      <c r="U698" s="145">
        <v>272</v>
      </c>
      <c r="V698" s="145">
        <v>297</v>
      </c>
      <c r="W698" s="145">
        <v>111</v>
      </c>
      <c r="X698" s="145">
        <v>203</v>
      </c>
      <c r="Y698" s="145">
        <v>292</v>
      </c>
      <c r="Z698" s="145">
        <v>370</v>
      </c>
      <c r="AA698" s="136">
        <f>ROUND((T698+X698)-MAX(0.3*(T698-127-200),0),0)</f>
        <v>439</v>
      </c>
      <c r="AB698" s="136">
        <f>ROUND((U698+Y698)-MAX(0.3*(U698-127-200),0),0)</f>
        <v>564</v>
      </c>
      <c r="AC698" s="136">
        <f>ROUND((V698+Z698)-MAX(0.3*(V698-127-200),0),0)</f>
        <v>667</v>
      </c>
      <c r="AD698" s="203">
        <v>21445</v>
      </c>
      <c r="AE698" s="136">
        <v>434</v>
      </c>
      <c r="AF698" s="136">
        <v>0</v>
      </c>
      <c r="AG698" s="136">
        <f>SUM(AE698:AF698)</f>
        <v>434</v>
      </c>
      <c r="AH698" s="136">
        <f>ROUND((AG698+W698)-MAX(0.3*(AG698-127-200),0),0)</f>
        <v>513</v>
      </c>
      <c r="AI698" s="203">
        <v>966</v>
      </c>
      <c r="AJ698" s="204">
        <v>14.4</v>
      </c>
      <c r="AK698" s="136">
        <v>1</v>
      </c>
      <c r="AL698" s="136">
        <v>81</v>
      </c>
      <c r="AM698" s="136">
        <v>39</v>
      </c>
      <c r="AN698" s="6">
        <v>0.68</v>
      </c>
      <c r="AO698" s="136">
        <v>36</v>
      </c>
      <c r="AP698" s="136">
        <v>14</v>
      </c>
      <c r="AQ698" s="6">
        <v>0.72</v>
      </c>
      <c r="AR698" s="149">
        <v>0</v>
      </c>
      <c r="AS698" s="149">
        <v>0.185</v>
      </c>
      <c r="AT698" s="149">
        <v>0.19500000000000001</v>
      </c>
      <c r="AU698" s="149">
        <v>0.19500000000000001</v>
      </c>
      <c r="AV698" s="136">
        <v>0</v>
      </c>
      <c r="AW698" s="136">
        <v>1434</v>
      </c>
      <c r="AX698" s="136">
        <v>1511</v>
      </c>
      <c r="AY698" s="136">
        <v>1511</v>
      </c>
      <c r="AZ698" s="149">
        <v>0</v>
      </c>
      <c r="BA698" s="149">
        <v>0.1321</v>
      </c>
      <c r="BB698" s="149">
        <v>0.13930000000000001</v>
      </c>
      <c r="BC698" s="149">
        <v>0.13930000000000001</v>
      </c>
      <c r="BD698" s="138">
        <v>0</v>
      </c>
      <c r="BE698" s="138"/>
      <c r="BF698" s="138"/>
      <c r="BG698" s="136">
        <v>0</v>
      </c>
      <c r="BH698" s="6">
        <v>4.25</v>
      </c>
      <c r="BI698" s="6">
        <v>4.25</v>
      </c>
      <c r="BJ698" s="136">
        <v>174526</v>
      </c>
      <c r="BK698" s="136">
        <v>45289</v>
      </c>
      <c r="BL698" s="136">
        <v>2602</v>
      </c>
      <c r="BM698" s="136">
        <v>126635</v>
      </c>
      <c r="BN698" s="238">
        <v>898416</v>
      </c>
      <c r="BO698" s="136">
        <v>168926.83333333299</v>
      </c>
      <c r="BP698" s="136">
        <v>310734.0085</v>
      </c>
      <c r="BQ698" s="136">
        <v>60191.619711111103</v>
      </c>
      <c r="BR698" s="136">
        <v>740585.40093333297</v>
      </c>
      <c r="BS698" s="136">
        <v>155823.62460000001</v>
      </c>
      <c r="BT698" s="136">
        <v>13863.4653555556</v>
      </c>
      <c r="BU698" s="136">
        <v>196705.74134444399</v>
      </c>
    </row>
    <row r="699" spans="1:73">
      <c r="A699" s="4" t="s">
        <v>105</v>
      </c>
      <c r="B699" s="137">
        <v>35</v>
      </c>
      <c r="C699" s="137">
        <v>1993</v>
      </c>
      <c r="D699" s="190">
        <v>637229</v>
      </c>
      <c r="E699" s="141">
        <v>310061</v>
      </c>
      <c r="F699" s="141">
        <v>13866</v>
      </c>
      <c r="G699" s="191">
        <v>4.3</v>
      </c>
      <c r="H699" s="209"/>
      <c r="I699" s="209"/>
      <c r="J699" s="209"/>
      <c r="K699" s="145">
        <v>13049</v>
      </c>
      <c r="L699" s="197"/>
      <c r="N699" s="140">
        <v>11562828</v>
      </c>
      <c r="O699" s="145">
        <v>115216</v>
      </c>
      <c r="P699" s="145">
        <v>18518</v>
      </c>
      <c r="Q699" s="145">
        <v>6494</v>
      </c>
      <c r="R699" s="145">
        <v>48329.25</v>
      </c>
      <c r="S699" s="145">
        <v>18802.169999999998</v>
      </c>
      <c r="T699" s="145">
        <v>326</v>
      </c>
      <c r="U699" s="145">
        <v>401</v>
      </c>
      <c r="V699" s="145">
        <v>491</v>
      </c>
      <c r="W699" s="145">
        <v>111</v>
      </c>
      <c r="X699" s="145">
        <v>203</v>
      </c>
      <c r="Y699" s="145">
        <v>292</v>
      </c>
      <c r="Z699" s="145">
        <v>370</v>
      </c>
      <c r="AA699" s="136">
        <f>ROUND((T699+X699)-MAX(0.3*(T699-127-200),0),0)</f>
        <v>529</v>
      </c>
      <c r="AB699" s="136">
        <f>ROUND((U699+Y699)-MAX(0.3*(U699-127-200),0),0)</f>
        <v>671</v>
      </c>
      <c r="AC699" s="136">
        <f>ROUND((V699+Z699)-MAX(0.3*(V699-127-200),0),0)</f>
        <v>812</v>
      </c>
      <c r="AD699" s="203">
        <v>634</v>
      </c>
      <c r="AE699" s="136">
        <v>434</v>
      </c>
      <c r="AF699" s="136">
        <v>0</v>
      </c>
      <c r="AG699" s="136">
        <f>SUM(AE699:AF699)</f>
        <v>434</v>
      </c>
      <c r="AH699" s="136">
        <f>ROUND((AG699+W699)-MAX(0.3*(AG699-127-200),0),0)</f>
        <v>513</v>
      </c>
      <c r="AI699" s="203">
        <v>70</v>
      </c>
      <c r="AJ699" s="204">
        <v>11.2</v>
      </c>
      <c r="AK699" s="136">
        <v>0</v>
      </c>
      <c r="AL699" s="136">
        <v>48</v>
      </c>
      <c r="AM699" s="136">
        <v>58</v>
      </c>
      <c r="AN699" s="6">
        <v>0.45</v>
      </c>
      <c r="AO699" s="136">
        <v>27</v>
      </c>
      <c r="AP699" s="136">
        <v>26</v>
      </c>
      <c r="AQ699" s="6">
        <v>0.51</v>
      </c>
      <c r="AR699" s="149">
        <v>0</v>
      </c>
      <c r="AS699" s="149">
        <v>0.185</v>
      </c>
      <c r="AT699" s="149">
        <v>0.19500000000000001</v>
      </c>
      <c r="AU699" s="149">
        <v>0.19500000000000001</v>
      </c>
      <c r="AV699" s="136">
        <v>0</v>
      </c>
      <c r="AW699" s="136">
        <v>1434</v>
      </c>
      <c r="AX699" s="136">
        <v>1511</v>
      </c>
      <c r="AY699" s="136">
        <v>1511</v>
      </c>
      <c r="AZ699" s="149">
        <v>0</v>
      </c>
      <c r="BA699" s="149">
        <v>0.1321</v>
      </c>
      <c r="BB699" s="149">
        <v>0.13930000000000001</v>
      </c>
      <c r="BC699" s="149">
        <v>0.13930000000000001</v>
      </c>
      <c r="BD699" s="138">
        <v>0</v>
      </c>
      <c r="BE699" s="138"/>
      <c r="BF699" s="138"/>
      <c r="BG699" s="136">
        <v>0</v>
      </c>
      <c r="BH699" s="6">
        <v>4.25</v>
      </c>
      <c r="BI699" s="6">
        <v>4.25</v>
      </c>
      <c r="BJ699" s="136">
        <v>8600</v>
      </c>
      <c r="BK699" s="136">
        <v>1982</v>
      </c>
      <c r="BL699" s="136">
        <v>95</v>
      </c>
      <c r="BM699" s="136">
        <v>6523</v>
      </c>
      <c r="BN699" s="238">
        <v>62087</v>
      </c>
      <c r="BO699" s="136">
        <v>18519.166666666704</v>
      </c>
      <c r="BP699" s="136">
        <v>22678.505077777801</v>
      </c>
      <c r="BQ699" s="136">
        <v>7483.7325000000001</v>
      </c>
      <c r="BR699" s="136">
        <v>89869.111822222199</v>
      </c>
      <c r="BS699" s="136">
        <v>4800.8515666666699</v>
      </c>
      <c r="BT699" s="136">
        <v>511.22161111111097</v>
      </c>
      <c r="BU699" s="136">
        <v>7838.1877111111098</v>
      </c>
    </row>
    <row r="700" spans="1:73">
      <c r="A700" s="4" t="s">
        <v>106</v>
      </c>
      <c r="B700" s="137">
        <v>36</v>
      </c>
      <c r="C700" s="137">
        <v>1993</v>
      </c>
      <c r="D700" s="190">
        <v>11070385</v>
      </c>
      <c r="E700" s="141">
        <v>5136613</v>
      </c>
      <c r="F700" s="141">
        <v>364692</v>
      </c>
      <c r="G700" s="191">
        <v>6.6</v>
      </c>
      <c r="H700" s="209"/>
      <c r="I700" s="209"/>
      <c r="J700" s="209"/>
      <c r="K700" s="145">
        <v>259612</v>
      </c>
      <c r="L700" s="197"/>
      <c r="N700" s="140">
        <v>230239933</v>
      </c>
      <c r="O700" s="145">
        <v>1917500</v>
      </c>
      <c r="P700" s="145">
        <v>718701</v>
      </c>
      <c r="Q700" s="145">
        <v>257903</v>
      </c>
      <c r="R700" s="145">
        <v>1269258</v>
      </c>
      <c r="S700" s="145">
        <v>534812.80000000005</v>
      </c>
      <c r="T700" s="145">
        <v>279</v>
      </c>
      <c r="U700" s="145">
        <v>341</v>
      </c>
      <c r="V700" s="145">
        <v>421</v>
      </c>
      <c r="W700" s="145">
        <v>111</v>
      </c>
      <c r="X700" s="145">
        <v>203</v>
      </c>
      <c r="Y700" s="145">
        <v>292</v>
      </c>
      <c r="Z700" s="145">
        <v>370</v>
      </c>
      <c r="AA700" s="136">
        <f>ROUND((T700+X700)-MAX(0.3*(T700-127-200),0),0)</f>
        <v>482</v>
      </c>
      <c r="AB700" s="136">
        <f>ROUND((U700+Y700)-MAX(0.3*(U700-127-200),0),0)</f>
        <v>629</v>
      </c>
      <c r="AC700" s="136">
        <f>ROUND((V700+Z700)-MAX(0.3*(V700-127-200),0),0)</f>
        <v>763</v>
      </c>
      <c r="AD700" s="203">
        <v>35650</v>
      </c>
      <c r="AE700" s="136">
        <v>434</v>
      </c>
      <c r="AF700" s="136">
        <v>0</v>
      </c>
      <c r="AG700" s="136">
        <f>SUM(AE700:AF700)</f>
        <v>434</v>
      </c>
      <c r="AH700" s="136">
        <f>ROUND((AG700+W700)-MAX(0.3*(AG700-127-200),0),0)</f>
        <v>513</v>
      </c>
      <c r="AI700" s="203">
        <v>1461</v>
      </c>
      <c r="AJ700" s="204">
        <v>13</v>
      </c>
      <c r="AK700" s="136">
        <v>0</v>
      </c>
      <c r="AL700" s="136">
        <v>61</v>
      </c>
      <c r="AM700" s="136">
        <v>38</v>
      </c>
      <c r="AN700" s="6">
        <v>0.62</v>
      </c>
      <c r="AO700" s="136">
        <v>12</v>
      </c>
      <c r="AP700" s="136">
        <v>21</v>
      </c>
      <c r="AQ700" s="6">
        <v>0.36</v>
      </c>
      <c r="AR700" s="149">
        <v>0</v>
      </c>
      <c r="AS700" s="149">
        <v>0.185</v>
      </c>
      <c r="AT700" s="149">
        <v>0.19500000000000001</v>
      </c>
      <c r="AU700" s="149">
        <v>0.19500000000000001</v>
      </c>
      <c r="AV700" s="136">
        <v>0</v>
      </c>
      <c r="AW700" s="136">
        <v>1434</v>
      </c>
      <c r="AX700" s="136">
        <v>1511</v>
      </c>
      <c r="AY700" s="136">
        <v>1511</v>
      </c>
      <c r="AZ700" s="149">
        <v>0</v>
      </c>
      <c r="BA700" s="149">
        <v>0.1321</v>
      </c>
      <c r="BB700" s="149">
        <v>0.13930000000000001</v>
      </c>
      <c r="BC700" s="149">
        <v>0.13930000000000001</v>
      </c>
      <c r="BD700" s="138">
        <v>0</v>
      </c>
      <c r="BE700" s="138"/>
      <c r="BF700" s="138"/>
      <c r="BG700" s="136">
        <v>0</v>
      </c>
      <c r="BH700" s="6">
        <v>4.25</v>
      </c>
      <c r="BI700" s="6">
        <v>4.25</v>
      </c>
      <c r="BJ700" s="136">
        <v>214038</v>
      </c>
      <c r="BK700" s="136">
        <v>23022</v>
      </c>
      <c r="BL700" s="136">
        <v>2543</v>
      </c>
      <c r="BM700" s="136">
        <v>188473</v>
      </c>
      <c r="BN700" s="238">
        <v>1490983</v>
      </c>
      <c r="BO700" s="136">
        <v>243681.5</v>
      </c>
      <c r="BP700" s="136">
        <v>372471.717388889</v>
      </c>
      <c r="BQ700" s="136">
        <v>55349.406122222201</v>
      </c>
      <c r="BR700" s="136">
        <v>950240.680811111</v>
      </c>
      <c r="BS700" s="136">
        <v>120171.575755556</v>
      </c>
      <c r="BT700" s="136">
        <v>4301.5030222222204</v>
      </c>
      <c r="BU700" s="136">
        <v>135910.46385555601</v>
      </c>
    </row>
    <row r="701" spans="1:73">
      <c r="A701" s="4" t="s">
        <v>107</v>
      </c>
      <c r="B701" s="137">
        <v>37</v>
      </c>
      <c r="C701" s="137">
        <v>1993</v>
      </c>
      <c r="D701" s="190">
        <v>3228829</v>
      </c>
      <c r="E701" s="141">
        <v>1442202</v>
      </c>
      <c r="F701" s="141">
        <v>90985</v>
      </c>
      <c r="G701" s="191">
        <v>5.9</v>
      </c>
      <c r="H701" s="209"/>
      <c r="I701" s="209"/>
      <c r="J701" s="209"/>
      <c r="K701" s="145">
        <v>65552</v>
      </c>
      <c r="L701" s="197"/>
      <c r="N701" s="140">
        <v>58123375</v>
      </c>
      <c r="O701" s="145">
        <v>281191</v>
      </c>
      <c r="P701" s="145">
        <v>138059</v>
      </c>
      <c r="Q701" s="145">
        <v>48483</v>
      </c>
      <c r="R701" s="145">
        <v>370286.8</v>
      </c>
      <c r="S701" s="145">
        <v>145839.29999999999</v>
      </c>
      <c r="T701" s="145">
        <v>251</v>
      </c>
      <c r="U701" s="145">
        <v>324</v>
      </c>
      <c r="V701" s="145">
        <v>402</v>
      </c>
      <c r="W701" s="145">
        <v>111</v>
      </c>
      <c r="X701" s="145">
        <v>203</v>
      </c>
      <c r="Y701" s="145">
        <v>292</v>
      </c>
      <c r="Z701" s="145">
        <v>370</v>
      </c>
      <c r="AA701" s="136">
        <f>ROUND((T701+X701)-MAX(0.3*(T701-127-200),0),0)</f>
        <v>454</v>
      </c>
      <c r="AB701" s="136">
        <f>ROUND((U701+Y701)-MAX(0.3*(U701-127-200),0),0)</f>
        <v>616</v>
      </c>
      <c r="AC701" s="136">
        <f>ROUND((V701+Z701)-MAX(0.3*(V701-127-200),0),0)</f>
        <v>750</v>
      </c>
      <c r="AD701" s="203">
        <v>7152</v>
      </c>
      <c r="AE701" s="136">
        <v>434</v>
      </c>
      <c r="AF701" s="136">
        <v>60</v>
      </c>
      <c r="AG701" s="136">
        <f>SUM(AE701:AF701)</f>
        <v>494</v>
      </c>
      <c r="AH701" s="136">
        <f>ROUND((AG701+W701)-MAX(0.3*(AG701-127-200),0),0)</f>
        <v>555</v>
      </c>
      <c r="AI701" s="203">
        <v>662</v>
      </c>
      <c r="AJ701" s="204">
        <v>19.899999999999999</v>
      </c>
      <c r="AK701" s="136">
        <v>1</v>
      </c>
      <c r="AL701" s="136">
        <v>68</v>
      </c>
      <c r="AM701" s="136">
        <v>33</v>
      </c>
      <c r="AN701" s="6">
        <v>0.67</v>
      </c>
      <c r="AO701" s="136">
        <v>37</v>
      </c>
      <c r="AP701" s="136">
        <v>11</v>
      </c>
      <c r="AQ701" s="6">
        <v>0.77</v>
      </c>
      <c r="AR701" s="149">
        <v>0</v>
      </c>
      <c r="AS701" s="149">
        <v>0.185</v>
      </c>
      <c r="AT701" s="149">
        <v>0.19500000000000001</v>
      </c>
      <c r="AU701" s="149">
        <v>0.19500000000000001</v>
      </c>
      <c r="AV701" s="136">
        <v>0</v>
      </c>
      <c r="AW701" s="136">
        <v>1434</v>
      </c>
      <c r="AX701" s="136">
        <v>1511</v>
      </c>
      <c r="AY701" s="136">
        <v>1511</v>
      </c>
      <c r="AZ701" s="149">
        <v>0</v>
      </c>
      <c r="BA701" s="149">
        <v>0.1321</v>
      </c>
      <c r="BB701" s="149">
        <v>0.13930000000000001</v>
      </c>
      <c r="BC701" s="149">
        <v>0.13930000000000001</v>
      </c>
      <c r="BD701" s="138">
        <v>0</v>
      </c>
      <c r="BE701" s="138"/>
      <c r="BF701" s="138"/>
      <c r="BG701" s="136">
        <v>0</v>
      </c>
      <c r="BH701" s="6">
        <v>4.25</v>
      </c>
      <c r="BI701" s="6">
        <v>4.25</v>
      </c>
      <c r="BJ701" s="136">
        <v>69954</v>
      </c>
      <c r="BK701" s="136">
        <v>16968</v>
      </c>
      <c r="BL701" s="136">
        <v>977</v>
      </c>
      <c r="BM701" s="136">
        <v>52009</v>
      </c>
      <c r="BN701" s="238">
        <v>386531</v>
      </c>
      <c r="BO701" s="136">
        <v>81395</v>
      </c>
      <c r="BP701" s="136">
        <v>165994.95491111101</v>
      </c>
      <c r="BQ701" s="136">
        <v>37195.590333333297</v>
      </c>
      <c r="BR701" s="136">
        <v>363098.285966667</v>
      </c>
      <c r="BS701" s="136">
        <v>77151.585333333307</v>
      </c>
      <c r="BT701" s="136">
        <v>9687.5154999999995</v>
      </c>
      <c r="BU701" s="136">
        <v>103772.5039</v>
      </c>
    </row>
    <row r="702" spans="1:73">
      <c r="A702" s="4" t="s">
        <v>108</v>
      </c>
      <c r="B702" s="137">
        <v>38</v>
      </c>
      <c r="C702" s="137">
        <v>1993</v>
      </c>
      <c r="D702" s="190">
        <v>3034490</v>
      </c>
      <c r="E702" s="141">
        <v>1487375</v>
      </c>
      <c r="F702" s="141">
        <v>112454</v>
      </c>
      <c r="G702" s="191">
        <v>7</v>
      </c>
      <c r="H702" s="209"/>
      <c r="I702" s="209"/>
      <c r="J702" s="209"/>
      <c r="K702" s="145">
        <v>69409</v>
      </c>
      <c r="L702" s="197"/>
      <c r="N702" s="140">
        <v>62320110</v>
      </c>
      <c r="O702" s="145">
        <v>114535</v>
      </c>
      <c r="P702" s="145">
        <v>117697</v>
      </c>
      <c r="Q702" s="145">
        <v>42591</v>
      </c>
      <c r="R702" s="145">
        <v>282882.3</v>
      </c>
      <c r="S702" s="145">
        <v>123127.9</v>
      </c>
      <c r="T702" s="145">
        <v>395</v>
      </c>
      <c r="U702" s="145">
        <v>460</v>
      </c>
      <c r="V702" s="145">
        <v>565</v>
      </c>
      <c r="W702" s="145">
        <v>111</v>
      </c>
      <c r="X702" s="145">
        <v>203</v>
      </c>
      <c r="Y702" s="145">
        <v>292</v>
      </c>
      <c r="Z702" s="145">
        <v>370</v>
      </c>
      <c r="AA702" s="136">
        <f>ROUND((T702+X702)-MAX(0.3*(T702-127-200),0),0)</f>
        <v>578</v>
      </c>
      <c r="AB702" s="136">
        <f>ROUND((U702+Y702)-MAX(0.3*(U702-127-200),0),0)</f>
        <v>712</v>
      </c>
      <c r="AC702" s="136">
        <f>ROUND((V702+Z702)-MAX(0.3*(V702-127-200),0),0)</f>
        <v>864</v>
      </c>
      <c r="AD702" s="203">
        <v>6051</v>
      </c>
      <c r="AE702" s="136">
        <v>434</v>
      </c>
      <c r="AF702" s="136">
        <v>2</v>
      </c>
      <c r="AG702" s="136">
        <f>SUM(AE702:AF702)</f>
        <v>436</v>
      </c>
      <c r="AH702" s="136">
        <f>ROUND((AG702+W702)-MAX(0.3*(AG702-127-200),0),0)</f>
        <v>514</v>
      </c>
      <c r="AI702" s="203">
        <v>363</v>
      </c>
      <c r="AJ702" s="204">
        <v>11.8</v>
      </c>
      <c r="AK702" s="136">
        <v>1</v>
      </c>
      <c r="AL702" s="136">
        <v>28</v>
      </c>
      <c r="AM702" s="136">
        <v>32</v>
      </c>
      <c r="AN702" s="6">
        <v>0.47</v>
      </c>
      <c r="AO702" s="136">
        <v>20</v>
      </c>
      <c r="AP702" s="136">
        <v>10</v>
      </c>
      <c r="AQ702" s="6">
        <v>0.67</v>
      </c>
      <c r="AR702" s="149">
        <v>0</v>
      </c>
      <c r="AS702" s="149">
        <v>0.185</v>
      </c>
      <c r="AT702" s="149">
        <v>0.19500000000000001</v>
      </c>
      <c r="AU702" s="149">
        <v>0.19500000000000001</v>
      </c>
      <c r="AV702" s="136">
        <v>0</v>
      </c>
      <c r="AW702" s="136">
        <v>1434</v>
      </c>
      <c r="AX702" s="136">
        <v>1511</v>
      </c>
      <c r="AY702" s="136">
        <v>1511</v>
      </c>
      <c r="AZ702" s="149">
        <v>0</v>
      </c>
      <c r="BA702" s="149">
        <v>0.1321</v>
      </c>
      <c r="BB702" s="149">
        <v>0.13930000000000001</v>
      </c>
      <c r="BC702" s="149">
        <v>0.13930000000000001</v>
      </c>
      <c r="BD702" s="138">
        <v>0</v>
      </c>
      <c r="BE702" s="138"/>
      <c r="BF702" s="138"/>
      <c r="BG702" s="136">
        <v>0</v>
      </c>
      <c r="BH702" s="6">
        <v>4.25</v>
      </c>
      <c r="BI702" s="6">
        <v>4.75</v>
      </c>
      <c r="BJ702" s="136">
        <v>42571</v>
      </c>
      <c r="BK702" s="136">
        <v>7036</v>
      </c>
      <c r="BL702" s="136">
        <v>636</v>
      </c>
      <c r="BM702" s="136">
        <v>34899</v>
      </c>
      <c r="BN702" s="238">
        <v>325233</v>
      </c>
      <c r="BO702" s="136">
        <v>63756</v>
      </c>
      <c r="BP702" s="136">
        <v>98767.264988888899</v>
      </c>
      <c r="BQ702" s="136">
        <v>21377.5467333333</v>
      </c>
      <c r="BR702" s="136">
        <v>246031.043988889</v>
      </c>
      <c r="BS702" s="136">
        <v>41475.316977777802</v>
      </c>
      <c r="BT702" s="136">
        <v>3261.10805555556</v>
      </c>
      <c r="BU702" s="136">
        <v>52962.723244444402</v>
      </c>
    </row>
    <row r="703" spans="1:73">
      <c r="A703" s="4" t="s">
        <v>109</v>
      </c>
      <c r="B703" s="137">
        <v>39</v>
      </c>
      <c r="C703" s="137">
        <v>1993</v>
      </c>
      <c r="D703" s="190">
        <v>12022128</v>
      </c>
      <c r="E703" s="141">
        <v>5491547</v>
      </c>
      <c r="F703" s="141">
        <v>412752</v>
      </c>
      <c r="G703" s="191">
        <v>7</v>
      </c>
      <c r="H703" s="209"/>
      <c r="I703" s="209"/>
      <c r="J703" s="209"/>
      <c r="K703" s="145">
        <v>281704</v>
      </c>
      <c r="L703" s="197"/>
      <c r="N703" s="140">
        <v>266038429</v>
      </c>
      <c r="O703" s="145">
        <v>353679</v>
      </c>
      <c r="P703" s="145">
        <v>607870</v>
      </c>
      <c r="Q703" s="145">
        <v>205435</v>
      </c>
      <c r="R703" s="145">
        <v>1186045</v>
      </c>
      <c r="S703" s="145">
        <v>518419.7</v>
      </c>
      <c r="T703" s="145">
        <v>330</v>
      </c>
      <c r="U703" s="145">
        <v>421</v>
      </c>
      <c r="V703" s="145">
        <v>514</v>
      </c>
      <c r="W703" s="145">
        <v>111</v>
      </c>
      <c r="X703" s="145">
        <v>203</v>
      </c>
      <c r="Y703" s="145">
        <v>292</v>
      </c>
      <c r="Z703" s="145">
        <v>370</v>
      </c>
      <c r="AA703" s="136">
        <f>ROUND((T703+X703)-MAX(0.3*(T703-127-200),0),0)</f>
        <v>532</v>
      </c>
      <c r="AB703" s="136">
        <f>ROUND((U703+Y703)-MAX(0.3*(U703-127-200),0),0)</f>
        <v>685</v>
      </c>
      <c r="AC703" s="136">
        <f>ROUND((V703+Z703)-MAX(0.3*(V703-127-200),0),0)</f>
        <v>828</v>
      </c>
      <c r="AD703" s="203">
        <v>22205</v>
      </c>
      <c r="AE703" s="136">
        <v>434</v>
      </c>
      <c r="AF703" s="136">
        <v>32</v>
      </c>
      <c r="AG703" s="136">
        <f>SUM(AE703:AF703)</f>
        <v>466</v>
      </c>
      <c r="AH703" s="136">
        <f>ROUND((AG703+W703)-MAX(0.3*(AG703-127-200),0),0)</f>
        <v>535</v>
      </c>
      <c r="AI703" s="203">
        <v>1598</v>
      </c>
      <c r="AJ703" s="204">
        <v>13.2</v>
      </c>
      <c r="AK703" s="136">
        <v>1</v>
      </c>
      <c r="AL703" s="136">
        <v>107</v>
      </c>
      <c r="AM703" s="136">
        <v>94</v>
      </c>
      <c r="AN703" s="6">
        <v>0.53</v>
      </c>
      <c r="AO703" s="136">
        <v>24</v>
      </c>
      <c r="AP703" s="136">
        <v>26</v>
      </c>
      <c r="AQ703" s="6">
        <v>0.48</v>
      </c>
      <c r="AR703" s="149">
        <v>0</v>
      </c>
      <c r="AS703" s="149">
        <v>0.185</v>
      </c>
      <c r="AT703" s="149">
        <v>0.19500000000000001</v>
      </c>
      <c r="AU703" s="149">
        <v>0.19500000000000001</v>
      </c>
      <c r="AV703" s="136">
        <v>0</v>
      </c>
      <c r="AW703" s="136">
        <v>1434</v>
      </c>
      <c r="AX703" s="136">
        <v>1511</v>
      </c>
      <c r="AY703" s="136">
        <v>1511</v>
      </c>
      <c r="AZ703" s="149">
        <v>0</v>
      </c>
      <c r="BA703" s="149">
        <v>0.1321</v>
      </c>
      <c r="BB703" s="149">
        <v>0.13930000000000001</v>
      </c>
      <c r="BC703" s="149">
        <v>0.13930000000000001</v>
      </c>
      <c r="BD703" s="138">
        <v>0</v>
      </c>
      <c r="BE703" s="138"/>
      <c r="BF703" s="138"/>
      <c r="BG703" s="136">
        <v>0</v>
      </c>
      <c r="BH703" s="6">
        <v>4.25</v>
      </c>
      <c r="BI703" s="6">
        <v>4.25</v>
      </c>
      <c r="BJ703" s="136">
        <v>236354</v>
      </c>
      <c r="BK703" s="136">
        <v>42841</v>
      </c>
      <c r="BL703" s="136">
        <v>2811</v>
      </c>
      <c r="BM703" s="136">
        <v>190702</v>
      </c>
      <c r="BN703" s="238">
        <v>1223080</v>
      </c>
      <c r="BO703" s="136">
        <v>232931.75</v>
      </c>
      <c r="BP703" s="136">
        <v>350256.99868888903</v>
      </c>
      <c r="BQ703" s="136">
        <v>64494.996355555602</v>
      </c>
      <c r="BR703" s="136">
        <v>959735.34699999995</v>
      </c>
      <c r="BS703" s="136">
        <v>92458.410488888898</v>
      </c>
      <c r="BT703" s="136">
        <v>5556.1429111111102</v>
      </c>
      <c r="BU703" s="136">
        <v>116378.2812</v>
      </c>
    </row>
    <row r="704" spans="1:73">
      <c r="A704" s="4" t="s">
        <v>110</v>
      </c>
      <c r="B704" s="137">
        <v>40</v>
      </c>
      <c r="C704" s="137">
        <v>1993</v>
      </c>
      <c r="D704" s="190">
        <v>997852</v>
      </c>
      <c r="E704" s="141">
        <v>481774</v>
      </c>
      <c r="F704" s="141">
        <v>40470</v>
      </c>
      <c r="G704" s="191">
        <v>7.7</v>
      </c>
      <c r="H704" s="209"/>
      <c r="I704" s="209"/>
      <c r="J704" s="209"/>
      <c r="K704" s="145">
        <v>23566</v>
      </c>
      <c r="L704" s="197"/>
      <c r="N704" s="140">
        <v>22307228</v>
      </c>
      <c r="O704" s="145">
        <v>11237</v>
      </c>
      <c r="P704" s="145">
        <v>61727</v>
      </c>
      <c r="Q704" s="145">
        <v>22191</v>
      </c>
      <c r="R704" s="145">
        <v>92284.160000000003</v>
      </c>
      <c r="S704" s="145">
        <v>40373.33</v>
      </c>
      <c r="T704" s="145">
        <v>449</v>
      </c>
      <c r="U704" s="145">
        <v>554</v>
      </c>
      <c r="V704" s="145">
        <v>632</v>
      </c>
      <c r="W704" s="145">
        <v>111</v>
      </c>
      <c r="X704" s="145">
        <v>203</v>
      </c>
      <c r="Y704" s="145">
        <v>292</v>
      </c>
      <c r="Z704" s="145">
        <v>370</v>
      </c>
      <c r="AA704" s="136">
        <f>ROUND((T704+X704)-MAX(0.3*(T704-127-200),0),0)</f>
        <v>615</v>
      </c>
      <c r="AB704" s="136">
        <f>ROUND((U704+Y704)-MAX(0.3*(U704-127-200),0),0)</f>
        <v>778</v>
      </c>
      <c r="AC704" s="136">
        <f>ROUND((V704+Z704)-MAX(0.3*(V704-127-200),0),0)</f>
        <v>911</v>
      </c>
      <c r="AD704" s="203">
        <v>2137</v>
      </c>
      <c r="AE704" s="136">
        <v>434</v>
      </c>
      <c r="AF704" s="136">
        <v>64</v>
      </c>
      <c r="AG704" s="136">
        <f>SUM(AE704:AF704)</f>
        <v>498</v>
      </c>
      <c r="AH704" s="136">
        <f>ROUND((AG704+W704)-MAX(0.3*(AG704-127-200),0),0)</f>
        <v>558</v>
      </c>
      <c r="AI704" s="203">
        <v>108</v>
      </c>
      <c r="AJ704" s="204">
        <v>11.2</v>
      </c>
      <c r="AK704" s="136">
        <v>1</v>
      </c>
      <c r="AL704" s="136">
        <v>89</v>
      </c>
      <c r="AM704" s="136">
        <v>11</v>
      </c>
      <c r="AN704" s="6">
        <v>0.89</v>
      </c>
      <c r="AO704" s="136">
        <v>45</v>
      </c>
      <c r="AP704" s="136">
        <v>5</v>
      </c>
      <c r="AQ704" s="6">
        <v>0.9</v>
      </c>
      <c r="AR704" s="149">
        <v>0</v>
      </c>
      <c r="AS704" s="149">
        <v>0.185</v>
      </c>
      <c r="AT704" s="149">
        <v>0.19500000000000001</v>
      </c>
      <c r="AU704" s="149">
        <v>0.19500000000000001</v>
      </c>
      <c r="AV704" s="136">
        <v>0</v>
      </c>
      <c r="AW704" s="136">
        <v>1434</v>
      </c>
      <c r="AX704" s="136">
        <v>1511</v>
      </c>
      <c r="AY704" s="136">
        <v>1511</v>
      </c>
      <c r="AZ704" s="149">
        <v>0</v>
      </c>
      <c r="BA704" s="149">
        <v>0.1321</v>
      </c>
      <c r="BB704" s="149">
        <v>0.13930000000000001</v>
      </c>
      <c r="BC704" s="149">
        <v>0.13930000000000001</v>
      </c>
      <c r="BD704" s="138">
        <v>0.27500000000000002</v>
      </c>
      <c r="BE704" s="138"/>
      <c r="BF704" s="138"/>
      <c r="BG704" s="136">
        <v>0</v>
      </c>
      <c r="BH704" s="6">
        <v>4.25</v>
      </c>
      <c r="BI704" s="6">
        <v>4.45</v>
      </c>
      <c r="BJ704" s="136">
        <v>21309</v>
      </c>
      <c r="BK704" s="136">
        <v>5011</v>
      </c>
      <c r="BL704" s="136">
        <v>224</v>
      </c>
      <c r="BM704" s="136">
        <v>16074</v>
      </c>
      <c r="BN704" s="238">
        <v>191138</v>
      </c>
      <c r="BO704" s="136">
        <v>18758.25</v>
      </c>
      <c r="BP704" s="136">
        <v>30208.188844444401</v>
      </c>
      <c r="BQ704" s="136">
        <v>3530.0828777777801</v>
      </c>
      <c r="BR704" s="136">
        <v>55819.2496777778</v>
      </c>
      <c r="BS704" s="136">
        <v>6150.6839444444404</v>
      </c>
      <c r="BT704" s="136">
        <v>84.857399999999998</v>
      </c>
      <c r="BU704" s="136">
        <v>6537.2168222222199</v>
      </c>
    </row>
    <row r="705" spans="1:73">
      <c r="A705" s="4" t="s">
        <v>111</v>
      </c>
      <c r="B705" s="137">
        <v>41</v>
      </c>
      <c r="C705" s="137">
        <v>1993</v>
      </c>
      <c r="D705" s="190">
        <v>3634507</v>
      </c>
      <c r="E705" s="141">
        <v>1696624</v>
      </c>
      <c r="F705" s="141">
        <v>133059</v>
      </c>
      <c r="G705" s="191">
        <v>7.3</v>
      </c>
      <c r="H705" s="209"/>
      <c r="I705" s="209"/>
      <c r="J705" s="209"/>
      <c r="K705" s="145">
        <v>76158</v>
      </c>
      <c r="L705" s="197"/>
      <c r="N705" s="140">
        <v>65498742</v>
      </c>
      <c r="O705" s="145">
        <v>101708</v>
      </c>
      <c r="P705" s="145">
        <v>146626</v>
      </c>
      <c r="Q705" s="145">
        <v>53314</v>
      </c>
      <c r="R705" s="145">
        <v>394274.1</v>
      </c>
      <c r="S705" s="145">
        <v>145524</v>
      </c>
      <c r="T705" s="145">
        <v>159</v>
      </c>
      <c r="U705" s="145">
        <v>200</v>
      </c>
      <c r="V705" s="145">
        <v>240</v>
      </c>
      <c r="W705" s="145">
        <v>111</v>
      </c>
      <c r="X705" s="145">
        <v>203</v>
      </c>
      <c r="Y705" s="145">
        <v>292</v>
      </c>
      <c r="Z705" s="145">
        <v>370</v>
      </c>
      <c r="AA705" s="136">
        <f>ROUND((T705+X705)-MAX(0.3*(T705-127-200),0),0)</f>
        <v>362</v>
      </c>
      <c r="AB705" s="136">
        <f>ROUND((U705+Y705)-MAX(0.3*(U705-127-200),0),0)</f>
        <v>492</v>
      </c>
      <c r="AC705" s="136">
        <f>ROUND((V705+Z705)-MAX(0.3*(V705-127-200),0),0)</f>
        <v>610</v>
      </c>
      <c r="AD705" s="203">
        <v>13677</v>
      </c>
      <c r="AE705" s="136">
        <v>434</v>
      </c>
      <c r="AF705" s="136">
        <v>0</v>
      </c>
      <c r="AG705" s="136">
        <f>SUM(AE705:AF705)</f>
        <v>434</v>
      </c>
      <c r="AH705" s="136">
        <f>ROUND((AG705+W705)-MAX(0.3*(AG705-127-200),0),0)</f>
        <v>513</v>
      </c>
      <c r="AI705" s="203">
        <v>678</v>
      </c>
      <c r="AJ705" s="204">
        <v>18.7</v>
      </c>
      <c r="AK705" s="136">
        <v>0</v>
      </c>
      <c r="AL705" s="136">
        <v>79</v>
      </c>
      <c r="AM705" s="136">
        <v>43</v>
      </c>
      <c r="AN705" s="6">
        <v>0.65</v>
      </c>
      <c r="AO705" s="136">
        <v>33</v>
      </c>
      <c r="AP705" s="136">
        <v>13</v>
      </c>
      <c r="AQ705" s="6">
        <v>0.72</v>
      </c>
      <c r="AR705" s="149">
        <v>0</v>
      </c>
      <c r="AS705" s="149">
        <v>0.185</v>
      </c>
      <c r="AT705" s="149">
        <v>0.19500000000000001</v>
      </c>
      <c r="AU705" s="149">
        <v>0.19500000000000001</v>
      </c>
      <c r="AV705" s="136">
        <v>0</v>
      </c>
      <c r="AW705" s="136">
        <v>1434</v>
      </c>
      <c r="AX705" s="136">
        <v>1511</v>
      </c>
      <c r="AY705" s="136">
        <v>1511</v>
      </c>
      <c r="AZ705" s="149">
        <v>0</v>
      </c>
      <c r="BA705" s="149">
        <v>0.1321</v>
      </c>
      <c r="BB705" s="149">
        <v>0.13930000000000001</v>
      </c>
      <c r="BC705" s="149">
        <v>0.13930000000000001</v>
      </c>
      <c r="BD705" s="138">
        <v>0</v>
      </c>
      <c r="BE705" s="138"/>
      <c r="BF705" s="138"/>
      <c r="BG705" s="136">
        <v>0</v>
      </c>
      <c r="BH705" s="6">
        <v>4.25</v>
      </c>
      <c r="BI705" s="6">
        <v>4.25</v>
      </c>
      <c r="BJ705" s="136">
        <v>103812</v>
      </c>
      <c r="BK705" s="136">
        <v>26262</v>
      </c>
      <c r="BL705" s="136">
        <v>1794</v>
      </c>
      <c r="BM705" s="136">
        <v>75756</v>
      </c>
      <c r="BN705" s="238">
        <v>470416</v>
      </c>
      <c r="BO705" s="136">
        <v>108768.66666666701</v>
      </c>
      <c r="BP705" s="136">
        <v>223733.75317777801</v>
      </c>
      <c r="BQ705" s="136">
        <v>31244.2919555556</v>
      </c>
      <c r="BR705" s="136">
        <v>449207.838911111</v>
      </c>
      <c r="BS705" s="136">
        <v>108612.354366667</v>
      </c>
      <c r="BT705" s="136">
        <v>8115.5109444444397</v>
      </c>
      <c r="BU705" s="136">
        <v>134400.93491111099</v>
      </c>
    </row>
    <row r="706" spans="1:73">
      <c r="A706" s="4" t="s">
        <v>112</v>
      </c>
      <c r="B706" s="137">
        <v>42</v>
      </c>
      <c r="C706" s="137">
        <v>1993</v>
      </c>
      <c r="D706" s="190">
        <v>716258</v>
      </c>
      <c r="E706" s="141">
        <v>353208</v>
      </c>
      <c r="F706" s="141">
        <v>12268</v>
      </c>
      <c r="G706" s="191">
        <v>3.4</v>
      </c>
      <c r="H706" s="209"/>
      <c r="I706" s="209"/>
      <c r="J706" s="209"/>
      <c r="K706" s="145">
        <v>16105</v>
      </c>
      <c r="N706" s="140">
        <v>13585823</v>
      </c>
      <c r="O706" s="145">
        <v>6931</v>
      </c>
      <c r="P706" s="145">
        <v>20104</v>
      </c>
      <c r="Q706" s="145">
        <v>7203</v>
      </c>
      <c r="R706" s="145">
        <v>55941.67</v>
      </c>
      <c r="S706" s="145">
        <v>19950</v>
      </c>
      <c r="T706" s="145">
        <v>357</v>
      </c>
      <c r="U706" s="145">
        <v>404</v>
      </c>
      <c r="V706" s="145">
        <v>450</v>
      </c>
      <c r="W706" s="145">
        <v>111</v>
      </c>
      <c r="X706" s="145">
        <v>203</v>
      </c>
      <c r="Y706" s="145">
        <v>292</v>
      </c>
      <c r="Z706" s="145">
        <v>370</v>
      </c>
      <c r="AA706" s="136">
        <f>ROUND((T706+X706)-MAX(0.3*(T706-127-200),0),0)</f>
        <v>551</v>
      </c>
      <c r="AB706" s="136">
        <f>ROUND((U706+Y706)-MAX(0.3*(U706-127-200),0),0)</f>
        <v>673</v>
      </c>
      <c r="AC706" s="136">
        <f>ROUND((V706+Z706)-MAX(0.3*(V706-127-200),0),0)</f>
        <v>783</v>
      </c>
      <c r="AD706" s="203">
        <v>1450</v>
      </c>
      <c r="AE706" s="136">
        <v>434</v>
      </c>
      <c r="AF706" s="136">
        <v>15</v>
      </c>
      <c r="AG706" s="136">
        <f>SUM(AE706:AF706)</f>
        <v>449</v>
      </c>
      <c r="AH706" s="136">
        <f>ROUND((AG706+W706)-MAX(0.3*(AG706-127-200),0),0)</f>
        <v>523</v>
      </c>
      <c r="AI706" s="203">
        <v>102</v>
      </c>
      <c r="AJ706" s="204">
        <v>14.2</v>
      </c>
      <c r="AK706" s="136">
        <v>0</v>
      </c>
      <c r="AL706" s="136">
        <v>25</v>
      </c>
      <c r="AM706" s="136">
        <v>45</v>
      </c>
      <c r="AN706" s="6">
        <v>0.36</v>
      </c>
      <c r="AO706" s="136">
        <v>17</v>
      </c>
      <c r="AP706" s="136">
        <v>18</v>
      </c>
      <c r="AQ706" s="6">
        <v>0.49</v>
      </c>
      <c r="AR706" s="149">
        <v>0</v>
      </c>
      <c r="AS706" s="149">
        <v>0.185</v>
      </c>
      <c r="AT706" s="149">
        <v>0.19500000000000001</v>
      </c>
      <c r="AU706" s="149">
        <v>0.19500000000000001</v>
      </c>
      <c r="AV706" s="136">
        <v>0</v>
      </c>
      <c r="AW706" s="136">
        <v>1434</v>
      </c>
      <c r="AX706" s="136">
        <v>1511</v>
      </c>
      <c r="AY706" s="136">
        <v>1511</v>
      </c>
      <c r="AZ706" s="149">
        <v>0</v>
      </c>
      <c r="BA706" s="149">
        <v>0.1321</v>
      </c>
      <c r="BB706" s="149">
        <v>0.13930000000000001</v>
      </c>
      <c r="BC706" s="149">
        <v>0.13930000000000001</v>
      </c>
      <c r="BD706" s="138">
        <v>0</v>
      </c>
      <c r="BE706" s="138"/>
      <c r="BF706" s="138"/>
      <c r="BG706" s="136">
        <v>0</v>
      </c>
      <c r="BH706" s="6">
        <v>4.25</v>
      </c>
      <c r="BI706" s="6">
        <v>4.25</v>
      </c>
      <c r="BJ706" s="136">
        <v>12515</v>
      </c>
      <c r="BK706" s="136">
        <v>2652</v>
      </c>
      <c r="BL706" s="136">
        <v>148</v>
      </c>
      <c r="BM706" s="136">
        <v>9715</v>
      </c>
      <c r="BN706" s="238">
        <v>69606</v>
      </c>
      <c r="BO706" s="136">
        <v>22607.666666666704</v>
      </c>
      <c r="BP706" s="136">
        <v>34314.203999999998</v>
      </c>
      <c r="BQ706" s="136">
        <v>10880.5186222222</v>
      </c>
      <c r="BR706" s="136">
        <v>105368.09301111101</v>
      </c>
      <c r="BS706" s="136">
        <v>10688.9710777778</v>
      </c>
      <c r="BT706" s="136">
        <v>1086.0618888888901</v>
      </c>
      <c r="BU706" s="136">
        <v>13654.800422222201</v>
      </c>
    </row>
    <row r="707" spans="1:73">
      <c r="A707" s="4" t="s">
        <v>113</v>
      </c>
      <c r="B707" s="137">
        <v>43</v>
      </c>
      <c r="C707" s="137">
        <v>1993</v>
      </c>
      <c r="D707" s="190">
        <v>5085666</v>
      </c>
      <c r="E707" s="141">
        <v>2380485</v>
      </c>
      <c r="F707" s="141">
        <v>146402</v>
      </c>
      <c r="G707" s="191">
        <v>5.8</v>
      </c>
      <c r="H707" s="209"/>
      <c r="I707" s="209"/>
      <c r="J707" s="209"/>
      <c r="K707" s="145">
        <v>119568</v>
      </c>
      <c r="L707" s="197"/>
      <c r="N707" s="140">
        <v>100336091</v>
      </c>
      <c r="O707" s="145">
        <v>59832</v>
      </c>
      <c r="P707" s="145">
        <v>310872</v>
      </c>
      <c r="Q707" s="145">
        <v>107865</v>
      </c>
      <c r="R707" s="145">
        <v>773727.3</v>
      </c>
      <c r="S707" s="145">
        <v>316881.7</v>
      </c>
      <c r="T707" s="145">
        <v>142</v>
      </c>
      <c r="U707" s="145">
        <v>185</v>
      </c>
      <c r="V707" s="145">
        <v>226</v>
      </c>
      <c r="W707" s="145">
        <v>111</v>
      </c>
      <c r="X707" s="145">
        <v>203</v>
      </c>
      <c r="Y707" s="145">
        <v>292</v>
      </c>
      <c r="Z707" s="145">
        <v>370</v>
      </c>
      <c r="AA707" s="136">
        <f>ROUND((T707+X707)-MAX(0.3*(T707-127-200),0),0)</f>
        <v>345</v>
      </c>
      <c r="AB707" s="136">
        <f>ROUND((U707+Y707)-MAX(0.3*(U707-127-200),0),0)</f>
        <v>477</v>
      </c>
      <c r="AC707" s="136">
        <f>ROUND((V707+Z707)-MAX(0.3*(V707-127-200),0),0)</f>
        <v>596</v>
      </c>
      <c r="AD707" s="203">
        <v>14752</v>
      </c>
      <c r="AE707" s="136">
        <v>434</v>
      </c>
      <c r="AF707" s="136">
        <v>0</v>
      </c>
      <c r="AG707" s="136">
        <f>SUM(AE707:AF707)</f>
        <v>434</v>
      </c>
      <c r="AH707" s="136">
        <f>ROUND((AG707+W707)-MAX(0.3*(AG707-127-200),0),0)</f>
        <v>513</v>
      </c>
      <c r="AI707" s="203">
        <v>998</v>
      </c>
      <c r="AJ707" s="204">
        <v>19.600000000000001</v>
      </c>
      <c r="AK707" s="136">
        <v>1</v>
      </c>
      <c r="AL707" s="136">
        <v>57</v>
      </c>
      <c r="AM707" s="136">
        <v>42</v>
      </c>
      <c r="AN707" s="6">
        <v>0.57999999999999996</v>
      </c>
      <c r="AO707" s="136">
        <v>20</v>
      </c>
      <c r="AP707" s="136">
        <v>13</v>
      </c>
      <c r="AQ707" s="6">
        <v>0.61</v>
      </c>
      <c r="AR707" s="149">
        <v>0</v>
      </c>
      <c r="AS707" s="149">
        <v>0.185</v>
      </c>
      <c r="AT707" s="149">
        <v>0.19500000000000001</v>
      </c>
      <c r="AU707" s="149">
        <v>0.19500000000000001</v>
      </c>
      <c r="AV707" s="136">
        <v>0</v>
      </c>
      <c r="AW707" s="136">
        <v>1434</v>
      </c>
      <c r="AX707" s="136">
        <v>1511</v>
      </c>
      <c r="AY707" s="136">
        <v>1511</v>
      </c>
      <c r="AZ707" s="149">
        <v>0</v>
      </c>
      <c r="BA707" s="149">
        <v>0.1321</v>
      </c>
      <c r="BB707" s="149">
        <v>0.13930000000000001</v>
      </c>
      <c r="BC707" s="149">
        <v>0.13930000000000001</v>
      </c>
      <c r="BD707" s="138">
        <v>0</v>
      </c>
      <c r="BE707" s="138"/>
      <c r="BF707" s="138"/>
      <c r="BG707" s="136">
        <v>0</v>
      </c>
      <c r="BH707" s="6">
        <v>4.25</v>
      </c>
      <c r="BI707" s="6">
        <v>4.25</v>
      </c>
      <c r="BJ707" s="136">
        <v>167590</v>
      </c>
      <c r="BK707" s="136">
        <v>36889</v>
      </c>
      <c r="BL707" s="136">
        <v>1995</v>
      </c>
      <c r="BM707" s="136">
        <v>128706</v>
      </c>
      <c r="BN707" s="238">
        <v>908943</v>
      </c>
      <c r="BO707" s="136">
        <v>121051.16666666701</v>
      </c>
      <c r="BP707" s="136">
        <v>242526.688666667</v>
      </c>
      <c r="BQ707" s="136">
        <v>34963.5045777778</v>
      </c>
      <c r="BR707" s="136">
        <v>583418.79422222194</v>
      </c>
      <c r="BS707" s="136">
        <v>118099.939777778</v>
      </c>
      <c r="BT707" s="136">
        <v>9638.0448444444391</v>
      </c>
      <c r="BU707" s="136">
        <v>157242.239011111</v>
      </c>
    </row>
    <row r="708" spans="1:73">
      <c r="A708" s="4" t="s">
        <v>114</v>
      </c>
      <c r="B708" s="137">
        <v>44</v>
      </c>
      <c r="C708" s="137">
        <v>1993</v>
      </c>
      <c r="D708" s="190">
        <v>17996764</v>
      </c>
      <c r="E708" s="141">
        <v>8530187</v>
      </c>
      <c r="F708" s="141">
        <v>657374</v>
      </c>
      <c r="G708" s="191">
        <v>7.2</v>
      </c>
      <c r="H708" s="209"/>
      <c r="I708" s="209"/>
      <c r="J708" s="209"/>
      <c r="K708" s="145">
        <v>443775</v>
      </c>
      <c r="L708" s="197"/>
      <c r="N708" s="140">
        <v>354794103</v>
      </c>
      <c r="O708" s="145">
        <v>144649</v>
      </c>
      <c r="P708" s="145">
        <v>781622</v>
      </c>
      <c r="Q708" s="145">
        <v>278657</v>
      </c>
      <c r="R708" s="145">
        <v>2657148</v>
      </c>
      <c r="S708" s="145">
        <v>974024.8</v>
      </c>
      <c r="T708" s="145">
        <v>158</v>
      </c>
      <c r="U708" s="145">
        <v>184</v>
      </c>
      <c r="V708" s="145">
        <v>221</v>
      </c>
      <c r="W708" s="145">
        <v>111</v>
      </c>
      <c r="X708" s="145">
        <v>203</v>
      </c>
      <c r="Y708" s="145">
        <v>292</v>
      </c>
      <c r="Z708" s="145">
        <v>370</v>
      </c>
      <c r="AA708" s="136">
        <f>ROUND((T708+X708)-MAX(0.3*(T708-127-200),0),0)</f>
        <v>361</v>
      </c>
      <c r="AB708" s="136">
        <f>ROUND((U708+Y708)-MAX(0.3*(U708-127-200),0),0)</f>
        <v>476</v>
      </c>
      <c r="AC708" s="136">
        <f>ROUND((V708+Z708)-MAX(0.3*(V708-127-200),0),0)</f>
        <v>591</v>
      </c>
      <c r="AD708" s="203">
        <v>52116</v>
      </c>
      <c r="AE708" s="136">
        <v>434</v>
      </c>
      <c r="AF708" s="136">
        <v>0</v>
      </c>
      <c r="AG708" s="136">
        <f>SUM(AE708:AF708)</f>
        <v>434</v>
      </c>
      <c r="AH708" s="136">
        <f>ROUND((AG708+W708)-MAX(0.3*(AG708-127-200),0),0)</f>
        <v>513</v>
      </c>
      <c r="AI708" s="203">
        <v>3177</v>
      </c>
      <c r="AJ708" s="204">
        <v>17.399999999999999</v>
      </c>
      <c r="AK708" s="136">
        <v>1</v>
      </c>
      <c r="AL708" s="136">
        <v>93</v>
      </c>
      <c r="AM708" s="136">
        <v>57</v>
      </c>
      <c r="AN708" s="6">
        <v>0.62</v>
      </c>
      <c r="AO708" s="136">
        <v>22</v>
      </c>
      <c r="AP708" s="136">
        <v>9</v>
      </c>
      <c r="AQ708" s="6">
        <v>0.71</v>
      </c>
      <c r="AR708" s="149">
        <v>0</v>
      </c>
      <c r="AS708" s="149">
        <v>0.185</v>
      </c>
      <c r="AT708" s="149">
        <v>0.19500000000000001</v>
      </c>
      <c r="AU708" s="149">
        <v>0.19500000000000001</v>
      </c>
      <c r="AV708" s="136">
        <v>0</v>
      </c>
      <c r="AW708" s="136">
        <v>1434</v>
      </c>
      <c r="AX708" s="136">
        <v>1511</v>
      </c>
      <c r="AY708" s="136">
        <v>1511</v>
      </c>
      <c r="AZ708" s="149">
        <v>0</v>
      </c>
      <c r="BA708" s="149">
        <v>0.1321</v>
      </c>
      <c r="BB708" s="149">
        <v>0.13930000000000001</v>
      </c>
      <c r="BC708" s="149">
        <v>0.13930000000000001</v>
      </c>
      <c r="BD708" s="138">
        <v>0</v>
      </c>
      <c r="BE708" s="138"/>
      <c r="BF708" s="138"/>
      <c r="BG708" s="136">
        <v>0</v>
      </c>
      <c r="BH708" s="6">
        <v>4.25</v>
      </c>
      <c r="BI708" s="6">
        <v>3.35</v>
      </c>
      <c r="BJ708" s="136">
        <v>370719</v>
      </c>
      <c r="BK708" s="136">
        <v>126703</v>
      </c>
      <c r="BL708" s="136">
        <v>5558</v>
      </c>
      <c r="BM708" s="136">
        <v>238458</v>
      </c>
      <c r="BN708" s="238">
        <v>2308443</v>
      </c>
      <c r="BO708" s="136">
        <v>541964.91666666698</v>
      </c>
      <c r="BP708" s="136">
        <v>1194228.6162888899</v>
      </c>
      <c r="BQ708" s="136">
        <v>133853.58670000001</v>
      </c>
      <c r="BR708" s="136">
        <v>2091313.3165333299</v>
      </c>
      <c r="BS708" s="136">
        <v>547777.53079999995</v>
      </c>
      <c r="BT708" s="136">
        <v>30468.313099999999</v>
      </c>
      <c r="BU708" s="136">
        <v>651213.59225555602</v>
      </c>
    </row>
    <row r="709" spans="1:73">
      <c r="A709" s="4" t="s">
        <v>115</v>
      </c>
      <c r="B709" s="137">
        <v>45</v>
      </c>
      <c r="C709" s="137">
        <v>1993</v>
      </c>
      <c r="D709" s="190">
        <v>1875993</v>
      </c>
      <c r="E709" s="141">
        <v>902780</v>
      </c>
      <c r="F709" s="141">
        <v>38186</v>
      </c>
      <c r="G709" s="191">
        <v>4.0999999999999996</v>
      </c>
      <c r="H709" s="209"/>
      <c r="I709" s="209"/>
      <c r="J709" s="209"/>
      <c r="K709" s="145">
        <v>38631</v>
      </c>
      <c r="L709" s="197"/>
      <c r="N709" s="140">
        <v>32312390</v>
      </c>
      <c r="O709" s="145">
        <v>120363</v>
      </c>
      <c r="P709" s="145">
        <v>52613</v>
      </c>
      <c r="Q709" s="145">
        <v>18443</v>
      </c>
      <c r="R709" s="145">
        <v>132534.79999999999</v>
      </c>
      <c r="S709" s="145">
        <v>47455.5</v>
      </c>
      <c r="T709" s="145">
        <v>323</v>
      </c>
      <c r="U709" s="145">
        <v>402</v>
      </c>
      <c r="V709" s="145">
        <v>470</v>
      </c>
      <c r="W709" s="145">
        <v>111</v>
      </c>
      <c r="X709" s="145">
        <v>203</v>
      </c>
      <c r="Y709" s="145">
        <v>292</v>
      </c>
      <c r="Z709" s="145">
        <v>370</v>
      </c>
      <c r="AA709" s="136">
        <f>ROUND((T709+X709)-MAX(0.3*(T709-127-200),0),0)</f>
        <v>526</v>
      </c>
      <c r="AB709" s="136">
        <f>ROUND((U709+Y709)-MAX(0.3*(U709-127-200),0),0)</f>
        <v>672</v>
      </c>
      <c r="AC709" s="136">
        <f>ROUND((V709+Z709)-MAX(0.3*(V709-127-200),0),0)</f>
        <v>797</v>
      </c>
      <c r="AD709" s="203">
        <v>2132</v>
      </c>
      <c r="AE709" s="136">
        <v>434</v>
      </c>
      <c r="AF709" s="136">
        <v>5</v>
      </c>
      <c r="AG709" s="136">
        <f>SUM(AE709:AF709)</f>
        <v>439</v>
      </c>
      <c r="AH709" s="136">
        <f>ROUND((AG709+W709)-MAX(0.3*(AG709-127-200),0),0)</f>
        <v>516</v>
      </c>
      <c r="AI709" s="203">
        <v>203</v>
      </c>
      <c r="AJ709" s="204">
        <v>10.7</v>
      </c>
      <c r="AK709" s="136">
        <v>0</v>
      </c>
      <c r="AL709" s="136">
        <v>31</v>
      </c>
      <c r="AM709" s="136">
        <v>44</v>
      </c>
      <c r="AN709" s="6">
        <v>0.41</v>
      </c>
      <c r="AO709" s="136">
        <v>10</v>
      </c>
      <c r="AP709" s="136">
        <v>19</v>
      </c>
      <c r="AQ709" s="6">
        <v>0.34</v>
      </c>
      <c r="AR709" s="149">
        <v>0</v>
      </c>
      <c r="AS709" s="149">
        <v>0.185</v>
      </c>
      <c r="AT709" s="149">
        <v>0.19500000000000001</v>
      </c>
      <c r="AU709" s="149">
        <v>0.19500000000000001</v>
      </c>
      <c r="AV709" s="136">
        <v>0</v>
      </c>
      <c r="AW709" s="136">
        <v>1434</v>
      </c>
      <c r="AX709" s="136">
        <v>1511</v>
      </c>
      <c r="AY709" s="136">
        <v>1511</v>
      </c>
      <c r="AZ709" s="149">
        <v>0</v>
      </c>
      <c r="BA709" s="149">
        <v>0.1321</v>
      </c>
      <c r="BB709" s="149">
        <v>0.13930000000000001</v>
      </c>
      <c r="BC709" s="149">
        <v>0.13930000000000001</v>
      </c>
      <c r="BD709" s="138">
        <v>0</v>
      </c>
      <c r="BE709" s="138"/>
      <c r="BF709" s="138"/>
      <c r="BG709" s="136">
        <v>0</v>
      </c>
      <c r="BH709" s="6">
        <v>4.25</v>
      </c>
      <c r="BI709" s="6">
        <v>4.25</v>
      </c>
      <c r="BJ709" s="136">
        <v>18199</v>
      </c>
      <c r="BK709" s="136">
        <v>2157</v>
      </c>
      <c r="BL709" s="136">
        <v>307</v>
      </c>
      <c r="BM709" s="136">
        <v>15735</v>
      </c>
      <c r="BN709" s="238">
        <v>148131</v>
      </c>
      <c r="BO709" s="136">
        <v>53579.666666666701</v>
      </c>
      <c r="BP709" s="136">
        <v>71955.894333333301</v>
      </c>
      <c r="BQ709" s="136">
        <v>30425.5841555556</v>
      </c>
      <c r="BR709" s="136">
        <v>247750.20977777801</v>
      </c>
      <c r="BS709" s="136">
        <v>12586.776466666701</v>
      </c>
      <c r="BT709" s="136">
        <v>1519.96467777778</v>
      </c>
      <c r="BU709" s="136">
        <v>16656.957933333299</v>
      </c>
    </row>
    <row r="710" spans="1:73">
      <c r="A710" s="4" t="s">
        <v>116</v>
      </c>
      <c r="B710" s="137">
        <v>46</v>
      </c>
      <c r="C710" s="137">
        <v>1993</v>
      </c>
      <c r="D710" s="190">
        <v>574004</v>
      </c>
      <c r="E710" s="141">
        <v>296457</v>
      </c>
      <c r="F710" s="141">
        <v>16121</v>
      </c>
      <c r="G710" s="191">
        <v>5.2</v>
      </c>
      <c r="H710" s="209"/>
      <c r="I710" s="209"/>
      <c r="J710" s="209"/>
      <c r="K710" s="145">
        <v>13027</v>
      </c>
      <c r="L710" s="197"/>
      <c r="N710" s="140">
        <v>11538472</v>
      </c>
      <c r="O710" s="145">
        <v>3009</v>
      </c>
      <c r="P710" s="145">
        <v>28547</v>
      </c>
      <c r="Q710" s="145">
        <v>10009</v>
      </c>
      <c r="R710" s="145">
        <v>57959.25</v>
      </c>
      <c r="S710" s="145">
        <v>25314.75</v>
      </c>
      <c r="T710" s="145">
        <v>554</v>
      </c>
      <c r="U710" s="145">
        <v>659</v>
      </c>
      <c r="V710" s="145">
        <v>740</v>
      </c>
      <c r="W710" s="145">
        <v>111</v>
      </c>
      <c r="X710" s="145">
        <v>203</v>
      </c>
      <c r="Y710" s="145">
        <v>292</v>
      </c>
      <c r="Z710" s="145">
        <v>370</v>
      </c>
      <c r="AA710" s="136">
        <f>ROUND((T710+X710)-MAX(0.3*(T710-127-200),0),0)</f>
        <v>689</v>
      </c>
      <c r="AB710" s="136">
        <f>ROUND((U710+Y710)-MAX(0.3*(U710-127-200),0),0)</f>
        <v>851</v>
      </c>
      <c r="AC710" s="136">
        <f>ROUND((V710+Z710)-MAX(0.3*(V710-127-200),0),0)</f>
        <v>986</v>
      </c>
      <c r="AD710" s="203">
        <v>866</v>
      </c>
      <c r="AE710" s="136">
        <v>434</v>
      </c>
      <c r="AF710" s="136">
        <v>57</v>
      </c>
      <c r="AG710" s="136">
        <f>SUM(AE710:AF710)</f>
        <v>491</v>
      </c>
      <c r="AH710" s="136">
        <f>ROUND((AG710+W710)-MAX(0.3*(AG710-127-200),0),0)</f>
        <v>553</v>
      </c>
      <c r="AI710" s="203">
        <v>59</v>
      </c>
      <c r="AJ710" s="204">
        <v>10</v>
      </c>
      <c r="AK710" s="136">
        <v>1</v>
      </c>
      <c r="AL710" s="136">
        <v>73</v>
      </c>
      <c r="AM710" s="136">
        <v>75</v>
      </c>
      <c r="AN710" s="6">
        <v>0.49</v>
      </c>
      <c r="AO710" s="136">
        <v>15</v>
      </c>
      <c r="AP710" s="136">
        <v>15</v>
      </c>
      <c r="AQ710" s="6">
        <v>0.5</v>
      </c>
      <c r="AR710" s="149">
        <v>0</v>
      </c>
      <c r="AS710" s="149">
        <v>0.185</v>
      </c>
      <c r="AT710" s="149">
        <v>0.19500000000000001</v>
      </c>
      <c r="AU710" s="149">
        <v>0.19500000000000001</v>
      </c>
      <c r="AV710" s="136">
        <v>0</v>
      </c>
      <c r="AW710" s="136">
        <v>1434</v>
      </c>
      <c r="AX710" s="136">
        <v>1511</v>
      </c>
      <c r="AY710" s="136">
        <v>1511</v>
      </c>
      <c r="AZ710" s="149">
        <v>0</v>
      </c>
      <c r="BA710" s="149">
        <v>0.1321</v>
      </c>
      <c r="BB710" s="149">
        <v>0.13930000000000001</v>
      </c>
      <c r="BC710" s="149">
        <v>0.13930000000000001</v>
      </c>
      <c r="BD710" s="138">
        <v>0.28000000000000003</v>
      </c>
      <c r="BE710" s="138"/>
      <c r="BF710" s="138"/>
      <c r="BG710" s="136">
        <v>1</v>
      </c>
      <c r="BH710" s="6">
        <v>4.25</v>
      </c>
      <c r="BI710" s="6">
        <v>4.25</v>
      </c>
      <c r="BJ710" s="136">
        <v>12176</v>
      </c>
      <c r="BK710" s="136">
        <v>2243</v>
      </c>
      <c r="BL710" s="136">
        <v>123</v>
      </c>
      <c r="BM710" s="136">
        <v>9810</v>
      </c>
      <c r="BN710" s="238">
        <v>80564</v>
      </c>
      <c r="BO710" s="136">
        <v>16220.416666666701</v>
      </c>
      <c r="BP710" s="136">
        <v>16274.3160444444</v>
      </c>
      <c r="BQ710" s="136">
        <v>3589.2042666666698</v>
      </c>
      <c r="BR710" s="136">
        <v>47916.456911111098</v>
      </c>
      <c r="BS710" s="136">
        <v>4768.3289999999997</v>
      </c>
      <c r="BT710" s="136">
        <v>456.39401111111101</v>
      </c>
      <c r="BU710" s="136">
        <v>6966.4389111111104</v>
      </c>
    </row>
    <row r="711" spans="1:73">
      <c r="A711" s="4" t="s">
        <v>117</v>
      </c>
      <c r="B711" s="137">
        <v>47</v>
      </c>
      <c r="C711" s="137">
        <v>1993</v>
      </c>
      <c r="D711" s="190">
        <v>6464795</v>
      </c>
      <c r="E711" s="141">
        <v>3201717</v>
      </c>
      <c r="F711" s="141">
        <v>177073</v>
      </c>
      <c r="G711" s="191">
        <v>5.2</v>
      </c>
      <c r="H711" s="209"/>
      <c r="I711" s="209"/>
      <c r="J711" s="209"/>
      <c r="K711" s="145">
        <v>167688</v>
      </c>
      <c r="L711" s="197"/>
      <c r="N711" s="140">
        <v>151326509</v>
      </c>
      <c r="O711" s="145">
        <v>76694</v>
      </c>
      <c r="P711" s="145">
        <v>194326</v>
      </c>
      <c r="Q711" s="145">
        <v>73650</v>
      </c>
      <c r="R711" s="145">
        <v>534754.6</v>
      </c>
      <c r="S711" s="145">
        <v>224639.7</v>
      </c>
      <c r="T711" s="145">
        <v>294</v>
      </c>
      <c r="U711" s="145">
        <v>354</v>
      </c>
      <c r="V711" s="145">
        <v>410</v>
      </c>
      <c r="W711" s="145">
        <v>111</v>
      </c>
      <c r="X711" s="145">
        <v>203</v>
      </c>
      <c r="Y711" s="145">
        <v>292</v>
      </c>
      <c r="Z711" s="145">
        <v>370</v>
      </c>
      <c r="AA711" s="136">
        <f>ROUND((T711+X711)-MAX(0.3*(T711-127-200),0),0)</f>
        <v>497</v>
      </c>
      <c r="AB711" s="136">
        <f>ROUND((U711+Y711)-MAX(0.3*(U711-127-200),0),0)</f>
        <v>638</v>
      </c>
      <c r="AC711" s="136">
        <f>ROUND((V711+Z711)-MAX(0.3*(V711-127-200),0),0)</f>
        <v>755</v>
      </c>
      <c r="AD711" s="203">
        <v>15464</v>
      </c>
      <c r="AE711" s="136">
        <v>434</v>
      </c>
      <c r="AF711" s="136">
        <v>0</v>
      </c>
      <c r="AG711" s="136">
        <f>SUM(AE711:AF711)</f>
        <v>434</v>
      </c>
      <c r="AH711" s="136">
        <f>ROUND((AG711+W711)-MAX(0.3*(AG711-127-200),0),0)</f>
        <v>513</v>
      </c>
      <c r="AI711" s="203">
        <v>627</v>
      </c>
      <c r="AJ711" s="204">
        <v>9.6999999999999993</v>
      </c>
      <c r="AK711" s="136">
        <v>1</v>
      </c>
      <c r="AL711" s="136">
        <v>58</v>
      </c>
      <c r="AM711" s="136">
        <v>41</v>
      </c>
      <c r="AN711" s="6">
        <v>0.59</v>
      </c>
      <c r="AO711" s="136">
        <v>22</v>
      </c>
      <c r="AP711" s="136">
        <v>18</v>
      </c>
      <c r="AQ711" s="6">
        <v>0.55000000000000004</v>
      </c>
      <c r="AR711" s="149">
        <v>0</v>
      </c>
      <c r="AS711" s="149">
        <v>0.185</v>
      </c>
      <c r="AT711" s="149">
        <v>0.19500000000000001</v>
      </c>
      <c r="AU711" s="149">
        <v>0.19500000000000001</v>
      </c>
      <c r="AV711" s="136">
        <v>0</v>
      </c>
      <c r="AW711" s="136">
        <v>1434</v>
      </c>
      <c r="AX711" s="136">
        <v>1511</v>
      </c>
      <c r="AY711" s="136">
        <v>1511</v>
      </c>
      <c r="AZ711" s="149">
        <v>0</v>
      </c>
      <c r="BA711" s="149">
        <v>0.1321</v>
      </c>
      <c r="BB711" s="149">
        <v>0.13930000000000001</v>
      </c>
      <c r="BC711" s="149">
        <v>0.13930000000000001</v>
      </c>
      <c r="BD711" s="138">
        <v>0</v>
      </c>
      <c r="BE711" s="138"/>
      <c r="BF711" s="138"/>
      <c r="BG711" s="136">
        <v>0</v>
      </c>
      <c r="BH711" s="6">
        <v>4.25</v>
      </c>
      <c r="BI711" s="6">
        <v>4.25</v>
      </c>
      <c r="BJ711" s="136">
        <v>117809</v>
      </c>
      <c r="BK711" s="136">
        <v>29363</v>
      </c>
      <c r="BL711" s="136">
        <v>1603</v>
      </c>
      <c r="BM711" s="136">
        <v>86843</v>
      </c>
      <c r="BN711" s="238">
        <v>575929</v>
      </c>
      <c r="BO711" s="136">
        <v>119326.41666666701</v>
      </c>
      <c r="BP711" s="136">
        <v>201224.17703333299</v>
      </c>
      <c r="BQ711" s="136">
        <v>37361.425377777799</v>
      </c>
      <c r="BR711" s="136">
        <v>565679.13221111102</v>
      </c>
      <c r="BS711" s="136">
        <v>91494.224722222207</v>
      </c>
      <c r="BT711" s="136">
        <v>8258.8739777777791</v>
      </c>
      <c r="BU711" s="136">
        <v>125064.1256</v>
      </c>
    </row>
    <row r="712" spans="1:73">
      <c r="A712" s="4" t="s">
        <v>118</v>
      </c>
      <c r="B712" s="137">
        <v>48</v>
      </c>
      <c r="C712" s="137">
        <v>1993</v>
      </c>
      <c r="D712" s="190">
        <v>5247704</v>
      </c>
      <c r="E712" s="141">
        <v>2494999</v>
      </c>
      <c r="F712" s="141">
        <v>197271</v>
      </c>
      <c r="G712" s="191">
        <v>7.3</v>
      </c>
      <c r="H712" s="209"/>
      <c r="I712" s="209"/>
      <c r="J712" s="209"/>
      <c r="K712" s="145">
        <v>142500</v>
      </c>
      <c r="L712" s="197"/>
      <c r="N712" s="140">
        <v>120065517</v>
      </c>
      <c r="O712" s="145">
        <v>919092</v>
      </c>
      <c r="P712" s="145">
        <v>288076</v>
      </c>
      <c r="Q712" s="145">
        <v>101310</v>
      </c>
      <c r="R712" s="145">
        <v>462491.2</v>
      </c>
      <c r="S712" s="145">
        <v>191385.4</v>
      </c>
      <c r="T712" s="145">
        <v>440</v>
      </c>
      <c r="U712" s="145">
        <v>546</v>
      </c>
      <c r="V712" s="145">
        <v>642</v>
      </c>
      <c r="W712" s="145">
        <v>111</v>
      </c>
      <c r="X712" s="145">
        <v>203</v>
      </c>
      <c r="Y712" s="145">
        <v>292</v>
      </c>
      <c r="Z712" s="145">
        <v>370</v>
      </c>
      <c r="AA712" s="136">
        <f>ROUND((T712+X712)-MAX(0.3*(T712-127-200),0),0)</f>
        <v>609</v>
      </c>
      <c r="AB712" s="136">
        <f>ROUND((U712+Y712)-MAX(0.3*(U712-127-200),0),0)</f>
        <v>772</v>
      </c>
      <c r="AC712" s="136">
        <f>ROUND((V712+Z712)-MAX(0.3*(V712-127-200),0),0)</f>
        <v>918</v>
      </c>
      <c r="AD712" s="203">
        <v>14238</v>
      </c>
      <c r="AE712" s="136">
        <v>434</v>
      </c>
      <c r="AF712" s="136">
        <v>28</v>
      </c>
      <c r="AG712" s="136">
        <f>SUM(AE712:AF712)</f>
        <v>462</v>
      </c>
      <c r="AH712" s="136">
        <f>ROUND((AG712+W712)-MAX(0.3*(AG712-127-200),0),0)</f>
        <v>533</v>
      </c>
      <c r="AI712" s="203">
        <v>634</v>
      </c>
      <c r="AJ712" s="204">
        <v>12.1</v>
      </c>
      <c r="AK712" s="136">
        <v>1</v>
      </c>
      <c r="AL712" s="136">
        <v>58</v>
      </c>
      <c r="AM712" s="136">
        <v>40</v>
      </c>
      <c r="AN712" s="6">
        <v>0.59</v>
      </c>
      <c r="AO712" s="136">
        <v>24</v>
      </c>
      <c r="AP712" s="136">
        <v>25</v>
      </c>
      <c r="AQ712" s="6">
        <v>0.49</v>
      </c>
      <c r="AR712" s="149">
        <v>0</v>
      </c>
      <c r="AS712" s="149">
        <v>0.185</v>
      </c>
      <c r="AT712" s="149">
        <v>0.19500000000000001</v>
      </c>
      <c r="AU712" s="149">
        <v>0.19500000000000001</v>
      </c>
      <c r="AV712" s="136">
        <v>0</v>
      </c>
      <c r="AW712" s="136">
        <v>1434</v>
      </c>
      <c r="AX712" s="136">
        <v>1511</v>
      </c>
      <c r="AY712" s="136">
        <v>1511</v>
      </c>
      <c r="AZ712" s="149">
        <v>0</v>
      </c>
      <c r="BA712" s="149">
        <v>0.1321</v>
      </c>
      <c r="BB712" s="149">
        <v>0.13930000000000001</v>
      </c>
      <c r="BC712" s="149">
        <v>0.13930000000000001</v>
      </c>
      <c r="BD712" s="138">
        <v>0</v>
      </c>
      <c r="BE712" s="138"/>
      <c r="BF712" s="138"/>
      <c r="BG712" s="136">
        <v>0</v>
      </c>
      <c r="BH712" s="6">
        <v>4.25</v>
      </c>
      <c r="BI712" s="6">
        <v>4.25</v>
      </c>
      <c r="BJ712" s="136">
        <v>81634</v>
      </c>
      <c r="BK712" s="136">
        <v>12558</v>
      </c>
      <c r="BL712" s="136">
        <v>890</v>
      </c>
      <c r="BM712" s="136">
        <v>68186</v>
      </c>
      <c r="BN712" s="238">
        <v>633364</v>
      </c>
      <c r="BO712" s="136">
        <v>80759.416666666701</v>
      </c>
      <c r="BP712" s="136">
        <v>167163.130488889</v>
      </c>
      <c r="BQ712" s="136">
        <v>34130.651133333296</v>
      </c>
      <c r="BR712" s="136">
        <v>403080.42670000001</v>
      </c>
      <c r="BS712" s="136">
        <v>63295.051088888897</v>
      </c>
      <c r="BT712" s="136">
        <v>3989.98086666667</v>
      </c>
      <c r="BU712" s="136">
        <v>76217.667511111096</v>
      </c>
    </row>
    <row r="713" spans="1:73">
      <c r="A713" s="4" t="s">
        <v>119</v>
      </c>
      <c r="B713" s="137">
        <v>49</v>
      </c>
      <c r="C713" s="137">
        <v>1993</v>
      </c>
      <c r="D713" s="190">
        <v>1816179</v>
      </c>
      <c r="E713" s="141">
        <v>697021</v>
      </c>
      <c r="F713" s="141">
        <v>82789</v>
      </c>
      <c r="G713" s="191">
        <v>10.6</v>
      </c>
      <c r="H713" s="209"/>
      <c r="I713" s="209"/>
      <c r="J713" s="209"/>
      <c r="K713" s="145">
        <v>31881</v>
      </c>
      <c r="L713" s="197"/>
      <c r="N713" s="140">
        <v>30399534</v>
      </c>
      <c r="O713" s="145">
        <v>546285</v>
      </c>
      <c r="P713" s="145">
        <v>118995</v>
      </c>
      <c r="Q713" s="145">
        <v>41383</v>
      </c>
      <c r="R713" s="145">
        <v>322480.40000000002</v>
      </c>
      <c r="S713" s="145">
        <v>124049.8</v>
      </c>
      <c r="T713" s="145">
        <v>201</v>
      </c>
      <c r="U713" s="145">
        <v>249</v>
      </c>
      <c r="V713" s="145">
        <v>312</v>
      </c>
      <c r="W713" s="145">
        <v>111</v>
      </c>
      <c r="X713" s="145">
        <v>203</v>
      </c>
      <c r="Y713" s="145">
        <v>292</v>
      </c>
      <c r="Z713" s="145">
        <v>370</v>
      </c>
      <c r="AA713" s="136">
        <f>ROUND((T713+X713)-MAX(0.3*(T713-127-200),0),0)</f>
        <v>404</v>
      </c>
      <c r="AB713" s="136">
        <f>ROUND((U713+Y713)-MAX(0.3*(U713-127-200),0),0)</f>
        <v>541</v>
      </c>
      <c r="AC713" s="136">
        <f>ROUND((V713+Z713)-MAX(0.3*(V713-127-200),0),0)</f>
        <v>682</v>
      </c>
      <c r="AD713" s="203">
        <v>5970</v>
      </c>
      <c r="AE713" s="136">
        <v>434</v>
      </c>
      <c r="AF713" s="136">
        <v>0</v>
      </c>
      <c r="AG713" s="136">
        <f>SUM(AE713:AF713)</f>
        <v>434</v>
      </c>
      <c r="AH713" s="136">
        <f>ROUND((AG713+W713)-MAX(0.3*(AG713-127-200),0),0)</f>
        <v>513</v>
      </c>
      <c r="AI713" s="203">
        <v>400</v>
      </c>
      <c r="AJ713" s="204">
        <v>22.2</v>
      </c>
      <c r="AK713" s="136">
        <v>1</v>
      </c>
      <c r="AL713" s="136">
        <v>74</v>
      </c>
      <c r="AM713" s="136">
        <v>26</v>
      </c>
      <c r="AN713" s="6">
        <v>0.74</v>
      </c>
      <c r="AO713" s="136">
        <v>33</v>
      </c>
      <c r="AP713" s="136">
        <v>1</v>
      </c>
      <c r="AQ713" s="6">
        <v>0.97</v>
      </c>
      <c r="AR713" s="149">
        <v>0</v>
      </c>
      <c r="AS713" s="149">
        <v>0.185</v>
      </c>
      <c r="AT713" s="149">
        <v>0.19500000000000001</v>
      </c>
      <c r="AU713" s="149">
        <v>0.19500000000000001</v>
      </c>
      <c r="AV713" s="136">
        <v>0</v>
      </c>
      <c r="AW713" s="136">
        <v>1434</v>
      </c>
      <c r="AX713" s="136">
        <v>1511</v>
      </c>
      <c r="AY713" s="136">
        <v>1511</v>
      </c>
      <c r="AZ713" s="149">
        <v>0</v>
      </c>
      <c r="BA713" s="149">
        <v>0.1321</v>
      </c>
      <c r="BB713" s="149">
        <v>0.13930000000000001</v>
      </c>
      <c r="BC713" s="149">
        <v>0.13930000000000001</v>
      </c>
      <c r="BD713" s="138">
        <v>0</v>
      </c>
      <c r="BE713" s="138"/>
      <c r="BF713" s="138"/>
      <c r="BG713" s="136">
        <v>0</v>
      </c>
      <c r="BH713" s="6">
        <v>4.25</v>
      </c>
      <c r="BI713" s="6">
        <v>4.25</v>
      </c>
      <c r="BJ713" s="136">
        <v>60202</v>
      </c>
      <c r="BK713" s="136">
        <v>8369</v>
      </c>
      <c r="BL713" s="136">
        <v>736</v>
      </c>
      <c r="BM713" s="136">
        <v>51097</v>
      </c>
      <c r="BN713" s="238">
        <v>347014</v>
      </c>
      <c r="BO713" s="136">
        <v>43359.5</v>
      </c>
      <c r="BP713" s="136">
        <v>94970.635399999999</v>
      </c>
      <c r="BQ713" s="136">
        <v>15950.018522222201</v>
      </c>
      <c r="BR713" s="136">
        <v>198292.70045555601</v>
      </c>
      <c r="BS713" s="136">
        <v>55880.659911111099</v>
      </c>
      <c r="BT713" s="136">
        <v>6011.46657777778</v>
      </c>
      <c r="BU713" s="136">
        <v>81780.294844444405</v>
      </c>
    </row>
    <row r="714" spans="1:73">
      <c r="A714" s="4" t="s">
        <v>120</v>
      </c>
      <c r="B714" s="137">
        <v>50</v>
      </c>
      <c r="C714" s="137">
        <v>1993</v>
      </c>
      <c r="D714" s="190">
        <v>5055318</v>
      </c>
      <c r="E714" s="141">
        <v>2623303</v>
      </c>
      <c r="F714" s="141">
        <v>130994</v>
      </c>
      <c r="G714" s="191">
        <v>4.8</v>
      </c>
      <c r="H714" s="209"/>
      <c r="I714" s="209"/>
      <c r="J714" s="209"/>
      <c r="K714" s="145">
        <v>120024</v>
      </c>
      <c r="L714" s="197"/>
      <c r="N714" s="140">
        <v>106442538</v>
      </c>
      <c r="O714" s="145">
        <v>16949</v>
      </c>
      <c r="P714" s="145">
        <v>236860</v>
      </c>
      <c r="Q714" s="145">
        <v>79989</v>
      </c>
      <c r="R714" s="145">
        <v>337316.8</v>
      </c>
      <c r="S714" s="145">
        <v>125455.4</v>
      </c>
      <c r="T714" s="145">
        <v>440</v>
      </c>
      <c r="U714" s="145">
        <v>517</v>
      </c>
      <c r="V714" s="145">
        <v>617</v>
      </c>
      <c r="W714" s="145">
        <v>111</v>
      </c>
      <c r="X714" s="145">
        <v>203</v>
      </c>
      <c r="Y714" s="145">
        <v>292</v>
      </c>
      <c r="Z714" s="145">
        <v>370</v>
      </c>
      <c r="AA714" s="136">
        <f>ROUND((T714+X714)-MAX(0.3*(T714-127-200),0),0)</f>
        <v>609</v>
      </c>
      <c r="AB714" s="136">
        <f>ROUND((U714+Y714)-MAX(0.3*(U714-127-200),0),0)</f>
        <v>752</v>
      </c>
      <c r="AC714" s="136">
        <f>ROUND((V714+Z714)-MAX(0.3*(V714-127-200),0),0)</f>
        <v>900</v>
      </c>
      <c r="AD714" s="203">
        <v>11625</v>
      </c>
      <c r="AE714" s="136">
        <v>434</v>
      </c>
      <c r="AF714" s="136">
        <v>93</v>
      </c>
      <c r="AG714" s="136">
        <f>SUM(AE714:AF714)</f>
        <v>527</v>
      </c>
      <c r="AH714" s="136">
        <f>ROUND((AG714+W714)-MAX(0.3*(AG714-127-200),0),0)</f>
        <v>578</v>
      </c>
      <c r="AI714" s="203">
        <v>636</v>
      </c>
      <c r="AJ714" s="204">
        <v>12.6</v>
      </c>
      <c r="AK714" s="136">
        <v>0</v>
      </c>
      <c r="AL714" s="136">
        <v>58</v>
      </c>
      <c r="AM714" s="136">
        <v>41</v>
      </c>
      <c r="AN714" s="6">
        <v>0.59</v>
      </c>
      <c r="AO714" s="136">
        <v>19</v>
      </c>
      <c r="AP714" s="136">
        <v>14</v>
      </c>
      <c r="AQ714" s="6">
        <v>0.57999999999999996</v>
      </c>
      <c r="AR714" s="149">
        <v>0</v>
      </c>
      <c r="AS714" s="149">
        <v>0.185</v>
      </c>
      <c r="AT714" s="149">
        <v>0.19500000000000001</v>
      </c>
      <c r="AU714" s="149">
        <v>0.19500000000000001</v>
      </c>
      <c r="AV714" s="136">
        <v>0</v>
      </c>
      <c r="AW714" s="136">
        <v>1434</v>
      </c>
      <c r="AX714" s="136">
        <v>1511</v>
      </c>
      <c r="AY714" s="136">
        <v>1511</v>
      </c>
      <c r="AZ714" s="149">
        <v>0</v>
      </c>
      <c r="BA714" s="149">
        <v>0.1321</v>
      </c>
      <c r="BB714" s="149">
        <v>0.13930000000000001</v>
      </c>
      <c r="BC714" s="149">
        <v>0.13930000000000001</v>
      </c>
      <c r="BD714" s="138">
        <v>0.05</v>
      </c>
      <c r="BE714" s="138">
        <v>0.25</v>
      </c>
      <c r="BF714" s="138">
        <v>0.75</v>
      </c>
      <c r="BG714" s="136">
        <v>1</v>
      </c>
      <c r="BH714" s="6">
        <v>4.25</v>
      </c>
      <c r="BI714" s="6">
        <v>4.25</v>
      </c>
      <c r="BJ714" s="136">
        <v>106198</v>
      </c>
      <c r="BK714" s="136">
        <v>20110</v>
      </c>
      <c r="BL714" s="136">
        <v>1201</v>
      </c>
      <c r="BM714" s="136">
        <v>84887</v>
      </c>
      <c r="BN714" s="238">
        <v>471103</v>
      </c>
      <c r="BO714" s="136">
        <v>93667.666666666701</v>
      </c>
      <c r="BP714" s="136">
        <v>143281.85212222199</v>
      </c>
      <c r="BQ714" s="136">
        <v>32668.564999999999</v>
      </c>
      <c r="BR714" s="136">
        <v>476400.09587777802</v>
      </c>
      <c r="BS714" s="136">
        <v>21970.1806</v>
      </c>
      <c r="BT714" s="136">
        <v>1174.7298111111099</v>
      </c>
      <c r="BU714" s="136">
        <v>26410.2840777778</v>
      </c>
    </row>
    <row r="715" spans="1:73">
      <c r="A715" s="4" t="s">
        <v>121</v>
      </c>
      <c r="B715" s="137">
        <v>51</v>
      </c>
      <c r="C715" s="137">
        <v>1993</v>
      </c>
      <c r="D715" s="190">
        <v>469033</v>
      </c>
      <c r="E715" s="141">
        <v>229895</v>
      </c>
      <c r="F715" s="141">
        <v>12973</v>
      </c>
      <c r="G715" s="191">
        <v>5.3</v>
      </c>
      <c r="H715" s="209"/>
      <c r="I715" s="209"/>
      <c r="J715" s="209"/>
      <c r="K715" s="145">
        <v>13791</v>
      </c>
      <c r="L715" s="197"/>
      <c r="N715" s="140">
        <v>9580114</v>
      </c>
      <c r="O715" s="145">
        <v>78597</v>
      </c>
      <c r="P715" s="145">
        <v>18238</v>
      </c>
      <c r="Q715" s="145">
        <v>6509</v>
      </c>
      <c r="R715" s="145">
        <v>34228.42</v>
      </c>
      <c r="S715" s="145">
        <v>12516.33</v>
      </c>
      <c r="T715" s="145">
        <v>320</v>
      </c>
      <c r="U715" s="145">
        <v>360</v>
      </c>
      <c r="V715" s="145">
        <v>390</v>
      </c>
      <c r="W715" s="145">
        <v>111</v>
      </c>
      <c r="X715" s="145">
        <v>203</v>
      </c>
      <c r="Y715" s="145">
        <v>292</v>
      </c>
      <c r="Z715" s="145">
        <v>370</v>
      </c>
      <c r="AA715" s="136">
        <f>ROUND((T715+X715)-MAX(0.3*(T715-127-200),0),0)</f>
        <v>523</v>
      </c>
      <c r="AB715" s="136">
        <f>ROUND((U715+Y715)-MAX(0.3*(U715-127-200),0),0)</f>
        <v>642</v>
      </c>
      <c r="AC715" s="136">
        <f>ROUND((V715+Z715)-MAX(0.3*(V715-127-200),0),0)</f>
        <v>741</v>
      </c>
      <c r="AD715" s="203">
        <v>721</v>
      </c>
      <c r="AE715" s="136">
        <v>434</v>
      </c>
      <c r="AF715" s="136">
        <v>10</v>
      </c>
      <c r="AG715" s="136">
        <f>SUM(AE715:AF715)</f>
        <v>444</v>
      </c>
      <c r="AH715" s="136">
        <f>ROUND((AG715+W715)-MAX(0.3*(AG715-127-200),0),0)</f>
        <v>520</v>
      </c>
      <c r="AI715" s="203">
        <v>64</v>
      </c>
      <c r="AJ715" s="204">
        <v>13.3</v>
      </c>
      <c r="AK715" s="136">
        <v>1</v>
      </c>
      <c r="AL715" s="136">
        <v>22</v>
      </c>
      <c r="AM715" s="136">
        <v>42</v>
      </c>
      <c r="AN715" s="6">
        <v>0.34</v>
      </c>
      <c r="AO715" s="136">
        <v>10</v>
      </c>
      <c r="AP715" s="136">
        <v>20</v>
      </c>
      <c r="AQ715" s="6">
        <v>0.33</v>
      </c>
      <c r="AR715" s="149">
        <v>0</v>
      </c>
      <c r="AS715" s="149">
        <v>0.185</v>
      </c>
      <c r="AT715" s="149">
        <v>0.19500000000000001</v>
      </c>
      <c r="AU715" s="149">
        <v>0.19500000000000001</v>
      </c>
      <c r="AV715" s="136">
        <v>0</v>
      </c>
      <c r="AW715" s="136">
        <v>1434</v>
      </c>
      <c r="AX715" s="136">
        <v>1511</v>
      </c>
      <c r="AY715" s="136">
        <v>1511</v>
      </c>
      <c r="AZ715" s="149">
        <v>0</v>
      </c>
      <c r="BA715" s="149">
        <v>0.1321</v>
      </c>
      <c r="BB715" s="149">
        <v>0.13930000000000001</v>
      </c>
      <c r="BC715" s="149">
        <v>0.13930000000000001</v>
      </c>
      <c r="BD715" s="138">
        <v>0</v>
      </c>
      <c r="BE715" s="138"/>
      <c r="BF715" s="138"/>
      <c r="BG715" s="136">
        <v>0</v>
      </c>
      <c r="BH715" s="6">
        <v>4.25</v>
      </c>
      <c r="BI715" s="6">
        <v>1.6</v>
      </c>
      <c r="BJ715" s="136">
        <v>5154</v>
      </c>
      <c r="BK715" s="136">
        <v>710</v>
      </c>
      <c r="BL715" s="136">
        <v>60</v>
      </c>
      <c r="BM715" s="136">
        <v>4384</v>
      </c>
      <c r="BN715" s="238">
        <v>46262</v>
      </c>
      <c r="BO715" s="136">
        <v>11339.5</v>
      </c>
      <c r="BP715" s="136">
        <v>16802.149688888901</v>
      </c>
      <c r="BQ715" s="136">
        <v>5393.8693111111097</v>
      </c>
      <c r="BR715" s="136">
        <v>57732.470333333302</v>
      </c>
      <c r="BS715" s="136">
        <v>3799.6443111111098</v>
      </c>
      <c r="BT715" s="136">
        <v>450.471844444444</v>
      </c>
      <c r="BU715" s="136">
        <v>5235.8863777777797</v>
      </c>
    </row>
    <row r="716" spans="1:73">
      <c r="A716" s="4" t="s">
        <v>70</v>
      </c>
      <c r="B716" s="137">
        <v>1</v>
      </c>
      <c r="C716" s="137">
        <v>1994</v>
      </c>
      <c r="D716" s="190">
        <v>4232965</v>
      </c>
      <c r="E716" s="141">
        <v>1900856</v>
      </c>
      <c r="F716" s="141">
        <v>125836</v>
      </c>
      <c r="G716" s="191">
        <v>6.2</v>
      </c>
      <c r="H716" s="209"/>
      <c r="I716" s="209"/>
      <c r="J716" s="209"/>
      <c r="K716" s="145">
        <v>90098</v>
      </c>
      <c r="L716" s="197"/>
      <c r="N716" s="140">
        <v>80680540</v>
      </c>
      <c r="O716" s="145">
        <v>49874</v>
      </c>
      <c r="P716" s="145">
        <v>132067</v>
      </c>
      <c r="Q716" s="145">
        <v>50340</v>
      </c>
      <c r="R716" s="145">
        <v>544904.9</v>
      </c>
      <c r="S716" s="145">
        <v>212995.3</v>
      </c>
      <c r="T716" s="145">
        <v>137</v>
      </c>
      <c r="U716" s="145">
        <v>164</v>
      </c>
      <c r="V716" s="145">
        <v>194</v>
      </c>
      <c r="W716" s="145">
        <v>112</v>
      </c>
      <c r="X716" s="145">
        <v>206</v>
      </c>
      <c r="Y716" s="145">
        <v>295</v>
      </c>
      <c r="Z716" s="145">
        <v>375</v>
      </c>
      <c r="AA716" s="136">
        <f>ROUND((T716+X716)-MAX(0.3*(T716-131-231),0),0)</f>
        <v>343</v>
      </c>
      <c r="AB716" s="136">
        <f>ROUND((U716+Y716)-MAX(0.3*(U716-131-231),0),0)</f>
        <v>459</v>
      </c>
      <c r="AC716" s="136">
        <f>ROUND((V716+Z716)-MAX(0.3*(V716-131-231),0),0)</f>
        <v>569</v>
      </c>
      <c r="AD716" s="203">
        <v>16140</v>
      </c>
      <c r="AE716" s="136">
        <v>446</v>
      </c>
      <c r="AF716" s="136">
        <v>0</v>
      </c>
      <c r="AG716" s="136">
        <f>SUM(AE716:AF716)</f>
        <v>446</v>
      </c>
      <c r="AH716" s="136">
        <f>ROUND((AG716+W716)-MAX(0.3*(AG716-131-231),0),0)</f>
        <v>533</v>
      </c>
      <c r="AI716" s="203">
        <v>704</v>
      </c>
      <c r="AJ716" s="204">
        <v>16.399999999999999</v>
      </c>
      <c r="AK716" s="136">
        <v>1</v>
      </c>
      <c r="AL716" s="136">
        <v>82</v>
      </c>
      <c r="AM716" s="136">
        <v>23</v>
      </c>
      <c r="AN716" s="6">
        <v>0.78</v>
      </c>
      <c r="AO716" s="136">
        <v>28</v>
      </c>
      <c r="AP716" s="136">
        <v>7</v>
      </c>
      <c r="AQ716" s="6">
        <v>0.8</v>
      </c>
      <c r="AR716" s="149">
        <v>7.6499999999999999E-2</v>
      </c>
      <c r="AS716" s="149">
        <v>0.23599999999999999</v>
      </c>
      <c r="AT716" s="149">
        <v>0.3</v>
      </c>
      <c r="AU716" s="149">
        <v>0.3</v>
      </c>
      <c r="AV716" s="136">
        <v>306</v>
      </c>
      <c r="AW716" s="136">
        <v>2038</v>
      </c>
      <c r="AX716" s="136">
        <v>2528</v>
      </c>
      <c r="AY716" s="136">
        <v>2528</v>
      </c>
      <c r="AZ716" s="149">
        <v>7.6499999999999999E-2</v>
      </c>
      <c r="BA716" s="149">
        <v>0.1598</v>
      </c>
      <c r="BB716" s="149">
        <v>0.17680000000000001</v>
      </c>
      <c r="BC716" s="149">
        <v>0.17680000000000001</v>
      </c>
      <c r="BD716" s="138">
        <v>0</v>
      </c>
      <c r="BE716" s="138"/>
      <c r="BF716" s="138"/>
      <c r="BG716" s="136">
        <v>0</v>
      </c>
      <c r="BH716" s="6">
        <v>4.25</v>
      </c>
      <c r="BI716" s="6">
        <v>4.25</v>
      </c>
      <c r="BJ716" s="136">
        <v>161666</v>
      </c>
      <c r="BK716" s="136">
        <v>40396</v>
      </c>
      <c r="BL716" s="136">
        <v>1537</v>
      </c>
      <c r="BM716" s="136">
        <v>119733</v>
      </c>
      <c r="BN716" s="238">
        <v>543537</v>
      </c>
      <c r="BO716" s="136">
        <v>121561.41666666701</v>
      </c>
      <c r="BP716" s="136">
        <v>265892.42063333298</v>
      </c>
      <c r="BQ716" s="136">
        <v>40815.816400000003</v>
      </c>
      <c r="BR716" s="136">
        <v>550872.22823333298</v>
      </c>
      <c r="BS716" s="136">
        <v>106925.108233333</v>
      </c>
      <c r="BT716" s="136">
        <v>7735.4607333333297</v>
      </c>
      <c r="BU716" s="136">
        <v>132332.37444444399</v>
      </c>
    </row>
    <row r="717" spans="1:73">
      <c r="A717" s="4" t="s">
        <v>71</v>
      </c>
      <c r="B717" s="137">
        <v>2</v>
      </c>
      <c r="C717" s="137">
        <v>1994</v>
      </c>
      <c r="D717" s="190">
        <v>600624</v>
      </c>
      <c r="E717" s="141">
        <v>279471</v>
      </c>
      <c r="F717" s="141">
        <v>22900</v>
      </c>
      <c r="G717" s="191">
        <v>7.6</v>
      </c>
      <c r="H717" s="209"/>
      <c r="I717" s="209"/>
      <c r="J717" s="209"/>
      <c r="K717" s="145">
        <v>23605</v>
      </c>
      <c r="L717" s="197"/>
      <c r="N717" s="140">
        <v>15326225</v>
      </c>
      <c r="O717" s="145">
        <v>11203</v>
      </c>
      <c r="P717" s="145">
        <v>37998</v>
      </c>
      <c r="Q717" s="145">
        <v>12759</v>
      </c>
      <c r="R717" s="145">
        <v>45870.75</v>
      </c>
      <c r="S717" s="145">
        <v>15357.17</v>
      </c>
      <c r="T717" s="145">
        <v>821</v>
      </c>
      <c r="U717" s="145">
        <v>923</v>
      </c>
      <c r="V717" s="145">
        <v>1025</v>
      </c>
      <c r="W717" s="145">
        <v>147</v>
      </c>
      <c r="X717" s="145">
        <v>271</v>
      </c>
      <c r="Y717" s="145">
        <v>388</v>
      </c>
      <c r="Z717" s="145">
        <v>492</v>
      </c>
      <c r="AA717" s="136">
        <f>ROUND((T717+X717)-MAX(0.3*(T717-223-402),0),0)</f>
        <v>1033</v>
      </c>
      <c r="AB717" s="136">
        <f>ROUND((U717+Y717)-MAX(0.3*(U717-223-402),0),0)</f>
        <v>1222</v>
      </c>
      <c r="AC717" s="136">
        <f>ROUND((V717+Z717)-MAX(0.3*(V717-223-402),0),0)</f>
        <v>1397</v>
      </c>
      <c r="AD717" s="203">
        <v>836</v>
      </c>
      <c r="AE717" s="136">
        <v>446</v>
      </c>
      <c r="AF717" s="136">
        <v>374</v>
      </c>
      <c r="AG717" s="136">
        <f>SUM(AE717:AF717)</f>
        <v>820</v>
      </c>
      <c r="AH717" s="136">
        <f>ROUND((AG717+W717)-MAX(0.3*(AG717-223-402),0),0)</f>
        <v>909</v>
      </c>
      <c r="AI717" s="203">
        <v>61</v>
      </c>
      <c r="AJ717" s="204">
        <v>10.199999999999999</v>
      </c>
      <c r="AK717" s="136">
        <v>0</v>
      </c>
      <c r="AL717" s="136">
        <v>23</v>
      </c>
      <c r="AM717" s="136">
        <v>17</v>
      </c>
      <c r="AN717" s="6">
        <v>0.57999999999999996</v>
      </c>
      <c r="AO717" s="136">
        <v>10</v>
      </c>
      <c r="AP717" s="136">
        <v>10</v>
      </c>
      <c r="AQ717" s="6">
        <v>0.5</v>
      </c>
      <c r="AR717" s="149">
        <v>7.6499999999999999E-2</v>
      </c>
      <c r="AS717" s="149">
        <v>0.23599999999999999</v>
      </c>
      <c r="AT717" s="149">
        <v>0.3</v>
      </c>
      <c r="AU717" s="149">
        <v>0.3</v>
      </c>
      <c r="AV717" s="136">
        <v>306</v>
      </c>
      <c r="AW717" s="136">
        <v>2038</v>
      </c>
      <c r="AX717" s="136">
        <v>2528</v>
      </c>
      <c r="AY717" s="136">
        <v>2528</v>
      </c>
      <c r="AZ717" s="149">
        <v>7.6499999999999999E-2</v>
      </c>
      <c r="BA717" s="149">
        <v>0.1598</v>
      </c>
      <c r="BB717" s="149">
        <v>0.17680000000000001</v>
      </c>
      <c r="BC717" s="149">
        <v>0.17680000000000001</v>
      </c>
      <c r="BD717" s="138">
        <v>0</v>
      </c>
      <c r="BE717" s="138"/>
      <c r="BF717" s="138"/>
      <c r="BG717" s="136">
        <v>0</v>
      </c>
      <c r="BH717" s="6">
        <v>4.25</v>
      </c>
      <c r="BI717" s="6">
        <v>4.75</v>
      </c>
      <c r="BJ717" s="136">
        <v>6389</v>
      </c>
      <c r="BK717" s="136">
        <v>1205</v>
      </c>
      <c r="BL717" s="136">
        <v>108</v>
      </c>
      <c r="BM717" s="136">
        <v>5076</v>
      </c>
      <c r="BN717" s="238">
        <v>68854</v>
      </c>
      <c r="BO717" s="136">
        <v>15317.5</v>
      </c>
      <c r="BP717" s="136">
        <v>20958.325133333299</v>
      </c>
      <c r="BQ717" s="136">
        <v>4919.9123111111103</v>
      </c>
      <c r="BR717" s="136">
        <v>45853.410033333297</v>
      </c>
      <c r="BS717" s="136">
        <v>4653.8220777777797</v>
      </c>
      <c r="BT717" s="136">
        <v>551.70248888888898</v>
      </c>
      <c r="BU717" s="136">
        <v>6454.1531888888903</v>
      </c>
    </row>
    <row r="718" spans="1:73">
      <c r="A718" s="4" t="s">
        <v>72</v>
      </c>
      <c r="B718" s="137">
        <v>3</v>
      </c>
      <c r="C718" s="137">
        <v>1994</v>
      </c>
      <c r="D718" s="190">
        <v>4147561</v>
      </c>
      <c r="E718" s="141">
        <v>1974779</v>
      </c>
      <c r="F718" s="141">
        <v>129346</v>
      </c>
      <c r="G718" s="191">
        <v>6.1</v>
      </c>
      <c r="H718" s="209"/>
      <c r="I718" s="209"/>
      <c r="J718" s="209"/>
      <c r="K718" s="145">
        <v>100374</v>
      </c>
      <c r="L718" s="197"/>
      <c r="N718" s="140">
        <v>83859970</v>
      </c>
      <c r="O718" s="145">
        <v>255464</v>
      </c>
      <c r="P718" s="145">
        <v>200809</v>
      </c>
      <c r="Q718" s="145">
        <v>71984</v>
      </c>
      <c r="R718" s="145">
        <v>511738.9</v>
      </c>
      <c r="S718" s="145">
        <v>187436.6</v>
      </c>
      <c r="T718" s="145">
        <v>275</v>
      </c>
      <c r="U718" s="145">
        <v>347</v>
      </c>
      <c r="V718" s="145">
        <v>418</v>
      </c>
      <c r="W718" s="145">
        <v>112</v>
      </c>
      <c r="X718" s="145">
        <v>206</v>
      </c>
      <c r="Y718" s="145">
        <v>295</v>
      </c>
      <c r="Z718" s="145">
        <v>375</v>
      </c>
      <c r="AA718" s="136">
        <f>ROUND((T718+X718)-MAX(0.3*(T718-131-231),0),0)</f>
        <v>481</v>
      </c>
      <c r="AB718" s="136">
        <f>ROUND((U718+Y718)-MAX(0.3*(U718-131-231),0),0)</f>
        <v>642</v>
      </c>
      <c r="AC718" s="136">
        <f>ROUND((V718+Z718)-MAX(0.3*(V718-131-231),0),0)</f>
        <v>776</v>
      </c>
      <c r="AD718" s="203">
        <v>15145</v>
      </c>
      <c r="AE718" s="136">
        <v>446</v>
      </c>
      <c r="AF718" s="136">
        <v>0</v>
      </c>
      <c r="AG718" s="136">
        <f>SUM(AE718:AF718)</f>
        <v>446</v>
      </c>
      <c r="AH718" s="136">
        <f>ROUND((AG718+W718)-MAX(0.3*(AG718-131-231),0),0)</f>
        <v>533</v>
      </c>
      <c r="AI718" s="203">
        <v>673</v>
      </c>
      <c r="AJ718" s="204">
        <v>15.9</v>
      </c>
      <c r="AK718" s="136">
        <v>0</v>
      </c>
      <c r="AL718" s="136">
        <v>27</v>
      </c>
      <c r="AM718" s="136">
        <v>33</v>
      </c>
      <c r="AN718" s="6">
        <v>0.45</v>
      </c>
      <c r="AO718" s="136">
        <v>17</v>
      </c>
      <c r="AP718" s="136">
        <v>13</v>
      </c>
      <c r="AQ718" s="6">
        <v>0.56999999999999995</v>
      </c>
      <c r="AR718" s="149">
        <v>7.6499999999999999E-2</v>
      </c>
      <c r="AS718" s="149">
        <v>0.23599999999999999</v>
      </c>
      <c r="AT718" s="149">
        <v>0.3</v>
      </c>
      <c r="AU718" s="149">
        <v>0.3</v>
      </c>
      <c r="AV718" s="136">
        <v>306</v>
      </c>
      <c r="AW718" s="136">
        <v>2038</v>
      </c>
      <c r="AX718" s="136">
        <v>2528</v>
      </c>
      <c r="AY718" s="136">
        <v>2528</v>
      </c>
      <c r="AZ718" s="149">
        <v>7.6499999999999999E-2</v>
      </c>
      <c r="BA718" s="149">
        <v>0.1598</v>
      </c>
      <c r="BB718" s="149">
        <v>0.17680000000000001</v>
      </c>
      <c r="BC718" s="149">
        <v>0.17680000000000001</v>
      </c>
      <c r="BD718" s="138">
        <v>0</v>
      </c>
      <c r="BE718" s="138"/>
      <c r="BF718" s="138"/>
      <c r="BG718" s="136">
        <v>0</v>
      </c>
      <c r="BH718" s="6">
        <v>4.25</v>
      </c>
      <c r="BI718" s="6">
        <v>4.25</v>
      </c>
      <c r="BJ718" s="136">
        <v>68559</v>
      </c>
      <c r="BK718" s="136">
        <v>13363</v>
      </c>
      <c r="BL718" s="136">
        <v>877</v>
      </c>
      <c r="BM718" s="136">
        <v>54319</v>
      </c>
      <c r="BN718" s="238">
        <v>509663</v>
      </c>
      <c r="BO718" s="136">
        <v>111029.83333333327</v>
      </c>
      <c r="BP718" s="136">
        <v>211715.04772222199</v>
      </c>
      <c r="BQ718" s="136">
        <v>29733.484077777801</v>
      </c>
      <c r="BR718" s="136">
        <v>376491.31007777801</v>
      </c>
      <c r="BS718" s="136">
        <v>92780.280877777797</v>
      </c>
      <c r="BT718" s="136">
        <v>6277.4799888888901</v>
      </c>
      <c r="BU718" s="136">
        <v>110620.160622222</v>
      </c>
    </row>
    <row r="719" spans="1:73">
      <c r="A719" s="4" t="s">
        <v>73</v>
      </c>
      <c r="B719" s="137">
        <v>4</v>
      </c>
      <c r="C719" s="137">
        <v>1994</v>
      </c>
      <c r="D719" s="190">
        <v>2450605</v>
      </c>
      <c r="E719" s="141">
        <v>1153107</v>
      </c>
      <c r="F719" s="141">
        <v>65319</v>
      </c>
      <c r="G719" s="191">
        <v>5.4</v>
      </c>
      <c r="H719" s="209"/>
      <c r="I719" s="209"/>
      <c r="J719" s="209"/>
      <c r="K719" s="145">
        <v>51416</v>
      </c>
      <c r="L719" s="197"/>
      <c r="N719" s="140">
        <v>44297617</v>
      </c>
      <c r="O719" s="145">
        <v>26613</v>
      </c>
      <c r="P719" s="145">
        <v>69333</v>
      </c>
      <c r="Q719" s="145">
        <v>26014</v>
      </c>
      <c r="R719" s="145">
        <v>282520.8</v>
      </c>
      <c r="S719" s="145">
        <v>107863.9</v>
      </c>
      <c r="T719" s="145">
        <v>162</v>
      </c>
      <c r="U719" s="145">
        <v>204</v>
      </c>
      <c r="V719" s="145">
        <v>247</v>
      </c>
      <c r="W719" s="145">
        <v>112</v>
      </c>
      <c r="X719" s="145">
        <v>206</v>
      </c>
      <c r="Y719" s="145">
        <v>295</v>
      </c>
      <c r="Z719" s="145">
        <v>375</v>
      </c>
      <c r="AA719" s="136">
        <f>ROUND((T719+X719)-MAX(0.3*(T719-131-231),0),0)</f>
        <v>368</v>
      </c>
      <c r="AB719" s="136">
        <f>ROUND((U719+Y719)-MAX(0.3*(U719-131-231),0),0)</f>
        <v>499</v>
      </c>
      <c r="AC719" s="136">
        <f>ROUND((V719+Z719)-MAX(0.3*(V719-131-231),0),0)</f>
        <v>622</v>
      </c>
      <c r="AD719" s="203">
        <v>6866</v>
      </c>
      <c r="AE719" s="136">
        <v>446</v>
      </c>
      <c r="AF719" s="136">
        <v>0</v>
      </c>
      <c r="AG719" s="136">
        <f>SUM(AE719:AF719)</f>
        <v>446</v>
      </c>
      <c r="AH719" s="136">
        <f>ROUND((AG719+W719)-MAX(0.3*(AG719-131-231),0),0)</f>
        <v>533</v>
      </c>
      <c r="AI719" s="203">
        <v>369</v>
      </c>
      <c r="AJ719" s="204">
        <v>15.3</v>
      </c>
      <c r="AK719" s="136">
        <v>1</v>
      </c>
      <c r="AL719" s="136">
        <v>90</v>
      </c>
      <c r="AM719" s="136">
        <v>9</v>
      </c>
      <c r="AN719" s="6">
        <v>0.91</v>
      </c>
      <c r="AO719" s="136">
        <v>31</v>
      </c>
      <c r="AP719" s="136">
        <v>4</v>
      </c>
      <c r="AQ719" s="6">
        <v>0.89</v>
      </c>
      <c r="AR719" s="149">
        <v>7.6499999999999999E-2</v>
      </c>
      <c r="AS719" s="149">
        <v>0.23599999999999999</v>
      </c>
      <c r="AT719" s="149">
        <v>0.3</v>
      </c>
      <c r="AU719" s="149">
        <v>0.3</v>
      </c>
      <c r="AV719" s="136">
        <v>306</v>
      </c>
      <c r="AW719" s="136">
        <v>2038</v>
      </c>
      <c r="AX719" s="136">
        <v>2528</v>
      </c>
      <c r="AY719" s="136">
        <v>2528</v>
      </c>
      <c r="AZ719" s="149">
        <v>7.6499999999999999E-2</v>
      </c>
      <c r="BA719" s="149">
        <v>0.1598</v>
      </c>
      <c r="BB719" s="149">
        <v>0.17680000000000001</v>
      </c>
      <c r="BC719" s="149">
        <v>0.17680000000000001</v>
      </c>
      <c r="BD719" s="138">
        <v>0</v>
      </c>
      <c r="BE719" s="138"/>
      <c r="BF719" s="138"/>
      <c r="BG719" s="136">
        <v>0</v>
      </c>
      <c r="BH719" s="6">
        <v>4.25</v>
      </c>
      <c r="BI719" s="6">
        <v>4.25</v>
      </c>
      <c r="BJ719" s="136">
        <v>93834</v>
      </c>
      <c r="BK719" s="136">
        <v>22276</v>
      </c>
      <c r="BL719" s="136">
        <v>1192</v>
      </c>
      <c r="BM719" s="136">
        <v>70366</v>
      </c>
      <c r="BN719" s="238">
        <v>339920</v>
      </c>
      <c r="BO719" s="136">
        <v>87661.25</v>
      </c>
      <c r="BP719" s="136">
        <v>146892.13831111099</v>
      </c>
      <c r="BQ719" s="136">
        <v>23469.875199999999</v>
      </c>
      <c r="BR719" s="136">
        <v>311156.53842222202</v>
      </c>
      <c r="BS719" s="136">
        <v>81729.219066666599</v>
      </c>
      <c r="BT719" s="136">
        <v>6758.0568888888902</v>
      </c>
      <c r="BU719" s="136">
        <v>106645.33142222201</v>
      </c>
    </row>
    <row r="720" spans="1:73">
      <c r="A720" s="4" t="s">
        <v>74</v>
      </c>
      <c r="B720" s="137">
        <v>5</v>
      </c>
      <c r="C720" s="137">
        <v>1994</v>
      </c>
      <c r="D720" s="190">
        <v>31317179</v>
      </c>
      <c r="E720" s="141">
        <v>13944739</v>
      </c>
      <c r="F720" s="141">
        <v>1311788</v>
      </c>
      <c r="G720" s="191">
        <v>8.6</v>
      </c>
      <c r="H720" s="209"/>
      <c r="I720" s="209"/>
      <c r="J720" s="209"/>
      <c r="K720" s="145">
        <v>861360</v>
      </c>
      <c r="L720" s="197"/>
      <c r="N720" s="140">
        <v>740997699</v>
      </c>
      <c r="O720" s="145">
        <v>1445767</v>
      </c>
      <c r="P720" s="145">
        <v>2639214</v>
      </c>
      <c r="Q720" s="145">
        <v>908999</v>
      </c>
      <c r="R720" s="145">
        <v>3154602</v>
      </c>
      <c r="S720" s="145">
        <v>1179193</v>
      </c>
      <c r="T720" s="145">
        <v>490</v>
      </c>
      <c r="U720" s="145">
        <v>607</v>
      </c>
      <c r="V720" s="145">
        <v>723</v>
      </c>
      <c r="W720" s="145">
        <v>112</v>
      </c>
      <c r="X720" s="145">
        <v>206</v>
      </c>
      <c r="Y720" s="145">
        <v>295</v>
      </c>
      <c r="Z720" s="145">
        <v>375</v>
      </c>
      <c r="AA720" s="136">
        <f>ROUND((T720+X720)-MAX(0.3*(T720-131-231),0),0)</f>
        <v>658</v>
      </c>
      <c r="AB720" s="136">
        <f>ROUND((U720+Y720)-MAX(0.3*(U720-131-231),0),0)</f>
        <v>829</v>
      </c>
      <c r="AC720" s="136">
        <f>ROUND((V720+Z720)-MAX(0.3*(V720-131-231),0),0)</f>
        <v>990</v>
      </c>
      <c r="AD720" s="203">
        <v>201288</v>
      </c>
      <c r="AE720" s="136">
        <v>446</v>
      </c>
      <c r="AF720" s="136">
        <v>157</v>
      </c>
      <c r="AG720" s="136">
        <f>SUM(AE720:AF720)</f>
        <v>603</v>
      </c>
      <c r="AH720" s="136">
        <f>ROUND((AG720+W720)-MAX(0.3*(AG720-131-231),0),0)</f>
        <v>643</v>
      </c>
      <c r="AI720" s="203">
        <v>5658</v>
      </c>
      <c r="AJ720" s="204">
        <v>17.899999999999999</v>
      </c>
      <c r="AK720" s="136">
        <v>0</v>
      </c>
      <c r="AL720" s="136">
        <v>47</v>
      </c>
      <c r="AM720" s="136">
        <v>33</v>
      </c>
      <c r="AN720" s="6">
        <v>0.59</v>
      </c>
      <c r="AO720" s="136">
        <v>25</v>
      </c>
      <c r="AP720" s="136">
        <v>13</v>
      </c>
      <c r="AQ720" s="6">
        <v>0.66</v>
      </c>
      <c r="AR720" s="149">
        <v>7.6499999999999999E-2</v>
      </c>
      <c r="AS720" s="149">
        <v>0.23599999999999999</v>
      </c>
      <c r="AT720" s="149">
        <v>0.3</v>
      </c>
      <c r="AU720" s="149">
        <v>0.3</v>
      </c>
      <c r="AV720" s="136">
        <v>306</v>
      </c>
      <c r="AW720" s="136">
        <v>2038</v>
      </c>
      <c r="AX720" s="136">
        <v>2528</v>
      </c>
      <c r="AY720" s="136">
        <v>2528</v>
      </c>
      <c r="AZ720" s="149">
        <v>7.6499999999999999E-2</v>
      </c>
      <c r="BA720" s="149">
        <v>0.1598</v>
      </c>
      <c r="BB720" s="149">
        <v>0.17680000000000001</v>
      </c>
      <c r="BC720" s="149">
        <v>0.17680000000000001</v>
      </c>
      <c r="BD720" s="138">
        <v>0</v>
      </c>
      <c r="BE720" s="138"/>
      <c r="BF720" s="138"/>
      <c r="BG720" s="136">
        <v>0</v>
      </c>
      <c r="BH720" s="6">
        <v>4.25</v>
      </c>
      <c r="BI720" s="6">
        <v>4.25</v>
      </c>
      <c r="BJ720" s="136">
        <v>1014147</v>
      </c>
      <c r="BK720" s="136">
        <v>332217</v>
      </c>
      <c r="BL720" s="136">
        <v>22403</v>
      </c>
      <c r="BM720" s="136">
        <v>659527</v>
      </c>
      <c r="BN720" s="238">
        <v>5007635</v>
      </c>
      <c r="BO720" s="136">
        <v>837703.58333333302</v>
      </c>
      <c r="BP720" s="136">
        <v>1575596.09634444</v>
      </c>
      <c r="BQ720" s="136">
        <v>149659.973733333</v>
      </c>
      <c r="BR720" s="136">
        <v>2286092.1730777798</v>
      </c>
      <c r="BS720" s="136">
        <v>597470.166677778</v>
      </c>
      <c r="BT720" s="136">
        <v>23369.301833333298</v>
      </c>
      <c r="BU720" s="136">
        <v>654969.07586666697</v>
      </c>
    </row>
    <row r="721" spans="1:73">
      <c r="A721" s="4" t="s">
        <v>75</v>
      </c>
      <c r="B721" s="137">
        <v>6</v>
      </c>
      <c r="C721" s="137">
        <v>1994</v>
      </c>
      <c r="D721" s="190">
        <v>3653910</v>
      </c>
      <c r="E721" s="141">
        <v>1952999</v>
      </c>
      <c r="F721" s="141">
        <v>86525</v>
      </c>
      <c r="G721" s="191">
        <v>4.2</v>
      </c>
      <c r="H721" s="209"/>
      <c r="I721" s="209"/>
      <c r="J721" s="209"/>
      <c r="K721" s="145">
        <v>104507</v>
      </c>
      <c r="L721" s="197"/>
      <c r="N721" s="140">
        <v>87221703</v>
      </c>
      <c r="O721" s="145">
        <v>352264</v>
      </c>
      <c r="P721" s="145">
        <v>118986</v>
      </c>
      <c r="Q721" s="145">
        <v>41614</v>
      </c>
      <c r="R721" s="145">
        <v>268255.5</v>
      </c>
      <c r="S721" s="145">
        <v>106879.8</v>
      </c>
      <c r="T721" s="145">
        <v>280</v>
      </c>
      <c r="U721" s="145">
        <v>356</v>
      </c>
      <c r="V721" s="145">
        <v>432</v>
      </c>
      <c r="W721" s="145">
        <v>112</v>
      </c>
      <c r="X721" s="145">
        <v>206</v>
      </c>
      <c r="Y721" s="145">
        <v>295</v>
      </c>
      <c r="Z721" s="145">
        <v>375</v>
      </c>
      <c r="AA721" s="136">
        <f>ROUND((T721+X721)-MAX(0.3*(T721-131-231),0),0)</f>
        <v>486</v>
      </c>
      <c r="AB721" s="136">
        <f>ROUND((U721+Y721)-MAX(0.3*(U721-131-231),0),0)</f>
        <v>651</v>
      </c>
      <c r="AC721" s="136">
        <f>ROUND((V721+Z721)-MAX(0.3*(V721-131-231),0),0)</f>
        <v>786</v>
      </c>
      <c r="AD721" s="203">
        <v>6367</v>
      </c>
      <c r="AE721" s="136">
        <v>446</v>
      </c>
      <c r="AF721" s="136">
        <v>56</v>
      </c>
      <c r="AG721" s="136">
        <f>SUM(AE721:AF721)</f>
        <v>502</v>
      </c>
      <c r="AH721" s="136">
        <f>ROUND((AG721+W721)-MAX(0.3*(AG721-131-231),0),0)</f>
        <v>572</v>
      </c>
      <c r="AI721" s="203">
        <v>335</v>
      </c>
      <c r="AJ721" s="204">
        <v>9</v>
      </c>
      <c r="AK721" s="136">
        <v>1</v>
      </c>
      <c r="AL721" s="136">
        <v>27</v>
      </c>
      <c r="AM721" s="136">
        <v>38</v>
      </c>
      <c r="AN721" s="6">
        <v>0.42</v>
      </c>
      <c r="AO721" s="136">
        <v>12</v>
      </c>
      <c r="AP721" s="136">
        <v>23</v>
      </c>
      <c r="AQ721" s="6">
        <v>0.34</v>
      </c>
      <c r="AR721" s="149">
        <v>7.6499999999999999E-2</v>
      </c>
      <c r="AS721" s="149">
        <v>0.23599999999999999</v>
      </c>
      <c r="AT721" s="149">
        <v>0.3</v>
      </c>
      <c r="AU721" s="149">
        <v>0.3</v>
      </c>
      <c r="AV721" s="136">
        <v>306</v>
      </c>
      <c r="AW721" s="136">
        <v>2038</v>
      </c>
      <c r="AX721" s="136">
        <v>2528</v>
      </c>
      <c r="AY721" s="136">
        <v>2528</v>
      </c>
      <c r="AZ721" s="149">
        <v>7.6499999999999999E-2</v>
      </c>
      <c r="BA721" s="149">
        <v>0.1598</v>
      </c>
      <c r="BB721" s="149">
        <v>0.17680000000000001</v>
      </c>
      <c r="BC721" s="149">
        <v>0.17680000000000001</v>
      </c>
      <c r="BD721" s="138">
        <v>0</v>
      </c>
      <c r="BE721" s="138"/>
      <c r="BF721" s="138"/>
      <c r="BG721" s="136">
        <v>0</v>
      </c>
      <c r="BH721" s="6">
        <v>4.25</v>
      </c>
      <c r="BI721" s="6">
        <v>3</v>
      </c>
      <c r="BJ721" s="136">
        <v>54589</v>
      </c>
      <c r="BK721" s="136">
        <v>9633</v>
      </c>
      <c r="BL721" s="136">
        <v>535</v>
      </c>
      <c r="BM721" s="136">
        <v>44421</v>
      </c>
      <c r="BN721" s="238">
        <v>289423</v>
      </c>
      <c r="BO721" s="136">
        <v>68095.416666666628</v>
      </c>
      <c r="BP721" s="136">
        <v>112407.16441111101</v>
      </c>
      <c r="BQ721" s="136">
        <v>25611.870833333302</v>
      </c>
      <c r="BR721" s="136">
        <v>294855.56753333297</v>
      </c>
      <c r="BS721" s="136">
        <v>31139.386388888899</v>
      </c>
      <c r="BT721" s="136">
        <v>2461.5408111111101</v>
      </c>
      <c r="BU721" s="136">
        <v>41519.956833333301</v>
      </c>
    </row>
    <row r="722" spans="1:73">
      <c r="A722" s="4" t="s">
        <v>76</v>
      </c>
      <c r="B722" s="137">
        <v>7</v>
      </c>
      <c r="C722" s="137">
        <v>1994</v>
      </c>
      <c r="D722" s="190">
        <v>3268346</v>
      </c>
      <c r="E722" s="141">
        <v>1657825</v>
      </c>
      <c r="F722" s="141">
        <v>98471</v>
      </c>
      <c r="G722" s="191">
        <v>5.6</v>
      </c>
      <c r="H722" s="209"/>
      <c r="I722" s="209"/>
      <c r="J722" s="209"/>
      <c r="K722" s="145">
        <v>113115</v>
      </c>
      <c r="L722" s="197"/>
      <c r="N722" s="140">
        <v>100067779</v>
      </c>
      <c r="O722" s="145">
        <v>130985</v>
      </c>
      <c r="P722" s="145">
        <v>165928</v>
      </c>
      <c r="Q722" s="145">
        <v>59201</v>
      </c>
      <c r="R722" s="145">
        <v>222617.5</v>
      </c>
      <c r="S722" s="145">
        <v>96900.34</v>
      </c>
      <c r="T722" s="145">
        <v>549</v>
      </c>
      <c r="U722" s="145">
        <v>680</v>
      </c>
      <c r="V722" s="145">
        <v>792</v>
      </c>
      <c r="W722" s="145">
        <v>112</v>
      </c>
      <c r="X722" s="145">
        <v>206</v>
      </c>
      <c r="Y722" s="145">
        <v>295</v>
      </c>
      <c r="Z722" s="145">
        <v>375</v>
      </c>
      <c r="AA722" s="136">
        <f>ROUND((T722+X722)-MAX(0.3*(T722-131-231),0),0)</f>
        <v>699</v>
      </c>
      <c r="AB722" s="136">
        <f>ROUND((U722+Y722)-MAX(0.3*(U722-131-231),0),0)</f>
        <v>880</v>
      </c>
      <c r="AC722" s="136">
        <f>ROUND((V722+Z722)-MAX(0.3*(V722-131-231),0),0)</f>
        <v>1038</v>
      </c>
      <c r="AD722" s="203">
        <v>6530</v>
      </c>
      <c r="AE722" s="136">
        <v>446</v>
      </c>
      <c r="AF722" s="136">
        <v>301</v>
      </c>
      <c r="AG722" s="136">
        <f>SUM(AE722:AF722)</f>
        <v>747</v>
      </c>
      <c r="AH722" s="136">
        <f>ROUND((AG722+W722)-MAX(0.3*(AG722-131-231),0),0)</f>
        <v>744</v>
      </c>
      <c r="AI722" s="203">
        <v>344</v>
      </c>
      <c r="AJ722" s="204">
        <v>10.8</v>
      </c>
      <c r="AK722" s="136">
        <v>0</v>
      </c>
      <c r="AL722" s="136">
        <v>87</v>
      </c>
      <c r="AM722" s="136">
        <v>64</v>
      </c>
      <c r="AN722" s="6">
        <v>0.57999999999999996</v>
      </c>
      <c r="AO722" s="136">
        <v>20</v>
      </c>
      <c r="AP722" s="136">
        <v>16</v>
      </c>
      <c r="AQ722" s="6">
        <v>0.56000000000000005</v>
      </c>
      <c r="AR722" s="149">
        <v>7.6499999999999999E-2</v>
      </c>
      <c r="AS722" s="149">
        <v>0.23599999999999999</v>
      </c>
      <c r="AT722" s="149">
        <v>0.3</v>
      </c>
      <c r="AU722" s="149">
        <v>0.3</v>
      </c>
      <c r="AV722" s="136">
        <v>306</v>
      </c>
      <c r="AW722" s="136">
        <v>2038</v>
      </c>
      <c r="AX722" s="136">
        <v>2528</v>
      </c>
      <c r="AY722" s="136">
        <v>2528</v>
      </c>
      <c r="AZ722" s="149">
        <v>7.6499999999999999E-2</v>
      </c>
      <c r="BA722" s="149">
        <v>0.1598</v>
      </c>
      <c r="BB722" s="149">
        <v>0.17680000000000001</v>
      </c>
      <c r="BC722" s="149">
        <v>0.17680000000000001</v>
      </c>
      <c r="BD722" s="138">
        <v>0</v>
      </c>
      <c r="BE722" s="138"/>
      <c r="BF722" s="138"/>
      <c r="BG722" s="136">
        <v>0</v>
      </c>
      <c r="BH722" s="6">
        <v>4.25</v>
      </c>
      <c r="BI722" s="6">
        <v>4.2699999999999996</v>
      </c>
      <c r="BJ722" s="136">
        <v>42707</v>
      </c>
      <c r="BK722" s="136">
        <v>7696</v>
      </c>
      <c r="BL722" s="136">
        <v>515</v>
      </c>
      <c r="BM722" s="136">
        <v>34496</v>
      </c>
      <c r="BN722" s="238">
        <v>354473</v>
      </c>
      <c r="BO722" s="136">
        <v>65460.333333333299</v>
      </c>
      <c r="BP722" s="136">
        <v>90644.569422222194</v>
      </c>
      <c r="BQ722" s="136">
        <v>14532.146077777799</v>
      </c>
      <c r="BR722" s="136">
        <v>226007.91082222201</v>
      </c>
      <c r="BS722" s="136">
        <v>32550.078244444401</v>
      </c>
      <c r="BT722" s="136">
        <v>2049.69842222222</v>
      </c>
      <c r="BU722" s="136">
        <v>41451.875833333303</v>
      </c>
    </row>
    <row r="723" spans="1:73">
      <c r="A723" s="4" t="s">
        <v>77</v>
      </c>
      <c r="B723" s="137">
        <v>8</v>
      </c>
      <c r="C723" s="137">
        <v>1994</v>
      </c>
      <c r="D723" s="190">
        <v>708416</v>
      </c>
      <c r="E723" s="141">
        <v>366324</v>
      </c>
      <c r="F723" s="141">
        <v>18503</v>
      </c>
      <c r="G723" s="191">
        <v>4.8</v>
      </c>
      <c r="H723" s="209"/>
      <c r="I723" s="209"/>
      <c r="J723" s="209"/>
      <c r="K723" s="145">
        <v>25638</v>
      </c>
      <c r="L723" s="197"/>
      <c r="N723" s="140">
        <v>17201929</v>
      </c>
      <c r="O723" s="145">
        <v>12625</v>
      </c>
      <c r="P723" s="145">
        <v>27488</v>
      </c>
      <c r="Q723" s="145">
        <v>11460</v>
      </c>
      <c r="R723" s="145">
        <v>59242.080000000002</v>
      </c>
      <c r="S723" s="145">
        <v>21941.67</v>
      </c>
      <c r="T723" s="145">
        <v>270</v>
      </c>
      <c r="U723" s="145">
        <v>338</v>
      </c>
      <c r="V723" s="145">
        <v>407</v>
      </c>
      <c r="W723" s="145">
        <v>112</v>
      </c>
      <c r="X723" s="145">
        <v>206</v>
      </c>
      <c r="Y723" s="145">
        <v>295</v>
      </c>
      <c r="Z723" s="145">
        <v>375</v>
      </c>
      <c r="AA723" s="136">
        <f>ROUND((T723+X723)-MAX(0.3*(T723-131-231),0),0)</f>
        <v>476</v>
      </c>
      <c r="AB723" s="136">
        <f>ROUND((U723+Y723)-MAX(0.3*(U723-131-231),0),0)</f>
        <v>633</v>
      </c>
      <c r="AC723" s="136">
        <f>ROUND((V723+Z723)-MAX(0.3*(V723-131-231),0),0)</f>
        <v>769</v>
      </c>
      <c r="AD723" s="203">
        <v>2783</v>
      </c>
      <c r="AE723" s="136">
        <v>446</v>
      </c>
      <c r="AF723" s="136">
        <v>0</v>
      </c>
      <c r="AG723" s="136">
        <f>SUM(AE723:AF723)</f>
        <v>446</v>
      </c>
      <c r="AH723" s="136">
        <f>ROUND((AG723+W723)-MAX(0.3*(AG723-131-231),0),0)</f>
        <v>533</v>
      </c>
      <c r="AI723" s="203">
        <v>57</v>
      </c>
      <c r="AJ723" s="204">
        <v>8.3000000000000007</v>
      </c>
      <c r="AK723" s="136">
        <v>1</v>
      </c>
      <c r="AL723" s="136">
        <v>17</v>
      </c>
      <c r="AM723" s="136">
        <v>24</v>
      </c>
      <c r="AN723" s="6">
        <v>0.41</v>
      </c>
      <c r="AO723" s="136">
        <v>15</v>
      </c>
      <c r="AP723" s="136">
        <v>6</v>
      </c>
      <c r="AQ723" s="6">
        <v>0.71</v>
      </c>
      <c r="AR723" s="149">
        <v>7.6499999999999999E-2</v>
      </c>
      <c r="AS723" s="149">
        <v>0.23599999999999999</v>
      </c>
      <c r="AT723" s="149">
        <v>0.3</v>
      </c>
      <c r="AU723" s="149">
        <v>0.3</v>
      </c>
      <c r="AV723" s="136">
        <v>306</v>
      </c>
      <c r="AW723" s="136">
        <v>2038</v>
      </c>
      <c r="AX723" s="136">
        <v>2528</v>
      </c>
      <c r="AY723" s="136">
        <v>2528</v>
      </c>
      <c r="AZ723" s="149">
        <v>7.6499999999999999E-2</v>
      </c>
      <c r="BA723" s="149">
        <v>0.1598</v>
      </c>
      <c r="BB723" s="149">
        <v>0.17680000000000001</v>
      </c>
      <c r="BC723" s="149">
        <v>0.17680000000000001</v>
      </c>
      <c r="BD723" s="138">
        <v>0</v>
      </c>
      <c r="BE723" s="138"/>
      <c r="BF723" s="138"/>
      <c r="BG723" s="136">
        <v>0</v>
      </c>
      <c r="BH723" s="6">
        <v>4.25</v>
      </c>
      <c r="BI723" s="6">
        <v>4.25</v>
      </c>
      <c r="BJ723" s="136">
        <v>10271</v>
      </c>
      <c r="BK723" s="136">
        <v>1659</v>
      </c>
      <c r="BL723" s="136">
        <v>121</v>
      </c>
      <c r="BM723" s="136">
        <v>8491</v>
      </c>
      <c r="BN723" s="238">
        <v>74800</v>
      </c>
      <c r="BO723" s="136">
        <v>15819.166666666701</v>
      </c>
      <c r="BP723" s="136">
        <v>24552.374166666701</v>
      </c>
      <c r="BQ723" s="136">
        <v>3537.9997444444398</v>
      </c>
      <c r="BR723" s="136">
        <v>63526.429344444397</v>
      </c>
      <c r="BS723" s="136">
        <v>11393.5974333333</v>
      </c>
      <c r="BT723" s="136">
        <v>629.44704444444403</v>
      </c>
      <c r="BU723" s="136">
        <v>14266.6906555556</v>
      </c>
    </row>
    <row r="724" spans="1:73">
      <c r="A724" s="4" t="s">
        <v>78</v>
      </c>
      <c r="B724" s="137">
        <v>9</v>
      </c>
      <c r="C724" s="137">
        <v>1994</v>
      </c>
      <c r="D724" s="190">
        <v>564982</v>
      </c>
      <c r="E724" s="141">
        <v>285776</v>
      </c>
      <c r="F724" s="141">
        <v>24756</v>
      </c>
      <c r="G724" s="191">
        <v>8</v>
      </c>
      <c r="H724" s="209"/>
      <c r="I724" s="209"/>
      <c r="J724" s="209"/>
      <c r="K724" s="145">
        <v>46655</v>
      </c>
      <c r="L724" s="197"/>
      <c r="N724" s="140">
        <v>18319858</v>
      </c>
      <c r="O724" s="145">
        <v>26601</v>
      </c>
      <c r="P724" s="145">
        <v>73953</v>
      </c>
      <c r="Q724" s="145">
        <v>27117</v>
      </c>
      <c r="R724" s="145">
        <v>90697.16</v>
      </c>
      <c r="S724" s="145">
        <v>41407.58</v>
      </c>
      <c r="T724" s="145">
        <v>330</v>
      </c>
      <c r="U724" s="145">
        <v>420</v>
      </c>
      <c r="V724" s="145">
        <v>513</v>
      </c>
      <c r="W724" s="145">
        <v>112</v>
      </c>
      <c r="X724" s="145">
        <v>206</v>
      </c>
      <c r="Y724" s="145">
        <v>295</v>
      </c>
      <c r="Z724" s="145">
        <v>375</v>
      </c>
      <c r="AA724" s="136">
        <f>ROUND((T724+X724)-MAX(0.3*(T724-131-231),0),0)</f>
        <v>536</v>
      </c>
      <c r="AB724" s="136">
        <f>ROUND((U724+Y724)-MAX(0.3*(U724-131-231),0),0)</f>
        <v>698</v>
      </c>
      <c r="AC724" s="136">
        <f>ROUND((V724+Z724)-MAX(0.3*(V724-131-231),0),0)</f>
        <v>843</v>
      </c>
      <c r="AD724" s="203">
        <v>4476</v>
      </c>
      <c r="AE724" s="136">
        <v>446</v>
      </c>
      <c r="AF724" s="136">
        <v>15</v>
      </c>
      <c r="AG724" s="136">
        <f>SUM(AE724:AF724)</f>
        <v>461</v>
      </c>
      <c r="AH724" s="136">
        <f>ROUND((AG724+W724)-MAX(0.3*(AG724-131-231),0),0)</f>
        <v>543</v>
      </c>
      <c r="AI724" s="203">
        <v>129</v>
      </c>
      <c r="AJ724" s="204">
        <v>21.2</v>
      </c>
      <c r="AK724" s="136"/>
      <c r="AL724" s="136"/>
      <c r="AM724" s="136"/>
      <c r="AN724" s="6"/>
      <c r="AO724" s="136"/>
      <c r="AP724" s="136"/>
      <c r="AQ724" s="6"/>
      <c r="AR724" s="149">
        <v>7.6499999999999999E-2</v>
      </c>
      <c r="AS724" s="149">
        <v>0.23599999999999999</v>
      </c>
      <c r="AT724" s="149">
        <v>0.3</v>
      </c>
      <c r="AU724" s="149">
        <v>0.3</v>
      </c>
      <c r="AV724" s="136">
        <v>306</v>
      </c>
      <c r="AW724" s="136">
        <v>2038</v>
      </c>
      <c r="AX724" s="136">
        <v>2528</v>
      </c>
      <c r="AY724" s="136">
        <v>2528</v>
      </c>
      <c r="AZ724" s="149">
        <v>7.6499999999999999E-2</v>
      </c>
      <c r="BA724" s="149">
        <v>0.1598</v>
      </c>
      <c r="BB724" s="149">
        <v>0.17680000000000001</v>
      </c>
      <c r="BC724" s="149">
        <v>0.17680000000000001</v>
      </c>
      <c r="BD724" s="138">
        <v>0</v>
      </c>
      <c r="BE724" s="138"/>
      <c r="BF724" s="138"/>
      <c r="BG724" s="136">
        <v>0</v>
      </c>
      <c r="BH724" s="6">
        <v>4.25</v>
      </c>
      <c r="BI724" s="6">
        <v>5.25</v>
      </c>
      <c r="BJ724" s="136">
        <v>19852</v>
      </c>
      <c r="BK724" s="136">
        <v>3421</v>
      </c>
      <c r="BL724" s="136">
        <v>192</v>
      </c>
      <c r="BM724" s="136">
        <v>16239</v>
      </c>
      <c r="BN724" s="238">
        <v>127208</v>
      </c>
      <c r="BO724" s="136">
        <v>17349.5</v>
      </c>
      <c r="BP724" s="136">
        <v>41135.399733333303</v>
      </c>
      <c r="BQ724" s="136">
        <v>1669.28647777778</v>
      </c>
      <c r="BR724" s="136">
        <v>47060.4099444444</v>
      </c>
      <c r="BS724" s="136">
        <v>15306.296522222199</v>
      </c>
      <c r="BT724" s="136">
        <v>320.296344444444</v>
      </c>
      <c r="BU724" s="136">
        <v>16091.3340333333</v>
      </c>
    </row>
    <row r="725" spans="1:73">
      <c r="A725" s="4" t="s">
        <v>80</v>
      </c>
      <c r="B725" s="137">
        <v>10</v>
      </c>
      <c r="C725" s="137">
        <v>1994</v>
      </c>
      <c r="D725" s="190">
        <v>13961798</v>
      </c>
      <c r="E725" s="141">
        <v>6499945</v>
      </c>
      <c r="F725" s="141">
        <v>447567</v>
      </c>
      <c r="G725" s="191">
        <v>6.4</v>
      </c>
      <c r="H725" s="209"/>
      <c r="I725" s="209"/>
      <c r="J725" s="209"/>
      <c r="K725" s="145">
        <v>327167</v>
      </c>
      <c r="L725" s="197"/>
      <c r="N725" s="140">
        <v>320445032</v>
      </c>
      <c r="O725" s="145">
        <v>269087</v>
      </c>
      <c r="P725" s="145">
        <v>669419</v>
      </c>
      <c r="Q725" s="145">
        <v>247087</v>
      </c>
      <c r="R725" s="145">
        <v>1474426</v>
      </c>
      <c r="S725" s="145">
        <v>606939.1</v>
      </c>
      <c r="T725" s="145">
        <v>241</v>
      </c>
      <c r="U725" s="145">
        <v>303</v>
      </c>
      <c r="V725" s="145">
        <v>364</v>
      </c>
      <c r="W725" s="145">
        <v>112</v>
      </c>
      <c r="X725" s="145">
        <v>206</v>
      </c>
      <c r="Y725" s="145">
        <v>295</v>
      </c>
      <c r="Z725" s="145">
        <v>375</v>
      </c>
      <c r="AA725" s="136">
        <f>ROUND((T725+X725)-MAX(0.3*(T725-131-231),0),0)</f>
        <v>447</v>
      </c>
      <c r="AB725" s="136">
        <f>ROUND((U725+Y725)-MAX(0.3*(U725-131-231),0),0)</f>
        <v>598</v>
      </c>
      <c r="AC725" s="136">
        <f>ROUND((V725+Z725)-MAX(0.3*(V725-131-231),0),0)</f>
        <v>738</v>
      </c>
      <c r="AD725" s="203">
        <v>47852</v>
      </c>
      <c r="AE725" s="136">
        <v>446</v>
      </c>
      <c r="AF725" s="136">
        <v>0</v>
      </c>
      <c r="AG725" s="136">
        <f>SUM(AE725:AF725)</f>
        <v>446</v>
      </c>
      <c r="AH725" s="136">
        <f>ROUND((AG725+W725)-MAX(0.3*(AG725-131-231),0),0)</f>
        <v>533</v>
      </c>
      <c r="AI725" s="203">
        <v>2128</v>
      </c>
      <c r="AJ725" s="204">
        <v>14.9</v>
      </c>
      <c r="AK725" s="136">
        <v>1</v>
      </c>
      <c r="AL725" s="136">
        <v>74</v>
      </c>
      <c r="AM725" s="136">
        <v>46</v>
      </c>
      <c r="AN725" s="6">
        <v>0.62</v>
      </c>
      <c r="AO725" s="136">
        <v>22</v>
      </c>
      <c r="AP725" s="136">
        <v>18</v>
      </c>
      <c r="AQ725" s="6">
        <v>0.55000000000000004</v>
      </c>
      <c r="AR725" s="149">
        <v>7.6499999999999999E-2</v>
      </c>
      <c r="AS725" s="149">
        <v>0.23599999999999999</v>
      </c>
      <c r="AT725" s="149">
        <v>0.3</v>
      </c>
      <c r="AU725" s="149">
        <v>0.3</v>
      </c>
      <c r="AV725" s="136">
        <v>306</v>
      </c>
      <c r="AW725" s="136">
        <v>2038</v>
      </c>
      <c r="AX725" s="136">
        <v>2528</v>
      </c>
      <c r="AY725" s="136">
        <v>2528</v>
      </c>
      <c r="AZ725" s="149">
        <v>7.6499999999999999E-2</v>
      </c>
      <c r="BA725" s="149">
        <v>0.1598</v>
      </c>
      <c r="BB725" s="149">
        <v>0.17680000000000001</v>
      </c>
      <c r="BC725" s="149">
        <v>0.17680000000000001</v>
      </c>
      <c r="BD725" s="138">
        <v>0</v>
      </c>
      <c r="BE725" s="138"/>
      <c r="BF725" s="138"/>
      <c r="BG725" s="136">
        <v>0</v>
      </c>
      <c r="BH725" s="6">
        <v>4.25</v>
      </c>
      <c r="BI725" s="6">
        <v>4.25</v>
      </c>
      <c r="BJ725" s="136">
        <v>320038</v>
      </c>
      <c r="BK725" s="136">
        <v>99622</v>
      </c>
      <c r="BL725" s="136">
        <v>3281</v>
      </c>
      <c r="BM725" s="136">
        <v>217135</v>
      </c>
      <c r="BN725" s="238">
        <v>1727034</v>
      </c>
      <c r="BO725" s="136">
        <v>290416.5</v>
      </c>
      <c r="BP725" s="136">
        <v>688939.82832222199</v>
      </c>
      <c r="BQ725" s="136">
        <v>91122.292011111102</v>
      </c>
      <c r="BR725" s="136">
        <v>1177293.4196333301</v>
      </c>
      <c r="BS725" s="136">
        <v>281520.524644444</v>
      </c>
      <c r="BT725" s="136">
        <v>15054.0709555556</v>
      </c>
      <c r="BU725" s="136">
        <v>323627.11254444497</v>
      </c>
    </row>
    <row r="726" spans="1:73">
      <c r="A726" s="4" t="s">
        <v>81</v>
      </c>
      <c r="B726" s="137">
        <v>11</v>
      </c>
      <c r="C726" s="137">
        <v>1994</v>
      </c>
      <c r="D726" s="190">
        <v>7045900</v>
      </c>
      <c r="E726" s="141">
        <v>3406072</v>
      </c>
      <c r="F726" s="141">
        <v>187891</v>
      </c>
      <c r="G726" s="191">
        <v>5.2</v>
      </c>
      <c r="H726" s="209"/>
      <c r="I726" s="209"/>
      <c r="J726" s="209"/>
      <c r="K726" s="145">
        <v>187996</v>
      </c>
      <c r="L726" s="197"/>
      <c r="N726" s="140">
        <v>150306669</v>
      </c>
      <c r="O726" s="145">
        <v>58145</v>
      </c>
      <c r="P726" s="145">
        <v>393499</v>
      </c>
      <c r="Q726" s="145">
        <v>141451</v>
      </c>
      <c r="R726" s="145">
        <v>830359.8</v>
      </c>
      <c r="S726" s="145">
        <v>329114.3</v>
      </c>
      <c r="T726" s="145">
        <v>235</v>
      </c>
      <c r="U726" s="145">
        <v>280</v>
      </c>
      <c r="V726" s="145">
        <v>330</v>
      </c>
      <c r="W726" s="145">
        <v>112</v>
      </c>
      <c r="X726" s="145">
        <v>206</v>
      </c>
      <c r="Y726" s="145">
        <v>295</v>
      </c>
      <c r="Z726" s="145">
        <v>375</v>
      </c>
      <c r="AA726" s="136">
        <f>ROUND((T726+X726)-MAX(0.3*(T726-131-231),0),0)</f>
        <v>441</v>
      </c>
      <c r="AB726" s="136">
        <f>ROUND((U726+Y726)-MAX(0.3*(U726-131-231),0),0)</f>
        <v>575</v>
      </c>
      <c r="AC726" s="136">
        <f>ROUND((V726+Z726)-MAX(0.3*(V726-131-231),0),0)</f>
        <v>705</v>
      </c>
      <c r="AD726" s="203">
        <v>26595</v>
      </c>
      <c r="AE726" s="136">
        <v>446</v>
      </c>
      <c r="AF726" s="136">
        <v>0</v>
      </c>
      <c r="AG726" s="136">
        <f>SUM(AE726:AF726)</f>
        <v>446</v>
      </c>
      <c r="AH726" s="136">
        <f>ROUND((AG726+W726)-MAX(0.3*(AG726-131-231),0),0)</f>
        <v>533</v>
      </c>
      <c r="AI726" s="203">
        <v>1012</v>
      </c>
      <c r="AJ726" s="204">
        <v>14</v>
      </c>
      <c r="AK726" s="136">
        <v>1</v>
      </c>
      <c r="AL726" s="136">
        <v>145</v>
      </c>
      <c r="AM726" s="136">
        <v>35</v>
      </c>
      <c r="AN726" s="6">
        <v>0.81</v>
      </c>
      <c r="AO726" s="136">
        <v>45</v>
      </c>
      <c r="AP726" s="136">
        <v>11</v>
      </c>
      <c r="AQ726" s="6">
        <v>0.8</v>
      </c>
      <c r="AR726" s="149">
        <v>7.6499999999999999E-2</v>
      </c>
      <c r="AS726" s="149">
        <v>0.23599999999999999</v>
      </c>
      <c r="AT726" s="149">
        <v>0.3</v>
      </c>
      <c r="AU726" s="149">
        <v>0.3</v>
      </c>
      <c r="AV726" s="136">
        <v>306</v>
      </c>
      <c r="AW726" s="136">
        <v>2038</v>
      </c>
      <c r="AX726" s="136">
        <v>2528</v>
      </c>
      <c r="AY726" s="136">
        <v>2528</v>
      </c>
      <c r="AZ726" s="149">
        <v>7.6499999999999999E-2</v>
      </c>
      <c r="BA726" s="149">
        <v>0.1598</v>
      </c>
      <c r="BB726" s="149">
        <v>0.17680000000000001</v>
      </c>
      <c r="BC726" s="149">
        <v>0.17680000000000001</v>
      </c>
      <c r="BD726" s="138">
        <v>0</v>
      </c>
      <c r="BE726" s="138"/>
      <c r="BF726" s="138"/>
      <c r="BG726" s="136">
        <v>0</v>
      </c>
      <c r="BH726" s="6">
        <v>4.25</v>
      </c>
      <c r="BI726" s="6">
        <v>3.25</v>
      </c>
      <c r="BJ726" s="136">
        <v>194087</v>
      </c>
      <c r="BK726" s="136">
        <v>45696</v>
      </c>
      <c r="BL726" s="136">
        <v>2609</v>
      </c>
      <c r="BM726" s="136">
        <v>145782</v>
      </c>
      <c r="BN726" s="238">
        <v>1084929</v>
      </c>
      <c r="BO726" s="136">
        <v>212587.5</v>
      </c>
      <c r="BP726" s="136">
        <v>419204.89287777798</v>
      </c>
      <c r="BQ726" s="136">
        <v>61833.7330111111</v>
      </c>
      <c r="BR726" s="136">
        <v>959443.12601111096</v>
      </c>
      <c r="BS726" s="136">
        <v>197582.46553333299</v>
      </c>
      <c r="BT726" s="136">
        <v>16507.205388888899</v>
      </c>
      <c r="BU726" s="136">
        <v>258599.06511111101</v>
      </c>
    </row>
    <row r="727" spans="1:73">
      <c r="A727" s="4" t="s">
        <v>82</v>
      </c>
      <c r="B727" s="137">
        <v>12</v>
      </c>
      <c r="C727" s="137">
        <v>1994</v>
      </c>
      <c r="D727" s="190">
        <v>1173903</v>
      </c>
      <c r="E727" s="141">
        <v>552917</v>
      </c>
      <c r="F727" s="141">
        <v>32298</v>
      </c>
      <c r="G727" s="191">
        <v>5.5</v>
      </c>
      <c r="H727" s="209"/>
      <c r="I727" s="209"/>
      <c r="J727" s="209"/>
      <c r="K727" s="145">
        <v>37395</v>
      </c>
      <c r="L727" s="197"/>
      <c r="N727" s="140">
        <v>30121287</v>
      </c>
      <c r="O727" s="145">
        <v>21256</v>
      </c>
      <c r="P727" s="145">
        <v>62016</v>
      </c>
      <c r="Q727" s="145">
        <v>20420</v>
      </c>
      <c r="R727" s="145">
        <v>114575.5</v>
      </c>
      <c r="S727" s="145">
        <v>49729.58</v>
      </c>
      <c r="T727" s="145">
        <v>565</v>
      </c>
      <c r="U727" s="145">
        <v>712</v>
      </c>
      <c r="V727" s="145">
        <v>859</v>
      </c>
      <c r="W727" s="145">
        <v>187</v>
      </c>
      <c r="X727" s="145">
        <v>343</v>
      </c>
      <c r="Y727" s="145">
        <v>492</v>
      </c>
      <c r="Z727" s="145">
        <v>625</v>
      </c>
      <c r="AA727" s="136">
        <f>ROUND((T727+X727)-MAX(0.3*(T727-185-330),0),0)</f>
        <v>893</v>
      </c>
      <c r="AB727" s="136">
        <f>ROUND((U727+Y727)-MAX(0.3*(U727-185-330),0),0)</f>
        <v>1145</v>
      </c>
      <c r="AC727" s="136">
        <f>ROUND((V727+Z727)-MAX(0.3*(V727-185-330),0),0)</f>
        <v>1381</v>
      </c>
      <c r="AD727" s="203">
        <v>1806</v>
      </c>
      <c r="AE727" s="136">
        <v>446</v>
      </c>
      <c r="AF727" s="136">
        <v>5</v>
      </c>
      <c r="AG727" s="136">
        <f>SUM(AE727:AF727)</f>
        <v>451</v>
      </c>
      <c r="AH727" s="136">
        <f>ROUND((AG727+W727)-MAX(0.3*(AG727-185-330),0),0)</f>
        <v>638</v>
      </c>
      <c r="AI727" s="203">
        <v>97</v>
      </c>
      <c r="AJ727" s="204">
        <v>8.6999999999999993</v>
      </c>
      <c r="AK727" s="136">
        <v>1</v>
      </c>
      <c r="AL727" s="136">
        <v>45</v>
      </c>
      <c r="AM727" s="136">
        <v>6</v>
      </c>
      <c r="AN727" s="6">
        <v>0.88</v>
      </c>
      <c r="AO727" s="136">
        <v>22</v>
      </c>
      <c r="AP727" s="136">
        <v>3</v>
      </c>
      <c r="AQ727" s="6">
        <v>0.88</v>
      </c>
      <c r="AR727" s="149">
        <v>7.6499999999999999E-2</v>
      </c>
      <c r="AS727" s="149">
        <v>0.23599999999999999</v>
      </c>
      <c r="AT727" s="149">
        <v>0.3</v>
      </c>
      <c r="AU727" s="149">
        <v>0.3</v>
      </c>
      <c r="AV727" s="136">
        <v>306</v>
      </c>
      <c r="AW727" s="136">
        <v>2038</v>
      </c>
      <c r="AX727" s="136">
        <v>2528</v>
      </c>
      <c r="AY727" s="136">
        <v>2528</v>
      </c>
      <c r="AZ727" s="149">
        <v>7.6499999999999999E-2</v>
      </c>
      <c r="BA727" s="149">
        <v>0.1598</v>
      </c>
      <c r="BB727" s="149">
        <v>0.17680000000000001</v>
      </c>
      <c r="BC727" s="149">
        <v>0.17680000000000001</v>
      </c>
      <c r="BD727" s="138">
        <v>0</v>
      </c>
      <c r="BE727" s="138"/>
      <c r="BF727" s="138"/>
      <c r="BG727" s="136">
        <v>0</v>
      </c>
      <c r="BH727" s="6">
        <v>4.25</v>
      </c>
      <c r="BI727" s="6">
        <v>5.25</v>
      </c>
      <c r="BJ727" s="136">
        <v>18043</v>
      </c>
      <c r="BK727" s="136">
        <v>7387</v>
      </c>
      <c r="BL727" s="136">
        <v>153</v>
      </c>
      <c r="BM727" s="136">
        <v>10503</v>
      </c>
      <c r="BN727" s="238">
        <v>120793</v>
      </c>
      <c r="BO727" s="136">
        <v>24787.166666666701</v>
      </c>
      <c r="BP727" s="136">
        <v>39235.227911111098</v>
      </c>
      <c r="BQ727" s="136">
        <v>11968.2850222222</v>
      </c>
      <c r="BR727" s="136">
        <v>139375.404544444</v>
      </c>
      <c r="BS727" s="136">
        <v>15193.2524777778</v>
      </c>
      <c r="BT727" s="136">
        <v>2479.4197888888898</v>
      </c>
      <c r="BU727" s="136">
        <v>26756.682244444401</v>
      </c>
    </row>
    <row r="728" spans="1:73">
      <c r="A728" s="4" t="s">
        <v>83</v>
      </c>
      <c r="B728" s="137">
        <v>13</v>
      </c>
      <c r="C728" s="137">
        <v>1994</v>
      </c>
      <c r="D728" s="190">
        <v>1135459</v>
      </c>
      <c r="E728" s="141">
        <v>555338</v>
      </c>
      <c r="F728" s="141">
        <v>31796</v>
      </c>
      <c r="G728" s="191">
        <v>5.4</v>
      </c>
      <c r="H728" s="209"/>
      <c r="I728" s="209"/>
      <c r="J728" s="209"/>
      <c r="K728" s="145">
        <v>25455</v>
      </c>
      <c r="L728" s="197"/>
      <c r="N728" s="140">
        <v>21919319</v>
      </c>
      <c r="O728" s="145">
        <v>85003</v>
      </c>
      <c r="P728" s="145">
        <v>23170</v>
      </c>
      <c r="Q728" s="145">
        <v>8676</v>
      </c>
      <c r="R728" s="145">
        <v>81503.5</v>
      </c>
      <c r="S728" s="145">
        <v>29760.33</v>
      </c>
      <c r="T728" s="145">
        <v>251</v>
      </c>
      <c r="U728" s="145">
        <v>317</v>
      </c>
      <c r="V728" s="145">
        <v>382</v>
      </c>
      <c r="W728" s="145">
        <v>112</v>
      </c>
      <c r="X728" s="145">
        <v>206</v>
      </c>
      <c r="Y728" s="145">
        <v>295</v>
      </c>
      <c r="Z728" s="145">
        <v>375</v>
      </c>
      <c r="AA728" s="136">
        <f>ROUND((T728+X728)-MAX(0.3*(T728-131-231),0),0)</f>
        <v>457</v>
      </c>
      <c r="AB728" s="136">
        <f>ROUND((U728+Y728)-MAX(0.3*(U728-131-231),0),0)</f>
        <v>612</v>
      </c>
      <c r="AC728" s="136">
        <f>ROUND((V728+Z728)-MAX(0.3*(V728-131-231),0),0)</f>
        <v>751</v>
      </c>
      <c r="AD728" s="203">
        <v>1446</v>
      </c>
      <c r="AE728" s="136">
        <v>446</v>
      </c>
      <c r="AF728" s="136">
        <v>45</v>
      </c>
      <c r="AG728" s="136">
        <f>SUM(AE728:AF728)</f>
        <v>491</v>
      </c>
      <c r="AH728" s="136">
        <f>ROUND((AG728+W728)-MAX(0.3*(AG728-131-231),0),0)</f>
        <v>564</v>
      </c>
      <c r="AI728" s="203">
        <v>137</v>
      </c>
      <c r="AJ728" s="204">
        <v>12</v>
      </c>
      <c r="AK728" s="136">
        <v>1</v>
      </c>
      <c r="AL728" s="136">
        <v>28</v>
      </c>
      <c r="AM728" s="136">
        <v>56</v>
      </c>
      <c r="AN728" s="6">
        <v>0.33</v>
      </c>
      <c r="AO728" s="136">
        <v>21</v>
      </c>
      <c r="AP728" s="136">
        <v>21</v>
      </c>
      <c r="AQ728" s="6">
        <v>0.5</v>
      </c>
      <c r="AR728" s="149">
        <v>7.6499999999999999E-2</v>
      </c>
      <c r="AS728" s="149">
        <v>0.23599999999999999</v>
      </c>
      <c r="AT728" s="149">
        <v>0.3</v>
      </c>
      <c r="AU728" s="149">
        <v>0.3</v>
      </c>
      <c r="AV728" s="136">
        <v>306</v>
      </c>
      <c r="AW728" s="136">
        <v>2038</v>
      </c>
      <c r="AX728" s="136">
        <v>2528</v>
      </c>
      <c r="AY728" s="136">
        <v>2528</v>
      </c>
      <c r="AZ728" s="149">
        <v>7.6499999999999999E-2</v>
      </c>
      <c r="BA728" s="149">
        <v>0.1598</v>
      </c>
      <c r="BB728" s="149">
        <v>0.17680000000000001</v>
      </c>
      <c r="BC728" s="149">
        <v>0.17680000000000001</v>
      </c>
      <c r="BD728" s="138">
        <v>0</v>
      </c>
      <c r="BE728" s="138"/>
      <c r="BF728" s="138"/>
      <c r="BG728" s="136">
        <v>0</v>
      </c>
      <c r="BH728" s="6">
        <v>4.25</v>
      </c>
      <c r="BI728" s="6">
        <v>4.25</v>
      </c>
      <c r="BJ728" s="136">
        <v>15728</v>
      </c>
      <c r="BK728" s="136">
        <v>2022</v>
      </c>
      <c r="BL728" s="136">
        <v>150</v>
      </c>
      <c r="BM728" s="136">
        <v>13556</v>
      </c>
      <c r="BN728" s="238">
        <v>110043</v>
      </c>
      <c r="BO728" s="136">
        <v>31795.75</v>
      </c>
      <c r="BP728" s="136">
        <v>48122.429455555597</v>
      </c>
      <c r="BQ728" s="136">
        <v>15376.6792333333</v>
      </c>
      <c r="BR728" s="136">
        <v>141950.85703333301</v>
      </c>
      <c r="BS728" s="136">
        <v>14828.345977777801</v>
      </c>
      <c r="BT728" s="136">
        <v>1447.3570666666701</v>
      </c>
      <c r="BU728" s="136">
        <v>21549.083066666699</v>
      </c>
    </row>
    <row r="729" spans="1:73">
      <c r="A729" s="4" t="s">
        <v>84</v>
      </c>
      <c r="B729" s="137">
        <v>14</v>
      </c>
      <c r="C729" s="137">
        <v>1994</v>
      </c>
      <c r="D729" s="190">
        <v>11804986</v>
      </c>
      <c r="E729" s="141">
        <v>5755545</v>
      </c>
      <c r="F729" s="141">
        <v>353103</v>
      </c>
      <c r="G729" s="191">
        <v>5.8</v>
      </c>
      <c r="H729" s="209"/>
      <c r="I729" s="209"/>
      <c r="J729" s="209"/>
      <c r="K729" s="145">
        <v>347971</v>
      </c>
      <c r="L729" s="197"/>
      <c r="N729" s="140">
        <v>290484504</v>
      </c>
      <c r="O729" s="145">
        <v>42385</v>
      </c>
      <c r="P729" s="145">
        <v>712295</v>
      </c>
      <c r="Q729" s="145">
        <v>240319</v>
      </c>
      <c r="R729" s="145">
        <v>1188760</v>
      </c>
      <c r="S729" s="145">
        <v>499445.1</v>
      </c>
      <c r="T729" s="145">
        <v>268</v>
      </c>
      <c r="U729" s="145">
        <v>367</v>
      </c>
      <c r="V729" s="145">
        <v>414</v>
      </c>
      <c r="W729" s="145">
        <v>112</v>
      </c>
      <c r="X729" s="145">
        <v>206</v>
      </c>
      <c r="Y729" s="145">
        <v>295</v>
      </c>
      <c r="Z729" s="145">
        <v>375</v>
      </c>
      <c r="AA729" s="136">
        <f>ROUND((T729+X729)-MAX(0.3*(T729-131-231),0),0)</f>
        <v>474</v>
      </c>
      <c r="AB729" s="136">
        <f>ROUND((U729+Y729)-MAX(0.3*(U729-131-231),0),0)</f>
        <v>661</v>
      </c>
      <c r="AC729" s="136">
        <f>ROUND((V729+Z729)-MAX(0.3*(V729-131-231),0),0)</f>
        <v>773</v>
      </c>
      <c r="AD729" s="203">
        <v>32117</v>
      </c>
      <c r="AE729" s="136">
        <v>446</v>
      </c>
      <c r="AF729" s="136">
        <v>0</v>
      </c>
      <c r="AG729" s="136">
        <f>SUM(AE729:AF729)</f>
        <v>446</v>
      </c>
      <c r="AH729" s="136">
        <f>ROUND((AG729+W729)-MAX(0.3*(AG729-131-231),0),0)</f>
        <v>533</v>
      </c>
      <c r="AI729" s="203">
        <v>1464</v>
      </c>
      <c r="AJ729" s="204">
        <v>12.4</v>
      </c>
      <c r="AK729" s="136">
        <v>0</v>
      </c>
      <c r="AL729" s="136">
        <v>72</v>
      </c>
      <c r="AM729" s="136">
        <v>46</v>
      </c>
      <c r="AN729" s="6">
        <v>0.61</v>
      </c>
      <c r="AO729" s="136">
        <v>31</v>
      </c>
      <c r="AP729" s="136">
        <v>28</v>
      </c>
      <c r="AQ729" s="6">
        <v>0.53</v>
      </c>
      <c r="AR729" s="149">
        <v>7.6499999999999999E-2</v>
      </c>
      <c r="AS729" s="149">
        <v>0.23599999999999999</v>
      </c>
      <c r="AT729" s="149">
        <v>0.3</v>
      </c>
      <c r="AU729" s="149">
        <v>0.3</v>
      </c>
      <c r="AV729" s="136">
        <v>306</v>
      </c>
      <c r="AW729" s="136">
        <v>2038</v>
      </c>
      <c r="AX729" s="136">
        <v>2528</v>
      </c>
      <c r="AY729" s="136">
        <v>2528</v>
      </c>
      <c r="AZ729" s="149">
        <v>7.6499999999999999E-2</v>
      </c>
      <c r="BA729" s="149">
        <v>0.1598</v>
      </c>
      <c r="BB729" s="149">
        <v>0.17680000000000001</v>
      </c>
      <c r="BC729" s="149">
        <v>0.17680000000000001</v>
      </c>
      <c r="BD729" s="138">
        <v>0</v>
      </c>
      <c r="BE729" s="138"/>
      <c r="BF729" s="138"/>
      <c r="BG729" s="136">
        <v>0</v>
      </c>
      <c r="BH729" s="6">
        <v>4.25</v>
      </c>
      <c r="BI729" s="6">
        <v>4.25</v>
      </c>
      <c r="BJ729" s="136">
        <v>260284</v>
      </c>
      <c r="BK729" s="136">
        <v>35466</v>
      </c>
      <c r="BL729" s="136">
        <v>2507</v>
      </c>
      <c r="BM729" s="136">
        <v>222311</v>
      </c>
      <c r="BN729" s="238">
        <v>1441034</v>
      </c>
      <c r="BO729" s="136">
        <v>225859.83333333299</v>
      </c>
      <c r="BP729" s="136">
        <v>495371.89691111102</v>
      </c>
      <c r="BQ729" s="136">
        <v>54701.1478444444</v>
      </c>
      <c r="BR729" s="136">
        <v>940210.95527777798</v>
      </c>
      <c r="BS729" s="136">
        <v>132075.739733333</v>
      </c>
      <c r="BT729" s="136">
        <v>5400.02066666667</v>
      </c>
      <c r="BU729" s="136">
        <v>151191.29808888899</v>
      </c>
    </row>
    <row r="730" spans="1:73">
      <c r="A730" s="4" t="s">
        <v>85</v>
      </c>
      <c r="B730" s="137">
        <v>15</v>
      </c>
      <c r="C730" s="137">
        <v>1994</v>
      </c>
      <c r="D730" s="190">
        <v>5745626</v>
      </c>
      <c r="E730" s="141">
        <v>2915071</v>
      </c>
      <c r="F730" s="141">
        <v>149257</v>
      </c>
      <c r="G730" s="191">
        <v>4.9000000000000004</v>
      </c>
      <c r="H730" s="209"/>
      <c r="I730" s="209"/>
      <c r="J730" s="209"/>
      <c r="K730" s="145">
        <v>143335</v>
      </c>
      <c r="L730" s="197"/>
      <c r="N730" s="140">
        <v>122830283</v>
      </c>
      <c r="O730" s="145">
        <v>25891</v>
      </c>
      <c r="P730" s="145">
        <v>216038</v>
      </c>
      <c r="Q730" s="145">
        <v>73803</v>
      </c>
      <c r="R730" s="145">
        <v>517939.1</v>
      </c>
      <c r="S730" s="145">
        <v>194061.3</v>
      </c>
      <c r="T730" s="145">
        <v>229</v>
      </c>
      <c r="U730" s="145">
        <v>288</v>
      </c>
      <c r="V730" s="145">
        <v>346</v>
      </c>
      <c r="W730" s="145">
        <v>112</v>
      </c>
      <c r="X730" s="145">
        <v>206</v>
      </c>
      <c r="Y730" s="145">
        <v>295</v>
      </c>
      <c r="Z730" s="145">
        <v>375</v>
      </c>
      <c r="AA730" s="136">
        <f>ROUND((T730+X730)-MAX(0.3*(T730-131-231),0),0)</f>
        <v>435</v>
      </c>
      <c r="AB730" s="136">
        <f>ROUND((U730+Y730)-MAX(0.3*(U730-131-231),0),0)</f>
        <v>583</v>
      </c>
      <c r="AC730" s="136">
        <f>ROUND((V730+Z730)-MAX(0.3*(V730-131-231),0),0)</f>
        <v>721</v>
      </c>
      <c r="AD730" s="203">
        <v>10408</v>
      </c>
      <c r="AE730" s="136">
        <v>446</v>
      </c>
      <c r="AF730" s="136">
        <v>0</v>
      </c>
      <c r="AG730" s="136">
        <f>SUM(AE730:AF730)</f>
        <v>446</v>
      </c>
      <c r="AH730" s="136">
        <f>ROUND((AG730+W730)-MAX(0.3*(AG730-131-231),0),0)</f>
        <v>533</v>
      </c>
      <c r="AI730" s="203">
        <v>816</v>
      </c>
      <c r="AJ730" s="204">
        <v>13.7</v>
      </c>
      <c r="AK730" s="136">
        <v>1</v>
      </c>
      <c r="AL730" s="136">
        <v>52</v>
      </c>
      <c r="AM730" s="136">
        <v>48</v>
      </c>
      <c r="AN730" s="6">
        <v>0.52</v>
      </c>
      <c r="AO730" s="136">
        <v>24</v>
      </c>
      <c r="AP730" s="136">
        <v>26</v>
      </c>
      <c r="AQ730" s="6">
        <v>0.48</v>
      </c>
      <c r="AR730" s="149">
        <v>7.6499999999999999E-2</v>
      </c>
      <c r="AS730" s="149">
        <v>0.23599999999999999</v>
      </c>
      <c r="AT730" s="149">
        <v>0.3</v>
      </c>
      <c r="AU730" s="149">
        <v>0.3</v>
      </c>
      <c r="AV730" s="136">
        <v>306</v>
      </c>
      <c r="AW730" s="136">
        <v>2038</v>
      </c>
      <c r="AX730" s="136">
        <v>2528</v>
      </c>
      <c r="AY730" s="136">
        <v>2528</v>
      </c>
      <c r="AZ730" s="149">
        <v>7.6499999999999999E-2</v>
      </c>
      <c r="BA730" s="149">
        <v>0.1598</v>
      </c>
      <c r="BB730" s="149">
        <v>0.17680000000000001</v>
      </c>
      <c r="BC730" s="149">
        <v>0.17680000000000001</v>
      </c>
      <c r="BD730" s="138">
        <v>0</v>
      </c>
      <c r="BE730" s="138"/>
      <c r="BF730" s="138"/>
      <c r="BG730" s="136">
        <v>0</v>
      </c>
      <c r="BH730" s="6">
        <v>4.25</v>
      </c>
      <c r="BI730" s="6">
        <v>3.35</v>
      </c>
      <c r="BJ730" s="136">
        <v>85773</v>
      </c>
      <c r="BK730" s="136">
        <v>9860</v>
      </c>
      <c r="BL730" s="136">
        <v>1106</v>
      </c>
      <c r="BM730" s="136">
        <v>74807</v>
      </c>
      <c r="BN730" s="238">
        <v>604770</v>
      </c>
      <c r="BO730" s="136">
        <v>135220.41666666701</v>
      </c>
      <c r="BP730" s="136">
        <v>175240.454111111</v>
      </c>
      <c r="BQ730" s="136">
        <v>32877.981</v>
      </c>
      <c r="BR730" s="136">
        <v>596606.01702222205</v>
      </c>
      <c r="BS730" s="136">
        <v>51743.322144444501</v>
      </c>
      <c r="BT730" s="136">
        <v>3609.3277888888902</v>
      </c>
      <c r="BU730" s="136">
        <v>67726.357433333294</v>
      </c>
    </row>
    <row r="731" spans="1:73">
      <c r="A731" s="4" t="s">
        <v>86</v>
      </c>
      <c r="B731" s="137">
        <v>16</v>
      </c>
      <c r="C731" s="137">
        <v>1994</v>
      </c>
      <c r="D731" s="190">
        <v>2829422</v>
      </c>
      <c r="E731" s="141">
        <v>1523726</v>
      </c>
      <c r="F731" s="141">
        <v>55535</v>
      </c>
      <c r="G731" s="191">
        <v>3.5</v>
      </c>
      <c r="H731" s="209"/>
      <c r="I731" s="209"/>
      <c r="J731" s="209"/>
      <c r="K731" s="145">
        <v>70161</v>
      </c>
      <c r="L731" s="197"/>
      <c r="N731" s="140">
        <v>59005529</v>
      </c>
      <c r="O731" s="145">
        <v>9125</v>
      </c>
      <c r="P731" s="145">
        <v>110268</v>
      </c>
      <c r="Q731" s="145">
        <v>39555</v>
      </c>
      <c r="R731" s="145">
        <v>195705.60000000001</v>
      </c>
      <c r="S731" s="145">
        <v>78649.91</v>
      </c>
      <c r="T731" s="145">
        <v>361</v>
      </c>
      <c r="U731" s="145">
        <v>426</v>
      </c>
      <c r="V731" s="145">
        <v>495</v>
      </c>
      <c r="W731" s="145">
        <v>112</v>
      </c>
      <c r="X731" s="145">
        <v>206</v>
      </c>
      <c r="Y731" s="145">
        <v>295</v>
      </c>
      <c r="Z731" s="145">
        <v>375</v>
      </c>
      <c r="AA731" s="136">
        <f>ROUND((T731+X731)-MAX(0.3*(T731-131-231),0),0)</f>
        <v>567</v>
      </c>
      <c r="AB731" s="136">
        <f>ROUND((U731+Y731)-MAX(0.3*(U731-131-231),0),0)</f>
        <v>702</v>
      </c>
      <c r="AC731" s="136">
        <f>ROUND((V731+Z731)-MAX(0.3*(V731-131-231),0),0)</f>
        <v>830</v>
      </c>
      <c r="AD731" s="203">
        <v>5287</v>
      </c>
      <c r="AE731" s="136">
        <v>446</v>
      </c>
      <c r="AF731" s="136">
        <v>0</v>
      </c>
      <c r="AG731" s="136">
        <f>SUM(AE731:AF731)</f>
        <v>446</v>
      </c>
      <c r="AH731" s="136">
        <f>ROUND((AG731+W731)-MAX(0.3*(AG731-131-231),0),0)</f>
        <v>533</v>
      </c>
      <c r="AI731" s="203">
        <v>302</v>
      </c>
      <c r="AJ731" s="204">
        <v>10.7</v>
      </c>
      <c r="AK731" s="136">
        <v>0</v>
      </c>
      <c r="AL731" s="136">
        <v>55</v>
      </c>
      <c r="AM731" s="136">
        <v>45</v>
      </c>
      <c r="AN731" s="6">
        <v>0.55000000000000004</v>
      </c>
      <c r="AO731" s="136">
        <v>29</v>
      </c>
      <c r="AP731" s="136">
        <v>21</v>
      </c>
      <c r="AQ731" s="6">
        <v>0.57999999999999996</v>
      </c>
      <c r="AR731" s="149">
        <v>7.6499999999999999E-2</v>
      </c>
      <c r="AS731" s="149">
        <v>0.23599999999999999</v>
      </c>
      <c r="AT731" s="149">
        <v>0.3</v>
      </c>
      <c r="AU731" s="149">
        <v>0.3</v>
      </c>
      <c r="AV731" s="136">
        <v>306</v>
      </c>
      <c r="AW731" s="136">
        <v>2038</v>
      </c>
      <c r="AX731" s="136">
        <v>2528</v>
      </c>
      <c r="AY731" s="136">
        <v>2528</v>
      </c>
      <c r="AZ731" s="149">
        <v>7.6499999999999999E-2</v>
      </c>
      <c r="BA731" s="149">
        <v>0.1598</v>
      </c>
      <c r="BB731" s="149">
        <v>0.17680000000000001</v>
      </c>
      <c r="BC731" s="149">
        <v>0.17680000000000001</v>
      </c>
      <c r="BD731" s="138">
        <v>6.5000000000000002E-2</v>
      </c>
      <c r="BE731" s="138"/>
      <c r="BF731" s="138"/>
      <c r="BG731" s="136">
        <v>0</v>
      </c>
      <c r="BH731" s="6">
        <v>4.25</v>
      </c>
      <c r="BI731" s="6">
        <v>4.6500000000000004</v>
      </c>
      <c r="BJ731" s="136">
        <v>40787</v>
      </c>
      <c r="BK731" s="136">
        <v>6271</v>
      </c>
      <c r="BL731" s="136">
        <v>992</v>
      </c>
      <c r="BM731" s="136">
        <v>33524</v>
      </c>
      <c r="BN731" s="238">
        <v>302535</v>
      </c>
      <c r="BO731" s="136">
        <v>58728.916666666701</v>
      </c>
      <c r="BP731" s="136">
        <v>89643.803077777804</v>
      </c>
      <c r="BQ731" s="136">
        <v>27049.686655555601</v>
      </c>
      <c r="BR731" s="136">
        <v>381532.06281111098</v>
      </c>
      <c r="BS731" s="136">
        <v>24637.981655555599</v>
      </c>
      <c r="BT731" s="136">
        <v>2879.33468888889</v>
      </c>
      <c r="BU731" s="136">
        <v>39674.337777777801</v>
      </c>
    </row>
    <row r="732" spans="1:73">
      <c r="A732" s="4" t="s">
        <v>87</v>
      </c>
      <c r="B732" s="137">
        <v>17</v>
      </c>
      <c r="C732" s="137">
        <v>1994</v>
      </c>
      <c r="D732" s="190">
        <v>2569118</v>
      </c>
      <c r="E732" s="141">
        <v>1282791</v>
      </c>
      <c r="F732" s="141">
        <v>66060</v>
      </c>
      <c r="G732" s="191">
        <v>4.9000000000000004</v>
      </c>
      <c r="H732" s="209"/>
      <c r="I732" s="209"/>
      <c r="J732" s="209"/>
      <c r="K732" s="145">
        <v>63304</v>
      </c>
      <c r="L732" s="197"/>
      <c r="N732" s="140">
        <v>55822198</v>
      </c>
      <c r="O732" s="145">
        <v>51705</v>
      </c>
      <c r="P732" s="145">
        <v>86686</v>
      </c>
      <c r="Q732" s="145">
        <v>30102</v>
      </c>
      <c r="R732" s="145">
        <v>191749.4</v>
      </c>
      <c r="S732" s="145">
        <v>75995.91</v>
      </c>
      <c r="T732" s="145">
        <v>352</v>
      </c>
      <c r="U732" s="145">
        <v>429</v>
      </c>
      <c r="V732" s="145">
        <v>497</v>
      </c>
      <c r="W732" s="145">
        <v>112</v>
      </c>
      <c r="X732" s="145">
        <v>206</v>
      </c>
      <c r="Y732" s="145">
        <v>295</v>
      </c>
      <c r="Z732" s="145">
        <v>375</v>
      </c>
      <c r="AA732" s="136">
        <f>ROUND((T732+X732)-MAX(0.3*(T732-131-231),0),0)</f>
        <v>558</v>
      </c>
      <c r="AB732" s="136">
        <f>ROUND((U732+Y732)-MAX(0.3*(U732-131-231),0),0)</f>
        <v>704</v>
      </c>
      <c r="AC732" s="136">
        <f>ROUND((V732+Z732)-MAX(0.3*(V732-131-231),0),0)</f>
        <v>832</v>
      </c>
      <c r="AD732" s="203">
        <v>4146</v>
      </c>
      <c r="AE732" s="136">
        <v>446</v>
      </c>
      <c r="AF732" s="136">
        <v>0</v>
      </c>
      <c r="AG732" s="136">
        <f>SUM(AE732:AF732)</f>
        <v>446</v>
      </c>
      <c r="AH732" s="136">
        <f>ROUND((AG732+W732)-MAX(0.3*(AG732-131-231),0),0)</f>
        <v>533</v>
      </c>
      <c r="AI732" s="203">
        <v>375</v>
      </c>
      <c r="AJ732" s="204">
        <v>14.9</v>
      </c>
      <c r="AK732" s="136">
        <v>1</v>
      </c>
      <c r="AL732" s="136">
        <v>63</v>
      </c>
      <c r="AM732" s="136">
        <v>62</v>
      </c>
      <c r="AN732" s="6">
        <v>0.5</v>
      </c>
      <c r="AO732" s="136">
        <v>18</v>
      </c>
      <c r="AP732" s="136">
        <v>22</v>
      </c>
      <c r="AQ732" s="6">
        <v>0.45</v>
      </c>
      <c r="AR732" s="149">
        <v>7.6499999999999999E-2</v>
      </c>
      <c r="AS732" s="149">
        <v>0.23599999999999999</v>
      </c>
      <c r="AT732" s="149">
        <v>0.3</v>
      </c>
      <c r="AU732" s="149">
        <v>0.3</v>
      </c>
      <c r="AV732" s="136">
        <v>306</v>
      </c>
      <c r="AW732" s="136">
        <v>2038</v>
      </c>
      <c r="AX732" s="136">
        <v>2528</v>
      </c>
      <c r="AY732" s="136">
        <v>2528</v>
      </c>
      <c r="AZ732" s="149">
        <v>7.6499999999999999E-2</v>
      </c>
      <c r="BA732" s="149">
        <v>0.1598</v>
      </c>
      <c r="BB732" s="149">
        <v>0.17680000000000001</v>
      </c>
      <c r="BC732" s="149">
        <v>0.17680000000000001</v>
      </c>
      <c r="BD732" s="138">
        <v>0</v>
      </c>
      <c r="BE732" s="138"/>
      <c r="BF732" s="138"/>
      <c r="BG732" s="136">
        <v>0</v>
      </c>
      <c r="BH732" s="6">
        <v>4.25</v>
      </c>
      <c r="BI732" s="6">
        <v>2.65</v>
      </c>
      <c r="BJ732" s="136">
        <v>35550</v>
      </c>
      <c r="BK732" s="136">
        <v>4810</v>
      </c>
      <c r="BL732" s="136">
        <v>402</v>
      </c>
      <c r="BM732" s="136">
        <v>30338</v>
      </c>
      <c r="BN732" s="238">
        <v>251742</v>
      </c>
      <c r="BO732" s="136">
        <v>57048.416666666701</v>
      </c>
      <c r="BP732" s="136">
        <v>93098.743477777796</v>
      </c>
      <c r="BQ732" s="136">
        <v>28977.610855555598</v>
      </c>
      <c r="BR732" s="136">
        <v>307876.90279999998</v>
      </c>
      <c r="BS732" s="136">
        <v>40346.886200000001</v>
      </c>
      <c r="BT732" s="136">
        <v>5894.6987222222197</v>
      </c>
      <c r="BU732" s="136">
        <v>60860.721566666703</v>
      </c>
    </row>
    <row r="733" spans="1:73">
      <c r="A733" s="4" t="s">
        <v>88</v>
      </c>
      <c r="B733" s="137">
        <v>18</v>
      </c>
      <c r="C733" s="137">
        <v>1994</v>
      </c>
      <c r="D733" s="190">
        <v>3823215</v>
      </c>
      <c r="E733" s="141">
        <v>1727832</v>
      </c>
      <c r="F733" s="141">
        <v>98404</v>
      </c>
      <c r="G733" s="191">
        <v>5.4</v>
      </c>
      <c r="H733" s="209"/>
      <c r="I733" s="209"/>
      <c r="J733" s="209"/>
      <c r="K733" s="145">
        <v>87646</v>
      </c>
      <c r="L733" s="197"/>
      <c r="N733" s="140">
        <v>71377080</v>
      </c>
      <c r="O733" s="145">
        <v>171059</v>
      </c>
      <c r="P733" s="145">
        <v>208033</v>
      </c>
      <c r="Q733" s="145">
        <v>79840</v>
      </c>
      <c r="R733" s="145">
        <v>522339</v>
      </c>
      <c r="S733" s="145">
        <v>195987</v>
      </c>
      <c r="T733" s="145">
        <v>196</v>
      </c>
      <c r="U733" s="145">
        <v>228</v>
      </c>
      <c r="V733" s="145">
        <v>285</v>
      </c>
      <c r="W733" s="145">
        <v>112</v>
      </c>
      <c r="X733" s="145">
        <v>206</v>
      </c>
      <c r="Y733" s="145">
        <v>295</v>
      </c>
      <c r="Z733" s="145">
        <v>375</v>
      </c>
      <c r="AA733" s="136">
        <f>ROUND((T733+X733)-MAX(0.3*(T733-131-231),0),0)</f>
        <v>402</v>
      </c>
      <c r="AB733" s="136">
        <f>ROUND((U733+Y733)-MAX(0.3*(U733-131-231),0),0)</f>
        <v>523</v>
      </c>
      <c r="AC733" s="136">
        <f>ROUND((V733+Z733)-MAX(0.3*(V733-131-231),0),0)</f>
        <v>660</v>
      </c>
      <c r="AD733" s="203">
        <v>14751</v>
      </c>
      <c r="AE733" s="136">
        <v>446</v>
      </c>
      <c r="AF733" s="136">
        <v>0</v>
      </c>
      <c r="AG733" s="136">
        <f>SUM(AE733:AF733)</f>
        <v>446</v>
      </c>
      <c r="AH733" s="136">
        <f>ROUND((AG733+W733)-MAX(0.3*(AG733-131-231),0),0)</f>
        <v>533</v>
      </c>
      <c r="AI733" s="203">
        <v>710</v>
      </c>
      <c r="AJ733" s="204">
        <v>18.5</v>
      </c>
      <c r="AK733" s="136">
        <v>1</v>
      </c>
      <c r="AL733" s="136">
        <v>68</v>
      </c>
      <c r="AM733" s="136">
        <v>32</v>
      </c>
      <c r="AN733" s="6">
        <v>0.68</v>
      </c>
      <c r="AO733" s="136">
        <v>27</v>
      </c>
      <c r="AP733" s="136">
        <v>11</v>
      </c>
      <c r="AQ733" s="6">
        <v>0.71</v>
      </c>
      <c r="AR733" s="149">
        <v>7.6499999999999999E-2</v>
      </c>
      <c r="AS733" s="149">
        <v>0.23599999999999999</v>
      </c>
      <c r="AT733" s="149">
        <v>0.3</v>
      </c>
      <c r="AU733" s="149">
        <v>0.3</v>
      </c>
      <c r="AV733" s="136">
        <v>306</v>
      </c>
      <c r="AW733" s="136">
        <v>2038</v>
      </c>
      <c r="AX733" s="136">
        <v>2528</v>
      </c>
      <c r="AY733" s="136">
        <v>2528</v>
      </c>
      <c r="AZ733" s="149">
        <v>7.6499999999999999E-2</v>
      </c>
      <c r="BA733" s="149">
        <v>0.1598</v>
      </c>
      <c r="BB733" s="149">
        <v>0.17680000000000001</v>
      </c>
      <c r="BC733" s="149">
        <v>0.17680000000000001</v>
      </c>
      <c r="BD733" s="138">
        <v>0</v>
      </c>
      <c r="BE733" s="138"/>
      <c r="BF733" s="138"/>
      <c r="BG733" s="136">
        <v>0</v>
      </c>
      <c r="BH733" s="6">
        <v>4.25</v>
      </c>
      <c r="BI733" s="6">
        <v>4.25</v>
      </c>
      <c r="BJ733" s="136">
        <v>155826</v>
      </c>
      <c r="BK733" s="136">
        <v>25814</v>
      </c>
      <c r="BL733" s="136">
        <v>1822</v>
      </c>
      <c r="BM733" s="136">
        <v>128190</v>
      </c>
      <c r="BN733" s="238">
        <v>637558</v>
      </c>
      <c r="BO733" s="136">
        <v>114917</v>
      </c>
      <c r="BP733" s="136">
        <v>222449.35394444401</v>
      </c>
      <c r="BQ733" s="136">
        <v>37814.587733333297</v>
      </c>
      <c r="BR733" s="136">
        <v>506479.204111111</v>
      </c>
      <c r="BS733" s="136">
        <v>115379.064766667</v>
      </c>
      <c r="BT733" s="136">
        <v>10916.897322222199</v>
      </c>
      <c r="BU733" s="136">
        <v>156082.94377777801</v>
      </c>
    </row>
    <row r="734" spans="1:73">
      <c r="A734" s="4" t="s">
        <v>89</v>
      </c>
      <c r="B734" s="137">
        <v>19</v>
      </c>
      <c r="C734" s="137">
        <v>1994</v>
      </c>
      <c r="D734" s="190">
        <v>4306500</v>
      </c>
      <c r="E734" s="141">
        <v>1790627</v>
      </c>
      <c r="F734" s="141">
        <v>152459</v>
      </c>
      <c r="G734" s="191">
        <v>7.8</v>
      </c>
      <c r="H734" s="209"/>
      <c r="I734" s="209"/>
      <c r="J734" s="209"/>
      <c r="K734" s="145">
        <v>105119</v>
      </c>
      <c r="L734" s="197"/>
      <c r="N734" s="140">
        <v>81218487</v>
      </c>
      <c r="O734" s="145">
        <v>52292</v>
      </c>
      <c r="P734" s="145">
        <v>248163</v>
      </c>
      <c r="Q734" s="145">
        <v>86915</v>
      </c>
      <c r="R734" s="145">
        <v>756437.6</v>
      </c>
      <c r="S734" s="145">
        <v>278020.3</v>
      </c>
      <c r="T734" s="145">
        <v>138</v>
      </c>
      <c r="U734" s="145">
        <v>190</v>
      </c>
      <c r="V734" s="145">
        <v>234</v>
      </c>
      <c r="W734" s="145">
        <v>112</v>
      </c>
      <c r="X734" s="145">
        <v>206</v>
      </c>
      <c r="Y734" s="145">
        <v>295</v>
      </c>
      <c r="Z734" s="145">
        <v>375</v>
      </c>
      <c r="AA734" s="136">
        <f>ROUND((T734+X734)-MAX(0.3*(T734-131-231),0),0)</f>
        <v>344</v>
      </c>
      <c r="AB734" s="136">
        <f>ROUND((U734+Y734)-MAX(0.3*(U734-131-231),0),0)</f>
        <v>485</v>
      </c>
      <c r="AC734" s="136">
        <f>ROUND((V734+Z734)-MAX(0.3*(V734-131-231),0),0)</f>
        <v>609</v>
      </c>
      <c r="AD734" s="203">
        <v>19379</v>
      </c>
      <c r="AE734" s="136">
        <v>446</v>
      </c>
      <c r="AF734" s="136">
        <v>0</v>
      </c>
      <c r="AG734" s="136">
        <f>SUM(AE734:AF734)</f>
        <v>446</v>
      </c>
      <c r="AH734" s="136">
        <f>ROUND((AG734+W734)-MAX(0.3*(AG734-131-231),0),0)</f>
        <v>533</v>
      </c>
      <c r="AI734" s="203">
        <v>1117</v>
      </c>
      <c r="AJ734" s="204">
        <v>25.7</v>
      </c>
      <c r="AK734" s="136">
        <v>1</v>
      </c>
      <c r="AL734" s="136">
        <v>89</v>
      </c>
      <c r="AM734" s="136">
        <v>16</v>
      </c>
      <c r="AN734" s="6">
        <v>0.85</v>
      </c>
      <c r="AO734" s="136">
        <v>34</v>
      </c>
      <c r="AP734" s="136">
        <v>5</v>
      </c>
      <c r="AQ734" s="6">
        <v>0.87</v>
      </c>
      <c r="AR734" s="149">
        <v>7.6499999999999999E-2</v>
      </c>
      <c r="AS734" s="149">
        <v>0.23599999999999999</v>
      </c>
      <c r="AT734" s="149">
        <v>0.3</v>
      </c>
      <c r="AU734" s="149">
        <v>0.3</v>
      </c>
      <c r="AV734" s="136">
        <v>306</v>
      </c>
      <c r="AW734" s="136">
        <v>2038</v>
      </c>
      <c r="AX734" s="136">
        <v>2528</v>
      </c>
      <c r="AY734" s="136">
        <v>2528</v>
      </c>
      <c r="AZ734" s="149">
        <v>7.6499999999999999E-2</v>
      </c>
      <c r="BA734" s="149">
        <v>0.1598</v>
      </c>
      <c r="BB734" s="149">
        <v>0.17680000000000001</v>
      </c>
      <c r="BC734" s="149">
        <v>0.17680000000000001</v>
      </c>
      <c r="BD734" s="138">
        <v>0</v>
      </c>
      <c r="BE734" s="138"/>
      <c r="BF734" s="138"/>
      <c r="BG734" s="136">
        <v>0</v>
      </c>
      <c r="BH734" s="6">
        <v>4.25</v>
      </c>
      <c r="BI734" s="6">
        <v>4.25</v>
      </c>
      <c r="BJ734" s="136">
        <v>178758</v>
      </c>
      <c r="BK734" s="136">
        <v>34840</v>
      </c>
      <c r="BL734" s="136">
        <v>2272</v>
      </c>
      <c r="BM734" s="136">
        <v>141646</v>
      </c>
      <c r="BN734" s="238">
        <v>778223</v>
      </c>
      <c r="BO734" s="136">
        <v>119010.66666666701</v>
      </c>
      <c r="BP734" s="136">
        <v>380706.65071111103</v>
      </c>
      <c r="BQ734" s="136">
        <v>48059.9201666667</v>
      </c>
      <c r="BR734" s="136">
        <v>670796.95554444403</v>
      </c>
      <c r="BS734" s="136">
        <v>190034.90671111099</v>
      </c>
      <c r="BT734" s="136">
        <v>11795.7655111111</v>
      </c>
      <c r="BU734" s="136">
        <v>226602.66093333301</v>
      </c>
    </row>
    <row r="735" spans="1:73">
      <c r="A735" s="4" t="s">
        <v>90</v>
      </c>
      <c r="B735" s="137">
        <v>20</v>
      </c>
      <c r="C735" s="137">
        <v>1994</v>
      </c>
      <c r="D735" s="190">
        <v>1237687</v>
      </c>
      <c r="E735" s="141">
        <v>578254</v>
      </c>
      <c r="F735" s="141">
        <v>43430</v>
      </c>
      <c r="G735" s="191">
        <v>7</v>
      </c>
      <c r="H735" s="209"/>
      <c r="I735" s="209"/>
      <c r="J735" s="209"/>
      <c r="K735" s="145">
        <v>26543</v>
      </c>
      <c r="L735" s="197"/>
      <c r="N735" s="140">
        <v>24763124</v>
      </c>
      <c r="O735" s="145">
        <v>10157</v>
      </c>
      <c r="P735" s="145">
        <v>64333</v>
      </c>
      <c r="Q735" s="145">
        <v>22934</v>
      </c>
      <c r="R735" s="145">
        <v>135784.1</v>
      </c>
      <c r="S735" s="145">
        <v>60716.17</v>
      </c>
      <c r="T735" s="145">
        <v>312</v>
      </c>
      <c r="U735" s="145">
        <v>418</v>
      </c>
      <c r="V735" s="145">
        <v>526</v>
      </c>
      <c r="W735" s="145">
        <v>112</v>
      </c>
      <c r="X735" s="145">
        <v>206</v>
      </c>
      <c r="Y735" s="145">
        <v>295</v>
      </c>
      <c r="Z735" s="145">
        <v>375</v>
      </c>
      <c r="AA735" s="136">
        <f>ROUND((T735+X735)-MAX(0.3*(T735-131-231),0),0)</f>
        <v>518</v>
      </c>
      <c r="AB735" s="136">
        <f>ROUND((U735+Y735)-MAX(0.3*(U735-131-231),0),0)</f>
        <v>696</v>
      </c>
      <c r="AC735" s="136">
        <f>ROUND((V735+Z735)-MAX(0.3*(V735-131-231),0),0)</f>
        <v>852</v>
      </c>
      <c r="AD735" s="203">
        <v>1565</v>
      </c>
      <c r="AE735" s="136">
        <v>446</v>
      </c>
      <c r="AF735" s="136">
        <v>10</v>
      </c>
      <c r="AG735" s="136">
        <f>SUM(AE735:AF735)</f>
        <v>456</v>
      </c>
      <c r="AH735" s="136">
        <f>ROUND((AG735+W735)-MAX(0.3*(AG735-131-231),0),0)</f>
        <v>540</v>
      </c>
      <c r="AI735" s="203">
        <v>113</v>
      </c>
      <c r="AJ735" s="204">
        <v>9.4</v>
      </c>
      <c r="AK735" s="136">
        <v>0</v>
      </c>
      <c r="AL735" s="136">
        <v>97</v>
      </c>
      <c r="AM735" s="136">
        <v>54</v>
      </c>
      <c r="AN735" s="6">
        <v>0.64</v>
      </c>
      <c r="AO735" s="136">
        <v>21</v>
      </c>
      <c r="AP735" s="136">
        <v>14</v>
      </c>
      <c r="AQ735" s="6">
        <v>0.6</v>
      </c>
      <c r="AR735" s="149">
        <v>7.6499999999999999E-2</v>
      </c>
      <c r="AS735" s="149">
        <v>0.23599999999999999</v>
      </c>
      <c r="AT735" s="149">
        <v>0.3</v>
      </c>
      <c r="AU735" s="149">
        <v>0.3</v>
      </c>
      <c r="AV735" s="136">
        <v>306</v>
      </c>
      <c r="AW735" s="136">
        <v>2038</v>
      </c>
      <c r="AX735" s="136">
        <v>2528</v>
      </c>
      <c r="AY735" s="136">
        <v>2528</v>
      </c>
      <c r="AZ735" s="149">
        <v>7.6499999999999999E-2</v>
      </c>
      <c r="BA735" s="149">
        <v>0.1598</v>
      </c>
      <c r="BB735" s="149">
        <v>0.17680000000000001</v>
      </c>
      <c r="BC735" s="149">
        <v>0.17680000000000001</v>
      </c>
      <c r="BD735" s="138">
        <v>0</v>
      </c>
      <c r="BE735" s="138"/>
      <c r="BF735" s="138"/>
      <c r="BG735" s="136">
        <v>0</v>
      </c>
      <c r="BH735" s="6">
        <v>4.25</v>
      </c>
      <c r="BI735" s="6">
        <v>4.25</v>
      </c>
      <c r="BJ735" s="136">
        <v>29566</v>
      </c>
      <c r="BK735" s="136">
        <v>6196</v>
      </c>
      <c r="BL735" s="136">
        <v>286</v>
      </c>
      <c r="BM735" s="136">
        <v>23084</v>
      </c>
      <c r="BN735" s="238">
        <v>176998</v>
      </c>
      <c r="BO735" s="136">
        <v>27309</v>
      </c>
      <c r="BP735" s="136">
        <v>41637.911511111102</v>
      </c>
      <c r="BQ735" s="136">
        <v>9453.9091111111102</v>
      </c>
      <c r="BR735" s="136">
        <v>105178.11337777801</v>
      </c>
      <c r="BS735" s="136">
        <v>13195.100333333299</v>
      </c>
      <c r="BT735" s="136">
        <v>1310.73516666667</v>
      </c>
      <c r="BU735" s="136">
        <v>18912.141911111099</v>
      </c>
    </row>
    <row r="736" spans="1:73">
      <c r="A736" s="4" t="s">
        <v>91</v>
      </c>
      <c r="B736" s="137">
        <v>21</v>
      </c>
      <c r="C736" s="137">
        <v>1994</v>
      </c>
      <c r="D736" s="190">
        <v>4985411</v>
      </c>
      <c r="E736" s="141">
        <v>2540242</v>
      </c>
      <c r="F736" s="141">
        <v>141349</v>
      </c>
      <c r="G736" s="191">
        <v>5.3</v>
      </c>
      <c r="H736" s="209"/>
      <c r="I736" s="209"/>
      <c r="J736" s="209"/>
      <c r="K736" s="145">
        <v>133311</v>
      </c>
      <c r="L736" s="197"/>
      <c r="N736" s="140">
        <v>131220905</v>
      </c>
      <c r="O736" s="145">
        <v>266536</v>
      </c>
      <c r="P736" s="145">
        <v>221793</v>
      </c>
      <c r="Q736" s="145">
        <v>80123</v>
      </c>
      <c r="R736" s="145">
        <v>390204.1</v>
      </c>
      <c r="S736" s="145">
        <v>164793.29999999999</v>
      </c>
      <c r="T736" s="145">
        <v>286</v>
      </c>
      <c r="U736" s="145">
        <v>366</v>
      </c>
      <c r="V736" s="145">
        <v>441</v>
      </c>
      <c r="W736" s="145">
        <v>112</v>
      </c>
      <c r="X736" s="145">
        <v>206</v>
      </c>
      <c r="Y736" s="145">
        <v>295</v>
      </c>
      <c r="Z736" s="145">
        <v>375</v>
      </c>
      <c r="AA736" s="136">
        <f>ROUND((T736+X736)-MAX(0.3*(T736-131-231),0),0)</f>
        <v>492</v>
      </c>
      <c r="AB736" s="136">
        <f>ROUND((U736+Y736)-MAX(0.3*(U736-131-231),0),0)</f>
        <v>660</v>
      </c>
      <c r="AC736" s="136">
        <f>ROUND((V736+Z736)-MAX(0.3*(V736-131-231),0),0)</f>
        <v>792</v>
      </c>
      <c r="AD736" s="203">
        <v>12064</v>
      </c>
      <c r="AE736" s="136">
        <v>446</v>
      </c>
      <c r="AF736" s="136">
        <v>0</v>
      </c>
      <c r="AG736" s="136">
        <f>SUM(AE736:AF736)</f>
        <v>446</v>
      </c>
      <c r="AH736" s="136">
        <f>ROUND((AG736+W736)-MAX(0.3*(AG736-131-231),0),0)</f>
        <v>533</v>
      </c>
      <c r="AI736" s="203">
        <v>541</v>
      </c>
      <c r="AJ736" s="204">
        <v>10.7</v>
      </c>
      <c r="AK736" s="136">
        <v>1</v>
      </c>
      <c r="AL736" s="136">
        <v>116</v>
      </c>
      <c r="AM736" s="136">
        <v>25</v>
      </c>
      <c r="AN736" s="6">
        <v>0.82</v>
      </c>
      <c r="AO736" s="136">
        <v>38</v>
      </c>
      <c r="AP736" s="136">
        <v>9</v>
      </c>
      <c r="AQ736" s="6">
        <v>0.81</v>
      </c>
      <c r="AR736" s="149">
        <v>7.6499999999999999E-2</v>
      </c>
      <c r="AS736" s="149">
        <v>0.23599999999999999</v>
      </c>
      <c r="AT736" s="149">
        <v>0.3</v>
      </c>
      <c r="AU736" s="149">
        <v>0.3</v>
      </c>
      <c r="AV736" s="136">
        <v>306</v>
      </c>
      <c r="AW736" s="136">
        <v>2038</v>
      </c>
      <c r="AX736" s="136">
        <v>2528</v>
      </c>
      <c r="AY736" s="136">
        <v>2528</v>
      </c>
      <c r="AZ736" s="149">
        <v>7.6499999999999999E-2</v>
      </c>
      <c r="BA736" s="149">
        <v>0.1598</v>
      </c>
      <c r="BB736" s="149">
        <v>0.17680000000000001</v>
      </c>
      <c r="BC736" s="149">
        <v>0.17680000000000001</v>
      </c>
      <c r="BD736" s="138">
        <v>0.5</v>
      </c>
      <c r="BE736" s="138"/>
      <c r="BF736" s="138"/>
      <c r="BG736" s="136">
        <v>0</v>
      </c>
      <c r="BH736" s="6">
        <v>4.25</v>
      </c>
      <c r="BI736" s="6">
        <v>4.25</v>
      </c>
      <c r="BJ736" s="136">
        <v>78558</v>
      </c>
      <c r="BK736" s="136">
        <v>16747</v>
      </c>
      <c r="BL736" s="136">
        <v>831</v>
      </c>
      <c r="BM736" s="136">
        <v>60980</v>
      </c>
      <c r="BN736" s="238">
        <v>415101</v>
      </c>
      <c r="BO736" s="136">
        <v>82640.25</v>
      </c>
      <c r="BP736" s="136">
        <v>159418.32561111101</v>
      </c>
      <c r="BQ736" s="136">
        <v>24531.0049666667</v>
      </c>
      <c r="BR736" s="136">
        <v>360998.56167777802</v>
      </c>
      <c r="BS736" s="136">
        <v>53593.239911111101</v>
      </c>
      <c r="BT736" s="136">
        <v>3947.2662</v>
      </c>
      <c r="BU736" s="136">
        <v>64103.440022222203</v>
      </c>
    </row>
    <row r="737" spans="1:73">
      <c r="A737" s="4" t="s">
        <v>92</v>
      </c>
      <c r="B737" s="137">
        <v>22</v>
      </c>
      <c r="C737" s="137">
        <v>1994</v>
      </c>
      <c r="D737" s="190">
        <v>6031352</v>
      </c>
      <c r="E737" s="141">
        <v>3007359</v>
      </c>
      <c r="F737" s="141">
        <v>193475</v>
      </c>
      <c r="G737" s="191">
        <v>6</v>
      </c>
      <c r="H737" s="209"/>
      <c r="I737" s="209"/>
      <c r="J737" s="209"/>
      <c r="K737" s="145">
        <v>185710</v>
      </c>
      <c r="L737" s="197"/>
      <c r="N737" s="140">
        <v>162148912</v>
      </c>
      <c r="O737" s="145">
        <v>69529</v>
      </c>
      <c r="P737" s="145">
        <v>307082</v>
      </c>
      <c r="Q737" s="145">
        <v>111783</v>
      </c>
      <c r="R737" s="145">
        <v>441793.6</v>
      </c>
      <c r="S737" s="145">
        <v>190610.1</v>
      </c>
      <c r="T737" s="145">
        <v>486</v>
      </c>
      <c r="U737" s="145">
        <v>579</v>
      </c>
      <c r="V737" s="145">
        <v>668</v>
      </c>
      <c r="W737" s="145">
        <v>112</v>
      </c>
      <c r="X737" s="145">
        <v>206</v>
      </c>
      <c r="Y737" s="145">
        <v>295</v>
      </c>
      <c r="Z737" s="145">
        <v>375</v>
      </c>
      <c r="AA737" s="136">
        <f>ROUND((T737+X737)-MAX(0.3*(T737-131-231),0),0)</f>
        <v>655</v>
      </c>
      <c r="AB737" s="136">
        <f>ROUND((U737+Y737)-MAX(0.3*(U737-131-231),0),0)</f>
        <v>809</v>
      </c>
      <c r="AC737" s="136">
        <f>ROUND((V737+Z737)-MAX(0.3*(V737-131-231),0),0)</f>
        <v>951</v>
      </c>
      <c r="AD737" s="203">
        <v>14911</v>
      </c>
      <c r="AE737" s="136">
        <v>446</v>
      </c>
      <c r="AF737" s="136">
        <v>129</v>
      </c>
      <c r="AG737" s="136">
        <f>SUM(AE737:AF737)</f>
        <v>575</v>
      </c>
      <c r="AH737" s="136">
        <f>ROUND((AG737+W737)-MAX(0.3*(AG737-131-231),0),0)</f>
        <v>623</v>
      </c>
      <c r="AI737" s="203">
        <v>585</v>
      </c>
      <c r="AJ737" s="204">
        <v>9.6999999999999993</v>
      </c>
      <c r="AK737" s="136">
        <v>0</v>
      </c>
      <c r="AL737" s="136">
        <v>118</v>
      </c>
      <c r="AM737" s="136">
        <v>37</v>
      </c>
      <c r="AN737" s="6">
        <v>0.76</v>
      </c>
      <c r="AO737" s="136">
        <v>25</v>
      </c>
      <c r="AP737" s="136">
        <v>15</v>
      </c>
      <c r="AQ737" s="6">
        <v>0.63</v>
      </c>
      <c r="AR737" s="149">
        <v>7.6499999999999999E-2</v>
      </c>
      <c r="AS737" s="149">
        <v>0.23599999999999999</v>
      </c>
      <c r="AT737" s="149">
        <v>0.3</v>
      </c>
      <c r="AU737" s="149">
        <v>0.3</v>
      </c>
      <c r="AV737" s="136">
        <v>306</v>
      </c>
      <c r="AW737" s="136">
        <v>2038</v>
      </c>
      <c r="AX737" s="136">
        <v>2528</v>
      </c>
      <c r="AY737" s="136">
        <v>2528</v>
      </c>
      <c r="AZ737" s="149">
        <v>7.6499999999999999E-2</v>
      </c>
      <c r="BA737" s="149">
        <v>0.1598</v>
      </c>
      <c r="BB737" s="149">
        <v>0.17680000000000001</v>
      </c>
      <c r="BC737" s="149">
        <v>0.17680000000000001</v>
      </c>
      <c r="BD737" s="138">
        <v>0</v>
      </c>
      <c r="BE737" s="138"/>
      <c r="BF737" s="138"/>
      <c r="BG737" s="136">
        <v>0</v>
      </c>
      <c r="BH737" s="6">
        <v>4.25</v>
      </c>
      <c r="BI737" s="6">
        <v>4.25</v>
      </c>
      <c r="BJ737" s="136">
        <v>156642</v>
      </c>
      <c r="BK737" s="136">
        <v>47037</v>
      </c>
      <c r="BL737" s="136">
        <v>4558</v>
      </c>
      <c r="BM737" s="136">
        <v>105047</v>
      </c>
      <c r="BN737" s="238">
        <v>710490</v>
      </c>
      <c r="BO737" s="136">
        <v>108256.08333333299</v>
      </c>
      <c r="BP737" s="136">
        <v>180037.53213333301</v>
      </c>
      <c r="BQ737" s="136">
        <v>22029.239644444398</v>
      </c>
      <c r="BR737" s="136">
        <v>452134.124411111</v>
      </c>
      <c r="BS737" s="136">
        <v>71541.097922222194</v>
      </c>
      <c r="BT737" s="136">
        <v>2292.59713333333</v>
      </c>
      <c r="BU737" s="136">
        <v>83049.502577777806</v>
      </c>
    </row>
    <row r="738" spans="1:73">
      <c r="A738" s="4" t="s">
        <v>93</v>
      </c>
      <c r="B738" s="137">
        <v>23</v>
      </c>
      <c r="C738" s="137">
        <v>1994</v>
      </c>
      <c r="D738" s="190">
        <v>9584481</v>
      </c>
      <c r="E738" s="141">
        <v>4519538</v>
      </c>
      <c r="F738" s="141">
        <v>288360</v>
      </c>
      <c r="G738" s="191">
        <v>6</v>
      </c>
      <c r="H738" s="209"/>
      <c r="I738" s="209"/>
      <c r="J738" s="209"/>
      <c r="K738" s="145">
        <v>251484</v>
      </c>
      <c r="L738" s="197"/>
      <c r="N738" s="140">
        <v>216514159</v>
      </c>
      <c r="O738" s="145">
        <v>180688</v>
      </c>
      <c r="P738" s="145">
        <v>665785</v>
      </c>
      <c r="Q738" s="145">
        <v>223950</v>
      </c>
      <c r="R738" s="145">
        <v>1030671</v>
      </c>
      <c r="S738" s="145">
        <v>434142.5</v>
      </c>
      <c r="T738" s="145">
        <v>371</v>
      </c>
      <c r="U738" s="145">
        <v>459</v>
      </c>
      <c r="V738" s="145">
        <v>563</v>
      </c>
      <c r="W738" s="145">
        <v>112</v>
      </c>
      <c r="X738" s="145">
        <v>206</v>
      </c>
      <c r="Y738" s="145">
        <v>295</v>
      </c>
      <c r="Z738" s="145">
        <v>375</v>
      </c>
      <c r="AA738" s="136">
        <f>ROUND((T738+X738)-MAX(0.3*(T738-131-231),0),0)</f>
        <v>574</v>
      </c>
      <c r="AB738" s="136">
        <f>ROUND((U738+Y738)-MAX(0.3*(U738-131-231),0),0)</f>
        <v>725</v>
      </c>
      <c r="AC738" s="136">
        <f>ROUND((V738+Z738)-MAX(0.3*(V738-131-231),0),0)</f>
        <v>878</v>
      </c>
      <c r="AD738" s="203">
        <v>21958</v>
      </c>
      <c r="AE738" s="136">
        <v>446</v>
      </c>
      <c r="AF738" s="136">
        <v>14</v>
      </c>
      <c r="AG738" s="136">
        <f>SUM(AE738:AF738)</f>
        <v>460</v>
      </c>
      <c r="AH738" s="136">
        <f>ROUND((AG738+W738)-MAX(0.3*(AG738-131-231),0),0)</f>
        <v>543</v>
      </c>
      <c r="AI738" s="203">
        <v>1347</v>
      </c>
      <c r="AJ738" s="204">
        <v>14.1</v>
      </c>
      <c r="AK738" s="136">
        <v>0</v>
      </c>
      <c r="AL738" s="136">
        <v>61</v>
      </c>
      <c r="AM738" s="136">
        <v>49</v>
      </c>
      <c r="AN738" s="6">
        <v>0.55000000000000004</v>
      </c>
      <c r="AO738" s="136">
        <v>18</v>
      </c>
      <c r="AP738" s="136">
        <v>20</v>
      </c>
      <c r="AQ738" s="6">
        <v>0.47</v>
      </c>
      <c r="AR738" s="149">
        <v>7.6499999999999999E-2</v>
      </c>
      <c r="AS738" s="149">
        <v>0.23599999999999999</v>
      </c>
      <c r="AT738" s="149">
        <v>0.3</v>
      </c>
      <c r="AU738" s="149">
        <v>0.3</v>
      </c>
      <c r="AV738" s="136">
        <v>306</v>
      </c>
      <c r="AW738" s="136">
        <v>2038</v>
      </c>
      <c r="AX738" s="136">
        <v>2528</v>
      </c>
      <c r="AY738" s="136">
        <v>2528</v>
      </c>
      <c r="AZ738" s="149">
        <v>7.6499999999999999E-2</v>
      </c>
      <c r="BA738" s="149">
        <v>0.1598</v>
      </c>
      <c r="BB738" s="149">
        <v>0.17680000000000001</v>
      </c>
      <c r="BC738" s="149">
        <v>0.17680000000000001</v>
      </c>
      <c r="BD738" s="138">
        <v>0</v>
      </c>
      <c r="BE738" s="138"/>
      <c r="BF738" s="138"/>
      <c r="BG738" s="136">
        <v>0</v>
      </c>
      <c r="BH738" s="6">
        <v>4.25</v>
      </c>
      <c r="BI738" s="6">
        <v>3.35</v>
      </c>
      <c r="BJ738" s="136">
        <v>206585</v>
      </c>
      <c r="BK738" s="136">
        <v>24760</v>
      </c>
      <c r="BL738" s="136">
        <v>2163</v>
      </c>
      <c r="BM738" s="136">
        <v>179662</v>
      </c>
      <c r="BN738" s="238">
        <v>1186621</v>
      </c>
      <c r="BO738" s="136">
        <v>204674.58333333299</v>
      </c>
      <c r="BP738" s="136">
        <v>317625.83424444502</v>
      </c>
      <c r="BQ738" s="136">
        <v>44756.168422222203</v>
      </c>
      <c r="BR738" s="136">
        <v>743664.62903333304</v>
      </c>
      <c r="BS738" s="136">
        <v>67462.713555555601</v>
      </c>
      <c r="BT738" s="136">
        <v>3108.7794888888898</v>
      </c>
      <c r="BU738" s="136">
        <v>80333.093599999993</v>
      </c>
    </row>
    <row r="739" spans="1:73">
      <c r="A739" s="4" t="s">
        <v>94</v>
      </c>
      <c r="B739" s="137">
        <v>24</v>
      </c>
      <c r="C739" s="137">
        <v>1994</v>
      </c>
      <c r="D739" s="190">
        <v>4566028</v>
      </c>
      <c r="E739" s="141">
        <v>2452054</v>
      </c>
      <c r="F739" s="141">
        <v>104383</v>
      </c>
      <c r="G739" s="191">
        <v>4.0999999999999996</v>
      </c>
      <c r="H739" s="209"/>
      <c r="I739" s="209"/>
      <c r="J739" s="209"/>
      <c r="K739" s="145">
        <v>128167</v>
      </c>
      <c r="L739" s="197"/>
      <c r="N739" s="140">
        <v>106426113</v>
      </c>
      <c r="O739" s="145">
        <v>125183</v>
      </c>
      <c r="P739" s="145">
        <v>186987</v>
      </c>
      <c r="Q739" s="145">
        <v>62979</v>
      </c>
      <c r="R739" s="145">
        <v>317730.09999999998</v>
      </c>
      <c r="S739" s="145">
        <v>133204.70000000001</v>
      </c>
      <c r="T739" s="145">
        <v>437</v>
      </c>
      <c r="U739" s="145">
        <v>532</v>
      </c>
      <c r="V739" s="145">
        <v>621</v>
      </c>
      <c r="W739" s="145">
        <v>112</v>
      </c>
      <c r="X739" s="145">
        <v>206</v>
      </c>
      <c r="Y739" s="145">
        <v>295</v>
      </c>
      <c r="Z739" s="145">
        <v>375</v>
      </c>
      <c r="AA739" s="136">
        <f>ROUND((T739+X739)-MAX(0.3*(T739-131-231),0),0)</f>
        <v>621</v>
      </c>
      <c r="AB739" s="136">
        <f>ROUND((U739+Y739)-MAX(0.3*(U739-131-231),0),0)</f>
        <v>776</v>
      </c>
      <c r="AC739" s="136">
        <f>ROUND((V739+Z739)-MAX(0.3*(V739-131-231),0),0)</f>
        <v>918</v>
      </c>
      <c r="AD739" s="203">
        <v>6449</v>
      </c>
      <c r="AE739" s="136">
        <v>446</v>
      </c>
      <c r="AF739" s="136">
        <v>81</v>
      </c>
      <c r="AG739" s="136">
        <f>SUM(AE739:AF739)</f>
        <v>527</v>
      </c>
      <c r="AH739" s="136">
        <f>ROUND((AG739+W739)-MAX(0.3*(AG739-131-231),0),0)</f>
        <v>590</v>
      </c>
      <c r="AI739" s="203">
        <v>523</v>
      </c>
      <c r="AJ739" s="204">
        <v>11.7</v>
      </c>
      <c r="AK739" s="136">
        <v>0</v>
      </c>
      <c r="AL739" s="136">
        <v>78</v>
      </c>
      <c r="AM739" s="136">
        <v>56</v>
      </c>
      <c r="AN739" s="6">
        <v>0.57999999999999996</v>
      </c>
      <c r="AO739" s="136">
        <v>46</v>
      </c>
      <c r="AP739" s="136">
        <v>21</v>
      </c>
      <c r="AQ739" s="6">
        <v>0.69</v>
      </c>
      <c r="AR739" s="149">
        <v>7.6499999999999999E-2</v>
      </c>
      <c r="AS739" s="149">
        <v>0.23599999999999999</v>
      </c>
      <c r="AT739" s="149">
        <v>0.3</v>
      </c>
      <c r="AU739" s="149">
        <v>0.3</v>
      </c>
      <c r="AV739" s="136">
        <v>306</v>
      </c>
      <c r="AW739" s="136">
        <v>2038</v>
      </c>
      <c r="AX739" s="136">
        <v>2528</v>
      </c>
      <c r="AY739" s="136">
        <v>2528</v>
      </c>
      <c r="AZ739" s="149">
        <v>7.6499999999999999E-2</v>
      </c>
      <c r="BA739" s="149">
        <v>0.1598</v>
      </c>
      <c r="BB739" s="149">
        <v>0.17680000000000001</v>
      </c>
      <c r="BC739" s="149">
        <v>0.17680000000000001</v>
      </c>
      <c r="BD739" s="138">
        <v>0.15</v>
      </c>
      <c r="BE739" s="138"/>
      <c r="BF739" s="138"/>
      <c r="BG739" s="136">
        <v>1</v>
      </c>
      <c r="BH739" s="6">
        <v>4.25</v>
      </c>
      <c r="BI739" s="6">
        <v>4.25</v>
      </c>
      <c r="BJ739" s="136">
        <v>59587</v>
      </c>
      <c r="BK739" s="136">
        <v>10379</v>
      </c>
      <c r="BL739" s="136">
        <v>757</v>
      </c>
      <c r="BM739" s="136">
        <v>48451</v>
      </c>
      <c r="BN739" s="238">
        <v>425563</v>
      </c>
      <c r="BO739" s="136">
        <v>93175.666666666701</v>
      </c>
      <c r="BP739" s="136">
        <v>136968.65717777799</v>
      </c>
      <c r="BQ739" s="136">
        <v>42207.8393111111</v>
      </c>
      <c r="BR739" s="136">
        <v>518136.521633333</v>
      </c>
      <c r="BS739" s="136">
        <v>41091.428222222203</v>
      </c>
      <c r="BT739" s="136">
        <v>3666.11224444445</v>
      </c>
      <c r="BU739" s="136">
        <v>54300.4914333333</v>
      </c>
    </row>
    <row r="740" spans="1:73">
      <c r="A740" s="4" t="s">
        <v>95</v>
      </c>
      <c r="B740" s="137">
        <v>25</v>
      </c>
      <c r="C740" s="137">
        <v>1994</v>
      </c>
      <c r="D740" s="190">
        <v>2663450</v>
      </c>
      <c r="E740" s="141">
        <v>1170396</v>
      </c>
      <c r="F740" s="141">
        <v>78366</v>
      </c>
      <c r="G740" s="191">
        <v>6.3</v>
      </c>
      <c r="H740" s="209"/>
      <c r="I740" s="209"/>
      <c r="J740" s="209"/>
      <c r="K740" s="145">
        <v>51602</v>
      </c>
      <c r="L740" s="197"/>
      <c r="N740" s="140">
        <v>44847540</v>
      </c>
      <c r="O740" s="145">
        <v>21952</v>
      </c>
      <c r="P740" s="145">
        <v>158743</v>
      </c>
      <c r="Q740" s="145">
        <v>56785</v>
      </c>
      <c r="R740" s="145">
        <v>510539.3</v>
      </c>
      <c r="S740" s="145">
        <v>193597</v>
      </c>
      <c r="T740" s="145">
        <v>96</v>
      </c>
      <c r="U740" s="145">
        <v>120</v>
      </c>
      <c r="V740" s="145">
        <v>144</v>
      </c>
      <c r="W740" s="145">
        <v>112</v>
      </c>
      <c r="X740" s="145">
        <v>206</v>
      </c>
      <c r="Y740" s="145">
        <v>295</v>
      </c>
      <c r="Z740" s="145">
        <v>375</v>
      </c>
      <c r="AA740" s="136">
        <f>ROUND((T740+X740)-MAX(0.3*(T740-131-231),0),0)</f>
        <v>302</v>
      </c>
      <c r="AB740" s="136">
        <f>ROUND((U740+Y740)-MAX(0.3*(U740-131-231),0),0)</f>
        <v>415</v>
      </c>
      <c r="AC740" s="136">
        <f>ROUND((V740+Z740)-MAX(0.3*(V740-131-231),0),0)</f>
        <v>519</v>
      </c>
      <c r="AD740" s="203">
        <v>14941</v>
      </c>
      <c r="AE740" s="136">
        <v>446</v>
      </c>
      <c r="AF740" s="136">
        <v>0</v>
      </c>
      <c r="AG740" s="136">
        <f>SUM(AE740:AF740)</f>
        <v>446</v>
      </c>
      <c r="AH740" s="136">
        <f>ROUND((AG740+W740)-MAX(0.3*(AG740-131-231),0),0)</f>
        <v>533</v>
      </c>
      <c r="AI740" s="203">
        <v>515</v>
      </c>
      <c r="AJ740" s="204">
        <v>19.899999999999999</v>
      </c>
      <c r="AK740" s="136">
        <v>0</v>
      </c>
      <c r="AL740" s="136">
        <v>98</v>
      </c>
      <c r="AM740" s="136">
        <v>23</v>
      </c>
      <c r="AN740" s="6">
        <v>0.81</v>
      </c>
      <c r="AO740" s="136">
        <v>43</v>
      </c>
      <c r="AP740" s="136">
        <v>9</v>
      </c>
      <c r="AQ740" s="6">
        <v>0.83</v>
      </c>
      <c r="AR740" s="149">
        <v>7.6499999999999999E-2</v>
      </c>
      <c r="AS740" s="149">
        <v>0.23599999999999999</v>
      </c>
      <c r="AT740" s="149">
        <v>0.3</v>
      </c>
      <c r="AU740" s="149">
        <v>0.3</v>
      </c>
      <c r="AV740" s="136">
        <v>306</v>
      </c>
      <c r="AW740" s="136">
        <v>2038</v>
      </c>
      <c r="AX740" s="136">
        <v>2528</v>
      </c>
      <c r="AY740" s="136">
        <v>2528</v>
      </c>
      <c r="AZ740" s="149">
        <v>7.6499999999999999E-2</v>
      </c>
      <c r="BA740" s="149">
        <v>0.1598</v>
      </c>
      <c r="BB740" s="149">
        <v>0.17680000000000001</v>
      </c>
      <c r="BC740" s="149">
        <v>0.17680000000000001</v>
      </c>
      <c r="BD740" s="138">
        <v>0</v>
      </c>
      <c r="BE740" s="138"/>
      <c r="BF740" s="138"/>
      <c r="BG740" s="136">
        <v>0</v>
      </c>
      <c r="BH740" s="6">
        <v>4.25</v>
      </c>
      <c r="BI740" s="6">
        <v>4.25</v>
      </c>
      <c r="BJ740" s="136">
        <v>139612</v>
      </c>
      <c r="BK740" s="136">
        <v>34134</v>
      </c>
      <c r="BL740" s="136">
        <v>1514</v>
      </c>
      <c r="BM740" s="136">
        <v>103964</v>
      </c>
      <c r="BN740" s="238">
        <v>536916</v>
      </c>
      <c r="BO740" s="136">
        <v>104137</v>
      </c>
      <c r="BP740" s="136">
        <v>257551.675211111</v>
      </c>
      <c r="BQ740" s="136">
        <v>30995.094677777801</v>
      </c>
      <c r="BR740" s="136">
        <v>407980.58251111099</v>
      </c>
      <c r="BS740" s="136">
        <v>128024.790511111</v>
      </c>
      <c r="BT740" s="136">
        <v>8644.0649333333295</v>
      </c>
      <c r="BU740" s="136">
        <v>151032.36246666699</v>
      </c>
    </row>
    <row r="741" spans="1:73">
      <c r="A741" s="4" t="s">
        <v>96</v>
      </c>
      <c r="B741" s="137">
        <v>26</v>
      </c>
      <c r="C741" s="137">
        <v>1994</v>
      </c>
      <c r="D741" s="190">
        <v>5281206</v>
      </c>
      <c r="E741" s="141">
        <v>2630692</v>
      </c>
      <c r="F741" s="141">
        <v>140045</v>
      </c>
      <c r="G741" s="191">
        <v>5.0999999999999996</v>
      </c>
      <c r="H741" s="209"/>
      <c r="I741" s="209"/>
      <c r="J741" s="209"/>
      <c r="K741" s="145">
        <v>130567</v>
      </c>
      <c r="L741" s="197"/>
      <c r="N741" s="140">
        <v>113502853</v>
      </c>
      <c r="O741" s="145">
        <v>40146</v>
      </c>
      <c r="P741" s="145">
        <v>263452</v>
      </c>
      <c r="Q741" s="145">
        <v>92110</v>
      </c>
      <c r="R741" s="145">
        <v>593070.80000000005</v>
      </c>
      <c r="S741" s="145">
        <v>239670.1</v>
      </c>
      <c r="T741" s="145">
        <v>234</v>
      </c>
      <c r="U741" s="145">
        <v>292</v>
      </c>
      <c r="V741" s="145">
        <v>342</v>
      </c>
      <c r="W741" s="145">
        <v>112</v>
      </c>
      <c r="X741" s="145">
        <v>206</v>
      </c>
      <c r="Y741" s="145">
        <v>295</v>
      </c>
      <c r="Z741" s="145">
        <v>375</v>
      </c>
      <c r="AA741" s="136">
        <f>ROUND((T741+X741)-MAX(0.3*(T741-131-231),0),0)</f>
        <v>440</v>
      </c>
      <c r="AB741" s="136">
        <f>ROUND((U741+Y741)-MAX(0.3*(U741-131-231),0),0)</f>
        <v>587</v>
      </c>
      <c r="AC741" s="136">
        <f>ROUND((V741+Z741)-MAX(0.3*(V741-131-231),0),0)</f>
        <v>717</v>
      </c>
      <c r="AD741" s="203">
        <v>12215</v>
      </c>
      <c r="AE741" s="136">
        <v>446</v>
      </c>
      <c r="AF741" s="136">
        <v>0</v>
      </c>
      <c r="AG741" s="136">
        <f>SUM(AE741:AF741)</f>
        <v>446</v>
      </c>
      <c r="AH741" s="136">
        <f>ROUND((AG741+W741)-MAX(0.3*(AG741-131-231),0),0)</f>
        <v>533</v>
      </c>
      <c r="AI741" s="203">
        <v>797</v>
      </c>
      <c r="AJ741" s="204">
        <v>15.6</v>
      </c>
      <c r="AK741" s="136">
        <v>1</v>
      </c>
      <c r="AL741" s="136">
        <v>99</v>
      </c>
      <c r="AM741" s="136">
        <v>64</v>
      </c>
      <c r="AN741" s="6">
        <v>0.61</v>
      </c>
      <c r="AO741" s="136">
        <v>23</v>
      </c>
      <c r="AP741" s="136">
        <v>11</v>
      </c>
      <c r="AQ741" s="6">
        <v>0.68</v>
      </c>
      <c r="AR741" s="149">
        <v>7.6499999999999999E-2</v>
      </c>
      <c r="AS741" s="149">
        <v>0.23599999999999999</v>
      </c>
      <c r="AT741" s="149">
        <v>0.3</v>
      </c>
      <c r="AU741" s="149">
        <v>0.3</v>
      </c>
      <c r="AV741" s="136">
        <v>306</v>
      </c>
      <c r="AW741" s="136">
        <v>2038</v>
      </c>
      <c r="AX741" s="136">
        <v>2528</v>
      </c>
      <c r="AY741" s="136">
        <v>2528</v>
      </c>
      <c r="AZ741" s="149">
        <v>7.6499999999999999E-2</v>
      </c>
      <c r="BA741" s="149">
        <v>0.1598</v>
      </c>
      <c r="BB741" s="149">
        <v>0.17680000000000001</v>
      </c>
      <c r="BC741" s="149">
        <v>0.17680000000000001</v>
      </c>
      <c r="BD741" s="138">
        <v>0</v>
      </c>
      <c r="BE741" s="138"/>
      <c r="BF741" s="138"/>
      <c r="BG741" s="136">
        <v>0</v>
      </c>
      <c r="BH741" s="6">
        <v>4.25</v>
      </c>
      <c r="BI741" s="6">
        <v>4.25</v>
      </c>
      <c r="BJ741" s="136">
        <v>109841</v>
      </c>
      <c r="BK741" s="136">
        <v>18461</v>
      </c>
      <c r="BL741" s="136">
        <v>1084</v>
      </c>
      <c r="BM741" s="136">
        <v>90296</v>
      </c>
      <c r="BN741" s="238">
        <v>668765</v>
      </c>
      <c r="BO741" s="136">
        <v>118973.08333333299</v>
      </c>
      <c r="BP741" s="136">
        <v>206336.979311111</v>
      </c>
      <c r="BQ741" s="136">
        <v>36728.505566666703</v>
      </c>
      <c r="BR741" s="136">
        <v>555272.80354444496</v>
      </c>
      <c r="BS741" s="136">
        <v>90444.389833333305</v>
      </c>
      <c r="BT741" s="136">
        <v>7265.2551222222201</v>
      </c>
      <c r="BU741" s="136">
        <v>121306.84407777801</v>
      </c>
    </row>
    <row r="742" spans="1:73">
      <c r="A742" s="4" t="s">
        <v>97</v>
      </c>
      <c r="B742" s="137">
        <v>27</v>
      </c>
      <c r="C742" s="137">
        <v>1994</v>
      </c>
      <c r="D742" s="190">
        <v>854923</v>
      </c>
      <c r="E742" s="141">
        <v>409630</v>
      </c>
      <c r="F742" s="141">
        <v>22651</v>
      </c>
      <c r="G742" s="191">
        <v>5.2</v>
      </c>
      <c r="H742" s="209"/>
      <c r="I742" s="209"/>
      <c r="J742" s="209"/>
      <c r="K742" s="145">
        <v>17062</v>
      </c>
      <c r="L742" s="197"/>
      <c r="N742" s="140">
        <v>15671892</v>
      </c>
      <c r="O742" s="145">
        <v>117253</v>
      </c>
      <c r="P742" s="145">
        <v>34852</v>
      </c>
      <c r="Q742" s="145">
        <v>11908</v>
      </c>
      <c r="R742" s="145">
        <v>71377.41</v>
      </c>
      <c r="S742" s="145">
        <v>27820.75</v>
      </c>
      <c r="T742" s="145">
        <v>318</v>
      </c>
      <c r="U742" s="145">
        <v>401</v>
      </c>
      <c r="V742" s="145">
        <v>484</v>
      </c>
      <c r="W742" s="145">
        <v>112</v>
      </c>
      <c r="X742" s="145">
        <v>206</v>
      </c>
      <c r="Y742" s="145">
        <v>295</v>
      </c>
      <c r="Z742" s="145">
        <v>375</v>
      </c>
      <c r="AA742" s="136">
        <f>ROUND((T742+X742)-MAX(0.3*(T742-131-231),0),0)</f>
        <v>524</v>
      </c>
      <c r="AB742" s="136">
        <f>ROUND((U742+Y742)-MAX(0.3*(U742-131-231),0),0)</f>
        <v>684</v>
      </c>
      <c r="AC742" s="136">
        <f>ROUND((V742+Z742)-MAX(0.3*(V742-131-231),0),0)</f>
        <v>822</v>
      </c>
      <c r="AD742" s="203">
        <v>826</v>
      </c>
      <c r="AE742" s="136">
        <v>446</v>
      </c>
      <c r="AF742" s="136">
        <v>0</v>
      </c>
      <c r="AG742" s="136">
        <f>SUM(AE742:AF742)</f>
        <v>446</v>
      </c>
      <c r="AH742" s="136">
        <f>ROUND((AG742+W742)-MAX(0.3*(AG742-131-231),0),0)</f>
        <v>533</v>
      </c>
      <c r="AI742" s="203">
        <v>97</v>
      </c>
      <c r="AJ742" s="204">
        <v>11.5</v>
      </c>
      <c r="AK742" s="136">
        <v>0</v>
      </c>
      <c r="AL742" s="136">
        <v>61</v>
      </c>
      <c r="AM742" s="136">
        <v>39</v>
      </c>
      <c r="AN742" s="6">
        <v>0.61</v>
      </c>
      <c r="AO742" s="136">
        <v>29</v>
      </c>
      <c r="AP742" s="136">
        <v>21</v>
      </c>
      <c r="AQ742" s="6">
        <v>0.57999999999999996</v>
      </c>
      <c r="AR742" s="149">
        <v>7.6499999999999999E-2</v>
      </c>
      <c r="AS742" s="149">
        <v>0.23599999999999999</v>
      </c>
      <c r="AT742" s="149">
        <v>0.3</v>
      </c>
      <c r="AU742" s="149">
        <v>0.3</v>
      </c>
      <c r="AV742" s="136">
        <v>306</v>
      </c>
      <c r="AW742" s="136">
        <v>2038</v>
      </c>
      <c r="AX742" s="136">
        <v>2528</v>
      </c>
      <c r="AY742" s="136">
        <v>2528</v>
      </c>
      <c r="AZ742" s="149">
        <v>7.6499999999999999E-2</v>
      </c>
      <c r="BA742" s="149">
        <v>0.1598</v>
      </c>
      <c r="BB742" s="149">
        <v>0.17680000000000001</v>
      </c>
      <c r="BC742" s="149">
        <v>0.17680000000000001</v>
      </c>
      <c r="BD742" s="138">
        <v>0</v>
      </c>
      <c r="BE742" s="138"/>
      <c r="BF742" s="138"/>
      <c r="BG742" s="136">
        <v>0</v>
      </c>
      <c r="BH742" s="6">
        <v>4.25</v>
      </c>
      <c r="BI742" s="6">
        <v>4.25</v>
      </c>
      <c r="BJ742" s="136">
        <v>13292</v>
      </c>
      <c r="BK742" s="136">
        <v>1728</v>
      </c>
      <c r="BL742" s="136">
        <v>141</v>
      </c>
      <c r="BM742" s="136">
        <v>11423</v>
      </c>
      <c r="BN742" s="238">
        <v>96206</v>
      </c>
      <c r="BO742" s="136">
        <v>19375.5</v>
      </c>
      <c r="BP742" s="136">
        <v>32094.660188888902</v>
      </c>
      <c r="BQ742" s="136">
        <v>8170.5895444444504</v>
      </c>
      <c r="BR742" s="136">
        <v>86888.169711111099</v>
      </c>
      <c r="BS742" s="136">
        <v>8868.5959999999995</v>
      </c>
      <c r="BT742" s="136">
        <v>939.167611111111</v>
      </c>
      <c r="BU742" s="136">
        <v>11725.1588222222</v>
      </c>
    </row>
    <row r="743" spans="1:73">
      <c r="A743" s="4" t="s">
        <v>98</v>
      </c>
      <c r="B743" s="137">
        <v>28</v>
      </c>
      <c r="C743" s="137">
        <v>1994</v>
      </c>
      <c r="D743" s="190">
        <v>1621551</v>
      </c>
      <c r="E743" s="141">
        <v>862936</v>
      </c>
      <c r="F743" s="141">
        <v>23455</v>
      </c>
      <c r="G743" s="191">
        <v>2.6</v>
      </c>
      <c r="H743" s="209"/>
      <c r="I743" s="209"/>
      <c r="J743" s="209"/>
      <c r="K743" s="145">
        <v>43504</v>
      </c>
      <c r="L743" s="197"/>
      <c r="N743" s="140">
        <v>35399363</v>
      </c>
      <c r="O743" s="145">
        <v>5358</v>
      </c>
      <c r="P743" s="145">
        <v>45277</v>
      </c>
      <c r="Q743" s="145">
        <v>15934</v>
      </c>
      <c r="R743" s="145">
        <v>110750.3</v>
      </c>
      <c r="S743" s="145">
        <v>44830.25</v>
      </c>
      <c r="T743" s="145">
        <v>293</v>
      </c>
      <c r="U743" s="145">
        <v>364</v>
      </c>
      <c r="V743" s="145">
        <v>435</v>
      </c>
      <c r="W743" s="145">
        <v>112</v>
      </c>
      <c r="X743" s="145">
        <v>206</v>
      </c>
      <c r="Y743" s="145">
        <v>295</v>
      </c>
      <c r="Z743" s="145">
        <v>375</v>
      </c>
      <c r="AA743" s="136">
        <f>ROUND((T743+X743)-MAX(0.3*(T743-131-231),0),0)</f>
        <v>499</v>
      </c>
      <c r="AB743" s="136">
        <f>ROUND((U743+Y743)-MAX(0.3*(U743-131-231),0),0)</f>
        <v>658</v>
      </c>
      <c r="AC743" s="136">
        <f>ROUND((V743+Z743)-MAX(0.3*(V743-131-231),0),0)</f>
        <v>788</v>
      </c>
      <c r="AD743" s="203">
        <v>4069</v>
      </c>
      <c r="AE743" s="136">
        <v>446</v>
      </c>
      <c r="AF743" s="136">
        <v>28</v>
      </c>
      <c r="AG743" s="136">
        <f>SUM(AE743:AF743)</f>
        <v>474</v>
      </c>
      <c r="AH743" s="136">
        <f>ROUND((AG743+W743)-MAX(0.3*(AG743-131-231),0),0)</f>
        <v>552</v>
      </c>
      <c r="AI743" s="203">
        <v>146</v>
      </c>
      <c r="AJ743" s="204">
        <v>8.8000000000000007</v>
      </c>
      <c r="AK743" s="136">
        <v>1</v>
      </c>
      <c r="AL743" s="136"/>
      <c r="AM743" s="136"/>
      <c r="AN743" s="6"/>
      <c r="AO743" s="136"/>
      <c r="AP743" s="136"/>
      <c r="AQ743" s="6"/>
      <c r="AR743" s="149">
        <v>7.6499999999999999E-2</v>
      </c>
      <c r="AS743" s="149">
        <v>0.23599999999999999</v>
      </c>
      <c r="AT743" s="149">
        <v>0.3</v>
      </c>
      <c r="AU743" s="149">
        <v>0.3</v>
      </c>
      <c r="AV743" s="136">
        <v>306</v>
      </c>
      <c r="AW743" s="136">
        <v>2038</v>
      </c>
      <c r="AX743" s="136">
        <v>2528</v>
      </c>
      <c r="AY743" s="136">
        <v>2528</v>
      </c>
      <c r="AZ743" s="149">
        <v>7.6499999999999999E-2</v>
      </c>
      <c r="BA743" s="149">
        <v>0.1598</v>
      </c>
      <c r="BB743" s="149">
        <v>0.17680000000000001</v>
      </c>
      <c r="BC743" s="149">
        <v>0.17680000000000001</v>
      </c>
      <c r="BD743" s="138">
        <v>0</v>
      </c>
      <c r="BE743" s="138"/>
      <c r="BF743" s="138"/>
      <c r="BG743" s="136">
        <v>0</v>
      </c>
      <c r="BH743" s="6">
        <v>4.25</v>
      </c>
      <c r="BI743" s="6">
        <v>4.25</v>
      </c>
      <c r="BJ743" s="136">
        <v>20501</v>
      </c>
      <c r="BK743" s="136">
        <v>3238</v>
      </c>
      <c r="BL743" s="136">
        <v>244</v>
      </c>
      <c r="BM743" s="136">
        <v>17019</v>
      </c>
      <c r="BN743" s="238">
        <v>164440</v>
      </c>
      <c r="BO743" s="136">
        <v>34221.5</v>
      </c>
      <c r="BP743" s="136">
        <v>55392.221088888902</v>
      </c>
      <c r="BQ743" s="136">
        <v>19391.0834888889</v>
      </c>
      <c r="BR743" s="136">
        <v>203762.195855556</v>
      </c>
      <c r="BS743" s="136">
        <v>14300.593811111101</v>
      </c>
      <c r="BT743" s="136">
        <v>1432.27455555556</v>
      </c>
      <c r="BU743" s="136">
        <v>19108.713877777798</v>
      </c>
    </row>
    <row r="744" spans="1:73">
      <c r="A744" s="4" t="s">
        <v>99</v>
      </c>
      <c r="B744" s="137">
        <v>29</v>
      </c>
      <c r="C744" s="137">
        <v>1994</v>
      </c>
      <c r="D744" s="190">
        <v>1456388</v>
      </c>
      <c r="E744" s="141">
        <v>761851</v>
      </c>
      <c r="F744" s="141">
        <v>50186</v>
      </c>
      <c r="G744" s="191">
        <v>6.2</v>
      </c>
      <c r="H744" s="209"/>
      <c r="I744" s="209"/>
      <c r="J744" s="209"/>
      <c r="K744" s="145">
        <v>45173</v>
      </c>
      <c r="L744" s="197"/>
      <c r="N744" s="140">
        <v>36518231</v>
      </c>
      <c r="O744" s="145">
        <v>313671</v>
      </c>
      <c r="P744" s="145">
        <v>38128</v>
      </c>
      <c r="Q744" s="145">
        <v>14166</v>
      </c>
      <c r="R744" s="145">
        <v>96742.25</v>
      </c>
      <c r="S744" s="145">
        <v>44497.25</v>
      </c>
      <c r="T744" s="145">
        <v>288</v>
      </c>
      <c r="U744" s="145">
        <v>348</v>
      </c>
      <c r="V744" s="145">
        <v>408</v>
      </c>
      <c r="W744" s="145">
        <v>112</v>
      </c>
      <c r="X744" s="145">
        <v>206</v>
      </c>
      <c r="Y744" s="145">
        <v>295</v>
      </c>
      <c r="Z744" s="145">
        <v>375</v>
      </c>
      <c r="AA744" s="136">
        <f>ROUND((T744+X744)-MAX(0.3*(T744-131-231),0),0)</f>
        <v>494</v>
      </c>
      <c r="AB744" s="136">
        <f>ROUND((U744+Y744)-MAX(0.3*(U744-131-231),0),0)</f>
        <v>643</v>
      </c>
      <c r="AC744" s="136">
        <f>ROUND((V744+Z744)-MAX(0.3*(V744-131-231),0),0)</f>
        <v>769</v>
      </c>
      <c r="AD744" s="203">
        <v>3455</v>
      </c>
      <c r="AE744" s="136">
        <v>446</v>
      </c>
      <c r="AF744" s="136">
        <v>36</v>
      </c>
      <c r="AG744" s="136">
        <f>SUM(AE744:AF744)</f>
        <v>482</v>
      </c>
      <c r="AH744" s="136">
        <f>ROUND((AG744+W744)-MAX(0.3*(AG744-131-231),0),0)</f>
        <v>558</v>
      </c>
      <c r="AI744" s="203">
        <v>168</v>
      </c>
      <c r="AJ744" s="204">
        <v>11.1</v>
      </c>
      <c r="AK744" s="136">
        <v>1</v>
      </c>
      <c r="AL744" s="136">
        <v>22</v>
      </c>
      <c r="AM744" s="136">
        <v>19</v>
      </c>
      <c r="AN744" s="6">
        <v>0.54</v>
      </c>
      <c r="AO744" s="136">
        <v>10</v>
      </c>
      <c r="AP744" s="136">
        <v>10</v>
      </c>
      <c r="AQ744" s="6">
        <v>0.5</v>
      </c>
      <c r="AR744" s="149">
        <v>7.6499999999999999E-2</v>
      </c>
      <c r="AS744" s="149">
        <v>0.23599999999999999</v>
      </c>
      <c r="AT744" s="149">
        <v>0.3</v>
      </c>
      <c r="AU744" s="149">
        <v>0.3</v>
      </c>
      <c r="AV744" s="136">
        <v>306</v>
      </c>
      <c r="AW744" s="136">
        <v>2038</v>
      </c>
      <c r="AX744" s="136">
        <v>2528</v>
      </c>
      <c r="AY744" s="136">
        <v>2528</v>
      </c>
      <c r="AZ744" s="149">
        <v>7.6499999999999999E-2</v>
      </c>
      <c r="BA744" s="149">
        <v>0.1598</v>
      </c>
      <c r="BB744" s="149">
        <v>0.17680000000000001</v>
      </c>
      <c r="BC744" s="149">
        <v>0.17680000000000001</v>
      </c>
      <c r="BD744" s="138">
        <v>0</v>
      </c>
      <c r="BE744" s="138"/>
      <c r="BF744" s="138"/>
      <c r="BG744" s="136">
        <v>0</v>
      </c>
      <c r="BH744" s="6">
        <v>4.25</v>
      </c>
      <c r="BI744" s="6">
        <v>4.25</v>
      </c>
      <c r="BJ744" s="136">
        <v>18952</v>
      </c>
      <c r="BK744" s="136">
        <v>5773</v>
      </c>
      <c r="BL744" s="136">
        <v>569</v>
      </c>
      <c r="BM744" s="136">
        <v>12610</v>
      </c>
      <c r="BN744" s="238">
        <v>95411</v>
      </c>
      <c r="BO744" s="136">
        <v>26818.25</v>
      </c>
      <c r="BP744" s="136">
        <v>39934.980911111103</v>
      </c>
      <c r="BQ744" s="136">
        <v>7557.2889111111099</v>
      </c>
      <c r="BR744" s="136">
        <v>93184.825622222197</v>
      </c>
      <c r="BS744" s="136">
        <v>17708.351566666701</v>
      </c>
      <c r="BT744" s="136">
        <v>1362.10206666667</v>
      </c>
      <c r="BU744" s="136">
        <v>22789.763877777801</v>
      </c>
    </row>
    <row r="745" spans="1:73">
      <c r="A745" s="4" t="s">
        <v>100</v>
      </c>
      <c r="B745" s="137">
        <v>30</v>
      </c>
      <c r="C745" s="137">
        <v>1994</v>
      </c>
      <c r="D745" s="190">
        <v>1133054</v>
      </c>
      <c r="E745" s="141">
        <v>595329</v>
      </c>
      <c r="F745" s="141">
        <v>29592</v>
      </c>
      <c r="G745" s="191">
        <v>4.7</v>
      </c>
      <c r="H745" s="209"/>
      <c r="I745" s="209"/>
      <c r="J745" s="209"/>
      <c r="K745" s="145">
        <v>29190</v>
      </c>
      <c r="L745" s="197"/>
      <c r="N745" s="140">
        <v>27573320</v>
      </c>
      <c r="O745" s="145">
        <v>58603</v>
      </c>
      <c r="P745" s="145">
        <v>30345</v>
      </c>
      <c r="Q745" s="145">
        <v>11475</v>
      </c>
      <c r="R745" s="145">
        <v>61565.42</v>
      </c>
      <c r="S745" s="145">
        <v>26208.17</v>
      </c>
      <c r="T745" s="145">
        <v>481</v>
      </c>
      <c r="U745" s="145">
        <v>550</v>
      </c>
      <c r="V745" s="145">
        <v>613</v>
      </c>
      <c r="W745" s="145">
        <v>112</v>
      </c>
      <c r="X745" s="145">
        <v>206</v>
      </c>
      <c r="Y745" s="145">
        <v>295</v>
      </c>
      <c r="Z745" s="145">
        <v>375</v>
      </c>
      <c r="AA745" s="136">
        <f>ROUND((T745+X745)-MAX(0.3*(T745-131-231),0),0)</f>
        <v>651</v>
      </c>
      <c r="AB745" s="136">
        <f>ROUND((U745+Y745)-MAX(0.3*(U745-131-231),0),0)</f>
        <v>789</v>
      </c>
      <c r="AC745" s="136">
        <f>ROUND((V745+Z745)-MAX(0.3*(V745-131-231),0),0)</f>
        <v>913</v>
      </c>
      <c r="AD745" s="203">
        <v>1506</v>
      </c>
      <c r="AE745" s="136">
        <v>446</v>
      </c>
      <c r="AF745" s="136">
        <v>27</v>
      </c>
      <c r="AG745" s="136">
        <f>SUM(AE745:AF745)</f>
        <v>473</v>
      </c>
      <c r="AH745" s="136">
        <f>ROUND((AG745+W745)-MAX(0.3*(AG745-131-231),0),0)</f>
        <v>552</v>
      </c>
      <c r="AI745" s="203">
        <v>87</v>
      </c>
      <c r="AJ745" s="204">
        <v>7.7</v>
      </c>
      <c r="AK745" s="136">
        <v>0</v>
      </c>
      <c r="AL745" s="136">
        <v>125</v>
      </c>
      <c r="AM745" s="136">
        <v>268</v>
      </c>
      <c r="AN745" s="6">
        <v>0.32</v>
      </c>
      <c r="AO745" s="136">
        <v>11</v>
      </c>
      <c r="AP745" s="136">
        <v>13</v>
      </c>
      <c r="AQ745" s="6">
        <v>0.46</v>
      </c>
      <c r="AR745" s="149">
        <v>7.6499999999999999E-2</v>
      </c>
      <c r="AS745" s="149">
        <v>0.23599999999999999</v>
      </c>
      <c r="AT745" s="149">
        <v>0.3</v>
      </c>
      <c r="AU745" s="149">
        <v>0.3</v>
      </c>
      <c r="AV745" s="136">
        <v>306</v>
      </c>
      <c r="AW745" s="136">
        <v>2038</v>
      </c>
      <c r="AX745" s="136">
        <v>2528</v>
      </c>
      <c r="AY745" s="136">
        <v>2528</v>
      </c>
      <c r="AZ745" s="149">
        <v>7.6499999999999999E-2</v>
      </c>
      <c r="BA745" s="149">
        <v>0.1598</v>
      </c>
      <c r="BB745" s="149">
        <v>0.17680000000000001</v>
      </c>
      <c r="BC745" s="149">
        <v>0.17680000000000001</v>
      </c>
      <c r="BD745" s="138">
        <v>0</v>
      </c>
      <c r="BE745" s="138"/>
      <c r="BF745" s="138"/>
      <c r="BG745" s="136">
        <v>0</v>
      </c>
      <c r="BH745" s="6">
        <v>4.25</v>
      </c>
      <c r="BI745" s="6">
        <v>4.25</v>
      </c>
      <c r="BJ745" s="136">
        <v>9654</v>
      </c>
      <c r="BK745" s="136">
        <v>1355</v>
      </c>
      <c r="BL745" s="136">
        <v>100</v>
      </c>
      <c r="BM745" s="136">
        <v>8199</v>
      </c>
      <c r="BN745" s="238">
        <v>85555</v>
      </c>
      <c r="BO745" s="136">
        <v>19264.166666666701</v>
      </c>
      <c r="BP745" s="136">
        <v>21793.859411111102</v>
      </c>
      <c r="BQ745" s="136">
        <v>6307.8105222222202</v>
      </c>
      <c r="BR745" s="136">
        <v>88108.234444444402</v>
      </c>
      <c r="BS745" s="136">
        <v>6188.5009888888899</v>
      </c>
      <c r="BT745" s="136">
        <v>674.39894444444406</v>
      </c>
      <c r="BU745" s="136">
        <v>11094.450444444399</v>
      </c>
    </row>
    <row r="746" spans="1:73">
      <c r="A746" s="4" t="s">
        <v>101</v>
      </c>
      <c r="B746" s="137">
        <v>31</v>
      </c>
      <c r="C746" s="137">
        <v>1994</v>
      </c>
      <c r="D746" s="190">
        <v>7918796</v>
      </c>
      <c r="E746" s="141">
        <v>3782009</v>
      </c>
      <c r="F746" s="141">
        <v>276723</v>
      </c>
      <c r="G746" s="191">
        <v>6.8</v>
      </c>
      <c r="H746" s="209"/>
      <c r="I746" s="209"/>
      <c r="J746" s="209"/>
      <c r="K746" s="145">
        <v>251573</v>
      </c>
      <c r="L746" s="197"/>
      <c r="N746" s="140">
        <v>224967367</v>
      </c>
      <c r="O746" s="145">
        <v>224904</v>
      </c>
      <c r="P746" s="145">
        <v>335414</v>
      </c>
      <c r="Q746" s="145">
        <v>122427</v>
      </c>
      <c r="R746" s="145">
        <v>545314.69999999995</v>
      </c>
      <c r="S746" s="145">
        <v>226655.8</v>
      </c>
      <c r="T746" s="145">
        <v>322</v>
      </c>
      <c r="U746" s="145">
        <v>424</v>
      </c>
      <c r="V746" s="145">
        <v>488</v>
      </c>
      <c r="W746" s="145">
        <v>112</v>
      </c>
      <c r="X746" s="145">
        <v>206</v>
      </c>
      <c r="Y746" s="145">
        <v>295</v>
      </c>
      <c r="Z746" s="145">
        <v>375</v>
      </c>
      <c r="AA746" s="136">
        <f>ROUND((T746+X746)-MAX(0.3*(T746-131-231),0),0)</f>
        <v>528</v>
      </c>
      <c r="AB746" s="136">
        <f>ROUND((U746+Y746)-MAX(0.3*(U746-131-231),0),0)</f>
        <v>700</v>
      </c>
      <c r="AC746" s="136">
        <f>ROUND((V746+Z746)-MAX(0.3*(V746-131-231),0),0)</f>
        <v>825</v>
      </c>
      <c r="AD746" s="203">
        <v>20117</v>
      </c>
      <c r="AE746" s="136">
        <v>446</v>
      </c>
      <c r="AF746" s="136">
        <v>31</v>
      </c>
      <c r="AG746" s="136">
        <f>SUM(AE746:AF746)</f>
        <v>477</v>
      </c>
      <c r="AH746" s="136">
        <f>ROUND((AG746+W746)-MAX(0.3*(AG746-131-231),0),0)</f>
        <v>555</v>
      </c>
      <c r="AI746" s="203">
        <v>730</v>
      </c>
      <c r="AJ746" s="204">
        <v>9.1999999999999993</v>
      </c>
      <c r="AK746" s="136">
        <v>0</v>
      </c>
      <c r="AL746" s="136">
        <v>22</v>
      </c>
      <c r="AM746" s="136">
        <v>58</v>
      </c>
      <c r="AN746" s="6">
        <v>0.28000000000000003</v>
      </c>
      <c r="AO746" s="136">
        <v>13</v>
      </c>
      <c r="AP746" s="136">
        <v>27</v>
      </c>
      <c r="AQ746" s="6">
        <v>0.33</v>
      </c>
      <c r="AR746" s="149">
        <v>7.6499999999999999E-2</v>
      </c>
      <c r="AS746" s="149">
        <v>0.23599999999999999</v>
      </c>
      <c r="AT746" s="149">
        <v>0.3</v>
      </c>
      <c r="AU746" s="149">
        <v>0.3</v>
      </c>
      <c r="AV746" s="136">
        <v>306</v>
      </c>
      <c r="AW746" s="136">
        <v>2038</v>
      </c>
      <c r="AX746" s="136">
        <v>2528</v>
      </c>
      <c r="AY746" s="136">
        <v>2528</v>
      </c>
      <c r="AZ746" s="149">
        <v>7.6499999999999999E-2</v>
      </c>
      <c r="BA746" s="149">
        <v>0.1598</v>
      </c>
      <c r="BB746" s="149">
        <v>0.17680000000000001</v>
      </c>
      <c r="BC746" s="149">
        <v>0.17680000000000001</v>
      </c>
      <c r="BD746" s="138">
        <v>0</v>
      </c>
      <c r="BE746" s="138"/>
      <c r="BF746" s="138"/>
      <c r="BG746" s="136">
        <v>0</v>
      </c>
      <c r="BH746" s="6">
        <v>4.25</v>
      </c>
      <c r="BI746" s="6">
        <v>5.05</v>
      </c>
      <c r="BJ746" s="136">
        <v>140375</v>
      </c>
      <c r="BK746" s="136">
        <v>35569</v>
      </c>
      <c r="BL746" s="136">
        <v>1150</v>
      </c>
      <c r="BM746" s="136">
        <v>103656</v>
      </c>
      <c r="BN746" s="238">
        <v>789692</v>
      </c>
      <c r="BO746" s="136">
        <v>137277.33333333299</v>
      </c>
      <c r="BP746" s="136">
        <v>237168.50898888899</v>
      </c>
      <c r="BQ746" s="136">
        <v>35899.007355555601</v>
      </c>
      <c r="BR746" s="136">
        <v>510901.71402222198</v>
      </c>
      <c r="BS746" s="136">
        <v>55297.545222222201</v>
      </c>
      <c r="BT746" s="136">
        <v>2718.6153666666701</v>
      </c>
      <c r="BU746" s="136">
        <v>64027.448166666698</v>
      </c>
    </row>
    <row r="747" spans="1:73">
      <c r="A747" s="4" t="s">
        <v>102</v>
      </c>
      <c r="B747" s="137">
        <v>32</v>
      </c>
      <c r="C747" s="137">
        <v>1994</v>
      </c>
      <c r="D747" s="190">
        <v>1653329</v>
      </c>
      <c r="E747" s="141">
        <v>730712</v>
      </c>
      <c r="F747" s="141">
        <v>50631</v>
      </c>
      <c r="G747" s="191">
        <v>6.5</v>
      </c>
      <c r="H747" s="209"/>
      <c r="I747" s="209"/>
      <c r="J747" s="209"/>
      <c r="K747" s="145">
        <v>41685</v>
      </c>
      <c r="L747" s="197"/>
      <c r="N747" s="140">
        <v>30470675</v>
      </c>
      <c r="O747" s="145">
        <v>24436</v>
      </c>
      <c r="P747" s="145">
        <v>102248</v>
      </c>
      <c r="Q747" s="145">
        <v>33633</v>
      </c>
      <c r="R747" s="145">
        <v>243957.3</v>
      </c>
      <c r="S747" s="145">
        <v>86416.09</v>
      </c>
      <c r="T747" s="145">
        <v>283</v>
      </c>
      <c r="U747" s="145">
        <v>357</v>
      </c>
      <c r="V747" s="145">
        <v>431</v>
      </c>
      <c r="W747" s="145">
        <v>112</v>
      </c>
      <c r="X747" s="145">
        <v>206</v>
      </c>
      <c r="Y747" s="145">
        <v>295</v>
      </c>
      <c r="Z747" s="145">
        <v>375</v>
      </c>
      <c r="AA747" s="136">
        <f>ROUND((T747+X747)-MAX(0.3*(T747-131-231),0),0)</f>
        <v>489</v>
      </c>
      <c r="AB747" s="136">
        <f>ROUND((U747+Y747)-MAX(0.3*(U747-131-231),0),0)</f>
        <v>652</v>
      </c>
      <c r="AC747" s="136">
        <f>ROUND((V747+Z747)-MAX(0.3*(V747-131-231),0),0)</f>
        <v>785</v>
      </c>
      <c r="AD747" s="203">
        <v>5321</v>
      </c>
      <c r="AE747" s="136">
        <v>446</v>
      </c>
      <c r="AF747" s="136">
        <v>0</v>
      </c>
      <c r="AG747" s="136">
        <f>SUM(AE747:AF747)</f>
        <v>446</v>
      </c>
      <c r="AH747" s="136">
        <f>ROUND((AG747+W747)-MAX(0.3*(AG747-131-231),0),0)</f>
        <v>533</v>
      </c>
      <c r="AI747" s="203">
        <v>356</v>
      </c>
      <c r="AJ747" s="204">
        <v>21.1</v>
      </c>
      <c r="AK747" s="136">
        <v>1</v>
      </c>
      <c r="AL747" s="136">
        <v>49</v>
      </c>
      <c r="AM747" s="136">
        <v>21</v>
      </c>
      <c r="AN747" s="6">
        <v>0.7</v>
      </c>
      <c r="AO747" s="136">
        <v>26</v>
      </c>
      <c r="AP747" s="136">
        <v>16</v>
      </c>
      <c r="AQ747" s="6">
        <v>0.62</v>
      </c>
      <c r="AR747" s="149">
        <v>7.6499999999999999E-2</v>
      </c>
      <c r="AS747" s="149">
        <v>0.23599999999999999</v>
      </c>
      <c r="AT747" s="149">
        <v>0.3</v>
      </c>
      <c r="AU747" s="149">
        <v>0.3</v>
      </c>
      <c r="AV747" s="136">
        <v>306</v>
      </c>
      <c r="AW747" s="136">
        <v>2038</v>
      </c>
      <c r="AX747" s="136">
        <v>2528</v>
      </c>
      <c r="AY747" s="136">
        <v>2528</v>
      </c>
      <c r="AZ747" s="149">
        <v>7.6499999999999999E-2</v>
      </c>
      <c r="BA747" s="149">
        <v>0.1598</v>
      </c>
      <c r="BB747" s="149">
        <v>0.17680000000000001</v>
      </c>
      <c r="BC747" s="149">
        <v>0.17680000000000001</v>
      </c>
      <c r="BD747" s="138">
        <v>0</v>
      </c>
      <c r="BE747" s="138"/>
      <c r="BF747" s="138"/>
      <c r="BG747" s="136">
        <v>0</v>
      </c>
      <c r="BH747" s="6">
        <v>4.25</v>
      </c>
      <c r="BI747" s="6">
        <v>4.25</v>
      </c>
      <c r="BJ747" s="136">
        <v>42613</v>
      </c>
      <c r="BK747" s="136">
        <v>9923</v>
      </c>
      <c r="BL747" s="136">
        <v>614</v>
      </c>
      <c r="BM747" s="136">
        <v>32076</v>
      </c>
      <c r="BN747" s="238">
        <v>268204</v>
      </c>
      <c r="BO747" s="136">
        <v>51073.166666666642</v>
      </c>
      <c r="BP747" s="136">
        <v>116776.360766667</v>
      </c>
      <c r="BQ747" s="136">
        <v>17793.704111111099</v>
      </c>
      <c r="BR747" s="136">
        <v>184448.16012222201</v>
      </c>
      <c r="BS747" s="136">
        <v>48411.404988888899</v>
      </c>
      <c r="BT747" s="136">
        <v>3724.8485000000001</v>
      </c>
      <c r="BU747" s="136">
        <v>58250.029955555598</v>
      </c>
    </row>
    <row r="748" spans="1:73">
      <c r="A748" s="4" t="s">
        <v>103</v>
      </c>
      <c r="B748" s="137">
        <v>33</v>
      </c>
      <c r="C748" s="137">
        <v>1994</v>
      </c>
      <c r="D748" s="190">
        <v>18156652</v>
      </c>
      <c r="E748" s="141">
        <v>8075912</v>
      </c>
      <c r="F748" s="141">
        <v>602579</v>
      </c>
      <c r="G748" s="191">
        <v>6.9</v>
      </c>
      <c r="H748" s="209"/>
      <c r="I748" s="209"/>
      <c r="J748" s="209"/>
      <c r="K748" s="145">
        <v>555322</v>
      </c>
      <c r="L748" s="197"/>
      <c r="N748" s="140">
        <v>484813019</v>
      </c>
      <c r="O748" s="145">
        <v>1424845</v>
      </c>
      <c r="P748" s="145">
        <v>1254739</v>
      </c>
      <c r="Q748" s="145">
        <v>454952</v>
      </c>
      <c r="R748" s="145">
        <v>2153627</v>
      </c>
      <c r="S748" s="145">
        <v>1003565</v>
      </c>
      <c r="T748" s="145">
        <v>468</v>
      </c>
      <c r="U748" s="145">
        <v>577</v>
      </c>
      <c r="V748" s="145">
        <v>687</v>
      </c>
      <c r="W748" s="145">
        <v>112</v>
      </c>
      <c r="X748" s="145">
        <v>206</v>
      </c>
      <c r="Y748" s="145">
        <v>295</v>
      </c>
      <c r="Z748" s="145">
        <v>375</v>
      </c>
      <c r="AA748" s="136">
        <f>ROUND((T748+X748)-MAX(0.3*(T748-131-231),0),0)</f>
        <v>642</v>
      </c>
      <c r="AB748" s="136">
        <f>ROUND((U748+Y748)-MAX(0.3*(U748-131-231),0),0)</f>
        <v>808</v>
      </c>
      <c r="AC748" s="136">
        <f>ROUND((V748+Z748)-MAX(0.3*(V748-131-231),0),0)</f>
        <v>965</v>
      </c>
      <c r="AD748" s="203">
        <v>61976</v>
      </c>
      <c r="AE748" s="136">
        <v>446</v>
      </c>
      <c r="AF748" s="136">
        <v>86</v>
      </c>
      <c r="AG748" s="136">
        <f>SUM(AE748:AF748)</f>
        <v>532</v>
      </c>
      <c r="AH748" s="136">
        <f>ROUND((AG748+W748)-MAX(0.3*(AG748-131-231),0),0)</f>
        <v>593</v>
      </c>
      <c r="AI748" s="203">
        <v>3097</v>
      </c>
      <c r="AJ748" s="204">
        <v>17</v>
      </c>
      <c r="AK748" s="136">
        <v>1</v>
      </c>
      <c r="AL748" s="136">
        <v>95</v>
      </c>
      <c r="AM748" s="136">
        <v>55</v>
      </c>
      <c r="AN748" s="6">
        <v>0.63</v>
      </c>
      <c r="AO748" s="136">
        <v>26</v>
      </c>
      <c r="AP748" s="136">
        <v>35</v>
      </c>
      <c r="AQ748" s="6">
        <v>0.43</v>
      </c>
      <c r="AR748" s="149">
        <v>7.6499999999999999E-2</v>
      </c>
      <c r="AS748" s="149">
        <v>0.23599999999999999</v>
      </c>
      <c r="AT748" s="149">
        <v>0.3</v>
      </c>
      <c r="AU748" s="149">
        <v>0.3</v>
      </c>
      <c r="AV748" s="136">
        <v>306</v>
      </c>
      <c r="AW748" s="136">
        <v>2038</v>
      </c>
      <c r="AX748" s="136">
        <v>2528</v>
      </c>
      <c r="AY748" s="136">
        <v>2528</v>
      </c>
      <c r="AZ748" s="149">
        <v>7.6499999999999999E-2</v>
      </c>
      <c r="BA748" s="149">
        <v>0.1598</v>
      </c>
      <c r="BB748" s="149">
        <v>0.17680000000000001</v>
      </c>
      <c r="BC748" s="149">
        <v>0.17680000000000001</v>
      </c>
      <c r="BD748" s="138">
        <v>7.4999999999999997E-2</v>
      </c>
      <c r="BE748" s="138"/>
      <c r="BF748" s="138"/>
      <c r="BG748" s="136">
        <v>1</v>
      </c>
      <c r="BH748" s="6">
        <v>4.25</v>
      </c>
      <c r="BI748" s="6">
        <v>4.25</v>
      </c>
      <c r="BJ748" s="136">
        <v>563960</v>
      </c>
      <c r="BK748" s="136">
        <v>144069</v>
      </c>
      <c r="BL748" s="136">
        <v>3916</v>
      </c>
      <c r="BM748" s="136">
        <v>415975</v>
      </c>
      <c r="BN748" s="238">
        <v>2907963</v>
      </c>
      <c r="BO748" s="136">
        <v>429817.66666666634</v>
      </c>
      <c r="BP748" s="136">
        <v>944136.10081111104</v>
      </c>
      <c r="BQ748" s="136">
        <v>108149.05812222201</v>
      </c>
      <c r="BR748" s="136">
        <v>1626993.7672333301</v>
      </c>
      <c r="BS748" s="136">
        <v>309541.108977778</v>
      </c>
      <c r="BT748" s="136">
        <v>19408.241911111101</v>
      </c>
      <c r="BU748" s="136">
        <v>368676.73499999999</v>
      </c>
    </row>
    <row r="749" spans="1:73">
      <c r="A749" s="4" t="s">
        <v>104</v>
      </c>
      <c r="B749" s="137">
        <v>34</v>
      </c>
      <c r="C749" s="137">
        <v>1994</v>
      </c>
      <c r="D749" s="190">
        <v>7060959</v>
      </c>
      <c r="E749" s="141">
        <v>3524897</v>
      </c>
      <c r="F749" s="141">
        <v>161440</v>
      </c>
      <c r="G749" s="191">
        <v>4.4000000000000004</v>
      </c>
      <c r="H749" s="209"/>
      <c r="I749" s="209"/>
      <c r="J749" s="209"/>
      <c r="K749" s="145">
        <v>181288</v>
      </c>
      <c r="L749" s="197"/>
      <c r="N749" s="140">
        <v>149734601</v>
      </c>
      <c r="O749" s="145">
        <v>40148</v>
      </c>
      <c r="P749" s="145">
        <v>332594</v>
      </c>
      <c r="Q749" s="145">
        <v>131220</v>
      </c>
      <c r="R749" s="145">
        <v>629880.19999999995</v>
      </c>
      <c r="S749" s="145">
        <v>259085.4</v>
      </c>
      <c r="T749" s="145">
        <v>236</v>
      </c>
      <c r="U749" s="145">
        <v>272</v>
      </c>
      <c r="V749" s="145">
        <v>297</v>
      </c>
      <c r="W749" s="145">
        <v>112</v>
      </c>
      <c r="X749" s="145">
        <v>206</v>
      </c>
      <c r="Y749" s="145">
        <v>295</v>
      </c>
      <c r="Z749" s="145">
        <v>375</v>
      </c>
      <c r="AA749" s="136">
        <f>ROUND((T749+X749)-MAX(0.3*(T749-131-231),0),0)</f>
        <v>442</v>
      </c>
      <c r="AB749" s="136">
        <f>ROUND((U749+Y749)-MAX(0.3*(U749-131-231),0),0)</f>
        <v>567</v>
      </c>
      <c r="AC749" s="136">
        <f>ROUND((V749+Z749)-MAX(0.3*(V749-131-231),0),0)</f>
        <v>672</v>
      </c>
      <c r="AD749" s="203">
        <v>26134</v>
      </c>
      <c r="AE749" s="136">
        <v>446</v>
      </c>
      <c r="AF749" s="136">
        <v>0</v>
      </c>
      <c r="AG749" s="136">
        <f>SUM(AE749:AF749)</f>
        <v>446</v>
      </c>
      <c r="AH749" s="136">
        <f>ROUND((AG749+W749)-MAX(0.3*(AG749-131-231),0),0)</f>
        <v>533</v>
      </c>
      <c r="AI749" s="203">
        <v>980</v>
      </c>
      <c r="AJ749" s="204">
        <v>14.2</v>
      </c>
      <c r="AK749" s="136">
        <v>1</v>
      </c>
      <c r="AL749" s="136">
        <v>81</v>
      </c>
      <c r="AM749" s="136">
        <v>39</v>
      </c>
      <c r="AN749" s="6">
        <v>0.68</v>
      </c>
      <c r="AO749" s="136">
        <v>36</v>
      </c>
      <c r="AP749" s="136">
        <v>14</v>
      </c>
      <c r="AQ749" s="6">
        <v>0.72</v>
      </c>
      <c r="AR749" s="149">
        <v>7.6499999999999999E-2</v>
      </c>
      <c r="AS749" s="149">
        <v>0.23599999999999999</v>
      </c>
      <c r="AT749" s="149">
        <v>0.3</v>
      </c>
      <c r="AU749" s="149">
        <v>0.3</v>
      </c>
      <c r="AV749" s="136">
        <v>306</v>
      </c>
      <c r="AW749" s="136">
        <v>2038</v>
      </c>
      <c r="AX749" s="136">
        <v>2528</v>
      </c>
      <c r="AY749" s="136">
        <v>2528</v>
      </c>
      <c r="AZ749" s="149">
        <v>7.6499999999999999E-2</v>
      </c>
      <c r="BA749" s="149">
        <v>0.1598</v>
      </c>
      <c r="BB749" s="149">
        <v>0.17680000000000001</v>
      </c>
      <c r="BC749" s="149">
        <v>0.17680000000000001</v>
      </c>
      <c r="BD749" s="138">
        <v>0</v>
      </c>
      <c r="BE749" s="138"/>
      <c r="BF749" s="138"/>
      <c r="BG749" s="136">
        <v>0</v>
      </c>
      <c r="BH749" s="6">
        <v>4.25</v>
      </c>
      <c r="BI749" s="6">
        <v>4.25</v>
      </c>
      <c r="BJ749" s="136">
        <v>182385</v>
      </c>
      <c r="BK749" s="136">
        <v>44924</v>
      </c>
      <c r="BL749" s="136">
        <v>2521</v>
      </c>
      <c r="BM749" s="136">
        <v>134940</v>
      </c>
      <c r="BN749" s="238">
        <v>985273</v>
      </c>
      <c r="BO749" s="136">
        <v>174934.33333333334</v>
      </c>
      <c r="BP749" s="136">
        <v>317356.039688889</v>
      </c>
      <c r="BQ749" s="136">
        <v>62207.825866666702</v>
      </c>
      <c r="BR749" s="136">
        <v>750573.05527777795</v>
      </c>
      <c r="BS749" s="136">
        <v>162385.48361111101</v>
      </c>
      <c r="BT749" s="136">
        <v>15408.4525777778</v>
      </c>
      <c r="BU749" s="136">
        <v>209134.84358888899</v>
      </c>
    </row>
    <row r="750" spans="1:73">
      <c r="A750" s="4" t="s">
        <v>105</v>
      </c>
      <c r="B750" s="137">
        <v>35</v>
      </c>
      <c r="C750" s="137">
        <v>1994</v>
      </c>
      <c r="D750" s="190">
        <v>639762</v>
      </c>
      <c r="E750" s="141">
        <v>324314</v>
      </c>
      <c r="F750" s="141">
        <v>12493</v>
      </c>
      <c r="G750" s="191">
        <v>3.7</v>
      </c>
      <c r="H750" s="209"/>
      <c r="I750" s="209"/>
      <c r="J750" s="209"/>
      <c r="K750" s="145">
        <v>14304</v>
      </c>
      <c r="L750" s="197"/>
      <c r="N750" s="140">
        <v>12545156</v>
      </c>
      <c r="O750" s="145">
        <v>82573</v>
      </c>
      <c r="P750" s="145">
        <v>16458</v>
      </c>
      <c r="Q750" s="145">
        <v>5877</v>
      </c>
      <c r="R750" s="145">
        <v>45407.92</v>
      </c>
      <c r="S750" s="145">
        <v>17990.25</v>
      </c>
      <c r="T750" s="145">
        <v>333</v>
      </c>
      <c r="U750" s="145">
        <v>409</v>
      </c>
      <c r="V750" s="145">
        <v>501</v>
      </c>
      <c r="W750" s="145">
        <v>112</v>
      </c>
      <c r="X750" s="145">
        <v>206</v>
      </c>
      <c r="Y750" s="145">
        <v>295</v>
      </c>
      <c r="Z750" s="145">
        <v>375</v>
      </c>
      <c r="AA750" s="136">
        <f>ROUND((T750+X750)-MAX(0.3*(T750-131-231),0),0)</f>
        <v>539</v>
      </c>
      <c r="AB750" s="136">
        <f>ROUND((U750+Y750)-MAX(0.3*(U750-131-231),0),0)</f>
        <v>690</v>
      </c>
      <c r="AC750" s="136">
        <f>ROUND((V750+Z750)-MAX(0.3*(V750-131-231),0),0)</f>
        <v>834</v>
      </c>
      <c r="AD750" s="203">
        <v>527</v>
      </c>
      <c r="AE750" s="136">
        <v>446</v>
      </c>
      <c r="AF750" s="136">
        <v>0</v>
      </c>
      <c r="AG750" s="136">
        <f>SUM(AE750:AF750)</f>
        <v>446</v>
      </c>
      <c r="AH750" s="136">
        <f>ROUND((AG750+W750)-MAX(0.3*(AG750-131-231),0),0)</f>
        <v>533</v>
      </c>
      <c r="AI750" s="203">
        <v>65</v>
      </c>
      <c r="AJ750" s="204">
        <v>10.4</v>
      </c>
      <c r="AK750" s="136">
        <v>0</v>
      </c>
      <c r="AL750" s="136">
        <v>48</v>
      </c>
      <c r="AM750" s="136">
        <v>58</v>
      </c>
      <c r="AN750" s="6">
        <v>0.45</v>
      </c>
      <c r="AO750" s="136">
        <v>27</v>
      </c>
      <c r="AP750" s="136">
        <v>26</v>
      </c>
      <c r="AQ750" s="6">
        <v>0.51</v>
      </c>
      <c r="AR750" s="149">
        <v>7.6499999999999999E-2</v>
      </c>
      <c r="AS750" s="149">
        <v>0.23599999999999999</v>
      </c>
      <c r="AT750" s="149">
        <v>0.3</v>
      </c>
      <c r="AU750" s="149">
        <v>0.3</v>
      </c>
      <c r="AV750" s="136">
        <v>306</v>
      </c>
      <c r="AW750" s="136">
        <v>2038</v>
      </c>
      <c r="AX750" s="136">
        <v>2528</v>
      </c>
      <c r="AY750" s="136">
        <v>2528</v>
      </c>
      <c r="AZ750" s="149">
        <v>7.6499999999999999E-2</v>
      </c>
      <c r="BA750" s="149">
        <v>0.1598</v>
      </c>
      <c r="BB750" s="149">
        <v>0.17680000000000001</v>
      </c>
      <c r="BC750" s="149">
        <v>0.17680000000000001</v>
      </c>
      <c r="BD750" s="138">
        <v>0</v>
      </c>
      <c r="BE750" s="138"/>
      <c r="BF750" s="138"/>
      <c r="BG750" s="136">
        <v>0</v>
      </c>
      <c r="BH750" s="6">
        <v>4.25</v>
      </c>
      <c r="BI750" s="6">
        <v>4.25</v>
      </c>
      <c r="BJ750" s="136">
        <v>8888</v>
      </c>
      <c r="BK750" s="136">
        <v>1930</v>
      </c>
      <c r="BL750" s="136">
        <v>93</v>
      </c>
      <c r="BM750" s="136">
        <v>6865</v>
      </c>
      <c r="BN750" s="238">
        <v>62769</v>
      </c>
      <c r="BO750" s="136">
        <v>18323.333333333332</v>
      </c>
      <c r="BP750" s="136">
        <v>21942.0749222222</v>
      </c>
      <c r="BQ750" s="136">
        <v>7585.7739000000001</v>
      </c>
      <c r="BR750" s="136">
        <v>88953.254211111096</v>
      </c>
      <c r="BS750" s="136">
        <v>5370.9083333333301</v>
      </c>
      <c r="BT750" s="136">
        <v>618.71245555555595</v>
      </c>
      <c r="BU750" s="136">
        <v>9047.5848000000005</v>
      </c>
    </row>
    <row r="751" spans="1:73">
      <c r="A751" s="4" t="s">
        <v>106</v>
      </c>
      <c r="B751" s="137">
        <v>36</v>
      </c>
      <c r="C751" s="137">
        <v>1994</v>
      </c>
      <c r="D751" s="190">
        <v>11111451</v>
      </c>
      <c r="E751" s="141">
        <v>5239265</v>
      </c>
      <c r="F751" s="141">
        <v>309553</v>
      </c>
      <c r="G751" s="191">
        <v>5.6</v>
      </c>
      <c r="H751" s="209"/>
      <c r="I751" s="209"/>
      <c r="J751" s="209"/>
      <c r="K751" s="145">
        <v>281925</v>
      </c>
      <c r="L751" s="197"/>
      <c r="N751" s="140">
        <v>242927557</v>
      </c>
      <c r="O751" s="145">
        <v>1828447</v>
      </c>
      <c r="P751" s="145">
        <v>684519</v>
      </c>
      <c r="Q751" s="145">
        <v>250208</v>
      </c>
      <c r="R751" s="145">
        <v>1245214</v>
      </c>
      <c r="S751" s="145">
        <v>531496.5</v>
      </c>
      <c r="T751" s="145">
        <v>279</v>
      </c>
      <c r="U751" s="145">
        <v>341</v>
      </c>
      <c r="V751" s="145">
        <v>421</v>
      </c>
      <c r="W751" s="145">
        <v>112</v>
      </c>
      <c r="X751" s="145">
        <v>206</v>
      </c>
      <c r="Y751" s="145">
        <v>295</v>
      </c>
      <c r="Z751" s="145">
        <v>375</v>
      </c>
      <c r="AA751" s="136">
        <f>ROUND((T751+X751)-MAX(0.3*(T751-131-231),0),0)</f>
        <v>485</v>
      </c>
      <c r="AB751" s="136">
        <f>ROUND((U751+Y751)-MAX(0.3*(U751-131-231),0),0)</f>
        <v>636</v>
      </c>
      <c r="AC751" s="136">
        <f>ROUND((V751+Z751)-MAX(0.3*(V751-131-231),0),0)</f>
        <v>778</v>
      </c>
      <c r="AD751" s="203">
        <v>43595</v>
      </c>
      <c r="AE751" s="136">
        <v>446</v>
      </c>
      <c r="AF751" s="136">
        <v>0</v>
      </c>
      <c r="AG751" s="136">
        <f>SUM(AE751:AF751)</f>
        <v>446</v>
      </c>
      <c r="AH751" s="136">
        <f>ROUND((AG751+W751)-MAX(0.3*(AG751-131-231),0),0)</f>
        <v>533</v>
      </c>
      <c r="AI751" s="203">
        <v>1571</v>
      </c>
      <c r="AJ751" s="204">
        <v>14.1</v>
      </c>
      <c r="AK751" s="136">
        <v>0</v>
      </c>
      <c r="AL751" s="136">
        <v>61</v>
      </c>
      <c r="AM751" s="136">
        <v>38</v>
      </c>
      <c r="AN751" s="6">
        <v>0.62</v>
      </c>
      <c r="AO751" s="136">
        <v>12</v>
      </c>
      <c r="AP751" s="136">
        <v>21</v>
      </c>
      <c r="AQ751" s="6">
        <v>0.36</v>
      </c>
      <c r="AR751" s="149">
        <v>7.6499999999999999E-2</v>
      </c>
      <c r="AS751" s="149">
        <v>0.23599999999999999</v>
      </c>
      <c r="AT751" s="149">
        <v>0.3</v>
      </c>
      <c r="AU751" s="149">
        <v>0.3</v>
      </c>
      <c r="AV751" s="136">
        <v>306</v>
      </c>
      <c r="AW751" s="136">
        <v>2038</v>
      </c>
      <c r="AX751" s="136">
        <v>2528</v>
      </c>
      <c r="AY751" s="136">
        <v>2528</v>
      </c>
      <c r="AZ751" s="149">
        <v>7.6499999999999999E-2</v>
      </c>
      <c r="BA751" s="149">
        <v>0.1598</v>
      </c>
      <c r="BB751" s="149">
        <v>0.17680000000000001</v>
      </c>
      <c r="BC751" s="149">
        <v>0.17680000000000001</v>
      </c>
      <c r="BD751" s="138">
        <v>0</v>
      </c>
      <c r="BE751" s="138"/>
      <c r="BF751" s="138"/>
      <c r="BG751" s="136">
        <v>0</v>
      </c>
      <c r="BH751" s="6">
        <v>4.25</v>
      </c>
      <c r="BI751" s="6">
        <v>4.25</v>
      </c>
      <c r="BJ751" s="136">
        <v>235880</v>
      </c>
      <c r="BK751" s="136">
        <v>22566</v>
      </c>
      <c r="BL751" s="136">
        <v>2521</v>
      </c>
      <c r="BM751" s="136">
        <v>210793</v>
      </c>
      <c r="BN751" s="238">
        <v>1523296</v>
      </c>
      <c r="BO751" s="136">
        <v>247880.66666666701</v>
      </c>
      <c r="BP751" s="136">
        <v>384696.56903333298</v>
      </c>
      <c r="BQ751" s="136">
        <v>59279.027677777798</v>
      </c>
      <c r="BR751" s="136">
        <v>975857.125711111</v>
      </c>
      <c r="BS751" s="136">
        <v>135921.762211111</v>
      </c>
      <c r="BT751" s="136">
        <v>5439.4911111111096</v>
      </c>
      <c r="BU751" s="136">
        <v>155581.445511111</v>
      </c>
    </row>
    <row r="752" spans="1:73">
      <c r="A752" s="4" t="s">
        <v>107</v>
      </c>
      <c r="B752" s="137">
        <v>37</v>
      </c>
      <c r="C752" s="137">
        <v>1994</v>
      </c>
      <c r="D752" s="190">
        <v>3246119</v>
      </c>
      <c r="E752" s="141">
        <v>1462579</v>
      </c>
      <c r="F752" s="141">
        <v>86330</v>
      </c>
      <c r="G752" s="191">
        <v>5.6</v>
      </c>
      <c r="H752" s="209"/>
      <c r="I752" s="209"/>
      <c r="J752" s="209"/>
      <c r="K752" s="145">
        <v>68251</v>
      </c>
      <c r="L752" s="197"/>
      <c r="N752" s="140">
        <v>60728231</v>
      </c>
      <c r="O752" s="145">
        <v>360363</v>
      </c>
      <c r="P752" s="145">
        <v>131208</v>
      </c>
      <c r="Q752" s="145">
        <v>46971</v>
      </c>
      <c r="R752" s="145">
        <v>376001.8</v>
      </c>
      <c r="S752" s="145">
        <v>150395.9</v>
      </c>
      <c r="T752" s="145">
        <v>251</v>
      </c>
      <c r="U752" s="145">
        <v>324</v>
      </c>
      <c r="V752" s="145">
        <v>402</v>
      </c>
      <c r="W752" s="145">
        <v>112</v>
      </c>
      <c r="X752" s="145">
        <v>206</v>
      </c>
      <c r="Y752" s="145">
        <v>295</v>
      </c>
      <c r="Z752" s="145">
        <v>375</v>
      </c>
      <c r="AA752" s="136">
        <f>ROUND((T752+X752)-MAX(0.3*(T752-131-231),0),0)</f>
        <v>457</v>
      </c>
      <c r="AB752" s="136">
        <f>ROUND((U752+Y752)-MAX(0.3*(U752-131-231),0),0)</f>
        <v>619</v>
      </c>
      <c r="AC752" s="136">
        <f>ROUND((V752+Z752)-MAX(0.3*(V752-131-231),0),0)</f>
        <v>765</v>
      </c>
      <c r="AD752" s="203">
        <v>6410</v>
      </c>
      <c r="AE752" s="136">
        <v>446</v>
      </c>
      <c r="AF752" s="136">
        <v>60</v>
      </c>
      <c r="AG752" s="136">
        <f>SUM(AE752:AF752)</f>
        <v>506</v>
      </c>
      <c r="AH752" s="136">
        <f>ROUND((AG752+W752)-MAX(0.3*(AG752-131-231),0),0)</f>
        <v>575</v>
      </c>
      <c r="AI752" s="203">
        <v>540</v>
      </c>
      <c r="AJ752" s="204">
        <v>16.7</v>
      </c>
      <c r="AK752" s="136">
        <v>1</v>
      </c>
      <c r="AL752" s="136">
        <v>68</v>
      </c>
      <c r="AM752" s="136">
        <v>33</v>
      </c>
      <c r="AN752" s="6">
        <v>0.67</v>
      </c>
      <c r="AO752" s="136">
        <v>37</v>
      </c>
      <c r="AP752" s="136">
        <v>11</v>
      </c>
      <c r="AQ752" s="6">
        <v>0.77</v>
      </c>
      <c r="AR752" s="149">
        <v>7.6499999999999999E-2</v>
      </c>
      <c r="AS752" s="149">
        <v>0.23599999999999999</v>
      </c>
      <c r="AT752" s="149">
        <v>0.3</v>
      </c>
      <c r="AU752" s="149">
        <v>0.3</v>
      </c>
      <c r="AV752" s="136">
        <v>306</v>
      </c>
      <c r="AW752" s="136">
        <v>2038</v>
      </c>
      <c r="AX752" s="136">
        <v>2528</v>
      </c>
      <c r="AY752" s="136">
        <v>2528</v>
      </c>
      <c r="AZ752" s="149">
        <v>7.6499999999999999E-2</v>
      </c>
      <c r="BA752" s="149">
        <v>0.1598</v>
      </c>
      <c r="BB752" s="149">
        <v>0.17680000000000001</v>
      </c>
      <c r="BC752" s="149">
        <v>0.17680000000000001</v>
      </c>
      <c r="BD752" s="138">
        <v>0</v>
      </c>
      <c r="BE752" s="138"/>
      <c r="BF752" s="138"/>
      <c r="BG752" s="136">
        <v>0</v>
      </c>
      <c r="BH752" s="6">
        <v>4.25</v>
      </c>
      <c r="BI752" s="6">
        <v>4.25</v>
      </c>
      <c r="BJ752" s="136">
        <v>72348</v>
      </c>
      <c r="BK752" s="136">
        <v>16061</v>
      </c>
      <c r="BL752" s="136">
        <v>971</v>
      </c>
      <c r="BM752" s="136">
        <v>55316</v>
      </c>
      <c r="BN752" s="238">
        <v>390628</v>
      </c>
      <c r="BO752" s="136">
        <v>87292.416666666657</v>
      </c>
      <c r="BP752" s="136">
        <v>172576.34732222199</v>
      </c>
      <c r="BQ752" s="136">
        <v>38126.759577777797</v>
      </c>
      <c r="BR752" s="136">
        <v>366717.48771111103</v>
      </c>
      <c r="BS752" s="136">
        <v>82122.235000000001</v>
      </c>
      <c r="BT752" s="136">
        <v>10194.0120888889</v>
      </c>
      <c r="BU752" s="136">
        <v>109944.264666667</v>
      </c>
    </row>
    <row r="753" spans="1:73">
      <c r="A753" s="4" t="s">
        <v>108</v>
      </c>
      <c r="B753" s="137">
        <v>38</v>
      </c>
      <c r="C753" s="137">
        <v>1994</v>
      </c>
      <c r="D753" s="190">
        <v>3087142</v>
      </c>
      <c r="E753" s="141">
        <v>1557373</v>
      </c>
      <c r="F753" s="141">
        <v>89473</v>
      </c>
      <c r="G753" s="191">
        <v>5.4</v>
      </c>
      <c r="H753" s="209"/>
      <c r="I753" s="209"/>
      <c r="J753" s="209"/>
      <c r="K753" s="145">
        <v>75393</v>
      </c>
      <c r="L753" s="197"/>
      <c r="N753" s="140">
        <v>66792632</v>
      </c>
      <c r="O753" s="145">
        <v>123529</v>
      </c>
      <c r="P753" s="145">
        <v>114043</v>
      </c>
      <c r="Q753" s="145">
        <v>42135</v>
      </c>
      <c r="R753" s="145">
        <v>286341.59999999998</v>
      </c>
      <c r="S753" s="145">
        <v>126794.4</v>
      </c>
      <c r="T753" s="145">
        <v>395</v>
      </c>
      <c r="U753" s="145">
        <v>460</v>
      </c>
      <c r="V753" s="145">
        <v>565</v>
      </c>
      <c r="W753" s="145">
        <v>112</v>
      </c>
      <c r="X753" s="145">
        <v>206</v>
      </c>
      <c r="Y753" s="145">
        <v>295</v>
      </c>
      <c r="Z753" s="145">
        <v>375</v>
      </c>
      <c r="AA753" s="136">
        <f>ROUND((T753+X753)-MAX(0.3*(T753-131-231),0),0)</f>
        <v>591</v>
      </c>
      <c r="AB753" s="136">
        <f>ROUND((U753+Y753)-MAX(0.3*(U753-131-231),0),0)</f>
        <v>726</v>
      </c>
      <c r="AC753" s="136">
        <f>ROUND((V753+Z753)-MAX(0.3*(V753-131-231),0),0)</f>
        <v>879</v>
      </c>
      <c r="AD753" s="203">
        <v>8010</v>
      </c>
      <c r="AE753" s="136">
        <v>446</v>
      </c>
      <c r="AF753" s="136">
        <v>2</v>
      </c>
      <c r="AG753" s="136">
        <f>SUM(AE753:AF753)</f>
        <v>448</v>
      </c>
      <c r="AH753" s="136">
        <f>ROUND((AG753+W753)-MAX(0.3*(AG753-131-231),0),0)</f>
        <v>534</v>
      </c>
      <c r="AI753" s="203">
        <v>373</v>
      </c>
      <c r="AJ753" s="204">
        <v>11.8</v>
      </c>
      <c r="AK753" s="136">
        <v>1</v>
      </c>
      <c r="AL753" s="136">
        <v>28</v>
      </c>
      <c r="AM753" s="136">
        <v>32</v>
      </c>
      <c r="AN753" s="6">
        <v>0.47</v>
      </c>
      <c r="AO753" s="136">
        <v>20</v>
      </c>
      <c r="AP753" s="136">
        <v>10</v>
      </c>
      <c r="AQ753" s="6">
        <v>0.67</v>
      </c>
      <c r="AR753" s="149">
        <v>7.6499999999999999E-2</v>
      </c>
      <c r="AS753" s="149">
        <v>0.23599999999999999</v>
      </c>
      <c r="AT753" s="149">
        <v>0.3</v>
      </c>
      <c r="AU753" s="149">
        <v>0.3</v>
      </c>
      <c r="AV753" s="136">
        <v>306</v>
      </c>
      <c r="AW753" s="136">
        <v>2038</v>
      </c>
      <c r="AX753" s="136">
        <v>2528</v>
      </c>
      <c r="AY753" s="136">
        <v>2528</v>
      </c>
      <c r="AZ753" s="149">
        <v>7.6499999999999999E-2</v>
      </c>
      <c r="BA753" s="149">
        <v>0.1598</v>
      </c>
      <c r="BB753" s="149">
        <v>0.17680000000000001</v>
      </c>
      <c r="BC753" s="149">
        <v>0.17680000000000001</v>
      </c>
      <c r="BD753" s="138">
        <v>0</v>
      </c>
      <c r="BE753" s="138"/>
      <c r="BF753" s="138"/>
      <c r="BG753" s="136">
        <v>0</v>
      </c>
      <c r="BH753" s="6">
        <v>4.25</v>
      </c>
      <c r="BI753" s="6">
        <v>4.75</v>
      </c>
      <c r="BJ753" s="136">
        <v>45404</v>
      </c>
      <c r="BK753" s="136">
        <v>7118</v>
      </c>
      <c r="BL753" s="136">
        <v>636</v>
      </c>
      <c r="BM753" s="136">
        <v>37650</v>
      </c>
      <c r="BN753" s="238">
        <v>411311</v>
      </c>
      <c r="BO753" s="136">
        <v>74682.916666666701</v>
      </c>
      <c r="BP753" s="136">
        <v>101816.459188889</v>
      </c>
      <c r="BQ753" s="136">
        <v>22131.997255555601</v>
      </c>
      <c r="BR753" s="136">
        <v>246126.57316666699</v>
      </c>
      <c r="BS753" s="136">
        <v>43888.078033333302</v>
      </c>
      <c r="BT753" s="136">
        <v>3803.7408999999998</v>
      </c>
      <c r="BU753" s="136">
        <v>56425.146811111103</v>
      </c>
    </row>
    <row r="754" spans="1:73">
      <c r="A754" s="4" t="s">
        <v>109</v>
      </c>
      <c r="B754" s="137">
        <v>39</v>
      </c>
      <c r="C754" s="137">
        <v>1994</v>
      </c>
      <c r="D754" s="190">
        <v>12042545</v>
      </c>
      <c r="E754" s="141">
        <v>5523612</v>
      </c>
      <c r="F754" s="141">
        <v>369506</v>
      </c>
      <c r="G754" s="191">
        <v>6.3</v>
      </c>
      <c r="H754" s="209"/>
      <c r="I754" s="209"/>
      <c r="J754" s="209"/>
      <c r="K754" s="145">
        <v>296602</v>
      </c>
      <c r="L754" s="197"/>
      <c r="N754" s="140">
        <v>275115183</v>
      </c>
      <c r="O754" s="145">
        <v>379245</v>
      </c>
      <c r="P754" s="145">
        <v>619642</v>
      </c>
      <c r="Q754" s="145">
        <v>210155</v>
      </c>
      <c r="R754" s="145">
        <v>1208314</v>
      </c>
      <c r="S754" s="145">
        <v>529796.69999999995</v>
      </c>
      <c r="T754" s="145">
        <v>330</v>
      </c>
      <c r="U754" s="145">
        <v>421</v>
      </c>
      <c r="V754" s="145">
        <v>514</v>
      </c>
      <c r="W754" s="145">
        <v>112</v>
      </c>
      <c r="X754" s="145">
        <v>206</v>
      </c>
      <c r="Y754" s="145">
        <v>295</v>
      </c>
      <c r="Z754" s="145">
        <v>375</v>
      </c>
      <c r="AA754" s="136">
        <f>ROUND((T754+X754)-MAX(0.3*(T754-131-231),0),0)</f>
        <v>536</v>
      </c>
      <c r="AB754" s="136">
        <f>ROUND((U754+Y754)-MAX(0.3*(U754-131-231),0),0)</f>
        <v>698</v>
      </c>
      <c r="AC754" s="136">
        <f>ROUND((V754+Z754)-MAX(0.3*(V754-131-231),0),0)</f>
        <v>843</v>
      </c>
      <c r="AD754" s="203">
        <v>24665</v>
      </c>
      <c r="AE754" s="136">
        <v>446</v>
      </c>
      <c r="AF754" s="136">
        <v>32</v>
      </c>
      <c r="AG754" s="136">
        <f>SUM(AE754:AF754)</f>
        <v>478</v>
      </c>
      <c r="AH754" s="136">
        <f>ROUND((AG754+W754)-MAX(0.3*(AG754-131-231),0),0)</f>
        <v>555</v>
      </c>
      <c r="AI754" s="203">
        <v>1496</v>
      </c>
      <c r="AJ754" s="204">
        <v>12.5</v>
      </c>
      <c r="AK754" s="136">
        <v>1</v>
      </c>
      <c r="AL754" s="136">
        <v>107</v>
      </c>
      <c r="AM754" s="136">
        <v>94</v>
      </c>
      <c r="AN754" s="6">
        <v>0.53</v>
      </c>
      <c r="AO754" s="136">
        <v>24</v>
      </c>
      <c r="AP754" s="136">
        <v>26</v>
      </c>
      <c r="AQ754" s="6">
        <v>0.48</v>
      </c>
      <c r="AR754" s="149">
        <v>7.6499999999999999E-2</v>
      </c>
      <c r="AS754" s="149">
        <v>0.23599999999999999</v>
      </c>
      <c r="AT754" s="149">
        <v>0.3</v>
      </c>
      <c r="AU754" s="149">
        <v>0.3</v>
      </c>
      <c r="AV754" s="136">
        <v>306</v>
      </c>
      <c r="AW754" s="136">
        <v>2038</v>
      </c>
      <c r="AX754" s="136">
        <v>2528</v>
      </c>
      <c r="AY754" s="136">
        <v>2528</v>
      </c>
      <c r="AZ754" s="149">
        <v>7.6499999999999999E-2</v>
      </c>
      <c r="BA754" s="149">
        <v>0.1598</v>
      </c>
      <c r="BB754" s="149">
        <v>0.17680000000000001</v>
      </c>
      <c r="BC754" s="149">
        <v>0.17680000000000001</v>
      </c>
      <c r="BD754" s="138">
        <v>0</v>
      </c>
      <c r="BE754" s="138"/>
      <c r="BF754" s="138"/>
      <c r="BG754" s="136">
        <v>0</v>
      </c>
      <c r="BH754" s="6">
        <v>4.25</v>
      </c>
      <c r="BI754" s="6">
        <v>4.25</v>
      </c>
      <c r="BJ754" s="136">
        <v>252177</v>
      </c>
      <c r="BK754" s="136">
        <v>43455</v>
      </c>
      <c r="BL754" s="136">
        <v>2774</v>
      </c>
      <c r="BM754" s="136">
        <v>205948</v>
      </c>
      <c r="BN754" s="238">
        <v>1255358</v>
      </c>
      <c r="BO754" s="136">
        <v>260052.25</v>
      </c>
      <c r="BP754" s="136">
        <v>364342.05873333302</v>
      </c>
      <c r="BQ754" s="136">
        <v>66014.925477777797</v>
      </c>
      <c r="BR754" s="136">
        <v>974961.40477777796</v>
      </c>
      <c r="BS754" s="136">
        <v>101786.657255556</v>
      </c>
      <c r="BT754" s="136">
        <v>6597.0257222222199</v>
      </c>
      <c r="BU754" s="136">
        <v>129689.679955556</v>
      </c>
    </row>
    <row r="755" spans="1:73">
      <c r="A755" s="4" t="s">
        <v>110</v>
      </c>
      <c r="B755" s="137">
        <v>40</v>
      </c>
      <c r="C755" s="137">
        <v>1994</v>
      </c>
      <c r="D755" s="190">
        <v>993412</v>
      </c>
      <c r="E755" s="141">
        <v>478567</v>
      </c>
      <c r="F755" s="141">
        <v>35458</v>
      </c>
      <c r="G755" s="191">
        <v>6.9</v>
      </c>
      <c r="H755" s="209"/>
      <c r="I755" s="209"/>
      <c r="J755" s="209"/>
      <c r="K755" s="145">
        <v>24354</v>
      </c>
      <c r="L755" s="197"/>
      <c r="N755" s="140">
        <v>22867101</v>
      </c>
      <c r="O755" s="145">
        <v>10274</v>
      </c>
      <c r="P755" s="145">
        <v>62843</v>
      </c>
      <c r="Q755" s="145">
        <v>22654</v>
      </c>
      <c r="R755" s="145">
        <v>93784.16</v>
      </c>
      <c r="S755" s="145">
        <v>40455.67</v>
      </c>
      <c r="T755" s="145">
        <v>449</v>
      </c>
      <c r="U755" s="145">
        <v>554</v>
      </c>
      <c r="V755" s="145">
        <v>632</v>
      </c>
      <c r="W755" s="145">
        <v>112</v>
      </c>
      <c r="X755" s="145">
        <v>206</v>
      </c>
      <c r="Y755" s="145">
        <v>295</v>
      </c>
      <c r="Z755" s="145">
        <v>375</v>
      </c>
      <c r="AA755" s="136">
        <f>ROUND((T755+X755)-MAX(0.3*(T755-131-231),0),0)</f>
        <v>629</v>
      </c>
      <c r="AB755" s="136">
        <f>ROUND((U755+Y755)-MAX(0.3*(U755-131-231),0),0)</f>
        <v>791</v>
      </c>
      <c r="AC755" s="136">
        <f>ROUND((V755+Z755)-MAX(0.3*(V755-131-231),0),0)</f>
        <v>926</v>
      </c>
      <c r="AD755" s="203">
        <v>2400</v>
      </c>
      <c r="AE755" s="136">
        <v>446</v>
      </c>
      <c r="AF755" s="136">
        <v>64</v>
      </c>
      <c r="AG755" s="136">
        <f>SUM(AE755:AF755)</f>
        <v>510</v>
      </c>
      <c r="AH755" s="136">
        <f>ROUND((AG755+W755)-MAX(0.3*(AG755-131-231),0),0)</f>
        <v>578</v>
      </c>
      <c r="AI755" s="203">
        <v>99</v>
      </c>
      <c r="AJ755" s="204">
        <v>10.3</v>
      </c>
      <c r="AK755" s="136">
        <v>1</v>
      </c>
      <c r="AL755" s="136">
        <v>89</v>
      </c>
      <c r="AM755" s="136">
        <v>11</v>
      </c>
      <c r="AN755" s="6">
        <v>0.89</v>
      </c>
      <c r="AO755" s="136">
        <v>45</v>
      </c>
      <c r="AP755" s="136">
        <v>5</v>
      </c>
      <c r="AQ755" s="6">
        <v>0.9</v>
      </c>
      <c r="AR755" s="149">
        <v>7.6499999999999999E-2</v>
      </c>
      <c r="AS755" s="149">
        <v>0.23599999999999999</v>
      </c>
      <c r="AT755" s="149">
        <v>0.3</v>
      </c>
      <c r="AU755" s="149">
        <v>0.3</v>
      </c>
      <c r="AV755" s="136">
        <v>306</v>
      </c>
      <c r="AW755" s="136">
        <v>2038</v>
      </c>
      <c r="AX755" s="136">
        <v>2528</v>
      </c>
      <c r="AY755" s="136">
        <v>2528</v>
      </c>
      <c r="AZ755" s="149">
        <v>7.6499999999999999E-2</v>
      </c>
      <c r="BA755" s="149">
        <v>0.1598</v>
      </c>
      <c r="BB755" s="149">
        <v>0.17680000000000001</v>
      </c>
      <c r="BC755" s="149">
        <v>0.17680000000000001</v>
      </c>
      <c r="BD755" s="138">
        <v>0.27500000000000002</v>
      </c>
      <c r="BE755" s="138"/>
      <c r="BF755" s="138"/>
      <c r="BG755" s="136">
        <v>0</v>
      </c>
      <c r="BH755" s="6">
        <v>4.25</v>
      </c>
      <c r="BI755" s="6">
        <v>4.45</v>
      </c>
      <c r="BJ755" s="136">
        <v>22823</v>
      </c>
      <c r="BK755" s="136">
        <v>5022</v>
      </c>
      <c r="BL755" s="136">
        <v>226</v>
      </c>
      <c r="BM755" s="136">
        <v>17575</v>
      </c>
      <c r="BN755" s="238">
        <v>114850</v>
      </c>
      <c r="BO755" s="136">
        <v>20204.25</v>
      </c>
      <c r="BP755" s="136">
        <v>31501.917122222199</v>
      </c>
      <c r="BQ755" s="136">
        <v>3526.3340111111102</v>
      </c>
      <c r="BR755" s="136">
        <v>57581.085933333299</v>
      </c>
      <c r="BS755" s="136">
        <v>6544.21313333333</v>
      </c>
      <c r="BT755" s="136">
        <v>104.687611111111</v>
      </c>
      <c r="BU755" s="136">
        <v>6986.0961333333298</v>
      </c>
    </row>
    <row r="756" spans="1:73">
      <c r="A756" s="4" t="s">
        <v>111</v>
      </c>
      <c r="B756" s="137">
        <v>41</v>
      </c>
      <c r="C756" s="137">
        <v>1994</v>
      </c>
      <c r="D756" s="190">
        <v>3666456</v>
      </c>
      <c r="E756" s="141">
        <v>1728300</v>
      </c>
      <c r="F756" s="141">
        <v>114854</v>
      </c>
      <c r="G756" s="191">
        <v>6.2</v>
      </c>
      <c r="H756" s="209"/>
      <c r="I756" s="209"/>
      <c r="J756" s="209"/>
      <c r="K756" s="145">
        <v>82062</v>
      </c>
      <c r="L756" s="197"/>
      <c r="N756" s="140">
        <v>69488391</v>
      </c>
      <c r="O756" s="145">
        <v>105208</v>
      </c>
      <c r="P756" s="145">
        <v>139694</v>
      </c>
      <c r="Q756" s="145">
        <v>51925</v>
      </c>
      <c r="R756" s="145">
        <v>385409.5</v>
      </c>
      <c r="S756" s="145">
        <v>145535.20000000001</v>
      </c>
      <c r="T756" s="145">
        <v>159</v>
      </c>
      <c r="U756" s="145">
        <v>200</v>
      </c>
      <c r="V756" s="145">
        <v>240</v>
      </c>
      <c r="W756" s="145">
        <v>112</v>
      </c>
      <c r="X756" s="145">
        <v>206</v>
      </c>
      <c r="Y756" s="145">
        <v>295</v>
      </c>
      <c r="Z756" s="145">
        <v>375</v>
      </c>
      <c r="AA756" s="136">
        <f>ROUND((T756+X756)-MAX(0.3*(T756-131-231),0),0)</f>
        <v>365</v>
      </c>
      <c r="AB756" s="136">
        <f>ROUND((U756+Y756)-MAX(0.3*(U756-131-231),0),0)</f>
        <v>495</v>
      </c>
      <c r="AC756" s="136">
        <f>ROUND((V756+Z756)-MAX(0.3*(V756-131-231),0),0)</f>
        <v>615</v>
      </c>
      <c r="AD756" s="203">
        <v>15341</v>
      </c>
      <c r="AE756" s="136">
        <v>446</v>
      </c>
      <c r="AF756" s="136">
        <v>0</v>
      </c>
      <c r="AG756" s="136">
        <f>SUM(AE756:AF756)</f>
        <v>446</v>
      </c>
      <c r="AH756" s="136">
        <f>ROUND((AG756+W756)-MAX(0.3*(AG756-131-231),0),0)</f>
        <v>533</v>
      </c>
      <c r="AI756" s="203">
        <v>501</v>
      </c>
      <c r="AJ756" s="204">
        <v>13.8</v>
      </c>
      <c r="AK756" s="136">
        <v>0</v>
      </c>
      <c r="AL756" s="136">
        <v>79</v>
      </c>
      <c r="AM756" s="136">
        <v>43</v>
      </c>
      <c r="AN756" s="6">
        <v>0.65</v>
      </c>
      <c r="AO756" s="136">
        <v>33</v>
      </c>
      <c r="AP756" s="136">
        <v>13</v>
      </c>
      <c r="AQ756" s="6">
        <v>0.72</v>
      </c>
      <c r="AR756" s="149">
        <v>7.6499999999999999E-2</v>
      </c>
      <c r="AS756" s="149">
        <v>0.23599999999999999</v>
      </c>
      <c r="AT756" s="149">
        <v>0.3</v>
      </c>
      <c r="AU756" s="149">
        <v>0.3</v>
      </c>
      <c r="AV756" s="136">
        <v>306</v>
      </c>
      <c r="AW756" s="136">
        <v>2038</v>
      </c>
      <c r="AX756" s="136">
        <v>2528</v>
      </c>
      <c r="AY756" s="136">
        <v>2528</v>
      </c>
      <c r="AZ756" s="149">
        <v>7.6499999999999999E-2</v>
      </c>
      <c r="BA756" s="149">
        <v>0.1598</v>
      </c>
      <c r="BB756" s="149">
        <v>0.17680000000000001</v>
      </c>
      <c r="BC756" s="149">
        <v>0.17680000000000001</v>
      </c>
      <c r="BD756" s="138">
        <v>0</v>
      </c>
      <c r="BE756" s="138"/>
      <c r="BF756" s="138"/>
      <c r="BG756" s="136">
        <v>0</v>
      </c>
      <c r="BH756" s="6">
        <v>4.25</v>
      </c>
      <c r="BI756" s="6">
        <v>4.25</v>
      </c>
      <c r="BJ756" s="136">
        <v>108476</v>
      </c>
      <c r="BK756" s="136">
        <v>25259</v>
      </c>
      <c r="BL756" s="136">
        <v>1761</v>
      </c>
      <c r="BM756" s="136">
        <v>81456</v>
      </c>
      <c r="BN756" s="238">
        <v>486110</v>
      </c>
      <c r="BO756" s="136">
        <v>118346.08333333299</v>
      </c>
      <c r="BP756" s="136">
        <v>229199.042055556</v>
      </c>
      <c r="BQ756" s="136">
        <v>32302.8364</v>
      </c>
      <c r="BR756" s="136">
        <v>451002.517055556</v>
      </c>
      <c r="BS756" s="136">
        <v>120672.075877778</v>
      </c>
      <c r="BT756" s="136">
        <v>9381.6746222222191</v>
      </c>
      <c r="BU756" s="136">
        <v>151279.395922222</v>
      </c>
    </row>
    <row r="757" spans="1:73">
      <c r="A757" s="4" t="s">
        <v>112</v>
      </c>
      <c r="B757" s="137">
        <v>42</v>
      </c>
      <c r="C757" s="137">
        <v>1994</v>
      </c>
      <c r="D757" s="190">
        <v>723038</v>
      </c>
      <c r="E757" s="141">
        <v>365796</v>
      </c>
      <c r="F757" s="141">
        <v>12345</v>
      </c>
      <c r="G757" s="191">
        <v>3.3</v>
      </c>
      <c r="H757" s="209"/>
      <c r="I757" s="209"/>
      <c r="J757" s="209"/>
      <c r="K757" s="145">
        <v>17330</v>
      </c>
      <c r="N757" s="140">
        <v>14630902</v>
      </c>
      <c r="O757" s="145">
        <v>7566</v>
      </c>
      <c r="P757" s="145">
        <v>19105</v>
      </c>
      <c r="Q757" s="145">
        <v>6926</v>
      </c>
      <c r="R757" s="145">
        <v>53283.33</v>
      </c>
      <c r="S757" s="145">
        <v>19416.669999999998</v>
      </c>
      <c r="T757" s="145">
        <v>368</v>
      </c>
      <c r="U757" s="145">
        <v>417</v>
      </c>
      <c r="V757" s="145">
        <v>464</v>
      </c>
      <c r="W757" s="145">
        <v>112</v>
      </c>
      <c r="X757" s="145">
        <v>206</v>
      </c>
      <c r="Y757" s="145">
        <v>295</v>
      </c>
      <c r="Z757" s="145">
        <v>375</v>
      </c>
      <c r="AA757" s="136">
        <f>ROUND((T757+X757)-MAX(0.3*(T757-131-231),0),0)</f>
        <v>572</v>
      </c>
      <c r="AB757" s="136">
        <f>ROUND((U757+Y757)-MAX(0.3*(U757-131-231),0),0)</f>
        <v>696</v>
      </c>
      <c r="AC757" s="136">
        <f>ROUND((V757+Z757)-MAX(0.3*(V757-131-231),0),0)</f>
        <v>808</v>
      </c>
      <c r="AD757" s="203">
        <v>1507</v>
      </c>
      <c r="AE757" s="136">
        <v>446</v>
      </c>
      <c r="AF757" s="136">
        <v>15</v>
      </c>
      <c r="AG757" s="136">
        <f>SUM(AE757:AF757)</f>
        <v>461</v>
      </c>
      <c r="AH757" s="136">
        <f>ROUND((AG757+W757)-MAX(0.3*(AG757-131-231),0),0)</f>
        <v>543</v>
      </c>
      <c r="AI757" s="203">
        <v>107</v>
      </c>
      <c r="AJ757" s="204">
        <v>14.5</v>
      </c>
      <c r="AK757" s="136">
        <v>0</v>
      </c>
      <c r="AL757" s="136">
        <v>25</v>
      </c>
      <c r="AM757" s="136">
        <v>45</v>
      </c>
      <c r="AN757" s="6">
        <v>0.36</v>
      </c>
      <c r="AO757" s="136">
        <v>17</v>
      </c>
      <c r="AP757" s="136">
        <v>18</v>
      </c>
      <c r="AQ757" s="6">
        <v>0.49</v>
      </c>
      <c r="AR757" s="149">
        <v>7.6499999999999999E-2</v>
      </c>
      <c r="AS757" s="149">
        <v>0.23599999999999999</v>
      </c>
      <c r="AT757" s="149">
        <v>0.3</v>
      </c>
      <c r="AU757" s="149">
        <v>0.3</v>
      </c>
      <c r="AV757" s="136">
        <v>306</v>
      </c>
      <c r="AW757" s="136">
        <v>2038</v>
      </c>
      <c r="AX757" s="136">
        <v>2528</v>
      </c>
      <c r="AY757" s="136">
        <v>2528</v>
      </c>
      <c r="AZ757" s="149">
        <v>7.6499999999999999E-2</v>
      </c>
      <c r="BA757" s="149">
        <v>0.1598</v>
      </c>
      <c r="BB757" s="149">
        <v>0.17680000000000001</v>
      </c>
      <c r="BC757" s="149">
        <v>0.17680000000000001</v>
      </c>
      <c r="BD757" s="138">
        <v>0</v>
      </c>
      <c r="BE757" s="138"/>
      <c r="BF757" s="138"/>
      <c r="BG757" s="136">
        <v>0</v>
      </c>
      <c r="BH757" s="6">
        <v>4.25</v>
      </c>
      <c r="BI757" s="6">
        <v>4.25</v>
      </c>
      <c r="BJ757" s="136">
        <v>13195</v>
      </c>
      <c r="BK757" s="136">
        <v>2578</v>
      </c>
      <c r="BL757" s="136">
        <v>140</v>
      </c>
      <c r="BM757" s="136">
        <v>10477</v>
      </c>
      <c r="BN757" s="238">
        <v>72151</v>
      </c>
      <c r="BO757" s="136">
        <v>22815.583333333296</v>
      </c>
      <c r="BP757" s="136">
        <v>34917.131744444501</v>
      </c>
      <c r="BQ757" s="136">
        <v>10975.790988888901</v>
      </c>
      <c r="BR757" s="136">
        <v>106458.588033333</v>
      </c>
      <c r="BS757" s="136">
        <v>11294.9251</v>
      </c>
      <c r="BT757" s="136">
        <v>1060.6198999999999</v>
      </c>
      <c r="BU757" s="136">
        <v>14547.4050333333</v>
      </c>
    </row>
    <row r="758" spans="1:73">
      <c r="A758" s="4" t="s">
        <v>113</v>
      </c>
      <c r="B758" s="137">
        <v>43</v>
      </c>
      <c r="C758" s="137">
        <v>1994</v>
      </c>
      <c r="D758" s="190">
        <v>5163016</v>
      </c>
      <c r="E758" s="141">
        <v>2531129</v>
      </c>
      <c r="F758" s="141">
        <v>128809</v>
      </c>
      <c r="G758" s="191">
        <v>4.8</v>
      </c>
      <c r="H758" s="209"/>
      <c r="I758" s="209"/>
      <c r="J758" s="209"/>
      <c r="K758" s="145">
        <v>129895</v>
      </c>
      <c r="L758" s="197"/>
      <c r="N758" s="140">
        <v>106695942</v>
      </c>
      <c r="O758" s="145">
        <v>63763</v>
      </c>
      <c r="P758" s="145">
        <v>299686</v>
      </c>
      <c r="Q758" s="145">
        <v>110766</v>
      </c>
      <c r="R758" s="145">
        <v>734565.6</v>
      </c>
      <c r="S758" s="145">
        <v>307116.59999999998</v>
      </c>
      <c r="T758" s="145">
        <v>142</v>
      </c>
      <c r="U758" s="145">
        <v>185</v>
      </c>
      <c r="V758" s="145">
        <v>226</v>
      </c>
      <c r="W758" s="145">
        <v>112</v>
      </c>
      <c r="X758" s="145">
        <v>206</v>
      </c>
      <c r="Y758" s="145">
        <v>295</v>
      </c>
      <c r="Z758" s="145">
        <v>375</v>
      </c>
      <c r="AA758" s="136">
        <f>ROUND((T758+X758)-MAX(0.3*(T758-131-231),0),0)</f>
        <v>348</v>
      </c>
      <c r="AB758" s="136">
        <f>ROUND((U758+Y758)-MAX(0.3*(U758-131-231),0),0)</f>
        <v>480</v>
      </c>
      <c r="AC758" s="136">
        <f>ROUND((V758+Z758)-MAX(0.3*(V758-131-231),0),0)</f>
        <v>601</v>
      </c>
      <c r="AD758" s="203">
        <v>19466</v>
      </c>
      <c r="AE758" s="136">
        <v>446</v>
      </c>
      <c r="AF758" s="136">
        <v>0</v>
      </c>
      <c r="AG758" s="136">
        <f>SUM(AE758:AF758)</f>
        <v>446</v>
      </c>
      <c r="AH758" s="136">
        <f>ROUND((AG758+W758)-MAX(0.3*(AG758-131-231),0),0)</f>
        <v>533</v>
      </c>
      <c r="AI758" s="203">
        <v>779</v>
      </c>
      <c r="AJ758" s="204">
        <v>14.6</v>
      </c>
      <c r="AK758" s="136">
        <v>1</v>
      </c>
      <c r="AL758" s="136">
        <v>57</v>
      </c>
      <c r="AM758" s="136">
        <v>42</v>
      </c>
      <c r="AN758" s="6">
        <v>0.57999999999999996</v>
      </c>
      <c r="AO758" s="136">
        <v>20</v>
      </c>
      <c r="AP758" s="136">
        <v>13</v>
      </c>
      <c r="AQ758" s="6">
        <v>0.61</v>
      </c>
      <c r="AR758" s="149">
        <v>7.6499999999999999E-2</v>
      </c>
      <c r="AS758" s="149">
        <v>0.23599999999999999</v>
      </c>
      <c r="AT758" s="149">
        <v>0.3</v>
      </c>
      <c r="AU758" s="149">
        <v>0.3</v>
      </c>
      <c r="AV758" s="136">
        <v>306</v>
      </c>
      <c r="AW758" s="136">
        <v>2038</v>
      </c>
      <c r="AX758" s="136">
        <v>2528</v>
      </c>
      <c r="AY758" s="136">
        <v>2528</v>
      </c>
      <c r="AZ758" s="149">
        <v>7.6499999999999999E-2</v>
      </c>
      <c r="BA758" s="149">
        <v>0.1598</v>
      </c>
      <c r="BB758" s="149">
        <v>0.17680000000000001</v>
      </c>
      <c r="BC758" s="149">
        <v>0.17680000000000001</v>
      </c>
      <c r="BD758" s="138">
        <v>0</v>
      </c>
      <c r="BE758" s="138"/>
      <c r="BF758" s="138"/>
      <c r="BG758" s="136">
        <v>0</v>
      </c>
      <c r="BH758" s="6">
        <v>4.25</v>
      </c>
      <c r="BI758" s="6">
        <v>4.25</v>
      </c>
      <c r="BJ758" s="136">
        <v>174539</v>
      </c>
      <c r="BK758" s="136">
        <v>34793</v>
      </c>
      <c r="BL758" s="136">
        <v>1948</v>
      </c>
      <c r="BM758" s="136">
        <v>137798</v>
      </c>
      <c r="BN758" s="238">
        <v>938711</v>
      </c>
      <c r="BO758" s="136">
        <v>130378</v>
      </c>
      <c r="BP758" s="136">
        <v>250828.938077778</v>
      </c>
      <c r="BQ758" s="136">
        <v>36874.496877777798</v>
      </c>
      <c r="BR758" s="136">
        <v>593874.62542222196</v>
      </c>
      <c r="BS758" s="136">
        <v>121433.02054444401</v>
      </c>
      <c r="BT758" s="136">
        <v>10763.287155555599</v>
      </c>
      <c r="BU758" s="136">
        <v>164345.319444444</v>
      </c>
    </row>
    <row r="759" spans="1:73">
      <c r="A759" s="4" t="s">
        <v>114</v>
      </c>
      <c r="B759" s="137">
        <v>44</v>
      </c>
      <c r="C759" s="137">
        <v>1994</v>
      </c>
      <c r="D759" s="190">
        <v>18338319</v>
      </c>
      <c r="E759" s="141">
        <v>8793183</v>
      </c>
      <c r="F759" s="141">
        <v>609858</v>
      </c>
      <c r="G759" s="191">
        <v>6.5</v>
      </c>
      <c r="H759" s="209"/>
      <c r="I759" s="209"/>
      <c r="J759" s="209"/>
      <c r="K759" s="145">
        <v>475990</v>
      </c>
      <c r="L759" s="197"/>
      <c r="N759" s="140">
        <v>375106640</v>
      </c>
      <c r="O759" s="145">
        <v>132915</v>
      </c>
      <c r="P759" s="145">
        <v>787504</v>
      </c>
      <c r="Q759" s="145">
        <v>283744</v>
      </c>
      <c r="R759" s="145">
        <v>2725788</v>
      </c>
      <c r="S759" s="145">
        <v>1001558</v>
      </c>
      <c r="T759" s="145">
        <v>158</v>
      </c>
      <c r="U759" s="145">
        <v>184</v>
      </c>
      <c r="V759" s="145">
        <v>221</v>
      </c>
      <c r="W759" s="145">
        <v>112</v>
      </c>
      <c r="X759" s="145">
        <v>206</v>
      </c>
      <c r="Y759" s="145">
        <v>295</v>
      </c>
      <c r="Z759" s="145">
        <v>375</v>
      </c>
      <c r="AA759" s="136">
        <f>ROUND((T759+X759)-MAX(0.3*(T759-131-231),0),0)</f>
        <v>364</v>
      </c>
      <c r="AB759" s="136">
        <f>ROUND((U759+Y759)-MAX(0.3*(U759-131-231),0),0)</f>
        <v>479</v>
      </c>
      <c r="AC759" s="136">
        <f>ROUND((V759+Z759)-MAX(0.3*(V759-131-231),0),0)</f>
        <v>596</v>
      </c>
      <c r="AD759" s="203">
        <v>53510</v>
      </c>
      <c r="AE759" s="136">
        <v>446</v>
      </c>
      <c r="AF759" s="136">
        <v>0</v>
      </c>
      <c r="AG759" s="136">
        <f>SUM(AE759:AF759)</f>
        <v>446</v>
      </c>
      <c r="AH759" s="136">
        <f>ROUND((AG759+W759)-MAX(0.3*(AG759-131-231),0),0)</f>
        <v>533</v>
      </c>
      <c r="AI759" s="203">
        <v>3603</v>
      </c>
      <c r="AJ759" s="204">
        <v>19.100000000000001</v>
      </c>
      <c r="AK759" s="136">
        <v>1</v>
      </c>
      <c r="AL759" s="136">
        <v>93</v>
      </c>
      <c r="AM759" s="136">
        <v>57</v>
      </c>
      <c r="AN759" s="6">
        <v>0.62</v>
      </c>
      <c r="AO759" s="136">
        <v>22</v>
      </c>
      <c r="AP759" s="136">
        <v>9</v>
      </c>
      <c r="AQ759" s="6">
        <v>0.71</v>
      </c>
      <c r="AR759" s="149">
        <v>7.6499999999999999E-2</v>
      </c>
      <c r="AS759" s="149">
        <v>0.23599999999999999</v>
      </c>
      <c r="AT759" s="149">
        <v>0.3</v>
      </c>
      <c r="AU759" s="149">
        <v>0.3</v>
      </c>
      <c r="AV759" s="136">
        <v>306</v>
      </c>
      <c r="AW759" s="136">
        <v>2038</v>
      </c>
      <c r="AX759" s="136">
        <v>2528</v>
      </c>
      <c r="AY759" s="136">
        <v>2528</v>
      </c>
      <c r="AZ759" s="149">
        <v>7.6499999999999999E-2</v>
      </c>
      <c r="BA759" s="149">
        <v>0.1598</v>
      </c>
      <c r="BB759" s="149">
        <v>0.17680000000000001</v>
      </c>
      <c r="BC759" s="149">
        <v>0.17680000000000001</v>
      </c>
      <c r="BD759" s="138">
        <v>0</v>
      </c>
      <c r="BE759" s="138"/>
      <c r="BF759" s="138"/>
      <c r="BG759" s="136">
        <v>0</v>
      </c>
      <c r="BH759" s="6">
        <v>4.25</v>
      </c>
      <c r="BI759" s="6">
        <v>3.35</v>
      </c>
      <c r="BJ759" s="136">
        <v>390346</v>
      </c>
      <c r="BK759" s="136">
        <v>127750</v>
      </c>
      <c r="BL759" s="136">
        <v>5624</v>
      </c>
      <c r="BM759" s="136">
        <v>256972</v>
      </c>
      <c r="BN759" s="238">
        <v>2513959</v>
      </c>
      <c r="BO759" s="136">
        <v>602937.25</v>
      </c>
      <c r="BP759" s="136">
        <v>1240610.959</v>
      </c>
      <c r="BQ759" s="136">
        <v>142717.71578888901</v>
      </c>
      <c r="BR759" s="136">
        <v>2138169.1238111099</v>
      </c>
      <c r="BS759" s="136">
        <v>569937.725055555</v>
      </c>
      <c r="BT759" s="136">
        <v>33996.039822222199</v>
      </c>
      <c r="BU759" s="136">
        <v>680359.22332222201</v>
      </c>
    </row>
    <row r="760" spans="1:73">
      <c r="A760" s="4" t="s">
        <v>115</v>
      </c>
      <c r="B760" s="137">
        <v>45</v>
      </c>
      <c r="C760" s="137">
        <v>1994</v>
      </c>
      <c r="D760" s="190">
        <v>1930436</v>
      </c>
      <c r="E760" s="141">
        <v>953282</v>
      </c>
      <c r="F760" s="141">
        <v>37509</v>
      </c>
      <c r="G760" s="191">
        <v>3.8</v>
      </c>
      <c r="H760" s="209"/>
      <c r="I760" s="209"/>
      <c r="J760" s="209"/>
      <c r="K760" s="145">
        <v>42591</v>
      </c>
      <c r="L760" s="197"/>
      <c r="N760" s="140">
        <v>35050599</v>
      </c>
      <c r="O760" s="145">
        <v>117713</v>
      </c>
      <c r="P760" s="145">
        <v>49882</v>
      </c>
      <c r="Q760" s="145">
        <v>17801</v>
      </c>
      <c r="R760" s="145">
        <v>127709.8</v>
      </c>
      <c r="S760" s="145">
        <v>46340.25</v>
      </c>
      <c r="T760" s="145">
        <v>332</v>
      </c>
      <c r="U760" s="145">
        <v>414</v>
      </c>
      <c r="V760" s="145">
        <v>484</v>
      </c>
      <c r="W760" s="145">
        <v>112</v>
      </c>
      <c r="X760" s="145">
        <v>206</v>
      </c>
      <c r="Y760" s="145">
        <v>295</v>
      </c>
      <c r="Z760" s="145">
        <v>375</v>
      </c>
      <c r="AA760" s="136">
        <f>ROUND((T760+X760)-MAX(0.3*(T760-131-231),0),0)</f>
        <v>538</v>
      </c>
      <c r="AB760" s="136">
        <f>ROUND((U760+Y760)-MAX(0.3*(U760-131-231),0),0)</f>
        <v>693</v>
      </c>
      <c r="AC760" s="136">
        <f>ROUND((V760+Z760)-MAX(0.3*(V760-131-231),0),0)</f>
        <v>822</v>
      </c>
      <c r="AD760" s="203">
        <v>2684</v>
      </c>
      <c r="AE760" s="136">
        <v>446</v>
      </c>
      <c r="AF760" s="136">
        <v>1</v>
      </c>
      <c r="AG760" s="136">
        <f>SUM(AE760:AF760)</f>
        <v>447</v>
      </c>
      <c r="AH760" s="136">
        <f>ROUND((AG760+W760)-MAX(0.3*(AG760-131-231),0),0)</f>
        <v>534</v>
      </c>
      <c r="AI760" s="203">
        <v>154</v>
      </c>
      <c r="AJ760" s="204">
        <v>8</v>
      </c>
      <c r="AK760" s="136">
        <v>0</v>
      </c>
      <c r="AL760" s="136">
        <v>31</v>
      </c>
      <c r="AM760" s="136">
        <v>44</v>
      </c>
      <c r="AN760" s="6">
        <v>0.41</v>
      </c>
      <c r="AO760" s="136">
        <v>10</v>
      </c>
      <c r="AP760" s="136">
        <v>19</v>
      </c>
      <c r="AQ760" s="6">
        <v>0.34</v>
      </c>
      <c r="AR760" s="149">
        <v>7.6499999999999999E-2</v>
      </c>
      <c r="AS760" s="149">
        <v>0.23599999999999999</v>
      </c>
      <c r="AT760" s="149">
        <v>0.3</v>
      </c>
      <c r="AU760" s="149">
        <v>0.3</v>
      </c>
      <c r="AV760" s="136">
        <v>306</v>
      </c>
      <c r="AW760" s="136">
        <v>2038</v>
      </c>
      <c r="AX760" s="136">
        <v>2528</v>
      </c>
      <c r="AY760" s="136">
        <v>2528</v>
      </c>
      <c r="AZ760" s="149">
        <v>7.6499999999999999E-2</v>
      </c>
      <c r="BA760" s="149">
        <v>0.1598</v>
      </c>
      <c r="BB760" s="149">
        <v>0.17680000000000001</v>
      </c>
      <c r="BC760" s="149">
        <v>0.17680000000000001</v>
      </c>
      <c r="BD760" s="138">
        <v>0</v>
      </c>
      <c r="BE760" s="138"/>
      <c r="BF760" s="138"/>
      <c r="BG760" s="136">
        <v>0</v>
      </c>
      <c r="BH760" s="6">
        <v>4.25</v>
      </c>
      <c r="BI760" s="6">
        <v>4.25</v>
      </c>
      <c r="BJ760" s="136">
        <v>19807</v>
      </c>
      <c r="BK760" s="136">
        <v>2207</v>
      </c>
      <c r="BL760" s="136">
        <v>309</v>
      </c>
      <c r="BM760" s="136">
        <v>17291</v>
      </c>
      <c r="BN760" s="238">
        <v>157099</v>
      </c>
      <c r="BO760" s="136">
        <v>55335.916666666701</v>
      </c>
      <c r="BP760" s="136">
        <v>71691.9843555556</v>
      </c>
      <c r="BQ760" s="136">
        <v>31531.1829666667</v>
      </c>
      <c r="BR760" s="136">
        <v>246263.09479999999</v>
      </c>
      <c r="BS760" s="136">
        <v>16108.625144444401</v>
      </c>
      <c r="BT760" s="136">
        <v>2264.5454222222202</v>
      </c>
      <c r="BU760" s="136">
        <v>21859.762666666698</v>
      </c>
    </row>
    <row r="761" spans="1:73">
      <c r="A761" s="4" t="s">
        <v>116</v>
      </c>
      <c r="B761" s="137">
        <v>46</v>
      </c>
      <c r="C761" s="137">
        <v>1994</v>
      </c>
      <c r="D761" s="190">
        <v>578900</v>
      </c>
      <c r="E761" s="141">
        <v>301185</v>
      </c>
      <c r="F761" s="141">
        <v>14430</v>
      </c>
      <c r="G761" s="191">
        <v>4.5999999999999996</v>
      </c>
      <c r="H761" s="209"/>
      <c r="I761" s="209"/>
      <c r="J761" s="209"/>
      <c r="K761" s="145">
        <v>13689</v>
      </c>
      <c r="L761" s="197"/>
      <c r="N761" s="140">
        <v>12122967</v>
      </c>
      <c r="O761" s="145">
        <v>4585</v>
      </c>
      <c r="P761" s="145">
        <v>27815</v>
      </c>
      <c r="Q761" s="145">
        <v>9883</v>
      </c>
      <c r="R761" s="145">
        <v>64556.67</v>
      </c>
      <c r="S761" s="145">
        <v>28547</v>
      </c>
      <c r="T761" s="145">
        <v>536</v>
      </c>
      <c r="U761" s="145">
        <v>638</v>
      </c>
      <c r="V761" s="145">
        <v>717</v>
      </c>
      <c r="W761" s="145">
        <v>112</v>
      </c>
      <c r="X761" s="145">
        <v>206</v>
      </c>
      <c r="Y761" s="145">
        <v>295</v>
      </c>
      <c r="Z761" s="145">
        <v>375</v>
      </c>
      <c r="AA761" s="136">
        <f>ROUND((T761+X761)-MAX(0.3*(T761-131-231),0),0)</f>
        <v>690</v>
      </c>
      <c r="AB761" s="136">
        <f>ROUND((U761+Y761)-MAX(0.3*(U761-131-231),0),0)</f>
        <v>850</v>
      </c>
      <c r="AC761" s="136">
        <f>ROUND((V761+Z761)-MAX(0.3*(V761-131-231),0),0)</f>
        <v>986</v>
      </c>
      <c r="AD761" s="203">
        <v>748</v>
      </c>
      <c r="AE761" s="136">
        <v>446</v>
      </c>
      <c r="AF761" s="136">
        <v>55</v>
      </c>
      <c r="AG761" s="136">
        <f>SUM(AE761:AF761)</f>
        <v>501</v>
      </c>
      <c r="AH761" s="136">
        <f>ROUND((AG761+W761)-MAX(0.3*(AG761-131-231),0),0)</f>
        <v>571</v>
      </c>
      <c r="AI761" s="203">
        <v>45</v>
      </c>
      <c r="AJ761" s="204">
        <v>7.6</v>
      </c>
      <c r="AK761" s="136">
        <v>1</v>
      </c>
      <c r="AL761" s="136">
        <v>73</v>
      </c>
      <c r="AM761" s="136">
        <v>75</v>
      </c>
      <c r="AN761" s="6">
        <v>0.49</v>
      </c>
      <c r="AO761" s="136">
        <v>15</v>
      </c>
      <c r="AP761" s="136">
        <v>15</v>
      </c>
      <c r="AQ761" s="6">
        <v>0.5</v>
      </c>
      <c r="AR761" s="149">
        <v>7.6499999999999999E-2</v>
      </c>
      <c r="AS761" s="149">
        <v>0.23599999999999999</v>
      </c>
      <c r="AT761" s="149">
        <v>0.3</v>
      </c>
      <c r="AU761" s="149">
        <v>0.3</v>
      </c>
      <c r="AV761" s="136">
        <v>306</v>
      </c>
      <c r="AW761" s="136">
        <v>2038</v>
      </c>
      <c r="AX761" s="136">
        <v>2528</v>
      </c>
      <c r="AY761" s="136">
        <v>2528</v>
      </c>
      <c r="AZ761" s="149">
        <v>7.6499999999999999E-2</v>
      </c>
      <c r="BA761" s="149">
        <v>0.1598</v>
      </c>
      <c r="BB761" s="149">
        <v>0.17680000000000001</v>
      </c>
      <c r="BC761" s="149">
        <v>0.17680000000000001</v>
      </c>
      <c r="BD761" s="138">
        <v>0.25</v>
      </c>
      <c r="BE761" s="138"/>
      <c r="BF761" s="138"/>
      <c r="BG761" s="136">
        <v>1</v>
      </c>
      <c r="BH761" s="6">
        <v>4.25</v>
      </c>
      <c r="BI761" s="6">
        <v>4.25</v>
      </c>
      <c r="BJ761" s="136">
        <v>12681</v>
      </c>
      <c r="BK761" s="136">
        <v>2177</v>
      </c>
      <c r="BL761" s="136">
        <v>129</v>
      </c>
      <c r="BM761" s="136">
        <v>10375</v>
      </c>
      <c r="BN761" s="238">
        <v>94150</v>
      </c>
      <c r="BO761" s="136">
        <v>16064.5</v>
      </c>
      <c r="BP761" s="136">
        <v>16890.094433333299</v>
      </c>
      <c r="BQ761" s="136">
        <v>3876.6263777777799</v>
      </c>
      <c r="BR761" s="136">
        <v>48614.407277777798</v>
      </c>
      <c r="BS761" s="136">
        <v>6032.0554444444497</v>
      </c>
      <c r="BT761" s="136">
        <v>686.71514444444404</v>
      </c>
      <c r="BU761" s="136">
        <v>9099.8441777777807</v>
      </c>
    </row>
    <row r="762" spans="1:73">
      <c r="A762" s="4" t="s">
        <v>117</v>
      </c>
      <c r="B762" s="137">
        <v>47</v>
      </c>
      <c r="C762" s="137">
        <v>1994</v>
      </c>
      <c r="D762" s="190">
        <v>6536771</v>
      </c>
      <c r="E762" s="141">
        <v>3262236</v>
      </c>
      <c r="F762" s="141">
        <v>166665</v>
      </c>
      <c r="G762" s="191">
        <v>4.9000000000000004</v>
      </c>
      <c r="H762" s="209"/>
      <c r="I762" s="209"/>
      <c r="J762" s="209"/>
      <c r="K762" s="145">
        <v>177057</v>
      </c>
      <c r="L762" s="197"/>
      <c r="N762" s="140">
        <v>159147104</v>
      </c>
      <c r="O762" s="145">
        <v>73749</v>
      </c>
      <c r="P762" s="145">
        <v>194603</v>
      </c>
      <c r="Q762" s="145">
        <v>74818</v>
      </c>
      <c r="R762" s="145">
        <v>547119.5</v>
      </c>
      <c r="S762" s="145">
        <v>232171.9</v>
      </c>
      <c r="T762" s="145">
        <v>294</v>
      </c>
      <c r="U762" s="145">
        <v>354</v>
      </c>
      <c r="V762" s="145">
        <v>410</v>
      </c>
      <c r="W762" s="145">
        <v>112</v>
      </c>
      <c r="X762" s="145">
        <v>206</v>
      </c>
      <c r="Y762" s="145">
        <v>295</v>
      </c>
      <c r="Z762" s="145">
        <v>375</v>
      </c>
      <c r="AA762" s="136">
        <f>ROUND((T762+X762)-MAX(0.3*(T762-131-231),0),0)</f>
        <v>500</v>
      </c>
      <c r="AB762" s="136">
        <f>ROUND((U762+Y762)-MAX(0.3*(U762-131-231),0),0)</f>
        <v>649</v>
      </c>
      <c r="AC762" s="136">
        <f>ROUND((V762+Z762)-MAX(0.3*(V762-131-231),0),0)</f>
        <v>771</v>
      </c>
      <c r="AD762" s="203">
        <v>16249</v>
      </c>
      <c r="AE762" s="136">
        <v>446</v>
      </c>
      <c r="AF762" s="136">
        <v>0</v>
      </c>
      <c r="AG762" s="136">
        <f>SUM(AE762:AF762)</f>
        <v>446</v>
      </c>
      <c r="AH762" s="136">
        <f>ROUND((AG762+W762)-MAX(0.3*(AG762-131-231),0),0)</f>
        <v>533</v>
      </c>
      <c r="AI762" s="203">
        <v>710</v>
      </c>
      <c r="AJ762" s="204">
        <v>10.7</v>
      </c>
      <c r="AK762" s="136">
        <v>0</v>
      </c>
      <c r="AL762" s="136">
        <v>58</v>
      </c>
      <c r="AM762" s="136">
        <v>41</v>
      </c>
      <c r="AN762" s="6">
        <v>0.59</v>
      </c>
      <c r="AO762" s="136">
        <v>22</v>
      </c>
      <c r="AP762" s="136">
        <v>18</v>
      </c>
      <c r="AQ762" s="6">
        <v>0.55000000000000004</v>
      </c>
      <c r="AR762" s="149">
        <v>7.6499999999999999E-2</v>
      </c>
      <c r="AS762" s="149">
        <v>0.23599999999999999</v>
      </c>
      <c r="AT762" s="149">
        <v>0.3</v>
      </c>
      <c r="AU762" s="149">
        <v>0.3</v>
      </c>
      <c r="AV762" s="136">
        <v>306</v>
      </c>
      <c r="AW762" s="136">
        <v>2038</v>
      </c>
      <c r="AX762" s="136">
        <v>2528</v>
      </c>
      <c r="AY762" s="136">
        <v>2528</v>
      </c>
      <c r="AZ762" s="149">
        <v>7.6499999999999999E-2</v>
      </c>
      <c r="BA762" s="149">
        <v>0.1598</v>
      </c>
      <c r="BB762" s="149">
        <v>0.17680000000000001</v>
      </c>
      <c r="BC762" s="149">
        <v>0.17680000000000001</v>
      </c>
      <c r="BD762" s="138">
        <v>0</v>
      </c>
      <c r="BE762" s="138"/>
      <c r="BF762" s="138"/>
      <c r="BG762" s="136">
        <v>0</v>
      </c>
      <c r="BH762" s="6">
        <v>4.25</v>
      </c>
      <c r="BI762" s="6">
        <v>4.25</v>
      </c>
      <c r="BJ762" s="136">
        <v>124855</v>
      </c>
      <c r="BK762" s="136">
        <v>28895</v>
      </c>
      <c r="BL762" s="136">
        <v>1622</v>
      </c>
      <c r="BM762" s="136">
        <v>94338</v>
      </c>
      <c r="BN762" s="238">
        <v>642947</v>
      </c>
      <c r="BO762" s="136">
        <v>125204.08333333299</v>
      </c>
      <c r="BP762" s="136">
        <v>216052.101722222</v>
      </c>
      <c r="BQ762" s="136">
        <v>39563.780722222204</v>
      </c>
      <c r="BR762" s="136">
        <v>589671.46112222201</v>
      </c>
      <c r="BS762" s="136">
        <v>99893.850733333296</v>
      </c>
      <c r="BT762" s="136">
        <v>8869.8196333333308</v>
      </c>
      <c r="BU762" s="136">
        <v>136648.687522222</v>
      </c>
    </row>
    <row r="763" spans="1:73">
      <c r="A763" s="4" t="s">
        <v>118</v>
      </c>
      <c r="B763" s="137">
        <v>48</v>
      </c>
      <c r="C763" s="137">
        <v>1994</v>
      </c>
      <c r="D763" s="190">
        <v>5334896</v>
      </c>
      <c r="E763" s="141">
        <v>2559932</v>
      </c>
      <c r="F763" s="141">
        <v>179540</v>
      </c>
      <c r="G763" s="191">
        <v>6.6</v>
      </c>
      <c r="H763" s="209"/>
      <c r="I763" s="209"/>
      <c r="J763" s="209"/>
      <c r="K763" s="145">
        <v>150805</v>
      </c>
      <c r="L763" s="197"/>
      <c r="N763" s="140">
        <v>126288890</v>
      </c>
      <c r="O763" s="145">
        <v>944827</v>
      </c>
      <c r="P763" s="145">
        <v>291534</v>
      </c>
      <c r="Q763" s="145">
        <v>102952</v>
      </c>
      <c r="R763" s="145">
        <v>467617.3</v>
      </c>
      <c r="S763" s="145">
        <v>196416.7</v>
      </c>
      <c r="T763" s="145">
        <v>440</v>
      </c>
      <c r="U763" s="145">
        <v>546</v>
      </c>
      <c r="V763" s="145">
        <v>642</v>
      </c>
      <c r="W763" s="145">
        <v>112</v>
      </c>
      <c r="X763" s="145">
        <v>206</v>
      </c>
      <c r="Y763" s="145">
        <v>295</v>
      </c>
      <c r="Z763" s="145">
        <v>375</v>
      </c>
      <c r="AA763" s="136">
        <f>ROUND((T763+X763)-MAX(0.3*(T763-131-231),0),0)</f>
        <v>623</v>
      </c>
      <c r="AB763" s="136">
        <f>ROUND((U763+Y763)-MAX(0.3*(U763-131-231),0),0)</f>
        <v>786</v>
      </c>
      <c r="AC763" s="136">
        <f>ROUND((V763+Z763)-MAX(0.3*(V763-131-231),0),0)</f>
        <v>933</v>
      </c>
      <c r="AD763" s="203">
        <v>15120</v>
      </c>
      <c r="AE763" s="136">
        <v>446</v>
      </c>
      <c r="AF763" s="136">
        <v>28</v>
      </c>
      <c r="AG763" s="136">
        <f>SUM(AE763:AF763)</f>
        <v>474</v>
      </c>
      <c r="AH763" s="136">
        <f>ROUND((AG763+W763)-MAX(0.3*(AG763-131-231),0),0)</f>
        <v>552</v>
      </c>
      <c r="AI763" s="203">
        <v>614</v>
      </c>
      <c r="AJ763" s="204">
        <v>11.7</v>
      </c>
      <c r="AK763" s="136">
        <v>1</v>
      </c>
      <c r="AL763" s="136">
        <v>58</v>
      </c>
      <c r="AM763" s="136">
        <v>40</v>
      </c>
      <c r="AN763" s="6">
        <v>0.59</v>
      </c>
      <c r="AO763" s="136">
        <v>24</v>
      </c>
      <c r="AP763" s="136">
        <v>25</v>
      </c>
      <c r="AQ763" s="6">
        <v>0.49</v>
      </c>
      <c r="AR763" s="149">
        <v>7.6499999999999999E-2</v>
      </c>
      <c r="AS763" s="149">
        <v>0.23599999999999999</v>
      </c>
      <c r="AT763" s="149">
        <v>0.3</v>
      </c>
      <c r="AU763" s="149">
        <v>0.3</v>
      </c>
      <c r="AV763" s="136">
        <v>306</v>
      </c>
      <c r="AW763" s="136">
        <v>2038</v>
      </c>
      <c r="AX763" s="136">
        <v>2528</v>
      </c>
      <c r="AY763" s="136">
        <v>2528</v>
      </c>
      <c r="AZ763" s="149">
        <v>7.6499999999999999E-2</v>
      </c>
      <c r="BA763" s="149">
        <v>0.1598</v>
      </c>
      <c r="BB763" s="149">
        <v>0.17680000000000001</v>
      </c>
      <c r="BC763" s="149">
        <v>0.17680000000000001</v>
      </c>
      <c r="BD763" s="138">
        <v>0</v>
      </c>
      <c r="BE763" s="138"/>
      <c r="BF763" s="138"/>
      <c r="BG763" s="136">
        <v>0</v>
      </c>
      <c r="BH763" s="6">
        <v>4.25</v>
      </c>
      <c r="BI763" s="6">
        <v>4.9000000000000004</v>
      </c>
      <c r="BJ763" s="136">
        <v>87892</v>
      </c>
      <c r="BK763" s="136">
        <v>12903</v>
      </c>
      <c r="BL763" s="136">
        <v>926</v>
      </c>
      <c r="BM763" s="136">
        <v>74063</v>
      </c>
      <c r="BN763" s="238">
        <v>668363</v>
      </c>
      <c r="BO763" s="136">
        <v>97291.166666666701</v>
      </c>
      <c r="BP763" s="136">
        <v>176800.62645555599</v>
      </c>
      <c r="BQ763" s="136">
        <v>36722.059733333299</v>
      </c>
      <c r="BR763" s="136">
        <v>418300.13184444403</v>
      </c>
      <c r="BS763" s="136">
        <v>69569.706155555497</v>
      </c>
      <c r="BT763" s="136">
        <v>4676.7169888888902</v>
      </c>
      <c r="BU763" s="136">
        <v>84314.994611111106</v>
      </c>
    </row>
    <row r="764" spans="1:73">
      <c r="A764" s="4" t="s">
        <v>119</v>
      </c>
      <c r="B764" s="137">
        <v>49</v>
      </c>
      <c r="C764" s="137">
        <v>1994</v>
      </c>
      <c r="D764" s="190">
        <v>1818490</v>
      </c>
      <c r="E764" s="141">
        <v>713372</v>
      </c>
      <c r="F764" s="141">
        <v>69135</v>
      </c>
      <c r="G764" s="191">
        <v>8.8000000000000007</v>
      </c>
      <c r="H764" s="209"/>
      <c r="I764" s="209"/>
      <c r="J764" s="209"/>
      <c r="K764" s="145">
        <v>34592</v>
      </c>
      <c r="L764" s="197"/>
      <c r="N764" s="140">
        <v>31692701</v>
      </c>
      <c r="O764" s="145">
        <v>393052</v>
      </c>
      <c r="P764" s="145">
        <v>114314</v>
      </c>
      <c r="Q764" s="145">
        <v>40729</v>
      </c>
      <c r="R764" s="145">
        <v>321380.09999999998</v>
      </c>
      <c r="S764" s="145">
        <v>126024.8</v>
      </c>
      <c r="T764" s="145">
        <v>201</v>
      </c>
      <c r="U764" s="145">
        <v>249</v>
      </c>
      <c r="V764" s="145">
        <v>312</v>
      </c>
      <c r="W764" s="145">
        <v>112</v>
      </c>
      <c r="X764" s="145">
        <v>206</v>
      </c>
      <c r="Y764" s="145">
        <v>295</v>
      </c>
      <c r="Z764" s="145">
        <v>375</v>
      </c>
      <c r="AA764" s="136">
        <f>ROUND((T764+X764)-MAX(0.3*(T764-131-231),0),0)</f>
        <v>407</v>
      </c>
      <c r="AB764" s="136">
        <f>ROUND((U764+Y764)-MAX(0.3*(U764-131-231),0),0)</f>
        <v>544</v>
      </c>
      <c r="AC764" s="136">
        <f>ROUND((V764+Z764)-MAX(0.3*(V764-131-231),0),0)</f>
        <v>687</v>
      </c>
      <c r="AD764" s="203">
        <v>5420</v>
      </c>
      <c r="AE764" s="136">
        <v>446</v>
      </c>
      <c r="AF764" s="136">
        <v>0</v>
      </c>
      <c r="AG764" s="136">
        <f>SUM(AE764:AF764)</f>
        <v>446</v>
      </c>
      <c r="AH764" s="136">
        <f>ROUND((AG764+W764)-MAX(0.3*(AG764-131-231),0),0)</f>
        <v>533</v>
      </c>
      <c r="AI764" s="203">
        <v>336</v>
      </c>
      <c r="AJ764" s="204">
        <v>18.600000000000001</v>
      </c>
      <c r="AK764" s="136">
        <v>1</v>
      </c>
      <c r="AL764" s="136">
        <v>74</v>
      </c>
      <c r="AM764" s="136">
        <v>26</v>
      </c>
      <c r="AN764" s="6">
        <v>0.74</v>
      </c>
      <c r="AO764" s="136">
        <v>33</v>
      </c>
      <c r="AP764" s="136">
        <v>1</v>
      </c>
      <c r="AQ764" s="6">
        <v>0.97</v>
      </c>
      <c r="AR764" s="149">
        <v>7.6499999999999999E-2</v>
      </c>
      <c r="AS764" s="149">
        <v>0.23599999999999999</v>
      </c>
      <c r="AT764" s="149">
        <v>0.3</v>
      </c>
      <c r="AU764" s="149">
        <v>0.3</v>
      </c>
      <c r="AV764" s="136">
        <v>306</v>
      </c>
      <c r="AW764" s="136">
        <v>2038</v>
      </c>
      <c r="AX764" s="136">
        <v>2528</v>
      </c>
      <c r="AY764" s="136">
        <v>2528</v>
      </c>
      <c r="AZ764" s="149">
        <v>7.6499999999999999E-2</v>
      </c>
      <c r="BA764" s="149">
        <v>0.1598</v>
      </c>
      <c r="BB764" s="149">
        <v>0.17680000000000001</v>
      </c>
      <c r="BC764" s="149">
        <v>0.17680000000000001</v>
      </c>
      <c r="BD764" s="138">
        <v>0</v>
      </c>
      <c r="BE764" s="138"/>
      <c r="BF764" s="138"/>
      <c r="BG764" s="136">
        <v>0</v>
      </c>
      <c r="BH764" s="6">
        <v>4.25</v>
      </c>
      <c r="BI764" s="6">
        <v>4.25</v>
      </c>
      <c r="BJ764" s="136">
        <v>64362</v>
      </c>
      <c r="BK764" s="136">
        <v>8152</v>
      </c>
      <c r="BL764" s="136">
        <v>727</v>
      </c>
      <c r="BM764" s="136">
        <v>55483</v>
      </c>
      <c r="BN764" s="238">
        <v>366638</v>
      </c>
      <c r="BO764" s="136">
        <v>51195.166666666701</v>
      </c>
      <c r="BP764" s="136">
        <v>94132.738355555601</v>
      </c>
      <c r="BQ764" s="136">
        <v>16152.5663444444</v>
      </c>
      <c r="BR764" s="136">
        <v>195129.09025555599</v>
      </c>
      <c r="BS764" s="136">
        <v>54906.946833333299</v>
      </c>
      <c r="BT764" s="136">
        <v>6142.3941111111099</v>
      </c>
      <c r="BU764" s="136">
        <v>80709.217300000004</v>
      </c>
    </row>
    <row r="765" spans="1:73">
      <c r="A765" s="4" t="s">
        <v>120</v>
      </c>
      <c r="B765" s="137">
        <v>50</v>
      </c>
      <c r="C765" s="137">
        <v>1994</v>
      </c>
      <c r="D765" s="190">
        <v>5095504</v>
      </c>
      <c r="E765" s="141">
        <v>2701755</v>
      </c>
      <c r="F765" s="141">
        <v>127767</v>
      </c>
      <c r="G765" s="191">
        <v>4.5</v>
      </c>
      <c r="H765" s="209"/>
      <c r="I765" s="209"/>
      <c r="J765" s="209"/>
      <c r="K765" s="145">
        <v>129437</v>
      </c>
      <c r="L765" s="197"/>
      <c r="N765" s="140">
        <v>113017540</v>
      </c>
      <c r="O765" s="145">
        <v>18827</v>
      </c>
      <c r="P765" s="145">
        <v>226197</v>
      </c>
      <c r="Q765" s="145">
        <v>77207</v>
      </c>
      <c r="R765" s="145">
        <v>329807.2</v>
      </c>
      <c r="S765" s="145">
        <v>121808.8</v>
      </c>
      <c r="T765" s="145">
        <v>440</v>
      </c>
      <c r="U765" s="145">
        <v>517</v>
      </c>
      <c r="V765" s="145">
        <v>617</v>
      </c>
      <c r="W765" s="145">
        <v>112</v>
      </c>
      <c r="X765" s="145">
        <v>206</v>
      </c>
      <c r="Y765" s="145">
        <v>295</v>
      </c>
      <c r="Z765" s="145">
        <v>375</v>
      </c>
      <c r="AA765" s="136">
        <f>ROUND((T765+X765)-MAX(0.3*(T765-131-231),0),0)</f>
        <v>623</v>
      </c>
      <c r="AB765" s="136">
        <f>ROUND((U765+Y765)-MAX(0.3*(U765-131-231),0),0)</f>
        <v>766</v>
      </c>
      <c r="AC765" s="136">
        <f>ROUND((V765+Z765)-MAX(0.3*(V765-131-231),0),0)</f>
        <v>916</v>
      </c>
      <c r="AD765" s="203">
        <v>13712</v>
      </c>
      <c r="AE765" s="136">
        <v>446</v>
      </c>
      <c r="AF765" s="136">
        <v>85</v>
      </c>
      <c r="AG765" s="136">
        <f>SUM(AE765:AF765)</f>
        <v>531</v>
      </c>
      <c r="AH765" s="136">
        <f>ROUND((AG765+W765)-MAX(0.3*(AG765-131-231),0),0)</f>
        <v>592</v>
      </c>
      <c r="AI765" s="203">
        <v>453</v>
      </c>
      <c r="AJ765" s="204">
        <v>9</v>
      </c>
      <c r="AK765" s="136">
        <v>0</v>
      </c>
      <c r="AL765" s="136">
        <v>58</v>
      </c>
      <c r="AM765" s="136">
        <v>41</v>
      </c>
      <c r="AN765" s="6">
        <v>0.59</v>
      </c>
      <c r="AO765" s="136">
        <v>19</v>
      </c>
      <c r="AP765" s="136">
        <v>14</v>
      </c>
      <c r="AQ765" s="6">
        <v>0.57999999999999996</v>
      </c>
      <c r="AR765" s="149">
        <v>7.6499999999999999E-2</v>
      </c>
      <c r="AS765" s="149">
        <v>0.23599999999999999</v>
      </c>
      <c r="AT765" s="149">
        <v>0.3</v>
      </c>
      <c r="AU765" s="149">
        <v>0.3</v>
      </c>
      <c r="AV765" s="136">
        <v>306</v>
      </c>
      <c r="AW765" s="136">
        <v>2038</v>
      </c>
      <c r="AX765" s="136">
        <v>2528</v>
      </c>
      <c r="AY765" s="136">
        <v>2528</v>
      </c>
      <c r="AZ765" s="149">
        <v>7.6499999999999999E-2</v>
      </c>
      <c r="BA765" s="149">
        <v>0.1598</v>
      </c>
      <c r="BB765" s="149">
        <v>0.17680000000000001</v>
      </c>
      <c r="BC765" s="149">
        <v>0.17680000000000001</v>
      </c>
      <c r="BD765" s="138">
        <v>0.04</v>
      </c>
      <c r="BE765" s="138">
        <v>0.16</v>
      </c>
      <c r="BF765" s="138">
        <v>0.5</v>
      </c>
      <c r="BG765" s="136">
        <v>1</v>
      </c>
      <c r="BH765" s="6">
        <v>4.25</v>
      </c>
      <c r="BI765" s="6">
        <v>4.25</v>
      </c>
      <c r="BJ765" s="136">
        <v>109683</v>
      </c>
      <c r="BK765" s="136">
        <v>19188</v>
      </c>
      <c r="BL765" s="136">
        <v>1214</v>
      </c>
      <c r="BM765" s="136">
        <v>89281</v>
      </c>
      <c r="BN765" s="238">
        <v>473740</v>
      </c>
      <c r="BO765" s="136">
        <v>105651.25</v>
      </c>
      <c r="BP765" s="136">
        <v>146882.005366667</v>
      </c>
      <c r="BQ765" s="136">
        <v>33634.564777777799</v>
      </c>
      <c r="BR765" s="136">
        <v>486446.961511111</v>
      </c>
      <c r="BS765" s="136">
        <v>24589.990022222199</v>
      </c>
      <c r="BT765" s="136">
        <v>1495.37803333333</v>
      </c>
      <c r="BU765" s="136">
        <v>30320.8678111111</v>
      </c>
    </row>
    <row r="766" spans="1:73">
      <c r="A766" s="4" t="s">
        <v>121</v>
      </c>
      <c r="B766" s="137">
        <v>51</v>
      </c>
      <c r="C766" s="137">
        <v>1994</v>
      </c>
      <c r="D766" s="190">
        <v>474982</v>
      </c>
      <c r="E766" s="141">
        <v>238226</v>
      </c>
      <c r="F766" s="141">
        <v>12442</v>
      </c>
      <c r="G766" s="191">
        <v>5</v>
      </c>
      <c r="H766" s="209"/>
      <c r="I766" s="209"/>
      <c r="J766" s="209"/>
      <c r="K766" s="145">
        <v>14070</v>
      </c>
      <c r="L766" s="197"/>
      <c r="N766" s="140">
        <v>10022682</v>
      </c>
      <c r="O766" s="145">
        <v>74611</v>
      </c>
      <c r="P766" s="145">
        <v>16354</v>
      </c>
      <c r="Q766" s="145">
        <v>5740</v>
      </c>
      <c r="R766" s="145">
        <v>34035.42</v>
      </c>
      <c r="S766" s="145">
        <v>12722.5</v>
      </c>
      <c r="T766" s="145">
        <v>320</v>
      </c>
      <c r="U766" s="145">
        <v>360</v>
      </c>
      <c r="V766" s="145">
        <v>390</v>
      </c>
      <c r="W766" s="145">
        <v>112</v>
      </c>
      <c r="X766" s="145">
        <v>206</v>
      </c>
      <c r="Y766" s="145">
        <v>295</v>
      </c>
      <c r="Z766" s="145">
        <v>375</v>
      </c>
      <c r="AA766" s="136">
        <f>ROUND((T766+X766)-MAX(0.3*(T766-131-231),0),0)</f>
        <v>526</v>
      </c>
      <c r="AB766" s="136">
        <f>ROUND((U766+Y766)-MAX(0.3*(U766-131-231),0),0)</f>
        <v>655</v>
      </c>
      <c r="AC766" s="136">
        <f>ROUND((V766+Z766)-MAX(0.3*(V766-131-231),0),0)</f>
        <v>757</v>
      </c>
      <c r="AD766" s="203">
        <v>662</v>
      </c>
      <c r="AE766" s="136">
        <v>446</v>
      </c>
      <c r="AF766" s="136">
        <v>10</v>
      </c>
      <c r="AG766" s="136">
        <f>SUM(AE766:AF766)</f>
        <v>456</v>
      </c>
      <c r="AH766" s="136">
        <f>ROUND((AG766+W766)-MAX(0.3*(AG766-131-231),0),0)</f>
        <v>540</v>
      </c>
      <c r="AI766" s="203">
        <v>45</v>
      </c>
      <c r="AJ766" s="204">
        <v>9.3000000000000007</v>
      </c>
      <c r="AK766" s="136">
        <v>0</v>
      </c>
      <c r="AL766" s="136">
        <v>22</v>
      </c>
      <c r="AM766" s="136">
        <v>42</v>
      </c>
      <c r="AN766" s="6">
        <v>0.34</v>
      </c>
      <c r="AO766" s="136">
        <v>10</v>
      </c>
      <c r="AP766" s="136">
        <v>20</v>
      </c>
      <c r="AQ766" s="6">
        <v>0.33</v>
      </c>
      <c r="AR766" s="149">
        <v>7.6499999999999999E-2</v>
      </c>
      <c r="AS766" s="149">
        <v>0.23599999999999999</v>
      </c>
      <c r="AT766" s="149">
        <v>0.3</v>
      </c>
      <c r="AU766" s="149">
        <v>0.3</v>
      </c>
      <c r="AV766" s="136">
        <v>306</v>
      </c>
      <c r="AW766" s="136">
        <v>2038</v>
      </c>
      <c r="AX766" s="136">
        <v>2528</v>
      </c>
      <c r="AY766" s="136">
        <v>2528</v>
      </c>
      <c r="AZ766" s="149">
        <v>7.6499999999999999E-2</v>
      </c>
      <c r="BA766" s="149">
        <v>0.1598</v>
      </c>
      <c r="BB766" s="149">
        <v>0.17680000000000001</v>
      </c>
      <c r="BC766" s="149">
        <v>0.17680000000000001</v>
      </c>
      <c r="BD766" s="138">
        <v>0</v>
      </c>
      <c r="BE766" s="138"/>
      <c r="BF766" s="138"/>
      <c r="BG766" s="136">
        <v>0</v>
      </c>
      <c r="BH766" s="6">
        <v>4.25</v>
      </c>
      <c r="BI766" s="6">
        <v>1.6</v>
      </c>
      <c r="BJ766" s="136">
        <v>5512</v>
      </c>
      <c r="BK766" s="136">
        <v>711</v>
      </c>
      <c r="BL766" s="136">
        <v>53</v>
      </c>
      <c r="BM766" s="136">
        <v>4748</v>
      </c>
      <c r="BN766" s="238">
        <v>50544</v>
      </c>
      <c r="BO766" s="136">
        <v>12155.5</v>
      </c>
      <c r="BP766" s="136">
        <v>17114.968044444398</v>
      </c>
      <c r="BQ766" s="136">
        <v>5540.3827222222199</v>
      </c>
      <c r="BR766" s="136">
        <v>57481.7212</v>
      </c>
      <c r="BS766" s="136">
        <v>4630.4180444444401</v>
      </c>
      <c r="BT766" s="136">
        <v>576.10752222222197</v>
      </c>
      <c r="BU766" s="136">
        <v>6392.6645111111102</v>
      </c>
    </row>
    <row r="767" spans="1:73">
      <c r="A767" s="4" t="s">
        <v>70</v>
      </c>
      <c r="B767" s="137">
        <v>1</v>
      </c>
      <c r="C767" s="137">
        <v>1995</v>
      </c>
      <c r="D767" s="190">
        <v>4262731</v>
      </c>
      <c r="E767" s="141">
        <v>1943878</v>
      </c>
      <c r="F767" s="141">
        <v>123566</v>
      </c>
      <c r="G767" s="191">
        <v>6</v>
      </c>
      <c r="H767" s="209"/>
      <c r="I767" s="209"/>
      <c r="J767" s="209"/>
      <c r="K767" s="145">
        <v>95819</v>
      </c>
      <c r="L767" s="197"/>
      <c r="N767" s="140">
        <v>85362072</v>
      </c>
      <c r="O767" s="145">
        <v>52080</v>
      </c>
      <c r="P767" s="145">
        <v>117734</v>
      </c>
      <c r="Q767" s="145">
        <v>46030</v>
      </c>
      <c r="R767" s="145">
        <v>524522.19999999995</v>
      </c>
      <c r="S767" s="145">
        <v>208916.3</v>
      </c>
      <c r="T767" s="145">
        <v>137</v>
      </c>
      <c r="U767" s="145">
        <v>164</v>
      </c>
      <c r="V767" s="145">
        <v>194</v>
      </c>
      <c r="W767" s="145">
        <v>115</v>
      </c>
      <c r="X767" s="145">
        <v>212</v>
      </c>
      <c r="Y767" s="145">
        <v>304</v>
      </c>
      <c r="Z767" s="145">
        <v>386</v>
      </c>
      <c r="AA767" s="136">
        <f>ROUND((T767+X767)-MAX(0.3*(T767-134-231),0),0)</f>
        <v>349</v>
      </c>
      <c r="AB767" s="136">
        <f>ROUND((U767+Y767)-MAX(0.3*(U767-134-231),0),0)</f>
        <v>468</v>
      </c>
      <c r="AC767" s="136">
        <f>ROUND((V767+Z767)-MAX(0.3*(V767-134-231),0),0)</f>
        <v>580</v>
      </c>
      <c r="AD767" s="203">
        <v>16463</v>
      </c>
      <c r="AE767" s="136">
        <v>458</v>
      </c>
      <c r="AF767" s="136">
        <v>0</v>
      </c>
      <c r="AG767" s="136">
        <f>SUM(AE767:AF767)</f>
        <v>458</v>
      </c>
      <c r="AH767" s="136">
        <f>ROUND((AG767+W767)-MAX(0.3*(AG767-134-231),0),0)</f>
        <v>545</v>
      </c>
      <c r="AI767" s="203">
        <v>882</v>
      </c>
      <c r="AJ767" s="204">
        <v>20.100000000000001</v>
      </c>
      <c r="AK767" s="136">
        <v>0</v>
      </c>
      <c r="AL767" s="136">
        <v>73</v>
      </c>
      <c r="AM767" s="136">
        <v>32</v>
      </c>
      <c r="AN767" s="6">
        <v>0.7</v>
      </c>
      <c r="AO767" s="136">
        <v>27</v>
      </c>
      <c r="AP767" s="136">
        <v>8</v>
      </c>
      <c r="AQ767" s="6">
        <v>0.77</v>
      </c>
      <c r="AR767" s="149">
        <v>7.6499999999999999E-2</v>
      </c>
      <c r="AS767" s="149">
        <v>0.34</v>
      </c>
      <c r="AT767" s="149">
        <v>0.36</v>
      </c>
      <c r="AU767" s="149">
        <v>0.36</v>
      </c>
      <c r="AV767" s="136">
        <v>314</v>
      </c>
      <c r="AW767" s="136">
        <v>2094</v>
      </c>
      <c r="AX767" s="136">
        <v>3110</v>
      </c>
      <c r="AY767" s="136">
        <v>3110</v>
      </c>
      <c r="AZ767" s="149">
        <v>7.6499999999999999E-2</v>
      </c>
      <c r="BA767" s="149">
        <v>0.1598</v>
      </c>
      <c r="BB767" s="149">
        <v>0.20219999999999999</v>
      </c>
      <c r="BC767" s="149">
        <v>0.20219999999999999</v>
      </c>
      <c r="BD767" s="138">
        <v>0</v>
      </c>
      <c r="BE767" s="138"/>
      <c r="BF767" s="138"/>
      <c r="BG767" s="136">
        <v>0</v>
      </c>
      <c r="BH767" s="6">
        <v>4.25</v>
      </c>
      <c r="BI767" s="6">
        <v>4.25</v>
      </c>
      <c r="BJ767" s="136">
        <v>165093</v>
      </c>
      <c r="BK767" s="136">
        <v>38052</v>
      </c>
      <c r="BL767" s="136">
        <v>1465</v>
      </c>
      <c r="BM767" s="136">
        <v>125576</v>
      </c>
      <c r="BN767" s="238">
        <v>539251</v>
      </c>
      <c r="BO767" s="136">
        <v>121978.91666666701</v>
      </c>
      <c r="BP767" s="136">
        <v>265321.94685555599</v>
      </c>
      <c r="BQ767" s="136">
        <v>41796.935622222198</v>
      </c>
      <c r="BR767" s="136">
        <v>551059.81059999997</v>
      </c>
      <c r="BS767" s="136">
        <v>111592.139833333</v>
      </c>
      <c r="BT767" s="136">
        <v>8557.0559111111106</v>
      </c>
      <c r="BU767" s="136">
        <v>139135.922322222</v>
      </c>
    </row>
    <row r="768" spans="1:73">
      <c r="A768" s="4" t="s">
        <v>71</v>
      </c>
      <c r="B768" s="137">
        <v>2</v>
      </c>
      <c r="C768" s="137">
        <v>1995</v>
      </c>
      <c r="D768" s="190">
        <v>601345</v>
      </c>
      <c r="E768" s="141">
        <v>281889</v>
      </c>
      <c r="F768" s="141">
        <v>22271</v>
      </c>
      <c r="G768" s="191">
        <v>7.3</v>
      </c>
      <c r="H768" s="209"/>
      <c r="I768" s="209"/>
      <c r="J768" s="209"/>
      <c r="K768" s="145">
        <v>25449</v>
      </c>
      <c r="L768" s="197"/>
      <c r="N768" s="140">
        <v>15739275</v>
      </c>
      <c r="O768" s="145">
        <v>11086</v>
      </c>
      <c r="P768" s="145">
        <v>36856</v>
      </c>
      <c r="Q768" s="145">
        <v>12426</v>
      </c>
      <c r="R768" s="145">
        <v>45447.75</v>
      </c>
      <c r="S768" s="145">
        <v>15325.58</v>
      </c>
      <c r="T768" s="145">
        <v>821</v>
      </c>
      <c r="U768" s="145">
        <v>923</v>
      </c>
      <c r="V768" s="145">
        <v>1025</v>
      </c>
      <c r="W768" s="145">
        <v>147</v>
      </c>
      <c r="X768" s="145">
        <v>271</v>
      </c>
      <c r="Y768" s="145">
        <v>388</v>
      </c>
      <c r="Z768" s="145">
        <v>492</v>
      </c>
      <c r="AA768" s="136">
        <f>ROUND((T768+X768)-MAX(0.3*(T768-229-402),0),0)</f>
        <v>1035</v>
      </c>
      <c r="AB768" s="136">
        <f>ROUND((U768+Y768)-MAX(0.3*(U768-229-402),0),0)</f>
        <v>1223</v>
      </c>
      <c r="AC768" s="136">
        <f>ROUND((V768+Z768)-MAX(0.3*(V768-229-402),0),0)</f>
        <v>1399</v>
      </c>
      <c r="AD768" s="203">
        <v>806</v>
      </c>
      <c r="AE768" s="136">
        <v>458</v>
      </c>
      <c r="AF768" s="136">
        <v>362</v>
      </c>
      <c r="AG768" s="136">
        <f>SUM(AE768:AF768)</f>
        <v>820</v>
      </c>
      <c r="AH768" s="136">
        <f>ROUND((AG768+W768)-MAX(0.3*(AG768-229-402),0),0)</f>
        <v>910</v>
      </c>
      <c r="AI768" s="203">
        <v>45</v>
      </c>
      <c r="AJ768" s="204">
        <v>7.1</v>
      </c>
      <c r="AK768" s="136">
        <v>1</v>
      </c>
      <c r="AL768" s="136">
        <v>17</v>
      </c>
      <c r="AM768" s="136">
        <v>22</v>
      </c>
      <c r="AN768" s="6">
        <v>0.44</v>
      </c>
      <c r="AO768" s="136">
        <v>10</v>
      </c>
      <c r="AP768" s="136">
        <v>10</v>
      </c>
      <c r="AQ768" s="6">
        <v>0.5</v>
      </c>
      <c r="AR768" s="149">
        <v>7.6499999999999999E-2</v>
      </c>
      <c r="AS768" s="149">
        <v>0.34</v>
      </c>
      <c r="AT768" s="149">
        <v>0.36</v>
      </c>
      <c r="AU768" s="149">
        <v>0.36</v>
      </c>
      <c r="AV768" s="136">
        <v>314</v>
      </c>
      <c r="AW768" s="136">
        <v>2094</v>
      </c>
      <c r="AX768" s="136">
        <v>3110</v>
      </c>
      <c r="AY768" s="136">
        <v>3110</v>
      </c>
      <c r="AZ768" s="149">
        <v>7.6499999999999999E-2</v>
      </c>
      <c r="BA768" s="149">
        <v>0.1598</v>
      </c>
      <c r="BB768" s="149">
        <v>0.20219999999999999</v>
      </c>
      <c r="BC768" s="149">
        <v>0.20219999999999999</v>
      </c>
      <c r="BD768" s="138">
        <v>0</v>
      </c>
      <c r="BE768" s="138"/>
      <c r="BF768" s="138"/>
      <c r="BG768" s="136">
        <v>0</v>
      </c>
      <c r="BH768" s="6">
        <v>4.25</v>
      </c>
      <c r="BI768" s="6">
        <v>4.75</v>
      </c>
      <c r="BJ768" s="136">
        <v>6879</v>
      </c>
      <c r="BK768" s="136">
        <v>1217</v>
      </c>
      <c r="BL768" s="136">
        <v>116</v>
      </c>
      <c r="BM768" s="136">
        <v>5546</v>
      </c>
      <c r="BN768" s="238">
        <v>68117</v>
      </c>
      <c r="BO768" s="136">
        <v>19234.583333333299</v>
      </c>
      <c r="BP768" s="136">
        <v>20595.236000000001</v>
      </c>
      <c r="BQ768" s="136">
        <v>4457.1355999999996</v>
      </c>
      <c r="BR768" s="136">
        <v>44229.773455555602</v>
      </c>
      <c r="BS768" s="136">
        <v>4928.0507777777802</v>
      </c>
      <c r="BT768" s="136">
        <v>505.05128888888902</v>
      </c>
      <c r="BU768" s="136">
        <v>6822.12633333333</v>
      </c>
    </row>
    <row r="769" spans="1:73">
      <c r="A769" s="4" t="s">
        <v>72</v>
      </c>
      <c r="B769" s="137">
        <v>3</v>
      </c>
      <c r="C769" s="137">
        <v>1995</v>
      </c>
      <c r="D769" s="190">
        <v>4306908</v>
      </c>
      <c r="E769" s="141">
        <v>2109900</v>
      </c>
      <c r="F769" s="141">
        <v>119231</v>
      </c>
      <c r="G769" s="191">
        <v>5.3</v>
      </c>
      <c r="H769" s="209"/>
      <c r="I769" s="209"/>
      <c r="J769" s="209"/>
      <c r="K769" s="145">
        <v>109906</v>
      </c>
      <c r="L769" s="197"/>
      <c r="N769" s="140">
        <v>91282721</v>
      </c>
      <c r="O769" s="145">
        <v>232649</v>
      </c>
      <c r="P769" s="145">
        <v>190199</v>
      </c>
      <c r="Q769" s="145">
        <v>69609</v>
      </c>
      <c r="R769" s="145">
        <v>480195.3</v>
      </c>
      <c r="S769" s="145">
        <v>177974.3</v>
      </c>
      <c r="T769" s="145">
        <v>275</v>
      </c>
      <c r="U769" s="145">
        <v>347</v>
      </c>
      <c r="V769" s="145">
        <v>418</v>
      </c>
      <c r="W769" s="145">
        <v>115</v>
      </c>
      <c r="X769" s="145">
        <v>212</v>
      </c>
      <c r="Y769" s="145">
        <v>304</v>
      </c>
      <c r="Z769" s="145">
        <v>386</v>
      </c>
      <c r="AA769" s="136">
        <f>ROUND((T769+X769)-MAX(0.3*(T769-134-231),0),0)</f>
        <v>487</v>
      </c>
      <c r="AB769" s="136">
        <f>ROUND((U769+Y769)-MAX(0.3*(U769-134-231),0),0)</f>
        <v>651</v>
      </c>
      <c r="AC769" s="136">
        <f>ROUND((V769+Z769)-MAX(0.3*(V769-134-231),0),0)</f>
        <v>788</v>
      </c>
      <c r="AD769" s="203">
        <v>18778</v>
      </c>
      <c r="AE769" s="136">
        <v>458</v>
      </c>
      <c r="AF769" s="136">
        <v>0</v>
      </c>
      <c r="AG769" s="136">
        <f>SUM(AE769:AF769)</f>
        <v>458</v>
      </c>
      <c r="AH769" s="136">
        <f>ROUND((AG769+W769)-MAX(0.3*(AG769-134-231),0),0)</f>
        <v>545</v>
      </c>
      <c r="AI769" s="203">
        <v>700</v>
      </c>
      <c r="AJ769" s="204">
        <v>16.100000000000001</v>
      </c>
      <c r="AK769" s="136">
        <v>0</v>
      </c>
      <c r="AL769" s="136">
        <v>22</v>
      </c>
      <c r="AM769" s="136">
        <v>38</v>
      </c>
      <c r="AN769" s="6">
        <v>0.37</v>
      </c>
      <c r="AO769" s="136">
        <v>12</v>
      </c>
      <c r="AP769" s="136">
        <v>18</v>
      </c>
      <c r="AQ769" s="6">
        <v>0.4</v>
      </c>
      <c r="AR769" s="149">
        <v>7.6499999999999999E-2</v>
      </c>
      <c r="AS769" s="149">
        <v>0.34</v>
      </c>
      <c r="AT769" s="149">
        <v>0.36</v>
      </c>
      <c r="AU769" s="149">
        <v>0.36</v>
      </c>
      <c r="AV769" s="136">
        <v>314</v>
      </c>
      <c r="AW769" s="136">
        <v>2094</v>
      </c>
      <c r="AX769" s="136">
        <v>3110</v>
      </c>
      <c r="AY769" s="136">
        <v>3110</v>
      </c>
      <c r="AZ769" s="149">
        <v>7.6499999999999999E-2</v>
      </c>
      <c r="BA769" s="149">
        <v>0.1598</v>
      </c>
      <c r="BB769" s="149">
        <v>0.20219999999999999</v>
      </c>
      <c r="BC769" s="149">
        <v>0.20219999999999999</v>
      </c>
      <c r="BD769" s="138">
        <v>0</v>
      </c>
      <c r="BE769" s="138"/>
      <c r="BF769" s="138"/>
      <c r="BG769" s="136">
        <v>0</v>
      </c>
      <c r="BH769" s="6">
        <v>4.25</v>
      </c>
      <c r="BI769" s="6">
        <v>4.25</v>
      </c>
      <c r="BJ769" s="136">
        <v>72961</v>
      </c>
      <c r="BK769" s="136">
        <v>13505</v>
      </c>
      <c r="BL769" s="136">
        <v>891</v>
      </c>
      <c r="BM769" s="136">
        <v>58565</v>
      </c>
      <c r="BN769" s="238">
        <v>493693</v>
      </c>
      <c r="BO769" s="136">
        <v>122178.91666666663</v>
      </c>
      <c r="BP769" s="136">
        <v>226725.326022222</v>
      </c>
      <c r="BQ769" s="136">
        <v>31639.5988222222</v>
      </c>
      <c r="BR769" s="136">
        <v>400471.413144444</v>
      </c>
      <c r="BS769" s="136">
        <v>97543.498277777806</v>
      </c>
      <c r="BT769" s="136">
        <v>6755.5734111111096</v>
      </c>
      <c r="BU769" s="136">
        <v>117217.18805555601</v>
      </c>
    </row>
    <row r="770" spans="1:73">
      <c r="A770" s="4" t="s">
        <v>73</v>
      </c>
      <c r="B770" s="137">
        <v>4</v>
      </c>
      <c r="C770" s="137">
        <v>1995</v>
      </c>
      <c r="D770" s="190">
        <v>2480121</v>
      </c>
      <c r="E770" s="141">
        <v>1178835</v>
      </c>
      <c r="F770" s="141">
        <v>59903</v>
      </c>
      <c r="G770" s="191">
        <v>4.8</v>
      </c>
      <c r="H770" s="209"/>
      <c r="I770" s="209"/>
      <c r="J770" s="209"/>
      <c r="K770" s="145">
        <v>54612</v>
      </c>
      <c r="L770" s="197"/>
      <c r="N770" s="140">
        <v>47104707</v>
      </c>
      <c r="O770" s="145">
        <v>28221</v>
      </c>
      <c r="P770" s="145">
        <v>63278</v>
      </c>
      <c r="Q770" s="145">
        <v>24296</v>
      </c>
      <c r="R770" s="145">
        <v>272174.3</v>
      </c>
      <c r="S770" s="145">
        <v>106525</v>
      </c>
      <c r="T770" s="145">
        <v>162</v>
      </c>
      <c r="U770" s="145">
        <v>204</v>
      </c>
      <c r="V770" s="145">
        <v>247</v>
      </c>
      <c r="W770" s="145">
        <v>115</v>
      </c>
      <c r="X770" s="145">
        <v>212</v>
      </c>
      <c r="Y770" s="145">
        <v>304</v>
      </c>
      <c r="Z770" s="145">
        <v>386</v>
      </c>
      <c r="AA770" s="136">
        <f>ROUND((T770+X770)-MAX(0.3*(T770-134-231),0),0)</f>
        <v>374</v>
      </c>
      <c r="AB770" s="136">
        <f>ROUND((U770+Y770)-MAX(0.3*(U770-134-231),0),0)</f>
        <v>508</v>
      </c>
      <c r="AC770" s="136">
        <f>ROUND((V770+Z770)-MAX(0.3*(V770-134-231),0),0)</f>
        <v>633</v>
      </c>
      <c r="AD770" s="203">
        <v>6762</v>
      </c>
      <c r="AE770" s="136">
        <v>458</v>
      </c>
      <c r="AF770" s="136">
        <v>0</v>
      </c>
      <c r="AG770" s="136">
        <f>SUM(AE770:AF770)</f>
        <v>458</v>
      </c>
      <c r="AH770" s="136">
        <f>ROUND((AG770+W770)-MAX(0.3*(AG770-134-231),0),0)</f>
        <v>545</v>
      </c>
      <c r="AI770" s="203">
        <v>376</v>
      </c>
      <c r="AJ770" s="204">
        <v>14.9</v>
      </c>
      <c r="AK770" s="136">
        <v>1</v>
      </c>
      <c r="AL770" s="136">
        <v>87</v>
      </c>
      <c r="AM770" s="136">
        <v>12</v>
      </c>
      <c r="AN770" s="6">
        <v>0.88</v>
      </c>
      <c r="AO770" s="136">
        <v>30</v>
      </c>
      <c r="AP770" s="136">
        <v>5</v>
      </c>
      <c r="AQ770" s="6">
        <v>0.86</v>
      </c>
      <c r="AR770" s="149">
        <v>7.6499999999999999E-2</v>
      </c>
      <c r="AS770" s="149">
        <v>0.34</v>
      </c>
      <c r="AT770" s="149">
        <v>0.36</v>
      </c>
      <c r="AU770" s="149">
        <v>0.36</v>
      </c>
      <c r="AV770" s="136">
        <v>314</v>
      </c>
      <c r="AW770" s="136">
        <v>2094</v>
      </c>
      <c r="AX770" s="136">
        <v>3110</v>
      </c>
      <c r="AY770" s="136">
        <v>3110</v>
      </c>
      <c r="AZ770" s="149">
        <v>7.6499999999999999E-2</v>
      </c>
      <c r="BA770" s="149">
        <v>0.1598</v>
      </c>
      <c r="BB770" s="149">
        <v>0.20219999999999999</v>
      </c>
      <c r="BC770" s="149">
        <v>0.20219999999999999</v>
      </c>
      <c r="BD770" s="138">
        <v>0</v>
      </c>
      <c r="BE770" s="138"/>
      <c r="BF770" s="138"/>
      <c r="BG770" s="136">
        <v>0</v>
      </c>
      <c r="BH770" s="6">
        <v>4.25</v>
      </c>
      <c r="BI770" s="6">
        <v>4.25</v>
      </c>
      <c r="BJ770" s="136">
        <v>94486</v>
      </c>
      <c r="BK770" s="136">
        <v>20826</v>
      </c>
      <c r="BL770" s="136">
        <v>1157</v>
      </c>
      <c r="BM770" s="136">
        <v>72503</v>
      </c>
      <c r="BN770" s="238">
        <v>353370</v>
      </c>
      <c r="BO770" s="136">
        <v>87362.25</v>
      </c>
      <c r="BP770" s="136">
        <v>148664.577788889</v>
      </c>
      <c r="BQ770" s="136">
        <v>24445.5935888889</v>
      </c>
      <c r="BR770" s="136">
        <v>313276.279544444</v>
      </c>
      <c r="BS770" s="136">
        <v>83239.227444444405</v>
      </c>
      <c r="BT770" s="136">
        <v>7331.3331888888897</v>
      </c>
      <c r="BU770" s="136">
        <v>109895.601111111</v>
      </c>
    </row>
    <row r="771" spans="1:73">
      <c r="A771" s="4" t="s">
        <v>74</v>
      </c>
      <c r="B771" s="137">
        <v>5</v>
      </c>
      <c r="C771" s="137">
        <v>1995</v>
      </c>
      <c r="D771" s="190">
        <v>31493525</v>
      </c>
      <c r="E771" s="141">
        <v>14048225</v>
      </c>
      <c r="F771" s="141">
        <v>1197789</v>
      </c>
      <c r="G771" s="191">
        <v>7.9</v>
      </c>
      <c r="H771" s="209"/>
      <c r="I771" s="209"/>
      <c r="J771" s="209"/>
      <c r="K771" s="145">
        <v>911577</v>
      </c>
      <c r="L771" s="197"/>
      <c r="N771" s="140">
        <v>779582479</v>
      </c>
      <c r="O771" s="145">
        <v>1331220</v>
      </c>
      <c r="P771" s="145">
        <v>2679653</v>
      </c>
      <c r="Q771" s="145">
        <v>919471</v>
      </c>
      <c r="R771" s="145">
        <v>3174651</v>
      </c>
      <c r="S771" s="145">
        <v>1175562</v>
      </c>
      <c r="T771" s="145">
        <v>490</v>
      </c>
      <c r="U771" s="145">
        <v>607</v>
      </c>
      <c r="V771" s="145">
        <v>723</v>
      </c>
      <c r="W771" s="145">
        <v>115</v>
      </c>
      <c r="X771" s="145">
        <v>212</v>
      </c>
      <c r="Y771" s="145">
        <v>304</v>
      </c>
      <c r="Z771" s="145">
        <v>386</v>
      </c>
      <c r="AA771" s="136">
        <f>ROUND((T771+X771)-MAX(0.3*(T771-134-231),0),0)</f>
        <v>665</v>
      </c>
      <c r="AB771" s="136">
        <f>ROUND((U771+Y771)-MAX(0.3*(U771-134-231),0),0)</f>
        <v>838</v>
      </c>
      <c r="AC771" s="136">
        <f>ROUND((V771+Z771)-MAX(0.3*(V771-134-231),0),0)</f>
        <v>1002</v>
      </c>
      <c r="AD771" s="203">
        <v>194904</v>
      </c>
      <c r="AE771" s="136">
        <v>458</v>
      </c>
      <c r="AF771" s="136">
        <v>157</v>
      </c>
      <c r="AG771" s="136">
        <f>SUM(AE771:AF771)</f>
        <v>615</v>
      </c>
      <c r="AH771" s="136">
        <f>ROUND((AG771+W771)-MAX(0.3*(AG771-134-231),0),0)</f>
        <v>655</v>
      </c>
      <c r="AI771" s="203">
        <v>5342</v>
      </c>
      <c r="AJ771" s="204">
        <v>16.7</v>
      </c>
      <c r="AK771" s="136">
        <v>0</v>
      </c>
      <c r="AL771" s="136">
        <v>39</v>
      </c>
      <c r="AM771" s="136">
        <v>41</v>
      </c>
      <c r="AN771" s="6">
        <v>0.49</v>
      </c>
      <c r="AO771" s="136">
        <v>22</v>
      </c>
      <c r="AP771" s="136">
        <v>16</v>
      </c>
      <c r="AQ771" s="6">
        <v>0.57999999999999996</v>
      </c>
      <c r="AR771" s="149">
        <v>7.6499999999999999E-2</v>
      </c>
      <c r="AS771" s="149">
        <v>0.34</v>
      </c>
      <c r="AT771" s="149">
        <v>0.36</v>
      </c>
      <c r="AU771" s="149">
        <v>0.36</v>
      </c>
      <c r="AV771" s="136">
        <v>314</v>
      </c>
      <c r="AW771" s="136">
        <v>2094</v>
      </c>
      <c r="AX771" s="136">
        <v>3110</v>
      </c>
      <c r="AY771" s="136">
        <v>3110</v>
      </c>
      <c r="AZ771" s="149">
        <v>7.6499999999999999E-2</v>
      </c>
      <c r="BA771" s="149">
        <v>0.1598</v>
      </c>
      <c r="BB771" s="149">
        <v>0.20219999999999999</v>
      </c>
      <c r="BC771" s="149">
        <v>0.20219999999999999</v>
      </c>
      <c r="BD771" s="138">
        <v>0</v>
      </c>
      <c r="BE771" s="138"/>
      <c r="BF771" s="138"/>
      <c r="BG771" s="136">
        <v>0</v>
      </c>
      <c r="BH771" s="6">
        <v>4.25</v>
      </c>
      <c r="BI771" s="6">
        <v>4.25</v>
      </c>
      <c r="BJ771" s="136">
        <v>1031872</v>
      </c>
      <c r="BK771" s="136">
        <v>332090</v>
      </c>
      <c r="BL771" s="136">
        <v>21979</v>
      </c>
      <c r="BM771" s="136">
        <v>677803</v>
      </c>
      <c r="BN771" s="238">
        <v>5016645</v>
      </c>
      <c r="BO771" s="136">
        <v>1003611.08333333</v>
      </c>
      <c r="BP771" s="136">
        <v>1629319.1456666701</v>
      </c>
      <c r="BQ771" s="136">
        <v>159369.351811111</v>
      </c>
      <c r="BR771" s="136">
        <v>2344064.6050444399</v>
      </c>
      <c r="BS771" s="136">
        <v>646676.69368888903</v>
      </c>
      <c r="BT771" s="136">
        <v>29170.915477777799</v>
      </c>
      <c r="BU771" s="136">
        <v>715417.71546666697</v>
      </c>
    </row>
    <row r="772" spans="1:73">
      <c r="A772" s="4" t="s">
        <v>75</v>
      </c>
      <c r="B772" s="137">
        <v>6</v>
      </c>
      <c r="C772" s="137">
        <v>1995</v>
      </c>
      <c r="D772" s="190">
        <v>3738061</v>
      </c>
      <c r="E772" s="141">
        <v>2039647</v>
      </c>
      <c r="F772" s="141">
        <v>85341</v>
      </c>
      <c r="G772" s="191">
        <v>4</v>
      </c>
      <c r="H772" s="209"/>
      <c r="I772" s="209"/>
      <c r="J772" s="209"/>
      <c r="K772" s="145">
        <v>112708</v>
      </c>
      <c r="L772" s="197"/>
      <c r="N772" s="140">
        <v>94817972</v>
      </c>
      <c r="O772" s="145">
        <v>350728</v>
      </c>
      <c r="P772" s="145">
        <v>108871</v>
      </c>
      <c r="Q772" s="145">
        <v>38557</v>
      </c>
      <c r="R772" s="145">
        <v>251879.7</v>
      </c>
      <c r="S772" s="145">
        <v>102936.2</v>
      </c>
      <c r="T772" s="145">
        <v>280</v>
      </c>
      <c r="U772" s="145">
        <v>356</v>
      </c>
      <c r="V772" s="145">
        <v>432</v>
      </c>
      <c r="W772" s="145">
        <v>115</v>
      </c>
      <c r="X772" s="145">
        <v>212</v>
      </c>
      <c r="Y772" s="145">
        <v>304</v>
      </c>
      <c r="Z772" s="145">
        <v>386</v>
      </c>
      <c r="AA772" s="136">
        <f>ROUND((T772+X772)-MAX(0.3*(T772-134-231),0),0)</f>
        <v>492</v>
      </c>
      <c r="AB772" s="136">
        <f>ROUND((U772+Y772)-MAX(0.3*(U772-134-231),0),0)</f>
        <v>660</v>
      </c>
      <c r="AC772" s="136">
        <f>ROUND((V772+Z772)-MAX(0.3*(V772-134-231),0),0)</f>
        <v>798</v>
      </c>
      <c r="AD772" s="203">
        <v>6106</v>
      </c>
      <c r="AE772" s="136">
        <v>458</v>
      </c>
      <c r="AF772" s="136">
        <v>56</v>
      </c>
      <c r="AG772" s="136">
        <f>SUM(AE772:AF772)</f>
        <v>514</v>
      </c>
      <c r="AH772" s="136">
        <f>ROUND((AG772+W772)-MAX(0.3*(AG772-134-231),0),0)</f>
        <v>584</v>
      </c>
      <c r="AI772" s="203">
        <v>335</v>
      </c>
      <c r="AJ772" s="204">
        <v>8.8000000000000007</v>
      </c>
      <c r="AK772" s="136">
        <v>1</v>
      </c>
      <c r="AL772" s="136">
        <v>24</v>
      </c>
      <c r="AM772" s="136">
        <v>41</v>
      </c>
      <c r="AN772" s="6">
        <v>0.37</v>
      </c>
      <c r="AO772" s="136">
        <v>16</v>
      </c>
      <c r="AP772" s="136">
        <v>19</v>
      </c>
      <c r="AQ772" s="6">
        <v>0.46</v>
      </c>
      <c r="AR772" s="149">
        <v>7.6499999999999999E-2</v>
      </c>
      <c r="AS772" s="149">
        <v>0.34</v>
      </c>
      <c r="AT772" s="149">
        <v>0.36</v>
      </c>
      <c r="AU772" s="149">
        <v>0.36</v>
      </c>
      <c r="AV772" s="136">
        <v>314</v>
      </c>
      <c r="AW772" s="136">
        <v>2094</v>
      </c>
      <c r="AX772" s="136">
        <v>3110</v>
      </c>
      <c r="AY772" s="136">
        <v>3110</v>
      </c>
      <c r="AZ772" s="149">
        <v>7.6499999999999999E-2</v>
      </c>
      <c r="BA772" s="149">
        <v>0.1598</v>
      </c>
      <c r="BB772" s="149">
        <v>0.20219999999999999</v>
      </c>
      <c r="BC772" s="149">
        <v>0.20219999999999999</v>
      </c>
      <c r="BD772" s="138">
        <v>0</v>
      </c>
      <c r="BE772" s="138"/>
      <c r="BF772" s="138"/>
      <c r="BG772" s="136">
        <v>0</v>
      </c>
      <c r="BH772" s="6">
        <v>4.25</v>
      </c>
      <c r="BI772" s="6">
        <v>3</v>
      </c>
      <c r="BJ772" s="136">
        <v>56672</v>
      </c>
      <c r="BK772" s="136">
        <v>9608</v>
      </c>
      <c r="BL772" s="136">
        <v>552</v>
      </c>
      <c r="BM772" s="136">
        <v>46512</v>
      </c>
      <c r="BN772" s="238">
        <v>293723</v>
      </c>
      <c r="BO772" s="136">
        <v>70617.083333333328</v>
      </c>
      <c r="BP772" s="136">
        <v>116358.307122222</v>
      </c>
      <c r="BQ772" s="136">
        <v>26818.864777777799</v>
      </c>
      <c r="BR772" s="136">
        <v>303242.11913333298</v>
      </c>
      <c r="BS772" s="136">
        <v>32505.542099999999</v>
      </c>
      <c r="BT772" s="136">
        <v>2889.1212999999998</v>
      </c>
      <c r="BU772" s="136">
        <v>43915.258300000001</v>
      </c>
    </row>
    <row r="773" spans="1:73">
      <c r="A773" s="4" t="s">
        <v>76</v>
      </c>
      <c r="B773" s="137">
        <v>7</v>
      </c>
      <c r="C773" s="137">
        <v>1995</v>
      </c>
      <c r="D773" s="190">
        <v>3265293</v>
      </c>
      <c r="E773" s="141">
        <v>1639060</v>
      </c>
      <c r="F773" s="141">
        <v>95004</v>
      </c>
      <c r="G773" s="191">
        <v>5.5</v>
      </c>
      <c r="H773" s="209"/>
      <c r="I773" s="209"/>
      <c r="J773" s="209"/>
      <c r="K773" s="145">
        <v>123212</v>
      </c>
      <c r="L773" s="197"/>
      <c r="N773" s="140">
        <v>105446951</v>
      </c>
      <c r="O773" s="145">
        <v>128985</v>
      </c>
      <c r="P773" s="145">
        <v>170568</v>
      </c>
      <c r="Q773" s="145">
        <v>60985</v>
      </c>
      <c r="R773" s="145">
        <v>226061.3</v>
      </c>
      <c r="S773" s="145">
        <v>99750.33</v>
      </c>
      <c r="T773" s="145">
        <v>443</v>
      </c>
      <c r="U773" s="145">
        <v>543</v>
      </c>
      <c r="V773" s="145">
        <v>639</v>
      </c>
      <c r="W773" s="145">
        <v>115</v>
      </c>
      <c r="X773" s="145">
        <v>212</v>
      </c>
      <c r="Y773" s="145">
        <v>304</v>
      </c>
      <c r="Z773" s="145">
        <v>386</v>
      </c>
      <c r="AA773" s="136">
        <f>ROUND((T773+X773)-MAX(0.3*(T773-134-231),0),0)</f>
        <v>632</v>
      </c>
      <c r="AB773" s="136">
        <f>ROUND((U773+Y773)-MAX(0.3*(U773-134-231),0),0)</f>
        <v>794</v>
      </c>
      <c r="AC773" s="136">
        <f>ROUND((V773+Z773)-MAX(0.3*(V773-134-231),0),0)</f>
        <v>943</v>
      </c>
      <c r="AD773" s="203">
        <v>7215</v>
      </c>
      <c r="AE773" s="136">
        <v>458</v>
      </c>
      <c r="AF773" s="136"/>
      <c r="AG773" s="136">
        <f>SUM(AE773:AF773)</f>
        <v>458</v>
      </c>
      <c r="AH773" s="136">
        <f>ROUND((AG773+W773)-MAX(0.3*(AG773-134-231),0),0)</f>
        <v>545</v>
      </c>
      <c r="AI773" s="203">
        <v>318</v>
      </c>
      <c r="AJ773" s="204">
        <v>9.6999999999999993</v>
      </c>
      <c r="AK773" s="136">
        <v>0</v>
      </c>
      <c r="AL773" s="136">
        <v>91</v>
      </c>
      <c r="AM773" s="136">
        <v>60</v>
      </c>
      <c r="AN773" s="6">
        <v>0.6</v>
      </c>
      <c r="AO773" s="136">
        <v>19</v>
      </c>
      <c r="AP773" s="136">
        <v>17</v>
      </c>
      <c r="AQ773" s="6">
        <v>0.53</v>
      </c>
      <c r="AR773" s="149">
        <v>7.6499999999999999E-2</v>
      </c>
      <c r="AS773" s="149">
        <v>0.34</v>
      </c>
      <c r="AT773" s="149">
        <v>0.36</v>
      </c>
      <c r="AU773" s="149">
        <v>0.36</v>
      </c>
      <c r="AV773" s="136">
        <v>314</v>
      </c>
      <c r="AW773" s="136">
        <v>2094</v>
      </c>
      <c r="AX773" s="136">
        <v>3110</v>
      </c>
      <c r="AY773" s="136">
        <v>3110</v>
      </c>
      <c r="AZ773" s="149">
        <v>7.6499999999999999E-2</v>
      </c>
      <c r="BA773" s="149">
        <v>0.1598</v>
      </c>
      <c r="BB773" s="149">
        <v>0.20219999999999999</v>
      </c>
      <c r="BC773" s="149">
        <v>0.20219999999999999</v>
      </c>
      <c r="BD773" s="138">
        <v>0</v>
      </c>
      <c r="BE773" s="138"/>
      <c r="BF773" s="138"/>
      <c r="BG773" s="136">
        <v>0</v>
      </c>
      <c r="BH773" s="6">
        <v>4.25</v>
      </c>
      <c r="BI773" s="6">
        <v>4.2699999999999996</v>
      </c>
      <c r="BJ773" s="136">
        <v>44661</v>
      </c>
      <c r="BK773" s="136">
        <v>7668</v>
      </c>
      <c r="BL773" s="136">
        <v>501</v>
      </c>
      <c r="BM773" s="136">
        <v>36492</v>
      </c>
      <c r="BN773" s="238">
        <v>380327</v>
      </c>
      <c r="BO773" s="136">
        <v>63625.083333333299</v>
      </c>
      <c r="BP773" s="136">
        <v>92428.643800000005</v>
      </c>
      <c r="BQ773" s="136">
        <v>15136.3395111111</v>
      </c>
      <c r="BR773" s="136">
        <v>230267.889233333</v>
      </c>
      <c r="BS773" s="136">
        <v>35751.632588888897</v>
      </c>
      <c r="BT773" s="136">
        <v>2359.8168000000001</v>
      </c>
      <c r="BU773" s="136">
        <v>44975.068911111099</v>
      </c>
    </row>
    <row r="774" spans="1:73">
      <c r="A774" s="4" t="s">
        <v>77</v>
      </c>
      <c r="B774" s="137">
        <v>8</v>
      </c>
      <c r="C774" s="137">
        <v>1995</v>
      </c>
      <c r="D774" s="190">
        <v>718265</v>
      </c>
      <c r="E774" s="141">
        <v>369200</v>
      </c>
      <c r="F774" s="141">
        <v>16638</v>
      </c>
      <c r="G774" s="191">
        <v>4.3</v>
      </c>
      <c r="H774" s="209"/>
      <c r="I774" s="209"/>
      <c r="J774" s="209"/>
      <c r="K774" s="145">
        <v>27721</v>
      </c>
      <c r="L774" s="197"/>
      <c r="N774" s="140">
        <v>18222617</v>
      </c>
      <c r="O774" s="145">
        <v>12698</v>
      </c>
      <c r="P774" s="145">
        <v>24920</v>
      </c>
      <c r="Q774" s="145">
        <v>10775</v>
      </c>
      <c r="R774" s="145">
        <v>57089.919999999998</v>
      </c>
      <c r="S774" s="145">
        <v>21144.33</v>
      </c>
      <c r="T774" s="145">
        <v>270</v>
      </c>
      <c r="U774" s="145">
        <v>338</v>
      </c>
      <c r="V774" s="145">
        <v>407</v>
      </c>
      <c r="W774" s="145">
        <v>115</v>
      </c>
      <c r="X774" s="145">
        <v>212</v>
      </c>
      <c r="Y774" s="145">
        <v>304</v>
      </c>
      <c r="Z774" s="145">
        <v>386</v>
      </c>
      <c r="AA774" s="136">
        <f>ROUND((T774+X774)-MAX(0.3*(T774-134-231),0),0)</f>
        <v>482</v>
      </c>
      <c r="AB774" s="136">
        <f>ROUND((U774+Y774)-MAX(0.3*(U774-134-231),0),0)</f>
        <v>642</v>
      </c>
      <c r="AC774" s="136">
        <f>ROUND((V774+Z774)-MAX(0.3*(V774-134-231),0),0)</f>
        <v>780</v>
      </c>
      <c r="AD774" s="203">
        <v>2694</v>
      </c>
      <c r="AE774" s="136">
        <v>458</v>
      </c>
      <c r="AF774" s="136">
        <v>0</v>
      </c>
      <c r="AG774" s="136">
        <f>SUM(AE774:AF774)</f>
        <v>458</v>
      </c>
      <c r="AH774" s="136">
        <f>ROUND((AG774+W774)-MAX(0.3*(AG774-134-231),0),0)</f>
        <v>545</v>
      </c>
      <c r="AI774" s="203">
        <v>74</v>
      </c>
      <c r="AJ774" s="204">
        <v>10.3</v>
      </c>
      <c r="AK774" s="136">
        <v>1</v>
      </c>
      <c r="AL774" s="136">
        <v>14</v>
      </c>
      <c r="AM774" s="136">
        <v>27</v>
      </c>
      <c r="AN774" s="6">
        <v>0.34</v>
      </c>
      <c r="AO774" s="136">
        <v>15</v>
      </c>
      <c r="AP774" s="136">
        <v>6</v>
      </c>
      <c r="AQ774" s="6">
        <v>0.71</v>
      </c>
      <c r="AR774" s="149">
        <v>7.6499999999999999E-2</v>
      </c>
      <c r="AS774" s="149">
        <v>0.34</v>
      </c>
      <c r="AT774" s="149">
        <v>0.36</v>
      </c>
      <c r="AU774" s="149">
        <v>0.36</v>
      </c>
      <c r="AV774" s="136">
        <v>314</v>
      </c>
      <c r="AW774" s="136">
        <v>2094</v>
      </c>
      <c r="AX774" s="136">
        <v>3110</v>
      </c>
      <c r="AY774" s="136">
        <v>3110</v>
      </c>
      <c r="AZ774" s="149">
        <v>7.6499999999999999E-2</v>
      </c>
      <c r="BA774" s="149">
        <v>0.1598</v>
      </c>
      <c r="BB774" s="149">
        <v>0.20219999999999999</v>
      </c>
      <c r="BC774" s="149">
        <v>0.20219999999999999</v>
      </c>
      <c r="BD774" s="138">
        <v>0</v>
      </c>
      <c r="BE774" s="138"/>
      <c r="BF774" s="138"/>
      <c r="BG774" s="136">
        <v>0</v>
      </c>
      <c r="BH774" s="6">
        <v>4.25</v>
      </c>
      <c r="BI774" s="6">
        <v>4.25</v>
      </c>
      <c r="BJ774" s="136">
        <v>10996</v>
      </c>
      <c r="BK774" s="136">
        <v>1573</v>
      </c>
      <c r="BL774" s="136">
        <v>120</v>
      </c>
      <c r="BM774" s="136">
        <v>9303</v>
      </c>
      <c r="BN774" s="238">
        <v>78555</v>
      </c>
      <c r="BO774" s="136">
        <v>15444.166666666701</v>
      </c>
      <c r="BP774" s="136">
        <v>25731.294322222198</v>
      </c>
      <c r="BQ774" s="136">
        <v>3867.65677777778</v>
      </c>
      <c r="BR774" s="136">
        <v>65792.280955555601</v>
      </c>
      <c r="BS774" s="136">
        <v>11382.2069111111</v>
      </c>
      <c r="BT774" s="136">
        <v>640.08722222222195</v>
      </c>
      <c r="BU774" s="136">
        <v>14368.9320444444</v>
      </c>
    </row>
    <row r="775" spans="1:73">
      <c r="A775" s="4" t="s">
        <v>78</v>
      </c>
      <c r="B775" s="137">
        <v>9</v>
      </c>
      <c r="C775" s="137">
        <v>1995</v>
      </c>
      <c r="D775" s="190">
        <v>551273</v>
      </c>
      <c r="E775" s="141">
        <v>273768</v>
      </c>
      <c r="F775" s="141">
        <v>26317</v>
      </c>
      <c r="G775" s="191">
        <v>8.8000000000000007</v>
      </c>
      <c r="H775" s="209"/>
      <c r="I775" s="209"/>
      <c r="J775" s="209"/>
      <c r="K775" s="145">
        <v>47094</v>
      </c>
      <c r="L775" s="197"/>
      <c r="N775" s="140">
        <v>18434325</v>
      </c>
      <c r="O775" s="145">
        <v>18269</v>
      </c>
      <c r="P775" s="145">
        <v>72881</v>
      </c>
      <c r="Q775" s="145">
        <v>26789</v>
      </c>
      <c r="R775" s="145">
        <v>93993.42</v>
      </c>
      <c r="S775" s="145">
        <v>42862.83</v>
      </c>
      <c r="T775" s="145">
        <v>330</v>
      </c>
      <c r="U775" s="145">
        <v>420</v>
      </c>
      <c r="V775" s="145">
        <v>513</v>
      </c>
      <c r="W775" s="145">
        <v>115</v>
      </c>
      <c r="X775" s="145">
        <v>212</v>
      </c>
      <c r="Y775" s="145">
        <v>304</v>
      </c>
      <c r="Z775" s="145">
        <v>386</v>
      </c>
      <c r="AA775" s="136">
        <f>ROUND((T775+X775)-MAX(0.3*(T775-134-231),0),0)</f>
        <v>542</v>
      </c>
      <c r="AB775" s="136">
        <f>ROUND((U775+Y775)-MAX(0.3*(U775-134-231),0),0)</f>
        <v>708</v>
      </c>
      <c r="AC775" s="136">
        <f>ROUND((V775+Z775)-MAX(0.3*(V775-134-231),0),0)</f>
        <v>855</v>
      </c>
      <c r="AD775" s="203">
        <v>4316</v>
      </c>
      <c r="AE775" s="136">
        <v>458</v>
      </c>
      <c r="AF775" s="136">
        <v>5</v>
      </c>
      <c r="AG775" s="136">
        <f>SUM(AE775:AF775)</f>
        <v>463</v>
      </c>
      <c r="AH775" s="136">
        <f>ROUND((AG775+W775)-MAX(0.3*(AG775-134-231),0),0)</f>
        <v>549</v>
      </c>
      <c r="AI775" s="203">
        <v>122</v>
      </c>
      <c r="AJ775" s="204">
        <v>22.2</v>
      </c>
      <c r="AK775" s="136"/>
      <c r="AL775" s="136"/>
      <c r="AM775" s="136"/>
      <c r="AN775" s="6"/>
      <c r="AO775" s="136"/>
      <c r="AP775" s="136"/>
      <c r="AQ775" s="6"/>
      <c r="AR775" s="149">
        <v>7.6499999999999999E-2</v>
      </c>
      <c r="AS775" s="149">
        <v>0.34</v>
      </c>
      <c r="AT775" s="149">
        <v>0.36</v>
      </c>
      <c r="AU775" s="149">
        <v>0.36</v>
      </c>
      <c r="AV775" s="136">
        <v>314</v>
      </c>
      <c r="AW775" s="136">
        <v>2094</v>
      </c>
      <c r="AX775" s="136">
        <v>3110</v>
      </c>
      <c r="AY775" s="136">
        <v>3110</v>
      </c>
      <c r="AZ775" s="149">
        <v>7.6499999999999999E-2</v>
      </c>
      <c r="BA775" s="149">
        <v>0.1598</v>
      </c>
      <c r="BB775" s="149">
        <v>0.20219999999999999</v>
      </c>
      <c r="BC775" s="149">
        <v>0.20219999999999999</v>
      </c>
      <c r="BD775" s="138">
        <v>0</v>
      </c>
      <c r="BE775" s="138"/>
      <c r="BF775" s="138"/>
      <c r="BG775" s="136">
        <v>0</v>
      </c>
      <c r="BH775" s="6">
        <v>4.25</v>
      </c>
      <c r="BI775" s="6">
        <v>5.25</v>
      </c>
      <c r="BJ775" s="136">
        <v>20238</v>
      </c>
      <c r="BK775" s="136">
        <v>3246</v>
      </c>
      <c r="BL775" s="136">
        <v>187</v>
      </c>
      <c r="BM775" s="136">
        <v>16805</v>
      </c>
      <c r="BN775" s="238">
        <v>138444</v>
      </c>
      <c r="BO775" s="136">
        <v>17367.916666666701</v>
      </c>
      <c r="BP775" s="136">
        <v>44346.494899999998</v>
      </c>
      <c r="BQ775" s="136">
        <v>1558.0971</v>
      </c>
      <c r="BR775" s="136">
        <v>49749.8501777778</v>
      </c>
      <c r="BS775" s="136">
        <v>16705.9516666667</v>
      </c>
      <c r="BT775" s="136">
        <v>306.37128888888901</v>
      </c>
      <c r="BU775" s="136">
        <v>17493.347711111099</v>
      </c>
    </row>
    <row r="776" spans="1:73">
      <c r="A776" s="4" t="s">
        <v>80</v>
      </c>
      <c r="B776" s="137">
        <v>10</v>
      </c>
      <c r="C776" s="137">
        <v>1995</v>
      </c>
      <c r="D776" s="190">
        <v>14185403</v>
      </c>
      <c r="E776" s="141">
        <v>6656533</v>
      </c>
      <c r="F776" s="141">
        <v>389618</v>
      </c>
      <c r="G776" s="191">
        <v>5.5</v>
      </c>
      <c r="H776" s="209"/>
      <c r="I776" s="209"/>
      <c r="J776" s="209"/>
      <c r="K776" s="145">
        <v>346951</v>
      </c>
      <c r="L776" s="197"/>
      <c r="N776" s="140">
        <v>344347697</v>
      </c>
      <c r="O776" s="145">
        <v>308213</v>
      </c>
      <c r="P776" s="145">
        <v>621950</v>
      </c>
      <c r="Q776" s="145">
        <v>229391</v>
      </c>
      <c r="R776" s="145">
        <v>1395296</v>
      </c>
      <c r="S776" s="145">
        <v>587966.5</v>
      </c>
      <c r="T776" s="145">
        <v>241</v>
      </c>
      <c r="U776" s="145">
        <v>303</v>
      </c>
      <c r="V776" s="145">
        <v>364</v>
      </c>
      <c r="W776" s="145">
        <v>115</v>
      </c>
      <c r="X776" s="145">
        <v>212</v>
      </c>
      <c r="Y776" s="145">
        <v>304</v>
      </c>
      <c r="Z776" s="145">
        <v>386</v>
      </c>
      <c r="AA776" s="136">
        <f>ROUND((T776+X776)-MAX(0.3*(T776-134-231),0),0)</f>
        <v>453</v>
      </c>
      <c r="AB776" s="136">
        <f>ROUND((U776+Y776)-MAX(0.3*(U776-134-231),0),0)</f>
        <v>607</v>
      </c>
      <c r="AC776" s="136">
        <f>ROUND((V776+Z776)-MAX(0.3*(V776-134-231),0),0)</f>
        <v>750</v>
      </c>
      <c r="AD776" s="203">
        <v>45850</v>
      </c>
      <c r="AE776" s="136">
        <v>458</v>
      </c>
      <c r="AF776" s="136">
        <v>0</v>
      </c>
      <c r="AG776" s="136">
        <f>SUM(AE776:AF776)</f>
        <v>458</v>
      </c>
      <c r="AH776" s="136">
        <f>ROUND((AG776+W776)-MAX(0.3*(AG776-134-231),0),0)</f>
        <v>545</v>
      </c>
      <c r="AI776" s="203">
        <v>2321</v>
      </c>
      <c r="AJ776" s="204">
        <v>16.2</v>
      </c>
      <c r="AK776" s="136">
        <v>1</v>
      </c>
      <c r="AL776" s="136">
        <v>63</v>
      </c>
      <c r="AM776" s="136">
        <v>57</v>
      </c>
      <c r="AN776" s="6">
        <v>0.53</v>
      </c>
      <c r="AO776" s="136">
        <v>20</v>
      </c>
      <c r="AP776" s="136">
        <v>20</v>
      </c>
      <c r="AQ776" s="6">
        <v>0.5</v>
      </c>
      <c r="AR776" s="149">
        <v>7.6499999999999999E-2</v>
      </c>
      <c r="AS776" s="149">
        <v>0.34</v>
      </c>
      <c r="AT776" s="149">
        <v>0.36</v>
      </c>
      <c r="AU776" s="149">
        <v>0.36</v>
      </c>
      <c r="AV776" s="136">
        <v>314</v>
      </c>
      <c r="AW776" s="136">
        <v>2094</v>
      </c>
      <c r="AX776" s="136">
        <v>3110</v>
      </c>
      <c r="AY776" s="136">
        <v>3110</v>
      </c>
      <c r="AZ776" s="149">
        <v>7.6499999999999999E-2</v>
      </c>
      <c r="BA776" s="149">
        <v>0.1598</v>
      </c>
      <c r="BB776" s="149">
        <v>0.20219999999999999</v>
      </c>
      <c r="BC776" s="149">
        <v>0.20219999999999999</v>
      </c>
      <c r="BD776" s="138">
        <v>0</v>
      </c>
      <c r="BE776" s="138"/>
      <c r="BF776" s="138"/>
      <c r="BG776" s="136">
        <v>0</v>
      </c>
      <c r="BH776" s="6">
        <v>4.25</v>
      </c>
      <c r="BI776" s="6">
        <v>4.25</v>
      </c>
      <c r="BJ776" s="136">
        <v>338246</v>
      </c>
      <c r="BK776" s="136">
        <v>99038</v>
      </c>
      <c r="BL776" s="136">
        <v>3255</v>
      </c>
      <c r="BM776" s="136">
        <v>235953</v>
      </c>
      <c r="BN776" s="238">
        <v>1735141</v>
      </c>
      <c r="BO776" s="136">
        <v>317095.41666666669</v>
      </c>
      <c r="BP776" s="136">
        <v>709286.13978888898</v>
      </c>
      <c r="BQ776" s="136">
        <v>95652.864199999996</v>
      </c>
      <c r="BR776" s="136">
        <v>1195263.8139666701</v>
      </c>
      <c r="BS776" s="136">
        <v>292491.52127777803</v>
      </c>
      <c r="BT776" s="136">
        <v>16695.380633333301</v>
      </c>
      <c r="BU776" s="136">
        <v>338540.09351111099</v>
      </c>
    </row>
    <row r="777" spans="1:73">
      <c r="A777" s="4" t="s">
        <v>81</v>
      </c>
      <c r="B777" s="137">
        <v>11</v>
      </c>
      <c r="C777" s="137">
        <v>1995</v>
      </c>
      <c r="D777" s="190">
        <v>7188538</v>
      </c>
      <c r="E777" s="141">
        <v>3504765</v>
      </c>
      <c r="F777" s="141">
        <v>178161</v>
      </c>
      <c r="G777" s="191">
        <v>4.8</v>
      </c>
      <c r="H777" s="209"/>
      <c r="I777" s="209"/>
      <c r="J777" s="209"/>
      <c r="K777" s="145">
        <v>203397</v>
      </c>
      <c r="L777" s="197"/>
      <c r="N777" s="140">
        <v>162222883</v>
      </c>
      <c r="O777" s="145">
        <v>59046</v>
      </c>
      <c r="P777" s="145">
        <v>382634</v>
      </c>
      <c r="Q777" s="145">
        <v>139135</v>
      </c>
      <c r="R777" s="145">
        <v>815920.2</v>
      </c>
      <c r="S777" s="145">
        <v>328668.40000000002</v>
      </c>
      <c r="T777" s="145">
        <v>235</v>
      </c>
      <c r="U777" s="145">
        <v>280</v>
      </c>
      <c r="V777" s="145">
        <v>330</v>
      </c>
      <c r="W777" s="145">
        <v>115</v>
      </c>
      <c r="X777" s="145">
        <v>212</v>
      </c>
      <c r="Y777" s="145">
        <v>304</v>
      </c>
      <c r="Z777" s="145">
        <v>386</v>
      </c>
      <c r="AA777" s="136">
        <f>ROUND((T777+X777)-MAX(0.3*(T777-134-231),0),0)</f>
        <v>447</v>
      </c>
      <c r="AB777" s="136">
        <f>ROUND((U777+Y777)-MAX(0.3*(U777-134-231),0),0)</f>
        <v>584</v>
      </c>
      <c r="AC777" s="136">
        <f>ROUND((V777+Z777)-MAX(0.3*(V777-134-231),0),0)</f>
        <v>716</v>
      </c>
      <c r="AD777" s="203">
        <v>30776</v>
      </c>
      <c r="AE777" s="136">
        <v>458</v>
      </c>
      <c r="AF777" s="136">
        <v>0</v>
      </c>
      <c r="AG777" s="136">
        <f>SUM(AE777:AF777)</f>
        <v>458</v>
      </c>
      <c r="AH777" s="136">
        <f>ROUND((AG777+W777)-MAX(0.3*(AG777-134-231),0),0)</f>
        <v>545</v>
      </c>
      <c r="AI777" s="203">
        <v>878</v>
      </c>
      <c r="AJ777" s="204">
        <v>12.1</v>
      </c>
      <c r="AK777" s="136">
        <v>1</v>
      </c>
      <c r="AL777" s="136">
        <v>114</v>
      </c>
      <c r="AM777" s="136">
        <v>66</v>
      </c>
      <c r="AN777" s="6">
        <v>0.63</v>
      </c>
      <c r="AO777" s="136">
        <v>39</v>
      </c>
      <c r="AP777" s="136">
        <v>17</v>
      </c>
      <c r="AQ777" s="6">
        <v>0.7</v>
      </c>
      <c r="AR777" s="149">
        <v>7.6499999999999999E-2</v>
      </c>
      <c r="AS777" s="149">
        <v>0.34</v>
      </c>
      <c r="AT777" s="149">
        <v>0.36</v>
      </c>
      <c r="AU777" s="149">
        <v>0.36</v>
      </c>
      <c r="AV777" s="136">
        <v>314</v>
      </c>
      <c r="AW777" s="136">
        <v>2094</v>
      </c>
      <c r="AX777" s="136">
        <v>3110</v>
      </c>
      <c r="AY777" s="136">
        <v>3110</v>
      </c>
      <c r="AZ777" s="149">
        <v>7.6499999999999999E-2</v>
      </c>
      <c r="BA777" s="149">
        <v>0.1598</v>
      </c>
      <c r="BB777" s="149">
        <v>0.20219999999999999</v>
      </c>
      <c r="BC777" s="149">
        <v>0.20219999999999999</v>
      </c>
      <c r="BD777" s="138">
        <v>0</v>
      </c>
      <c r="BE777" s="138"/>
      <c r="BF777" s="138"/>
      <c r="BG777" s="136">
        <v>0</v>
      </c>
      <c r="BH777" s="6">
        <v>4.25</v>
      </c>
      <c r="BI777" s="6">
        <v>3.25</v>
      </c>
      <c r="BJ777" s="136">
        <v>198933</v>
      </c>
      <c r="BK777" s="136">
        <v>43666</v>
      </c>
      <c r="BL777" s="136">
        <v>2549</v>
      </c>
      <c r="BM777" s="136">
        <v>152718</v>
      </c>
      <c r="BN777" s="238">
        <v>1147443</v>
      </c>
      <c r="BO777" s="136">
        <v>217206.66666666701</v>
      </c>
      <c r="BP777" s="136">
        <v>437413.77559999999</v>
      </c>
      <c r="BQ777" s="136">
        <v>64526.341255555599</v>
      </c>
      <c r="BR777" s="136">
        <v>979033.44122222206</v>
      </c>
      <c r="BS777" s="136">
        <v>219389.50157777799</v>
      </c>
      <c r="BT777" s="136">
        <v>19491.636399999999</v>
      </c>
      <c r="BU777" s="136">
        <v>291907.34747777798</v>
      </c>
    </row>
    <row r="778" spans="1:73">
      <c r="A778" s="4" t="s">
        <v>82</v>
      </c>
      <c r="B778" s="137">
        <v>12</v>
      </c>
      <c r="C778" s="137">
        <v>1995</v>
      </c>
      <c r="D778" s="190">
        <v>1180490</v>
      </c>
      <c r="E778" s="141">
        <v>552009</v>
      </c>
      <c r="F778" s="141">
        <v>34472</v>
      </c>
      <c r="G778" s="191">
        <v>5.9</v>
      </c>
      <c r="H778" s="209"/>
      <c r="I778" s="209"/>
      <c r="J778" s="209"/>
      <c r="K778" s="145">
        <v>37763</v>
      </c>
      <c r="L778" s="197"/>
      <c r="N778" s="140">
        <v>30776621</v>
      </c>
      <c r="O778" s="145">
        <v>19223</v>
      </c>
      <c r="P778" s="145">
        <v>65606</v>
      </c>
      <c r="Q778" s="145">
        <v>21674</v>
      </c>
      <c r="R778" s="145">
        <v>124574.8</v>
      </c>
      <c r="S778" s="145">
        <v>55259.75</v>
      </c>
      <c r="T778" s="145">
        <v>565</v>
      </c>
      <c r="U778" s="145">
        <v>712</v>
      </c>
      <c r="V778" s="145">
        <v>859</v>
      </c>
      <c r="W778" s="145">
        <v>193</v>
      </c>
      <c r="X778" s="145">
        <v>354</v>
      </c>
      <c r="Y778" s="145">
        <v>508</v>
      </c>
      <c r="Z778" s="145">
        <v>645</v>
      </c>
      <c r="AA778" s="136">
        <f>ROUND((T778+X778)-MAX(0.3*(T778-189-330),0),0)</f>
        <v>905</v>
      </c>
      <c r="AB778" s="136">
        <f>ROUND((U778+Y778)-MAX(0.3*(U778-189-330),0),0)</f>
        <v>1162</v>
      </c>
      <c r="AC778" s="136">
        <f>ROUND((V778+Z778)-MAX(0.3*(V778-189-330),0),0)</f>
        <v>1402</v>
      </c>
      <c r="AD778" s="203">
        <v>2306</v>
      </c>
      <c r="AE778" s="136">
        <v>458</v>
      </c>
      <c r="AF778" s="136">
        <v>5</v>
      </c>
      <c r="AG778" s="136">
        <f>SUM(AE778:AF778)</f>
        <v>463</v>
      </c>
      <c r="AH778" s="136">
        <f>ROUND((AG778+W778)-MAX(0.3*(AG778-189-330),0),0)</f>
        <v>656</v>
      </c>
      <c r="AI778" s="203">
        <v>122</v>
      </c>
      <c r="AJ778" s="204">
        <v>10.3</v>
      </c>
      <c r="AK778" s="136">
        <v>1</v>
      </c>
      <c r="AL778" s="136">
        <v>44</v>
      </c>
      <c r="AM778" s="136">
        <v>7</v>
      </c>
      <c r="AN778" s="6">
        <v>0.86</v>
      </c>
      <c r="AO778" s="136">
        <v>22</v>
      </c>
      <c r="AP778" s="136">
        <v>3</v>
      </c>
      <c r="AQ778" s="6">
        <v>0.88</v>
      </c>
      <c r="AR778" s="149">
        <v>7.6499999999999999E-2</v>
      </c>
      <c r="AS778" s="149">
        <v>0.34</v>
      </c>
      <c r="AT778" s="149">
        <v>0.36</v>
      </c>
      <c r="AU778" s="149">
        <v>0.36</v>
      </c>
      <c r="AV778" s="136">
        <v>314</v>
      </c>
      <c r="AW778" s="136">
        <v>2094</v>
      </c>
      <c r="AX778" s="136">
        <v>3110</v>
      </c>
      <c r="AY778" s="136">
        <v>3110</v>
      </c>
      <c r="AZ778" s="149">
        <v>7.6499999999999999E-2</v>
      </c>
      <c r="BA778" s="149">
        <v>0.1598</v>
      </c>
      <c r="BB778" s="149">
        <v>0.20219999999999999</v>
      </c>
      <c r="BC778" s="149">
        <v>0.20219999999999999</v>
      </c>
      <c r="BD778" s="138">
        <v>0</v>
      </c>
      <c r="BE778" s="138"/>
      <c r="BF778" s="138"/>
      <c r="BG778" s="136">
        <v>0</v>
      </c>
      <c r="BH778" s="6">
        <v>4.25</v>
      </c>
      <c r="BI778" s="6">
        <v>5.25</v>
      </c>
      <c r="BJ778" s="136">
        <v>18731</v>
      </c>
      <c r="BK778" s="136">
        <v>7552</v>
      </c>
      <c r="BL778" s="136">
        <v>159</v>
      </c>
      <c r="BM778" s="136">
        <v>11020</v>
      </c>
      <c r="BN778" s="238">
        <v>51674</v>
      </c>
      <c r="BO778" s="136">
        <v>25409.916666666701</v>
      </c>
      <c r="BP778" s="136">
        <v>41967.818377777803</v>
      </c>
      <c r="BQ778" s="136">
        <v>11895.3653222222</v>
      </c>
      <c r="BR778" s="136">
        <v>138346.278322222</v>
      </c>
      <c r="BS778" s="136">
        <v>18912.5160222222</v>
      </c>
      <c r="BT778" s="136">
        <v>3211.12793333333</v>
      </c>
      <c r="BU778" s="136">
        <v>34436.6534777778</v>
      </c>
    </row>
    <row r="779" spans="1:73">
      <c r="A779" s="4" t="s">
        <v>83</v>
      </c>
      <c r="B779" s="137">
        <v>13</v>
      </c>
      <c r="C779" s="137">
        <v>1995</v>
      </c>
      <c r="D779" s="190">
        <v>1165000</v>
      </c>
      <c r="E779" s="141">
        <v>568218</v>
      </c>
      <c r="F779" s="141">
        <v>32486</v>
      </c>
      <c r="G779" s="191">
        <v>5.4</v>
      </c>
      <c r="H779" s="209"/>
      <c r="I779" s="209"/>
      <c r="J779" s="209"/>
      <c r="K779" s="145">
        <v>27762</v>
      </c>
      <c r="L779" s="197"/>
      <c r="N779" s="140">
        <v>23555311</v>
      </c>
      <c r="O779" s="145">
        <v>80596</v>
      </c>
      <c r="P779" s="145">
        <v>23910</v>
      </c>
      <c r="Q779" s="145">
        <v>9071</v>
      </c>
      <c r="R779" s="145">
        <v>80255</v>
      </c>
      <c r="S779" s="145">
        <v>30066</v>
      </c>
      <c r="T779" s="145">
        <v>251</v>
      </c>
      <c r="U779" s="145">
        <v>317</v>
      </c>
      <c r="V779" s="145">
        <v>382</v>
      </c>
      <c r="W779" s="145">
        <v>115</v>
      </c>
      <c r="X779" s="145">
        <v>212</v>
      </c>
      <c r="Y779" s="145">
        <v>304</v>
      </c>
      <c r="Z779" s="145">
        <v>386</v>
      </c>
      <c r="AA779" s="136">
        <f>ROUND((T779+X779)-MAX(0.3*(T779-134-231),0),0)</f>
        <v>463</v>
      </c>
      <c r="AB779" s="136">
        <f>ROUND((U779+Y779)-MAX(0.3*(U779-134-231),0),0)</f>
        <v>621</v>
      </c>
      <c r="AC779" s="136">
        <f>ROUND((V779+Z779)-MAX(0.3*(V779-134-231),0),0)</f>
        <v>763</v>
      </c>
      <c r="AD779" s="203">
        <v>1545</v>
      </c>
      <c r="AE779" s="136">
        <v>458</v>
      </c>
      <c r="AF779" s="136">
        <v>37</v>
      </c>
      <c r="AG779" s="136">
        <f>SUM(AE779:AF779)</f>
        <v>495</v>
      </c>
      <c r="AH779" s="136">
        <f>ROUND((AG779+W779)-MAX(0.3*(AG779-134-231),0),0)</f>
        <v>571</v>
      </c>
      <c r="AI779" s="203">
        <v>167</v>
      </c>
      <c r="AJ779" s="204">
        <v>14.5</v>
      </c>
      <c r="AK779" s="136">
        <v>0</v>
      </c>
      <c r="AL779" s="136">
        <v>13</v>
      </c>
      <c r="AM779" s="136">
        <v>57</v>
      </c>
      <c r="AN779" s="6">
        <v>0.19</v>
      </c>
      <c r="AO779" s="136">
        <v>12</v>
      </c>
      <c r="AP779" s="136">
        <v>23</v>
      </c>
      <c r="AQ779" s="6">
        <v>0.34</v>
      </c>
      <c r="AR779" s="149">
        <v>7.6499999999999999E-2</v>
      </c>
      <c r="AS779" s="149">
        <v>0.34</v>
      </c>
      <c r="AT779" s="149">
        <v>0.36</v>
      </c>
      <c r="AU779" s="149">
        <v>0.36</v>
      </c>
      <c r="AV779" s="136">
        <v>314</v>
      </c>
      <c r="AW779" s="136">
        <v>2094</v>
      </c>
      <c r="AX779" s="136">
        <v>3110</v>
      </c>
      <c r="AY779" s="136">
        <v>3110</v>
      </c>
      <c r="AZ779" s="149">
        <v>7.6499999999999999E-2</v>
      </c>
      <c r="BA779" s="149">
        <v>0.1598</v>
      </c>
      <c r="BB779" s="149">
        <v>0.20219999999999999</v>
      </c>
      <c r="BC779" s="149">
        <v>0.20219999999999999</v>
      </c>
      <c r="BD779" s="138">
        <v>0</v>
      </c>
      <c r="BE779" s="138"/>
      <c r="BF779" s="138"/>
      <c r="BG779" s="136">
        <v>0</v>
      </c>
      <c r="BH779" s="6">
        <v>4.25</v>
      </c>
      <c r="BI779" s="6">
        <v>4.25</v>
      </c>
      <c r="BJ779" s="136">
        <v>16605</v>
      </c>
      <c r="BK779" s="136">
        <v>1968</v>
      </c>
      <c r="BL779" s="136">
        <v>151</v>
      </c>
      <c r="BM779" s="136">
        <v>14486</v>
      </c>
      <c r="BN779" s="238">
        <v>115014</v>
      </c>
      <c r="BO779" s="136">
        <v>31119.583333333299</v>
      </c>
      <c r="BP779" s="136">
        <v>48787.1636</v>
      </c>
      <c r="BQ779" s="136">
        <v>15710.278533333299</v>
      </c>
      <c r="BR779" s="136">
        <v>139303.00852222199</v>
      </c>
      <c r="BS779" s="136">
        <v>15979.826011111099</v>
      </c>
      <c r="BT779" s="136">
        <v>1686.61288888889</v>
      </c>
      <c r="BU779" s="136">
        <v>22249.190933333299</v>
      </c>
    </row>
    <row r="780" spans="1:73">
      <c r="A780" s="4" t="s">
        <v>84</v>
      </c>
      <c r="B780" s="137">
        <v>14</v>
      </c>
      <c r="C780" s="137">
        <v>1995</v>
      </c>
      <c r="D780" s="190">
        <v>11884935</v>
      </c>
      <c r="E780" s="141">
        <v>5855655</v>
      </c>
      <c r="F780" s="141">
        <v>318682</v>
      </c>
      <c r="G780" s="191">
        <v>5.2</v>
      </c>
      <c r="H780" s="209"/>
      <c r="I780" s="209"/>
      <c r="J780" s="209"/>
      <c r="K780" s="145">
        <v>364451</v>
      </c>
      <c r="L780" s="197"/>
      <c r="N780" s="140">
        <v>308423705</v>
      </c>
      <c r="O780" s="145">
        <v>44593</v>
      </c>
      <c r="P780" s="145">
        <v>696157</v>
      </c>
      <c r="Q780" s="145">
        <v>236205</v>
      </c>
      <c r="R780" s="145">
        <v>1151035</v>
      </c>
      <c r="S780" s="145">
        <v>487585.9</v>
      </c>
      <c r="T780" s="145">
        <v>278</v>
      </c>
      <c r="U780" s="145">
        <v>377</v>
      </c>
      <c r="V780" s="145">
        <v>414</v>
      </c>
      <c r="W780" s="145">
        <v>115</v>
      </c>
      <c r="X780" s="145">
        <v>212</v>
      </c>
      <c r="Y780" s="145">
        <v>304</v>
      </c>
      <c r="Z780" s="145">
        <v>386</v>
      </c>
      <c r="AA780" s="136">
        <f>ROUND((T780+X780)-MAX(0.3*(T780-134-231),0),0)</f>
        <v>490</v>
      </c>
      <c r="AB780" s="136">
        <f>ROUND((U780+Y780)-MAX(0.3*(U780-134-231),0),0)</f>
        <v>677</v>
      </c>
      <c r="AC780" s="136">
        <f>ROUND((V780+Z780)-MAX(0.3*(V780-134-231),0),0)</f>
        <v>785</v>
      </c>
      <c r="AD780" s="203">
        <v>34118</v>
      </c>
      <c r="AE780" s="136">
        <v>458</v>
      </c>
      <c r="AF780" s="136">
        <v>0</v>
      </c>
      <c r="AG780" s="136">
        <f>SUM(AE780:AF780)</f>
        <v>458</v>
      </c>
      <c r="AH780" s="136">
        <f>ROUND((AG780+W780)-MAX(0.3*(AG780-134-231),0),0)</f>
        <v>545</v>
      </c>
      <c r="AI780" s="203">
        <v>1459</v>
      </c>
      <c r="AJ780" s="204">
        <v>12.4</v>
      </c>
      <c r="AK780" s="136">
        <v>0</v>
      </c>
      <c r="AL780" s="136">
        <v>54</v>
      </c>
      <c r="AM780" s="136">
        <v>64</v>
      </c>
      <c r="AN780" s="6">
        <v>0.46</v>
      </c>
      <c r="AO780" s="136">
        <v>27</v>
      </c>
      <c r="AP780" s="136">
        <v>32</v>
      </c>
      <c r="AQ780" s="6">
        <v>0.46</v>
      </c>
      <c r="AR780" s="149">
        <v>7.6499999999999999E-2</v>
      </c>
      <c r="AS780" s="149">
        <v>0.34</v>
      </c>
      <c r="AT780" s="149">
        <v>0.36</v>
      </c>
      <c r="AU780" s="149">
        <v>0.36</v>
      </c>
      <c r="AV780" s="136">
        <v>314</v>
      </c>
      <c r="AW780" s="136">
        <v>2094</v>
      </c>
      <c r="AX780" s="136">
        <v>3110</v>
      </c>
      <c r="AY780" s="136">
        <v>3110</v>
      </c>
      <c r="AZ780" s="149">
        <v>7.6499999999999999E-2</v>
      </c>
      <c r="BA780" s="149">
        <v>0.1598</v>
      </c>
      <c r="BB780" s="149">
        <v>0.20219999999999999</v>
      </c>
      <c r="BC780" s="149">
        <v>0.20219999999999999</v>
      </c>
      <c r="BD780" s="138">
        <v>0</v>
      </c>
      <c r="BE780" s="138"/>
      <c r="BF780" s="138"/>
      <c r="BG780" s="136">
        <v>0</v>
      </c>
      <c r="BH780" s="6">
        <v>4.25</v>
      </c>
      <c r="BI780" s="6">
        <v>4.25</v>
      </c>
      <c r="BJ780" s="136">
        <v>266563</v>
      </c>
      <c r="BK780" s="136">
        <v>35769</v>
      </c>
      <c r="BL780" s="136">
        <v>2461</v>
      </c>
      <c r="BM780" s="136">
        <v>228333</v>
      </c>
      <c r="BN780" s="238">
        <v>1551949</v>
      </c>
      <c r="BO780" s="136">
        <v>244661.08333333299</v>
      </c>
      <c r="BP780" s="136">
        <v>513153.28629999998</v>
      </c>
      <c r="BQ780" s="136">
        <v>55633.990755555598</v>
      </c>
      <c r="BR780" s="136">
        <v>964985.37695555598</v>
      </c>
      <c r="BS780" s="136">
        <v>142448.262655556</v>
      </c>
      <c r="BT780" s="136">
        <v>5718.0396111111104</v>
      </c>
      <c r="BU780" s="136">
        <v>163846.33823333299</v>
      </c>
    </row>
    <row r="781" spans="1:73">
      <c r="A781" s="4" t="s">
        <v>85</v>
      </c>
      <c r="B781" s="137">
        <v>15</v>
      </c>
      <c r="C781" s="137">
        <v>1995</v>
      </c>
      <c r="D781" s="190">
        <v>5791819</v>
      </c>
      <c r="E781" s="141">
        <v>2991096</v>
      </c>
      <c r="F781" s="141">
        <v>144076</v>
      </c>
      <c r="G781" s="191">
        <v>4.5999999999999996</v>
      </c>
      <c r="H781" s="209"/>
      <c r="I781" s="209"/>
      <c r="J781" s="209"/>
      <c r="K781" s="145">
        <v>150404</v>
      </c>
      <c r="L781" s="197"/>
      <c r="N781" s="140">
        <v>128383921</v>
      </c>
      <c r="O781" s="145">
        <v>23507</v>
      </c>
      <c r="P781" s="145">
        <v>188961</v>
      </c>
      <c r="Q781" s="145">
        <v>65618</v>
      </c>
      <c r="R781" s="145">
        <v>469646.8</v>
      </c>
      <c r="S781" s="145">
        <v>182897.6</v>
      </c>
      <c r="T781" s="145">
        <v>229</v>
      </c>
      <c r="U781" s="145">
        <v>288</v>
      </c>
      <c r="V781" s="145">
        <v>346</v>
      </c>
      <c r="W781" s="145">
        <v>115</v>
      </c>
      <c r="X781" s="145">
        <v>212</v>
      </c>
      <c r="Y781" s="145">
        <v>304</v>
      </c>
      <c r="Z781" s="145">
        <v>386</v>
      </c>
      <c r="AA781" s="136">
        <f>ROUND((T781+X781)-MAX(0.3*(T781-134-231),0),0)</f>
        <v>441</v>
      </c>
      <c r="AB781" s="136">
        <f>ROUND((U781+Y781)-MAX(0.3*(U781-134-231),0),0)</f>
        <v>592</v>
      </c>
      <c r="AC781" s="136">
        <f>ROUND((V781+Z781)-MAX(0.3*(V781-134-231),0),0)</f>
        <v>732</v>
      </c>
      <c r="AD781" s="203">
        <v>11777</v>
      </c>
      <c r="AE781" s="136">
        <v>458</v>
      </c>
      <c r="AF781" s="136">
        <v>0</v>
      </c>
      <c r="AG781" s="136">
        <f>SUM(AE781:AF781)</f>
        <v>458</v>
      </c>
      <c r="AH781" s="136">
        <f>ROUND((AG781+W781)-MAX(0.3*(AG781-134-231),0),0)</f>
        <v>545</v>
      </c>
      <c r="AI781" s="203">
        <v>545</v>
      </c>
      <c r="AJ781" s="204">
        <v>9.6</v>
      </c>
      <c r="AK781" s="136">
        <v>1</v>
      </c>
      <c r="AL781" s="136">
        <v>45</v>
      </c>
      <c r="AM781" s="136">
        <v>55</v>
      </c>
      <c r="AN781" s="6">
        <v>0.45</v>
      </c>
      <c r="AO781" s="136">
        <v>13</v>
      </c>
      <c r="AP781" s="136">
        <v>28</v>
      </c>
      <c r="AQ781" s="6">
        <v>0.32</v>
      </c>
      <c r="AR781" s="149">
        <v>7.6499999999999999E-2</v>
      </c>
      <c r="AS781" s="149">
        <v>0.34</v>
      </c>
      <c r="AT781" s="149">
        <v>0.36</v>
      </c>
      <c r="AU781" s="149">
        <v>0.36</v>
      </c>
      <c r="AV781" s="136">
        <v>314</v>
      </c>
      <c r="AW781" s="136">
        <v>2094</v>
      </c>
      <c r="AX781" s="136">
        <v>3110</v>
      </c>
      <c r="AY781" s="136">
        <v>3110</v>
      </c>
      <c r="AZ781" s="149">
        <v>7.6499999999999999E-2</v>
      </c>
      <c r="BA781" s="149">
        <v>0.1598</v>
      </c>
      <c r="BB781" s="149">
        <v>0.20219999999999999</v>
      </c>
      <c r="BC781" s="149">
        <v>0.20219999999999999</v>
      </c>
      <c r="BD781" s="138">
        <v>0</v>
      </c>
      <c r="BE781" s="138"/>
      <c r="BF781" s="138"/>
      <c r="BG781" s="136">
        <v>0</v>
      </c>
      <c r="BH781" s="6">
        <v>4.25</v>
      </c>
      <c r="BI781" s="6">
        <v>3.35</v>
      </c>
      <c r="BJ781" s="136">
        <v>88757</v>
      </c>
      <c r="BK781" s="136">
        <v>9440</v>
      </c>
      <c r="BL781" s="136">
        <v>1084</v>
      </c>
      <c r="BM781" s="136">
        <v>78233</v>
      </c>
      <c r="BN781" s="238">
        <v>559020</v>
      </c>
      <c r="BO781" s="136">
        <v>132621.08333333299</v>
      </c>
      <c r="BP781" s="136">
        <v>174469.827066667</v>
      </c>
      <c r="BQ781" s="136">
        <v>33825.939299999998</v>
      </c>
      <c r="BR781" s="136">
        <v>596399.13699999999</v>
      </c>
      <c r="BS781" s="136">
        <v>69212.909833333295</v>
      </c>
      <c r="BT781" s="136">
        <v>5548.9975444444399</v>
      </c>
      <c r="BU781" s="136">
        <v>93935.155222222194</v>
      </c>
    </row>
    <row r="782" spans="1:73">
      <c r="A782" s="4" t="s">
        <v>86</v>
      </c>
      <c r="B782" s="137">
        <v>16</v>
      </c>
      <c r="C782" s="137">
        <v>1995</v>
      </c>
      <c r="D782" s="190">
        <v>2840860</v>
      </c>
      <c r="E782" s="141">
        <v>1532400</v>
      </c>
      <c r="F782" s="141">
        <v>54651</v>
      </c>
      <c r="G782" s="191">
        <v>3.4</v>
      </c>
      <c r="H782" s="209"/>
      <c r="I782" s="209"/>
      <c r="J782" s="209"/>
      <c r="K782" s="145">
        <v>73137</v>
      </c>
      <c r="L782" s="197"/>
      <c r="N782" s="140">
        <v>61476185</v>
      </c>
      <c r="O782" s="145">
        <v>8305</v>
      </c>
      <c r="P782" s="145">
        <v>100541</v>
      </c>
      <c r="Q782" s="145">
        <v>36483</v>
      </c>
      <c r="R782" s="145">
        <v>184025.4</v>
      </c>
      <c r="S782" s="145">
        <v>75310.17</v>
      </c>
      <c r="T782" s="145">
        <v>361</v>
      </c>
      <c r="U782" s="145">
        <v>426</v>
      </c>
      <c r="V782" s="145">
        <v>495</v>
      </c>
      <c r="W782" s="145">
        <v>115</v>
      </c>
      <c r="X782" s="145">
        <v>212</v>
      </c>
      <c r="Y782" s="145">
        <v>304</v>
      </c>
      <c r="Z782" s="145">
        <v>386</v>
      </c>
      <c r="AA782" s="136">
        <f>ROUND((T782+X782)-MAX(0.3*(T782-134-231),0),0)</f>
        <v>573</v>
      </c>
      <c r="AB782" s="136">
        <f>ROUND((U782+Y782)-MAX(0.3*(U782-134-231),0),0)</f>
        <v>712</v>
      </c>
      <c r="AC782" s="136">
        <f>ROUND((V782+Z782)-MAX(0.3*(V782-134-231),0),0)</f>
        <v>842</v>
      </c>
      <c r="AD782" s="203">
        <v>4979</v>
      </c>
      <c r="AE782" s="136">
        <v>458</v>
      </c>
      <c r="AF782" s="136">
        <v>0</v>
      </c>
      <c r="AG782" s="136">
        <f>SUM(AE782:AF782)</f>
        <v>458</v>
      </c>
      <c r="AH782" s="136">
        <f>ROUND((AG782+W782)-MAX(0.3*(AG782-134-231),0),0)</f>
        <v>545</v>
      </c>
      <c r="AI782" s="203">
        <v>352</v>
      </c>
      <c r="AJ782" s="204">
        <v>12.2</v>
      </c>
      <c r="AK782" s="136">
        <v>0</v>
      </c>
      <c r="AL782" s="136">
        <v>36</v>
      </c>
      <c r="AM782" s="136">
        <v>64</v>
      </c>
      <c r="AN782" s="6">
        <v>0.36</v>
      </c>
      <c r="AO782" s="136">
        <v>24</v>
      </c>
      <c r="AP782" s="136">
        <v>23</v>
      </c>
      <c r="AQ782" s="6">
        <v>0.51</v>
      </c>
      <c r="AR782" s="149">
        <v>7.6499999999999999E-2</v>
      </c>
      <c r="AS782" s="149">
        <v>0.34</v>
      </c>
      <c r="AT782" s="149">
        <v>0.36</v>
      </c>
      <c r="AU782" s="149">
        <v>0.36</v>
      </c>
      <c r="AV782" s="136">
        <v>314</v>
      </c>
      <c r="AW782" s="136">
        <v>2094</v>
      </c>
      <c r="AX782" s="136">
        <v>3110</v>
      </c>
      <c r="AY782" s="136">
        <v>3110</v>
      </c>
      <c r="AZ782" s="149">
        <v>7.6499999999999999E-2</v>
      </c>
      <c r="BA782" s="149">
        <v>0.1598</v>
      </c>
      <c r="BB782" s="149">
        <v>0.20219999999999999</v>
      </c>
      <c r="BC782" s="149">
        <v>0.20219999999999999</v>
      </c>
      <c r="BD782" s="138">
        <v>6.5000000000000002E-2</v>
      </c>
      <c r="BE782" s="138"/>
      <c r="BF782" s="138"/>
      <c r="BG782" s="136">
        <v>0</v>
      </c>
      <c r="BH782" s="6">
        <v>4.25</v>
      </c>
      <c r="BI782" s="6">
        <v>4.6500000000000004</v>
      </c>
      <c r="BJ782" s="136">
        <v>41571</v>
      </c>
      <c r="BK782" s="136">
        <v>5999</v>
      </c>
      <c r="BL782" s="136">
        <v>1002</v>
      </c>
      <c r="BM782" s="136">
        <v>34570</v>
      </c>
      <c r="BN782" s="238">
        <v>304304</v>
      </c>
      <c r="BO782" s="136">
        <v>65259.583333333299</v>
      </c>
      <c r="BP782" s="136">
        <v>91102.2255</v>
      </c>
      <c r="BQ782" s="136">
        <v>27500.388588888902</v>
      </c>
      <c r="BR782" s="136">
        <v>383325.901977778</v>
      </c>
      <c r="BS782" s="136">
        <v>27761.942566666701</v>
      </c>
      <c r="BT782" s="136">
        <v>3473.3279333333298</v>
      </c>
      <c r="BU782" s="136">
        <v>46111.350833333301</v>
      </c>
    </row>
    <row r="783" spans="1:73">
      <c r="A783" s="4" t="s">
        <v>87</v>
      </c>
      <c r="B783" s="137">
        <v>17</v>
      </c>
      <c r="C783" s="137">
        <v>1995</v>
      </c>
      <c r="D783" s="190">
        <v>2586942</v>
      </c>
      <c r="E783" s="141">
        <v>1290159</v>
      </c>
      <c r="F783" s="141">
        <v>59589</v>
      </c>
      <c r="G783" s="191">
        <v>4.4000000000000004</v>
      </c>
      <c r="H783" s="209"/>
      <c r="I783" s="209"/>
      <c r="J783" s="209"/>
      <c r="K783" s="145">
        <v>65282</v>
      </c>
      <c r="L783" s="197"/>
      <c r="N783" s="140">
        <v>58154336</v>
      </c>
      <c r="O783" s="145">
        <v>49662</v>
      </c>
      <c r="P783" s="145">
        <v>79515</v>
      </c>
      <c r="Q783" s="145">
        <v>28232</v>
      </c>
      <c r="R783" s="145">
        <v>184241.3</v>
      </c>
      <c r="S783" s="145">
        <v>74829.919999999998</v>
      </c>
      <c r="T783" s="145">
        <v>326</v>
      </c>
      <c r="U783" s="145">
        <v>403</v>
      </c>
      <c r="V783" s="145">
        <v>471</v>
      </c>
      <c r="W783" s="145">
        <v>115</v>
      </c>
      <c r="X783" s="145">
        <v>212</v>
      </c>
      <c r="Y783" s="145">
        <v>304</v>
      </c>
      <c r="Z783" s="145">
        <v>386</v>
      </c>
      <c r="AA783" s="136">
        <f>ROUND((T783+X783)-MAX(0.3*(T783-134-231),0),0)</f>
        <v>538</v>
      </c>
      <c r="AB783" s="136">
        <f>ROUND((U783+Y783)-MAX(0.3*(U783-134-231),0),0)</f>
        <v>696</v>
      </c>
      <c r="AC783" s="136">
        <f>ROUND((V783+Z783)-MAX(0.3*(V783-134-231),0),0)</f>
        <v>825</v>
      </c>
      <c r="AD783" s="203">
        <v>5007</v>
      </c>
      <c r="AE783" s="136">
        <v>458</v>
      </c>
      <c r="AF783" s="136">
        <v>0</v>
      </c>
      <c r="AG783" s="136">
        <f>SUM(AE783:AF783)</f>
        <v>458</v>
      </c>
      <c r="AH783" s="136">
        <f>ROUND((AG783+W783)-MAX(0.3*(AG783-134-231),0),0)</f>
        <v>545</v>
      </c>
      <c r="AI783" s="203">
        <v>273</v>
      </c>
      <c r="AJ783" s="204">
        <v>10.8</v>
      </c>
      <c r="AK783" s="136">
        <v>0</v>
      </c>
      <c r="AL783" s="136">
        <v>44</v>
      </c>
      <c r="AM783" s="136">
        <v>81</v>
      </c>
      <c r="AN783" s="6">
        <v>0.35</v>
      </c>
      <c r="AO783" s="136">
        <v>33</v>
      </c>
      <c r="AP783" s="136">
        <v>27</v>
      </c>
      <c r="AQ783" s="6">
        <v>0.55000000000000004</v>
      </c>
      <c r="AR783" s="149">
        <v>7.6499999999999999E-2</v>
      </c>
      <c r="AS783" s="149">
        <v>0.34</v>
      </c>
      <c r="AT783" s="149">
        <v>0.36</v>
      </c>
      <c r="AU783" s="149">
        <v>0.36</v>
      </c>
      <c r="AV783" s="136">
        <v>314</v>
      </c>
      <c r="AW783" s="136">
        <v>2094</v>
      </c>
      <c r="AX783" s="136">
        <v>3110</v>
      </c>
      <c r="AY783" s="136">
        <v>3110</v>
      </c>
      <c r="AZ783" s="149">
        <v>7.6499999999999999E-2</v>
      </c>
      <c r="BA783" s="149">
        <v>0.1598</v>
      </c>
      <c r="BB783" s="149">
        <v>0.20219999999999999</v>
      </c>
      <c r="BC783" s="149">
        <v>0.20219999999999999</v>
      </c>
      <c r="BD783" s="138">
        <v>0</v>
      </c>
      <c r="BE783" s="138"/>
      <c r="BF783" s="138"/>
      <c r="BG783" s="136">
        <v>0</v>
      </c>
      <c r="BH783" s="6">
        <v>4.25</v>
      </c>
      <c r="BI783" s="6">
        <v>2.65</v>
      </c>
      <c r="BJ783" s="136">
        <v>37552</v>
      </c>
      <c r="BK783" s="136">
        <v>4678</v>
      </c>
      <c r="BL783" s="136">
        <v>400</v>
      </c>
      <c r="BM783" s="136">
        <v>32474</v>
      </c>
      <c r="BN783" s="238">
        <v>255702</v>
      </c>
      <c r="BO783" s="136">
        <v>55890.166666666701</v>
      </c>
      <c r="BP783" s="136">
        <v>94707.271422222198</v>
      </c>
      <c r="BQ783" s="136">
        <v>29852.462911111099</v>
      </c>
      <c r="BR783" s="136">
        <v>309564.78484444402</v>
      </c>
      <c r="BS783" s="136">
        <v>41290.540188888903</v>
      </c>
      <c r="BT783" s="136">
        <v>6204.3126666666703</v>
      </c>
      <c r="BU783" s="136">
        <v>61896.200422222202</v>
      </c>
    </row>
    <row r="784" spans="1:73">
      <c r="A784" s="4" t="s">
        <v>88</v>
      </c>
      <c r="B784" s="137">
        <v>18</v>
      </c>
      <c r="C784" s="137">
        <v>1995</v>
      </c>
      <c r="D784" s="190">
        <v>3855248</v>
      </c>
      <c r="E784" s="141">
        <v>1755029</v>
      </c>
      <c r="F784" s="141">
        <v>100516</v>
      </c>
      <c r="G784" s="191">
        <v>5.4</v>
      </c>
      <c r="H784" s="209"/>
      <c r="I784" s="209"/>
      <c r="J784" s="209"/>
      <c r="K784" s="145">
        <v>91915</v>
      </c>
      <c r="L784" s="197"/>
      <c r="N784" s="140">
        <v>74798939</v>
      </c>
      <c r="O784" s="145">
        <v>179694</v>
      </c>
      <c r="P784" s="145">
        <v>189447</v>
      </c>
      <c r="Q784" s="145">
        <v>75384</v>
      </c>
      <c r="R784" s="145">
        <v>520088.2</v>
      </c>
      <c r="S784" s="145">
        <v>187453.5</v>
      </c>
      <c r="T784" s="145">
        <v>225</v>
      </c>
      <c r="U784" s="145">
        <v>262</v>
      </c>
      <c r="V784" s="145">
        <v>325</v>
      </c>
      <c r="W784" s="145">
        <v>115</v>
      </c>
      <c r="X784" s="145">
        <v>212</v>
      </c>
      <c r="Y784" s="145">
        <v>304</v>
      </c>
      <c r="Z784" s="145">
        <v>386</v>
      </c>
      <c r="AA784" s="136">
        <f>ROUND((T784+X784)-MAX(0.3*(T784-134-231),0),0)</f>
        <v>437</v>
      </c>
      <c r="AB784" s="136">
        <f>ROUND((U784+Y784)-MAX(0.3*(U784-134-231),0),0)</f>
        <v>566</v>
      </c>
      <c r="AC784" s="136">
        <f>ROUND((V784+Z784)-MAX(0.3*(V784-134-231),0),0)</f>
        <v>711</v>
      </c>
      <c r="AD784" s="203">
        <v>17149</v>
      </c>
      <c r="AE784" s="136">
        <v>458</v>
      </c>
      <c r="AF784" s="136">
        <v>0</v>
      </c>
      <c r="AG784" s="136">
        <f>SUM(AE784:AF784)</f>
        <v>458</v>
      </c>
      <c r="AH784" s="136">
        <f>ROUND((AG784+W784)-MAX(0.3*(AG784-134-231),0),0)</f>
        <v>545</v>
      </c>
      <c r="AI784" s="203">
        <v>572</v>
      </c>
      <c r="AJ784" s="204">
        <v>14.7</v>
      </c>
      <c r="AK784" s="136">
        <v>1</v>
      </c>
      <c r="AL784" s="136">
        <v>61</v>
      </c>
      <c r="AM784" s="136">
        <v>37</v>
      </c>
      <c r="AN784" s="6">
        <v>0.62</v>
      </c>
      <c r="AO784" s="136">
        <v>20</v>
      </c>
      <c r="AP784" s="136">
        <v>14</v>
      </c>
      <c r="AQ784" s="6">
        <v>0.59</v>
      </c>
      <c r="AR784" s="149">
        <v>7.6499999999999999E-2</v>
      </c>
      <c r="AS784" s="149">
        <v>0.34</v>
      </c>
      <c r="AT784" s="149">
        <v>0.36</v>
      </c>
      <c r="AU784" s="149">
        <v>0.36</v>
      </c>
      <c r="AV784" s="136">
        <v>314</v>
      </c>
      <c r="AW784" s="136">
        <v>2094</v>
      </c>
      <c r="AX784" s="136">
        <v>3110</v>
      </c>
      <c r="AY784" s="136">
        <v>3110</v>
      </c>
      <c r="AZ784" s="149">
        <v>7.6499999999999999E-2</v>
      </c>
      <c r="BA784" s="149">
        <v>0.1598</v>
      </c>
      <c r="BB784" s="149">
        <v>0.20219999999999999</v>
      </c>
      <c r="BC784" s="149">
        <v>0.20219999999999999</v>
      </c>
      <c r="BD784" s="138">
        <v>0</v>
      </c>
      <c r="BE784" s="138"/>
      <c r="BF784" s="138"/>
      <c r="BG784" s="136">
        <v>0</v>
      </c>
      <c r="BH784" s="6">
        <v>4.25</v>
      </c>
      <c r="BI784" s="6">
        <v>4.25</v>
      </c>
      <c r="BJ784" s="136">
        <v>165286</v>
      </c>
      <c r="BK784" s="136">
        <v>24675</v>
      </c>
      <c r="BL784" s="136">
        <v>1739</v>
      </c>
      <c r="BM784" s="136">
        <v>138872</v>
      </c>
      <c r="BN784" s="238">
        <v>640930</v>
      </c>
      <c r="BO784" s="136">
        <v>118197.66666666701</v>
      </c>
      <c r="BP784" s="136">
        <v>223084.51535555601</v>
      </c>
      <c r="BQ784" s="136">
        <v>39678.164288888896</v>
      </c>
      <c r="BR784" s="136">
        <v>506619.920888889</v>
      </c>
      <c r="BS784" s="136">
        <v>119420.13326666701</v>
      </c>
      <c r="BT784" s="136">
        <v>12238.8171444444</v>
      </c>
      <c r="BU784" s="136">
        <v>164001.43832222201</v>
      </c>
    </row>
    <row r="785" spans="1:73">
      <c r="A785" s="4" t="s">
        <v>89</v>
      </c>
      <c r="B785" s="137">
        <v>19</v>
      </c>
      <c r="C785" s="137">
        <v>1995</v>
      </c>
      <c r="D785" s="190">
        <v>4327978</v>
      </c>
      <c r="E785" s="141">
        <v>1821954</v>
      </c>
      <c r="F785" s="141">
        <v>137058</v>
      </c>
      <c r="G785" s="191">
        <v>7</v>
      </c>
      <c r="H785" s="209"/>
      <c r="I785" s="209"/>
      <c r="J785" s="209"/>
      <c r="K785" s="145">
        <v>112876</v>
      </c>
      <c r="L785" s="197"/>
      <c r="N785" s="140">
        <v>85205189</v>
      </c>
      <c r="O785" s="145">
        <v>50727</v>
      </c>
      <c r="P785" s="145">
        <v>251161</v>
      </c>
      <c r="Q785" s="145">
        <v>79825</v>
      </c>
      <c r="R785" s="145">
        <v>710596.8</v>
      </c>
      <c r="S785" s="145">
        <v>266861.8</v>
      </c>
      <c r="T785" s="145">
        <v>136</v>
      </c>
      <c r="U785" s="145">
        <v>190</v>
      </c>
      <c r="V785" s="145">
        <v>234</v>
      </c>
      <c r="W785" s="145">
        <v>115</v>
      </c>
      <c r="X785" s="145">
        <v>212</v>
      </c>
      <c r="Y785" s="145">
        <v>304</v>
      </c>
      <c r="Z785" s="145">
        <v>386</v>
      </c>
      <c r="AA785" s="136">
        <f>ROUND((T785+X785)-MAX(0.3*(T785-134-231),0),0)</f>
        <v>348</v>
      </c>
      <c r="AB785" s="136">
        <f>ROUND((U785+Y785)-MAX(0.3*(U785-134-231),0),0)</f>
        <v>494</v>
      </c>
      <c r="AC785" s="136">
        <f>ROUND((V785+Z785)-MAX(0.3*(V785-134-231),0),0)</f>
        <v>620</v>
      </c>
      <c r="AD785" s="203">
        <v>20815</v>
      </c>
      <c r="AE785" s="136">
        <v>458</v>
      </c>
      <c r="AF785" s="136">
        <v>0</v>
      </c>
      <c r="AG785" s="136">
        <f>SUM(AE785:AF785)</f>
        <v>458</v>
      </c>
      <c r="AH785" s="136">
        <f>ROUND((AG785+W785)-MAX(0.3*(AG785-134-231),0),0)</f>
        <v>545</v>
      </c>
      <c r="AI785" s="203">
        <v>849</v>
      </c>
      <c r="AJ785" s="204">
        <v>19.7</v>
      </c>
      <c r="AK785" s="136">
        <v>1</v>
      </c>
      <c r="AL785" s="136">
        <v>78</v>
      </c>
      <c r="AM785" s="136">
        <v>27</v>
      </c>
      <c r="AN785" s="6">
        <v>0.74</v>
      </c>
      <c r="AO785" s="136">
        <v>38</v>
      </c>
      <c r="AP785" s="136">
        <v>6</v>
      </c>
      <c r="AQ785" s="6">
        <v>0.86</v>
      </c>
      <c r="AR785" s="149">
        <v>7.6499999999999999E-2</v>
      </c>
      <c r="AS785" s="149">
        <v>0.34</v>
      </c>
      <c r="AT785" s="149">
        <v>0.36</v>
      </c>
      <c r="AU785" s="149">
        <v>0.36</v>
      </c>
      <c r="AV785" s="136">
        <v>314</v>
      </c>
      <c r="AW785" s="136">
        <v>2094</v>
      </c>
      <c r="AX785" s="136">
        <v>3110</v>
      </c>
      <c r="AY785" s="136">
        <v>3110</v>
      </c>
      <c r="AZ785" s="149">
        <v>7.6499999999999999E-2</v>
      </c>
      <c r="BA785" s="149">
        <v>0.1598</v>
      </c>
      <c r="BB785" s="149">
        <v>0.20219999999999999</v>
      </c>
      <c r="BC785" s="149">
        <v>0.20219999999999999</v>
      </c>
      <c r="BD785" s="138">
        <v>0</v>
      </c>
      <c r="BE785" s="138"/>
      <c r="BF785" s="138"/>
      <c r="BG785" s="136">
        <v>0</v>
      </c>
      <c r="BH785" s="6">
        <v>4.25</v>
      </c>
      <c r="BI785" s="6">
        <v>4.25</v>
      </c>
      <c r="BJ785" s="136">
        <v>182104</v>
      </c>
      <c r="BK785" s="136">
        <v>33339</v>
      </c>
      <c r="BL785" s="136">
        <v>2182</v>
      </c>
      <c r="BM785" s="136">
        <v>146583</v>
      </c>
      <c r="BN785" s="238">
        <v>785399</v>
      </c>
      <c r="BO785" s="136">
        <v>133992.41666666701</v>
      </c>
      <c r="BP785" s="136">
        <v>379537.37677777797</v>
      </c>
      <c r="BQ785" s="136">
        <v>49269.425300000003</v>
      </c>
      <c r="BR785" s="136">
        <v>667886.85125555599</v>
      </c>
      <c r="BS785" s="136">
        <v>190925.23861111101</v>
      </c>
      <c r="BT785" s="136">
        <v>12685.8105666667</v>
      </c>
      <c r="BU785" s="136">
        <v>229370.84983333299</v>
      </c>
    </row>
    <row r="786" spans="1:73">
      <c r="A786" s="4" t="s">
        <v>90</v>
      </c>
      <c r="B786" s="137">
        <v>20</v>
      </c>
      <c r="C786" s="137">
        <v>1995</v>
      </c>
      <c r="D786" s="190">
        <v>1237438</v>
      </c>
      <c r="E786" s="141">
        <v>599534</v>
      </c>
      <c r="F786" s="141">
        <v>38000</v>
      </c>
      <c r="G786" s="191">
        <v>6</v>
      </c>
      <c r="H786" s="209"/>
      <c r="I786" s="209"/>
      <c r="J786" s="209"/>
      <c r="K786" s="145">
        <v>28153</v>
      </c>
      <c r="L786" s="197"/>
      <c r="N786" s="140">
        <v>25878824</v>
      </c>
      <c r="O786" s="145">
        <v>9941</v>
      </c>
      <c r="P786" s="145">
        <v>59934</v>
      </c>
      <c r="Q786" s="145">
        <v>21694</v>
      </c>
      <c r="R786" s="145">
        <v>131954.79999999999</v>
      </c>
      <c r="S786" s="145">
        <v>60304</v>
      </c>
      <c r="T786" s="145">
        <v>312</v>
      </c>
      <c r="U786" s="145">
        <v>418</v>
      </c>
      <c r="V786" s="145">
        <v>526</v>
      </c>
      <c r="W786" s="145">
        <v>115</v>
      </c>
      <c r="X786" s="145">
        <v>212</v>
      </c>
      <c r="Y786" s="145">
        <v>304</v>
      </c>
      <c r="Z786" s="145">
        <v>386</v>
      </c>
      <c r="AA786" s="136">
        <f>ROUND((T786+X786)-MAX(0.3*(T786-134-231),0),0)</f>
        <v>524</v>
      </c>
      <c r="AB786" s="136">
        <f>ROUND((U786+Y786)-MAX(0.3*(U786-134-231),0),0)</f>
        <v>706</v>
      </c>
      <c r="AC786" s="136">
        <f>ROUND((V786+Z786)-MAX(0.3*(V786-134-231),0),0)</f>
        <v>864</v>
      </c>
      <c r="AD786" s="203">
        <v>1773</v>
      </c>
      <c r="AE786" s="136">
        <v>458</v>
      </c>
      <c r="AF786" s="136">
        <v>10</v>
      </c>
      <c r="AG786" s="136">
        <f>SUM(AE786:AF786)</f>
        <v>468</v>
      </c>
      <c r="AH786" s="136">
        <f>ROUND((AG786+W786)-MAX(0.3*(AG786-134-231),0),0)</f>
        <v>552</v>
      </c>
      <c r="AI786" s="203">
        <v>138</v>
      </c>
      <c r="AJ786" s="204">
        <v>11.2</v>
      </c>
      <c r="AK786" s="136">
        <v>0</v>
      </c>
      <c r="AL786" s="136">
        <v>75</v>
      </c>
      <c r="AM786" s="136">
        <v>75</v>
      </c>
      <c r="AN786" s="6">
        <v>0.5</v>
      </c>
      <c r="AO786" s="136">
        <v>31</v>
      </c>
      <c r="AP786" s="136">
        <v>15</v>
      </c>
      <c r="AQ786" s="6">
        <v>0.67</v>
      </c>
      <c r="AR786" s="149">
        <v>7.6499999999999999E-2</v>
      </c>
      <c r="AS786" s="149">
        <v>0.34</v>
      </c>
      <c r="AT786" s="149">
        <v>0.36</v>
      </c>
      <c r="AU786" s="149">
        <v>0.36</v>
      </c>
      <c r="AV786" s="136">
        <v>314</v>
      </c>
      <c r="AW786" s="136">
        <v>2094</v>
      </c>
      <c r="AX786" s="136">
        <v>3110</v>
      </c>
      <c r="AY786" s="136">
        <v>3110</v>
      </c>
      <c r="AZ786" s="149">
        <v>7.6499999999999999E-2</v>
      </c>
      <c r="BA786" s="149">
        <v>0.1598</v>
      </c>
      <c r="BB786" s="149">
        <v>0.20219999999999999</v>
      </c>
      <c r="BC786" s="149">
        <v>0.20219999999999999</v>
      </c>
      <c r="BD786" s="138">
        <v>0</v>
      </c>
      <c r="BE786" s="138"/>
      <c r="BF786" s="138"/>
      <c r="BG786" s="136">
        <v>0</v>
      </c>
      <c r="BH786" s="6">
        <v>4.25</v>
      </c>
      <c r="BI786" s="6">
        <v>4.25</v>
      </c>
      <c r="BJ786" s="136">
        <v>30841</v>
      </c>
      <c r="BK786" s="136">
        <v>5956</v>
      </c>
      <c r="BL786" s="136">
        <v>281</v>
      </c>
      <c r="BM786" s="136">
        <v>24604</v>
      </c>
      <c r="BN786" s="238">
        <v>153180</v>
      </c>
      <c r="BO786" s="136">
        <v>26905.25</v>
      </c>
      <c r="BP786" s="136">
        <v>41701.332211111097</v>
      </c>
      <c r="BQ786" s="136">
        <v>9783.9447222222207</v>
      </c>
      <c r="BR786" s="136">
        <v>104027.208444444</v>
      </c>
      <c r="BS786" s="136">
        <v>13904.3941888889</v>
      </c>
      <c r="BT786" s="136">
        <v>1508.9622222222199</v>
      </c>
      <c r="BU786" s="136">
        <v>20262.255788888899</v>
      </c>
    </row>
    <row r="787" spans="1:73">
      <c r="A787" s="4" t="s">
        <v>91</v>
      </c>
      <c r="B787" s="137">
        <v>21</v>
      </c>
      <c r="C787" s="137">
        <v>1995</v>
      </c>
      <c r="D787" s="190">
        <v>5023650</v>
      </c>
      <c r="E787" s="141">
        <v>2574394</v>
      </c>
      <c r="F787" s="141">
        <v>136232</v>
      </c>
      <c r="G787" s="191">
        <v>5</v>
      </c>
      <c r="H787" s="209"/>
      <c r="I787" s="209"/>
      <c r="J787" s="209"/>
      <c r="K787" s="145">
        <v>139070</v>
      </c>
      <c r="L787" s="197"/>
      <c r="N787" s="140">
        <v>136887889</v>
      </c>
      <c r="O787" s="145">
        <v>277342</v>
      </c>
      <c r="P787" s="145">
        <v>223258</v>
      </c>
      <c r="Q787" s="145">
        <v>80383</v>
      </c>
      <c r="R787" s="145">
        <v>398727.1</v>
      </c>
      <c r="S787" s="145">
        <v>169440.3</v>
      </c>
      <c r="T787" s="145">
        <v>292</v>
      </c>
      <c r="U787" s="145">
        <v>373</v>
      </c>
      <c r="V787" s="145">
        <v>450</v>
      </c>
      <c r="W787" s="145">
        <v>115</v>
      </c>
      <c r="X787" s="145">
        <v>212</v>
      </c>
      <c r="Y787" s="145">
        <v>304</v>
      </c>
      <c r="Z787" s="145">
        <v>386</v>
      </c>
      <c r="AA787" s="136">
        <f>ROUND((T787+X787)-MAX(0.3*(T787-134-231),0),0)</f>
        <v>504</v>
      </c>
      <c r="AB787" s="136">
        <f>ROUND((U787+Y787)-MAX(0.3*(U787-134-231),0),0)</f>
        <v>675</v>
      </c>
      <c r="AC787" s="136">
        <f>ROUND((V787+Z787)-MAX(0.3*(V787-134-231),0),0)</f>
        <v>811</v>
      </c>
      <c r="AD787" s="203">
        <v>12397</v>
      </c>
      <c r="AE787" s="136">
        <v>458</v>
      </c>
      <c r="AF787" s="136">
        <v>0</v>
      </c>
      <c r="AG787" s="136">
        <f>SUM(AE787:AF787)</f>
        <v>458</v>
      </c>
      <c r="AH787" s="136">
        <f>ROUND((AG787+W787)-MAX(0.3*(AG787-134-231),0),0)</f>
        <v>545</v>
      </c>
      <c r="AI787" s="203">
        <v>520</v>
      </c>
      <c r="AJ787" s="204">
        <v>10.1</v>
      </c>
      <c r="AK787" s="136">
        <v>1</v>
      </c>
      <c r="AL787" s="136">
        <v>100</v>
      </c>
      <c r="AM787" s="136">
        <v>41</v>
      </c>
      <c r="AN787" s="6">
        <v>0.71</v>
      </c>
      <c r="AO787" s="136">
        <v>16</v>
      </c>
      <c r="AP787" s="136">
        <v>9</v>
      </c>
      <c r="AQ787" s="6">
        <v>0.64</v>
      </c>
      <c r="AR787" s="149">
        <v>7.6499999999999999E-2</v>
      </c>
      <c r="AS787" s="149">
        <v>0.34</v>
      </c>
      <c r="AT787" s="149">
        <v>0.36</v>
      </c>
      <c r="AU787" s="149">
        <v>0.36</v>
      </c>
      <c r="AV787" s="136">
        <v>314</v>
      </c>
      <c r="AW787" s="136">
        <v>2094</v>
      </c>
      <c r="AX787" s="136">
        <v>3110</v>
      </c>
      <c r="AY787" s="136">
        <v>3110</v>
      </c>
      <c r="AZ787" s="149">
        <v>7.6499999999999999E-2</v>
      </c>
      <c r="BA787" s="149">
        <v>0.1598</v>
      </c>
      <c r="BB787" s="149">
        <v>0.20219999999999999</v>
      </c>
      <c r="BC787" s="149">
        <v>0.20219999999999999</v>
      </c>
      <c r="BD787" s="138">
        <v>0.5</v>
      </c>
      <c r="BE787" s="138"/>
      <c r="BF787" s="138"/>
      <c r="BG787" s="136">
        <v>0</v>
      </c>
      <c r="BH787" s="6">
        <v>4.25</v>
      </c>
      <c r="BI787" s="6">
        <v>4.25</v>
      </c>
      <c r="BJ787" s="136">
        <v>82494</v>
      </c>
      <c r="BK787" s="136">
        <v>16834</v>
      </c>
      <c r="BL787" s="136">
        <v>833</v>
      </c>
      <c r="BM787" s="136">
        <v>64827</v>
      </c>
      <c r="BN787" s="238">
        <v>414261</v>
      </c>
      <c r="BO787" s="136">
        <v>86349.166666666701</v>
      </c>
      <c r="BP787" s="136">
        <v>164943.39503333301</v>
      </c>
      <c r="BQ787" s="136">
        <v>25912.340044444401</v>
      </c>
      <c r="BR787" s="136">
        <v>367014.74290000001</v>
      </c>
      <c r="BS787" s="136">
        <v>58485.577355555601</v>
      </c>
      <c r="BT787" s="136">
        <v>4374.7310888888896</v>
      </c>
      <c r="BU787" s="136">
        <v>69940.189366666702</v>
      </c>
    </row>
    <row r="788" spans="1:73">
      <c r="A788" s="4" t="s">
        <v>92</v>
      </c>
      <c r="B788" s="137">
        <v>22</v>
      </c>
      <c r="C788" s="137">
        <v>1995</v>
      </c>
      <c r="D788" s="190">
        <v>6062335</v>
      </c>
      <c r="E788" s="141">
        <v>3044696</v>
      </c>
      <c r="F788" s="141">
        <v>169956</v>
      </c>
      <c r="G788" s="191">
        <v>5.3</v>
      </c>
      <c r="H788" s="209"/>
      <c r="I788" s="209"/>
      <c r="J788" s="209"/>
      <c r="K788" s="145">
        <v>196409</v>
      </c>
      <c r="L788" s="197"/>
      <c r="N788" s="140">
        <v>171547003</v>
      </c>
      <c r="O788" s="145">
        <v>63328</v>
      </c>
      <c r="P788" s="145">
        <v>273561</v>
      </c>
      <c r="Q788" s="145">
        <v>100852</v>
      </c>
      <c r="R788" s="145">
        <v>409869.8</v>
      </c>
      <c r="S788" s="145">
        <v>178280.8</v>
      </c>
      <c r="T788" s="145">
        <v>486</v>
      </c>
      <c r="U788" s="145">
        <v>579</v>
      </c>
      <c r="V788" s="145">
        <v>668</v>
      </c>
      <c r="W788" s="145">
        <v>115</v>
      </c>
      <c r="X788" s="145">
        <v>212</v>
      </c>
      <c r="Y788" s="145">
        <v>304</v>
      </c>
      <c r="Z788" s="145">
        <v>386</v>
      </c>
      <c r="AA788" s="136">
        <f>ROUND((T788+X788)-MAX(0.3*(T788-134-231),0),0)</f>
        <v>662</v>
      </c>
      <c r="AB788" s="136">
        <f>ROUND((U788+Y788)-MAX(0.3*(U788-134-231),0),0)</f>
        <v>819</v>
      </c>
      <c r="AC788" s="136">
        <f>ROUND((V788+Z788)-MAX(0.3*(V788-134-231),0),0)</f>
        <v>963</v>
      </c>
      <c r="AD788" s="203">
        <v>16809</v>
      </c>
      <c r="AE788" s="136">
        <v>458</v>
      </c>
      <c r="AF788" s="136">
        <v>129</v>
      </c>
      <c r="AG788" s="136">
        <f>SUM(AE788:AF788)</f>
        <v>587</v>
      </c>
      <c r="AH788" s="136">
        <f>ROUND((AG788+W788)-MAX(0.3*(AG788-134-231),0),0)</f>
        <v>635</v>
      </c>
      <c r="AI788" s="203">
        <v>665</v>
      </c>
      <c r="AJ788" s="204">
        <v>11</v>
      </c>
      <c r="AK788" s="136">
        <v>0</v>
      </c>
      <c r="AL788" s="136">
        <v>121</v>
      </c>
      <c r="AM788" s="136">
        <v>33</v>
      </c>
      <c r="AN788" s="6">
        <v>0.79</v>
      </c>
      <c r="AO788" s="136">
        <v>45</v>
      </c>
      <c r="AP788" s="136">
        <v>9</v>
      </c>
      <c r="AQ788" s="6">
        <v>0.83</v>
      </c>
      <c r="AR788" s="149">
        <v>7.6499999999999999E-2</v>
      </c>
      <c r="AS788" s="149">
        <v>0.34</v>
      </c>
      <c r="AT788" s="149">
        <v>0.36</v>
      </c>
      <c r="AU788" s="149">
        <v>0.36</v>
      </c>
      <c r="AV788" s="136">
        <v>314</v>
      </c>
      <c r="AW788" s="136">
        <v>2094</v>
      </c>
      <c r="AX788" s="136">
        <v>3110</v>
      </c>
      <c r="AY788" s="136">
        <v>3110</v>
      </c>
      <c r="AZ788" s="149">
        <v>7.6499999999999999E-2</v>
      </c>
      <c r="BA788" s="149">
        <v>0.1598</v>
      </c>
      <c r="BB788" s="149">
        <v>0.20219999999999999</v>
      </c>
      <c r="BC788" s="149">
        <v>0.20219999999999999</v>
      </c>
      <c r="BD788" s="138">
        <v>0</v>
      </c>
      <c r="BE788" s="138"/>
      <c r="BF788" s="138"/>
      <c r="BG788" s="136">
        <v>0</v>
      </c>
      <c r="BH788" s="6">
        <v>4.25</v>
      </c>
      <c r="BI788" s="6">
        <v>4.25</v>
      </c>
      <c r="BJ788" s="136">
        <v>163528</v>
      </c>
      <c r="BK788" s="136">
        <v>46829</v>
      </c>
      <c r="BL788" s="136">
        <v>4563</v>
      </c>
      <c r="BM788" s="136">
        <v>112136</v>
      </c>
      <c r="BN788" s="238">
        <v>727506</v>
      </c>
      <c r="BO788" s="136">
        <v>113604.75</v>
      </c>
      <c r="BP788" s="136">
        <v>187612.31374444399</v>
      </c>
      <c r="BQ788" s="136">
        <v>23020.563622222198</v>
      </c>
      <c r="BR788" s="136">
        <v>466910.82344444399</v>
      </c>
      <c r="BS788" s="136">
        <v>76966.994344444407</v>
      </c>
      <c r="BT788" s="136">
        <v>2548.5644111111101</v>
      </c>
      <c r="BU788" s="136">
        <v>89420.711977777799</v>
      </c>
    </row>
    <row r="789" spans="1:73">
      <c r="A789" s="4" t="s">
        <v>93</v>
      </c>
      <c r="B789" s="137">
        <v>23</v>
      </c>
      <c r="C789" s="137">
        <v>1995</v>
      </c>
      <c r="D789" s="190">
        <v>9659871</v>
      </c>
      <c r="E789" s="141">
        <v>4558922</v>
      </c>
      <c r="F789" s="141">
        <v>253579</v>
      </c>
      <c r="G789" s="191">
        <v>5.3</v>
      </c>
      <c r="H789" s="209"/>
      <c r="I789" s="209"/>
      <c r="J789" s="209"/>
      <c r="K789" s="145">
        <v>256615</v>
      </c>
      <c r="L789" s="197"/>
      <c r="N789" s="140">
        <v>228975422</v>
      </c>
      <c r="O789" s="145">
        <v>120363</v>
      </c>
      <c r="P789" s="145">
        <v>597652</v>
      </c>
      <c r="Q789" s="145">
        <v>201696</v>
      </c>
      <c r="R789" s="145">
        <v>970759.5</v>
      </c>
      <c r="S789" s="145">
        <v>418277.1</v>
      </c>
      <c r="T789" s="145">
        <v>371</v>
      </c>
      <c r="U789" s="145">
        <v>459</v>
      </c>
      <c r="V789" s="145">
        <v>563</v>
      </c>
      <c r="W789" s="145">
        <v>115</v>
      </c>
      <c r="X789" s="145">
        <v>212</v>
      </c>
      <c r="Y789" s="145">
        <v>304</v>
      </c>
      <c r="Z789" s="145">
        <v>386</v>
      </c>
      <c r="AA789" s="136">
        <f>ROUND((T789+X789)-MAX(0.3*(T789-134-231),0),0)</f>
        <v>581</v>
      </c>
      <c r="AB789" s="136">
        <f>ROUND((U789+Y789)-MAX(0.3*(U789-134-231),0),0)</f>
        <v>735</v>
      </c>
      <c r="AC789" s="136">
        <f>ROUND((V789+Z789)-MAX(0.3*(V789-134-231),0),0)</f>
        <v>890</v>
      </c>
      <c r="AD789" s="203">
        <v>24575</v>
      </c>
      <c r="AE789" s="136">
        <v>458</v>
      </c>
      <c r="AF789" s="136">
        <v>14</v>
      </c>
      <c r="AG789" s="136">
        <f>SUM(AE789:AF789)</f>
        <v>472</v>
      </c>
      <c r="AH789" s="136">
        <f>ROUND((AG789+W789)-MAX(0.3*(AG789-134-231),0),0)</f>
        <v>555</v>
      </c>
      <c r="AI789" s="203">
        <v>1174</v>
      </c>
      <c r="AJ789" s="204">
        <v>12.2</v>
      </c>
      <c r="AK789" s="136">
        <v>0</v>
      </c>
      <c r="AL789" s="136">
        <v>54</v>
      </c>
      <c r="AM789" s="136">
        <v>56</v>
      </c>
      <c r="AN789" s="6">
        <v>0.49</v>
      </c>
      <c r="AO789" s="136">
        <v>39</v>
      </c>
      <c r="AP789" s="136">
        <v>22</v>
      </c>
      <c r="AQ789" s="6">
        <v>0.64</v>
      </c>
      <c r="AR789" s="149">
        <v>7.6499999999999999E-2</v>
      </c>
      <c r="AS789" s="149">
        <v>0.34</v>
      </c>
      <c r="AT789" s="149">
        <v>0.36</v>
      </c>
      <c r="AU789" s="149">
        <v>0.36</v>
      </c>
      <c r="AV789" s="136">
        <v>314</v>
      </c>
      <c r="AW789" s="136">
        <v>2094</v>
      </c>
      <c r="AX789" s="136">
        <v>3110</v>
      </c>
      <c r="AY789" s="136">
        <v>3110</v>
      </c>
      <c r="AZ789" s="149">
        <v>7.6499999999999999E-2</v>
      </c>
      <c r="BA789" s="149">
        <v>0.1598</v>
      </c>
      <c r="BB789" s="149">
        <v>0.20219999999999999</v>
      </c>
      <c r="BC789" s="149">
        <v>0.20219999999999999</v>
      </c>
      <c r="BD789" s="138">
        <v>0</v>
      </c>
      <c r="BE789" s="138"/>
      <c r="BF789" s="138"/>
      <c r="BG789" s="136">
        <v>0</v>
      </c>
      <c r="BH789" s="6">
        <v>4.25</v>
      </c>
      <c r="BI789" s="6">
        <v>3.35</v>
      </c>
      <c r="BJ789" s="136">
        <v>210265</v>
      </c>
      <c r="BK789" s="136">
        <v>23143</v>
      </c>
      <c r="BL789" s="136">
        <v>2092</v>
      </c>
      <c r="BM789" s="136">
        <v>185030</v>
      </c>
      <c r="BN789" s="238">
        <v>1168435</v>
      </c>
      <c r="BO789" s="136">
        <v>209271.91666666701</v>
      </c>
      <c r="BP789" s="136">
        <v>326777.35741111101</v>
      </c>
      <c r="BQ789" s="136">
        <v>48809.251900000003</v>
      </c>
      <c r="BR789" s="136">
        <v>762764.47321111104</v>
      </c>
      <c r="BS789" s="136">
        <v>109925.141733333</v>
      </c>
      <c r="BT789" s="136">
        <v>7653.8789666666698</v>
      </c>
      <c r="BU789" s="136">
        <v>139628.55087777801</v>
      </c>
    </row>
    <row r="790" spans="1:73">
      <c r="A790" s="4" t="s">
        <v>94</v>
      </c>
      <c r="B790" s="137">
        <v>24</v>
      </c>
      <c r="C790" s="137">
        <v>1995</v>
      </c>
      <c r="D790" s="190">
        <v>4605445</v>
      </c>
      <c r="E790" s="141">
        <v>2506965</v>
      </c>
      <c r="F790" s="141">
        <v>97326</v>
      </c>
      <c r="G790" s="191">
        <v>3.7</v>
      </c>
      <c r="H790" s="209"/>
      <c r="I790" s="209"/>
      <c r="J790" s="209"/>
      <c r="K790" s="145">
        <v>135124</v>
      </c>
      <c r="L790" s="197"/>
      <c r="N790" s="140">
        <v>112631122</v>
      </c>
      <c r="O790" s="145">
        <v>112874</v>
      </c>
      <c r="P790" s="145">
        <v>180499</v>
      </c>
      <c r="Q790" s="145">
        <v>61339</v>
      </c>
      <c r="R790" s="145">
        <v>308205.8</v>
      </c>
      <c r="S790" s="145">
        <v>131126.20000000001</v>
      </c>
      <c r="T790" s="145">
        <v>437</v>
      </c>
      <c r="U790" s="145">
        <v>532</v>
      </c>
      <c r="V790" s="145">
        <v>621</v>
      </c>
      <c r="W790" s="145">
        <v>115</v>
      </c>
      <c r="X790" s="145">
        <v>212</v>
      </c>
      <c r="Y790" s="145">
        <v>304</v>
      </c>
      <c r="Z790" s="145">
        <v>386</v>
      </c>
      <c r="AA790" s="136">
        <f>ROUND((T790+X790)-MAX(0.3*(T790-134-231),0),0)</f>
        <v>627</v>
      </c>
      <c r="AB790" s="136">
        <f>ROUND((U790+Y790)-MAX(0.3*(U790-134-231),0),0)</f>
        <v>786</v>
      </c>
      <c r="AC790" s="136">
        <f>ROUND((V790+Z790)-MAX(0.3*(V790-134-231),0),0)</f>
        <v>930</v>
      </c>
      <c r="AD790" s="203">
        <v>6087</v>
      </c>
      <c r="AE790" s="136">
        <v>458</v>
      </c>
      <c r="AF790" s="136">
        <v>81</v>
      </c>
      <c r="AG790" s="136">
        <f>SUM(AE790:AF790)</f>
        <v>539</v>
      </c>
      <c r="AH790" s="136">
        <f>ROUND((AG790+W790)-MAX(0.3*(AG790-134-231),0),0)</f>
        <v>602</v>
      </c>
      <c r="AI790" s="203">
        <v>427</v>
      </c>
      <c r="AJ790" s="204">
        <v>9.1999999999999993</v>
      </c>
      <c r="AK790" s="136">
        <v>0</v>
      </c>
      <c r="AL790" s="136">
        <v>69</v>
      </c>
      <c r="AM790" s="136">
        <v>65</v>
      </c>
      <c r="AN790" s="6">
        <v>0.51</v>
      </c>
      <c r="AO790" s="136">
        <v>20</v>
      </c>
      <c r="AP790" s="136">
        <v>22</v>
      </c>
      <c r="AQ790" s="6">
        <v>0.48</v>
      </c>
      <c r="AR790" s="149">
        <v>7.6499999999999999E-2</v>
      </c>
      <c r="AS790" s="149">
        <v>0.34</v>
      </c>
      <c r="AT790" s="149">
        <v>0.36</v>
      </c>
      <c r="AU790" s="149">
        <v>0.36</v>
      </c>
      <c r="AV790" s="136">
        <v>314</v>
      </c>
      <c r="AW790" s="136">
        <v>2094</v>
      </c>
      <c r="AX790" s="136">
        <v>3110</v>
      </c>
      <c r="AY790" s="136">
        <v>3110</v>
      </c>
      <c r="AZ790" s="149">
        <v>7.6499999999999999E-2</v>
      </c>
      <c r="BA790" s="149">
        <v>0.1598</v>
      </c>
      <c r="BB790" s="149">
        <v>0.20219999999999999</v>
      </c>
      <c r="BC790" s="149">
        <v>0.20219999999999999</v>
      </c>
      <c r="BD790" s="138">
        <v>0.15</v>
      </c>
      <c r="BE790" s="138"/>
      <c r="BF790" s="138"/>
      <c r="BG790" s="136">
        <v>1</v>
      </c>
      <c r="BH790" s="6">
        <v>4.25</v>
      </c>
      <c r="BI790" s="6">
        <v>4.25</v>
      </c>
      <c r="BJ790" s="136">
        <v>62126</v>
      </c>
      <c r="BK790" s="136">
        <v>10421</v>
      </c>
      <c r="BL790" s="136">
        <v>777</v>
      </c>
      <c r="BM790" s="136">
        <v>50928</v>
      </c>
      <c r="BN790" s="238">
        <v>473420</v>
      </c>
      <c r="BO790" s="136">
        <v>90978.5</v>
      </c>
      <c r="BP790" s="136">
        <v>138268.36970000001</v>
      </c>
      <c r="BQ790" s="136">
        <v>44178.100933333299</v>
      </c>
      <c r="BR790" s="136">
        <v>530386.431744445</v>
      </c>
      <c r="BS790" s="136">
        <v>45745.367822222201</v>
      </c>
      <c r="BT790" s="136">
        <v>5006.5196333333297</v>
      </c>
      <c r="BU790" s="136">
        <v>65248.112200000003</v>
      </c>
    </row>
    <row r="791" spans="1:73">
      <c r="A791" s="4" t="s">
        <v>95</v>
      </c>
      <c r="B791" s="137">
        <v>25</v>
      </c>
      <c r="C791" s="137">
        <v>1995</v>
      </c>
      <c r="D791" s="190">
        <v>2690788</v>
      </c>
      <c r="E791" s="141">
        <v>1180514</v>
      </c>
      <c r="F791" s="141">
        <v>78330</v>
      </c>
      <c r="G791" s="191">
        <v>6.2</v>
      </c>
      <c r="H791" s="209"/>
      <c r="I791" s="209"/>
      <c r="J791" s="209"/>
      <c r="K791" s="145">
        <v>54984</v>
      </c>
      <c r="L791" s="197"/>
      <c r="N791" s="140">
        <v>47381736</v>
      </c>
      <c r="O791" s="145">
        <v>21272</v>
      </c>
      <c r="P791" s="145">
        <v>144148</v>
      </c>
      <c r="Q791" s="145">
        <v>52528</v>
      </c>
      <c r="R791" s="145">
        <v>479933.6</v>
      </c>
      <c r="S791" s="145">
        <v>185107.7</v>
      </c>
      <c r="T791" s="145">
        <v>96</v>
      </c>
      <c r="U791" s="145">
        <v>120</v>
      </c>
      <c r="V791" s="145">
        <v>144</v>
      </c>
      <c r="W791" s="145">
        <v>115</v>
      </c>
      <c r="X791" s="145">
        <v>212</v>
      </c>
      <c r="Y791" s="145">
        <v>304</v>
      </c>
      <c r="Z791" s="145">
        <v>386</v>
      </c>
      <c r="AA791" s="136">
        <f>ROUND((T791+X791)-MAX(0.3*(T791-134-231),0),0)</f>
        <v>308</v>
      </c>
      <c r="AB791" s="136">
        <f>ROUND((U791+Y791)-MAX(0.3*(U791-134-231),0),0)</f>
        <v>424</v>
      </c>
      <c r="AC791" s="136">
        <f>ROUND((V791+Z791)-MAX(0.3*(V791-134-231),0),0)</f>
        <v>530</v>
      </c>
      <c r="AD791" s="203">
        <v>13109</v>
      </c>
      <c r="AE791" s="136">
        <v>458</v>
      </c>
      <c r="AF791" s="136">
        <v>0</v>
      </c>
      <c r="AG791" s="136">
        <f>SUM(AE791:AF791)</f>
        <v>458</v>
      </c>
      <c r="AH791" s="136">
        <f>ROUND((AG791+W791)-MAX(0.3*(AG791-134-231),0),0)</f>
        <v>545</v>
      </c>
      <c r="AI791" s="203">
        <v>630</v>
      </c>
      <c r="AJ791" s="204">
        <v>23.5</v>
      </c>
      <c r="AK791" s="136">
        <v>0</v>
      </c>
      <c r="AL791" s="136">
        <v>85</v>
      </c>
      <c r="AM791" s="136">
        <v>34</v>
      </c>
      <c r="AN791" s="6">
        <v>0.71</v>
      </c>
      <c r="AO791" s="136">
        <v>30</v>
      </c>
      <c r="AP791" s="136">
        <v>13</v>
      </c>
      <c r="AQ791" s="6">
        <v>0.7</v>
      </c>
      <c r="AR791" s="149">
        <v>7.6499999999999999E-2</v>
      </c>
      <c r="AS791" s="149">
        <v>0.34</v>
      </c>
      <c r="AT791" s="149">
        <v>0.36</v>
      </c>
      <c r="AU791" s="149">
        <v>0.36</v>
      </c>
      <c r="AV791" s="136">
        <v>314</v>
      </c>
      <c r="AW791" s="136">
        <v>2094</v>
      </c>
      <c r="AX791" s="136">
        <v>3110</v>
      </c>
      <c r="AY791" s="136">
        <v>3110</v>
      </c>
      <c r="AZ791" s="149">
        <v>7.6499999999999999E-2</v>
      </c>
      <c r="BA791" s="149">
        <v>0.1598</v>
      </c>
      <c r="BB791" s="149">
        <v>0.20219999999999999</v>
      </c>
      <c r="BC791" s="149">
        <v>0.20219999999999999</v>
      </c>
      <c r="BD791" s="138">
        <v>0</v>
      </c>
      <c r="BE791" s="138"/>
      <c r="BF791" s="138"/>
      <c r="BG791" s="136">
        <v>0</v>
      </c>
      <c r="BH791" s="6">
        <v>4.25</v>
      </c>
      <c r="BI791" s="6">
        <v>4.25</v>
      </c>
      <c r="BJ791" s="136">
        <v>141061</v>
      </c>
      <c r="BK791" s="136">
        <v>32026</v>
      </c>
      <c r="BL791" s="136">
        <v>1461</v>
      </c>
      <c r="BM791" s="136">
        <v>107574</v>
      </c>
      <c r="BN791" s="238">
        <v>519697</v>
      </c>
      <c r="BO791" s="136">
        <v>102717.66666666667</v>
      </c>
      <c r="BP791" s="136">
        <v>254588.97437777801</v>
      </c>
      <c r="BQ791" s="136">
        <v>31797.6947777778</v>
      </c>
      <c r="BR791" s="136">
        <v>407106.55638888897</v>
      </c>
      <c r="BS791" s="136">
        <v>133374.99221111101</v>
      </c>
      <c r="BT791" s="136">
        <v>9877.5282222222195</v>
      </c>
      <c r="BU791" s="136">
        <v>159879.89932222199</v>
      </c>
    </row>
    <row r="792" spans="1:73">
      <c r="A792" s="4" t="s">
        <v>96</v>
      </c>
      <c r="B792" s="137">
        <v>26</v>
      </c>
      <c r="C792" s="137">
        <v>1995</v>
      </c>
      <c r="D792" s="190">
        <v>5324610</v>
      </c>
      <c r="E792" s="141">
        <v>2728231</v>
      </c>
      <c r="F792" s="141">
        <v>135009</v>
      </c>
      <c r="G792" s="191">
        <v>4.7</v>
      </c>
      <c r="H792" s="209"/>
      <c r="I792" s="209"/>
      <c r="J792" s="209"/>
      <c r="K792" s="145">
        <v>140060</v>
      </c>
      <c r="L792" s="197"/>
      <c r="N792" s="140">
        <v>119307169</v>
      </c>
      <c r="O792" s="145">
        <v>40947</v>
      </c>
      <c r="P792" s="145">
        <v>253909</v>
      </c>
      <c r="Q792" s="145">
        <v>89299</v>
      </c>
      <c r="R792" s="145">
        <v>575882.19999999995</v>
      </c>
      <c r="S792" s="145">
        <v>237498.3</v>
      </c>
      <c r="T792" s="145">
        <v>234</v>
      </c>
      <c r="U792" s="145">
        <v>292</v>
      </c>
      <c r="V792" s="145">
        <v>342</v>
      </c>
      <c r="W792" s="145">
        <v>115</v>
      </c>
      <c r="X792" s="145">
        <v>212</v>
      </c>
      <c r="Y792" s="145">
        <v>304</v>
      </c>
      <c r="Z792" s="145">
        <v>386</v>
      </c>
      <c r="AA792" s="136">
        <f>ROUND((T792+X792)-MAX(0.3*(T792-134-231),0),0)</f>
        <v>446</v>
      </c>
      <c r="AB792" s="136">
        <f>ROUND((U792+Y792)-MAX(0.3*(U792-134-231),0),0)</f>
        <v>596</v>
      </c>
      <c r="AC792" s="136">
        <f>ROUND((V792+Z792)-MAX(0.3*(V792-134-231),0),0)</f>
        <v>728</v>
      </c>
      <c r="AD792" s="203">
        <v>15771</v>
      </c>
      <c r="AE792" s="136">
        <v>458</v>
      </c>
      <c r="AF792" s="136">
        <v>0</v>
      </c>
      <c r="AG792" s="136">
        <f>SUM(AE792:AF792)</f>
        <v>458</v>
      </c>
      <c r="AH792" s="136">
        <f>ROUND((AG792+W792)-MAX(0.3*(AG792-134-231),0),0)</f>
        <v>545</v>
      </c>
      <c r="AI792" s="203">
        <v>484</v>
      </c>
      <c r="AJ792" s="204">
        <v>9.4</v>
      </c>
      <c r="AK792" s="136">
        <v>1</v>
      </c>
      <c r="AL792" s="136">
        <v>87</v>
      </c>
      <c r="AM792" s="136">
        <v>76</v>
      </c>
      <c r="AN792" s="6">
        <v>0.53</v>
      </c>
      <c r="AO792" s="136">
        <v>20</v>
      </c>
      <c r="AP792" s="136">
        <v>14</v>
      </c>
      <c r="AQ792" s="6">
        <v>0.59</v>
      </c>
      <c r="AR792" s="149">
        <v>7.6499999999999999E-2</v>
      </c>
      <c r="AS792" s="149">
        <v>0.34</v>
      </c>
      <c r="AT792" s="149">
        <v>0.36</v>
      </c>
      <c r="AU792" s="149">
        <v>0.36</v>
      </c>
      <c r="AV792" s="136">
        <v>314</v>
      </c>
      <c r="AW792" s="136">
        <v>2094</v>
      </c>
      <c r="AX792" s="136">
        <v>3110</v>
      </c>
      <c r="AY792" s="136">
        <v>3110</v>
      </c>
      <c r="AZ792" s="149">
        <v>7.6499999999999999E-2</v>
      </c>
      <c r="BA792" s="149">
        <v>0.1598</v>
      </c>
      <c r="BB792" s="149">
        <v>0.20219999999999999</v>
      </c>
      <c r="BC792" s="149">
        <v>0.20219999999999999</v>
      </c>
      <c r="BD792" s="138">
        <v>0</v>
      </c>
      <c r="BE792" s="138"/>
      <c r="BF792" s="138"/>
      <c r="BG792" s="136">
        <v>0</v>
      </c>
      <c r="BH792" s="6">
        <v>4.25</v>
      </c>
      <c r="BI792" s="6">
        <v>4.25</v>
      </c>
      <c r="BJ792" s="136">
        <v>113734</v>
      </c>
      <c r="BK792" s="136">
        <v>17465</v>
      </c>
      <c r="BL792" s="136">
        <v>1032</v>
      </c>
      <c r="BM792" s="136">
        <v>95237</v>
      </c>
      <c r="BN792" s="238">
        <v>695458</v>
      </c>
      <c r="BO792" s="136">
        <v>127005.33333333299</v>
      </c>
      <c r="BP792" s="136">
        <v>213583.69883333301</v>
      </c>
      <c r="BQ792" s="136">
        <v>38338.884322222199</v>
      </c>
      <c r="BR792" s="136">
        <v>569849.81420000002</v>
      </c>
      <c r="BS792" s="136">
        <v>95735.557077777805</v>
      </c>
      <c r="BT792" s="136">
        <v>8177.2798777777798</v>
      </c>
      <c r="BU792" s="136">
        <v>130095.169577778</v>
      </c>
    </row>
    <row r="793" spans="1:73">
      <c r="A793" s="4" t="s">
        <v>97</v>
      </c>
      <c r="B793" s="137">
        <v>27</v>
      </c>
      <c r="C793" s="137">
        <v>1995</v>
      </c>
      <c r="D793" s="190">
        <v>868522</v>
      </c>
      <c r="E793" s="141">
        <v>418081</v>
      </c>
      <c r="F793" s="141">
        <v>25091</v>
      </c>
      <c r="G793" s="191">
        <v>5.7</v>
      </c>
      <c r="H793" s="209"/>
      <c r="I793" s="209"/>
      <c r="J793" s="209"/>
      <c r="K793" s="145">
        <v>17519</v>
      </c>
      <c r="L793" s="197"/>
      <c r="N793" s="140">
        <v>16533795</v>
      </c>
      <c r="O793" s="145">
        <v>111015</v>
      </c>
      <c r="P793" s="145">
        <v>33781</v>
      </c>
      <c r="Q793" s="145">
        <v>11508</v>
      </c>
      <c r="R793" s="145">
        <v>70872.83</v>
      </c>
      <c r="S793" s="145">
        <v>28142.92</v>
      </c>
      <c r="T793" s="145">
        <v>288</v>
      </c>
      <c r="U793" s="145">
        <v>375</v>
      </c>
      <c r="V793" s="145">
        <v>461</v>
      </c>
      <c r="W793" s="145">
        <v>115</v>
      </c>
      <c r="X793" s="145">
        <v>212</v>
      </c>
      <c r="Y793" s="145">
        <v>304</v>
      </c>
      <c r="Z793" s="145">
        <v>386</v>
      </c>
      <c r="AA793" s="136">
        <f>ROUND((T793+X793)-MAX(0.3*(T793-134-231),0),0)</f>
        <v>500</v>
      </c>
      <c r="AB793" s="136">
        <f>ROUND((U793+Y793)-MAX(0.3*(U793-134-231),0),0)</f>
        <v>676</v>
      </c>
      <c r="AC793" s="136">
        <f>ROUND((V793+Z793)-MAX(0.3*(V793-134-231),0),0)</f>
        <v>818</v>
      </c>
      <c r="AD793" s="203">
        <v>1160</v>
      </c>
      <c r="AE793" s="136">
        <v>458</v>
      </c>
      <c r="AF793" s="136">
        <v>0</v>
      </c>
      <c r="AG793" s="136">
        <f>SUM(AE793:AF793)</f>
        <v>458</v>
      </c>
      <c r="AH793" s="136">
        <f>ROUND((AG793+W793)-MAX(0.3*(AG793-134-231),0),0)</f>
        <v>545</v>
      </c>
      <c r="AI793" s="203">
        <v>133</v>
      </c>
      <c r="AJ793" s="204">
        <v>15.3</v>
      </c>
      <c r="AK793" s="136">
        <v>0</v>
      </c>
      <c r="AL793" s="136">
        <v>33</v>
      </c>
      <c r="AM793" s="136">
        <v>67</v>
      </c>
      <c r="AN793" s="6">
        <v>0.33</v>
      </c>
      <c r="AO793" s="136">
        <v>30</v>
      </c>
      <c r="AP793" s="136">
        <v>30</v>
      </c>
      <c r="AQ793" s="6">
        <v>0.5</v>
      </c>
      <c r="AR793" s="149">
        <v>7.6499999999999999E-2</v>
      </c>
      <c r="AS793" s="149">
        <v>0.34</v>
      </c>
      <c r="AT793" s="149">
        <v>0.36</v>
      </c>
      <c r="AU793" s="149">
        <v>0.36</v>
      </c>
      <c r="AV793" s="136">
        <v>314</v>
      </c>
      <c r="AW793" s="136">
        <v>2094</v>
      </c>
      <c r="AX793" s="136">
        <v>3110</v>
      </c>
      <c r="AY793" s="136">
        <v>3110</v>
      </c>
      <c r="AZ793" s="149">
        <v>7.6499999999999999E-2</v>
      </c>
      <c r="BA793" s="149">
        <v>0.1598</v>
      </c>
      <c r="BB793" s="149">
        <v>0.20219999999999999</v>
      </c>
      <c r="BC793" s="149">
        <v>0.20219999999999999</v>
      </c>
      <c r="BD793" s="138">
        <v>0</v>
      </c>
      <c r="BE793" s="138"/>
      <c r="BF793" s="138"/>
      <c r="BG793" s="136">
        <v>0</v>
      </c>
      <c r="BH793" s="6">
        <v>4.25</v>
      </c>
      <c r="BI793" s="6">
        <v>4.25</v>
      </c>
      <c r="BJ793" s="136">
        <v>14057</v>
      </c>
      <c r="BK793" s="136">
        <v>1674</v>
      </c>
      <c r="BL793" s="136">
        <v>133</v>
      </c>
      <c r="BM793" s="136">
        <v>12250</v>
      </c>
      <c r="BN793" s="238">
        <v>98708</v>
      </c>
      <c r="BO793" s="136">
        <v>20888.666666666701</v>
      </c>
      <c r="BP793" s="136">
        <v>32109.909188888902</v>
      </c>
      <c r="BQ793" s="136">
        <v>8036.0143888888897</v>
      </c>
      <c r="BR793" s="136">
        <v>85520.556166666705</v>
      </c>
      <c r="BS793" s="136">
        <v>9655.1936777777792</v>
      </c>
      <c r="BT793" s="136">
        <v>1044.8270333333301</v>
      </c>
      <c r="BU793" s="136">
        <v>12900.035955555601</v>
      </c>
    </row>
    <row r="794" spans="1:73">
      <c r="A794" s="4" t="s">
        <v>98</v>
      </c>
      <c r="B794" s="137">
        <v>28</v>
      </c>
      <c r="C794" s="137">
        <v>1995</v>
      </c>
      <c r="D794" s="190">
        <v>1635142</v>
      </c>
      <c r="E794" s="141">
        <v>878414</v>
      </c>
      <c r="F794" s="141">
        <v>23897</v>
      </c>
      <c r="G794" s="191">
        <v>2.6</v>
      </c>
      <c r="H794" s="209"/>
      <c r="I794" s="209"/>
      <c r="J794" s="209"/>
      <c r="K794" s="145">
        <v>45111</v>
      </c>
      <c r="L794" s="197"/>
      <c r="N794" s="140">
        <v>37420622</v>
      </c>
      <c r="O794" s="145">
        <v>5864</v>
      </c>
      <c r="P794" s="145">
        <v>42407</v>
      </c>
      <c r="Q794" s="145">
        <v>15293</v>
      </c>
      <c r="R794" s="145">
        <v>105133.2</v>
      </c>
      <c r="S794" s="145">
        <v>43377.42</v>
      </c>
      <c r="T794" s="145">
        <v>293</v>
      </c>
      <c r="U794" s="145">
        <v>364</v>
      </c>
      <c r="V794" s="145">
        <v>435</v>
      </c>
      <c r="W794" s="145">
        <v>115</v>
      </c>
      <c r="X794" s="145">
        <v>212</v>
      </c>
      <c r="Y794" s="145">
        <v>304</v>
      </c>
      <c r="Z794" s="145">
        <v>386</v>
      </c>
      <c r="AA794" s="136">
        <f>ROUND((T794+X794)-MAX(0.3*(T794-134-231),0),0)</f>
        <v>505</v>
      </c>
      <c r="AB794" s="136">
        <f>ROUND((U794+Y794)-MAX(0.3*(U794-134-231),0),0)</f>
        <v>668</v>
      </c>
      <c r="AC794" s="136">
        <f>ROUND((V794+Z794)-MAX(0.3*(V794-134-231),0),0)</f>
        <v>800</v>
      </c>
      <c r="AD794" s="203">
        <v>4277</v>
      </c>
      <c r="AE794" s="136">
        <v>458</v>
      </c>
      <c r="AF794" s="136">
        <v>19</v>
      </c>
      <c r="AG794" s="136">
        <f>SUM(AE794:AF794)</f>
        <v>477</v>
      </c>
      <c r="AH794" s="136">
        <f>ROUND((AG794+W794)-MAX(0.3*(AG794-134-231),0),0)</f>
        <v>558</v>
      </c>
      <c r="AI794" s="203">
        <v>159</v>
      </c>
      <c r="AJ794" s="204">
        <v>9.6</v>
      </c>
      <c r="AK794" s="136">
        <v>1</v>
      </c>
      <c r="AL794" s="136"/>
      <c r="AM794" s="136"/>
      <c r="AN794" s="6"/>
      <c r="AO794" s="136"/>
      <c r="AP794" s="136"/>
      <c r="AQ794" s="6"/>
      <c r="AR794" s="149">
        <v>7.6499999999999999E-2</v>
      </c>
      <c r="AS794" s="149">
        <v>0.34</v>
      </c>
      <c r="AT794" s="149">
        <v>0.36</v>
      </c>
      <c r="AU794" s="149">
        <v>0.36</v>
      </c>
      <c r="AV794" s="136">
        <v>314</v>
      </c>
      <c r="AW794" s="136">
        <v>2094</v>
      </c>
      <c r="AX794" s="136">
        <v>3110</v>
      </c>
      <c r="AY794" s="136">
        <v>3110</v>
      </c>
      <c r="AZ794" s="149">
        <v>7.6499999999999999E-2</v>
      </c>
      <c r="BA794" s="149">
        <v>0.1598</v>
      </c>
      <c r="BB794" s="149">
        <v>0.20219999999999999</v>
      </c>
      <c r="BC794" s="149">
        <v>0.20219999999999999</v>
      </c>
      <c r="BD794" s="138">
        <v>0</v>
      </c>
      <c r="BE794" s="138"/>
      <c r="BF794" s="138"/>
      <c r="BG794" s="136">
        <v>0</v>
      </c>
      <c r="BH794" s="6">
        <v>4.25</v>
      </c>
      <c r="BI794" s="6">
        <v>4.25</v>
      </c>
      <c r="BJ794" s="136">
        <v>21326</v>
      </c>
      <c r="BK794" s="136">
        <v>3084</v>
      </c>
      <c r="BL794" s="136">
        <v>258</v>
      </c>
      <c r="BM794" s="136">
        <v>17984</v>
      </c>
      <c r="BN794" s="238">
        <v>168383</v>
      </c>
      <c r="BO794" s="136">
        <v>35714.666666666701</v>
      </c>
      <c r="BP794" s="136">
        <v>55640.789333333298</v>
      </c>
      <c r="BQ794" s="136">
        <v>19804.470544444401</v>
      </c>
      <c r="BR794" s="136">
        <v>205896.919566667</v>
      </c>
      <c r="BS794" s="136">
        <v>15283.4363777778</v>
      </c>
      <c r="BT794" s="136">
        <v>1801.63263333333</v>
      </c>
      <c r="BU794" s="136">
        <v>21174.277833333301</v>
      </c>
    </row>
    <row r="795" spans="1:73">
      <c r="A795" s="4" t="s">
        <v>99</v>
      </c>
      <c r="B795" s="137">
        <v>29</v>
      </c>
      <c r="C795" s="137">
        <v>1995</v>
      </c>
      <c r="D795" s="190">
        <v>1525777</v>
      </c>
      <c r="E795" s="141">
        <v>797192</v>
      </c>
      <c r="F795" s="141">
        <v>46923</v>
      </c>
      <c r="G795" s="191">
        <v>5.6</v>
      </c>
      <c r="H795" s="209"/>
      <c r="I795" s="209"/>
      <c r="J795" s="209"/>
      <c r="K795" s="145">
        <v>49249</v>
      </c>
      <c r="L795" s="197"/>
      <c r="N795" s="140">
        <v>40086322</v>
      </c>
      <c r="O795" s="145">
        <v>260201</v>
      </c>
      <c r="P795" s="145">
        <v>40893</v>
      </c>
      <c r="Q795" s="145">
        <v>15708</v>
      </c>
      <c r="R795" s="145">
        <v>98538</v>
      </c>
      <c r="S795" s="145">
        <v>45851</v>
      </c>
      <c r="T795" s="145">
        <v>288</v>
      </c>
      <c r="U795" s="145">
        <v>348</v>
      </c>
      <c r="V795" s="145">
        <v>408</v>
      </c>
      <c r="W795" s="145">
        <v>115</v>
      </c>
      <c r="X795" s="145">
        <v>212</v>
      </c>
      <c r="Y795" s="145">
        <v>304</v>
      </c>
      <c r="Z795" s="145">
        <v>386</v>
      </c>
      <c r="AA795" s="136">
        <f>ROUND((T795+X795)-MAX(0.3*(T795-134-231),0),0)</f>
        <v>500</v>
      </c>
      <c r="AB795" s="136">
        <f>ROUND((U795+Y795)-MAX(0.3*(U795-134-231),0),0)</f>
        <v>652</v>
      </c>
      <c r="AC795" s="136">
        <f>ROUND((V795+Z795)-MAX(0.3*(V795-134-231),0),0)</f>
        <v>781</v>
      </c>
      <c r="AD795" s="203">
        <v>4962</v>
      </c>
      <c r="AE795" s="136">
        <v>458</v>
      </c>
      <c r="AF795" s="136">
        <v>36</v>
      </c>
      <c r="AG795" s="136">
        <f>SUM(AE795:AF795)</f>
        <v>494</v>
      </c>
      <c r="AH795" s="136">
        <f>ROUND((AG795+W795)-MAX(0.3*(AG795-134-231),0),0)</f>
        <v>570</v>
      </c>
      <c r="AI795" s="203">
        <v>173</v>
      </c>
      <c r="AJ795" s="204">
        <v>11.1</v>
      </c>
      <c r="AK795" s="136">
        <v>1</v>
      </c>
      <c r="AL795" s="136">
        <v>21</v>
      </c>
      <c r="AM795" s="136">
        <v>21</v>
      </c>
      <c r="AN795" s="6">
        <v>0.5</v>
      </c>
      <c r="AO795" s="136">
        <v>10</v>
      </c>
      <c r="AP795" s="136">
        <v>11</v>
      </c>
      <c r="AQ795" s="6">
        <v>0.48</v>
      </c>
      <c r="AR795" s="149">
        <v>7.6499999999999999E-2</v>
      </c>
      <c r="AS795" s="149">
        <v>0.34</v>
      </c>
      <c r="AT795" s="149">
        <v>0.36</v>
      </c>
      <c r="AU795" s="149">
        <v>0.36</v>
      </c>
      <c r="AV795" s="136">
        <v>314</v>
      </c>
      <c r="AW795" s="136">
        <v>2094</v>
      </c>
      <c r="AX795" s="136">
        <v>3110</v>
      </c>
      <c r="AY795" s="136">
        <v>3110</v>
      </c>
      <c r="AZ795" s="149">
        <v>7.6499999999999999E-2</v>
      </c>
      <c r="BA795" s="149">
        <v>0.1598</v>
      </c>
      <c r="BB795" s="149">
        <v>0.20219999999999999</v>
      </c>
      <c r="BC795" s="149">
        <v>0.20219999999999999</v>
      </c>
      <c r="BD795" s="138">
        <v>0</v>
      </c>
      <c r="BE795" s="138"/>
      <c r="BF795" s="138"/>
      <c r="BG795" s="136">
        <v>0</v>
      </c>
      <c r="BH795" s="6">
        <v>4.25</v>
      </c>
      <c r="BI795" s="6">
        <v>4.25</v>
      </c>
      <c r="BJ795" s="136">
        <v>20783</v>
      </c>
      <c r="BK795" s="136">
        <v>6072</v>
      </c>
      <c r="BL795" s="136">
        <v>610</v>
      </c>
      <c r="BM795" s="136">
        <v>14101</v>
      </c>
      <c r="BN795" s="238">
        <v>105233</v>
      </c>
      <c r="BO795" s="136">
        <v>31053.166666666672</v>
      </c>
      <c r="BP795" s="136">
        <v>42240.2457333333</v>
      </c>
      <c r="BQ795" s="136">
        <v>8264.2693111111093</v>
      </c>
      <c r="BR795" s="136">
        <v>95544.288622222201</v>
      </c>
      <c r="BS795" s="136">
        <v>18827.068677777799</v>
      </c>
      <c r="BT795" s="136">
        <v>1609.85351111111</v>
      </c>
      <c r="BU795" s="136">
        <v>24270.4063333333</v>
      </c>
    </row>
    <row r="796" spans="1:73">
      <c r="A796" s="4" t="s">
        <v>100</v>
      </c>
      <c r="B796" s="137">
        <v>30</v>
      </c>
      <c r="C796" s="137">
        <v>1995</v>
      </c>
      <c r="D796" s="190">
        <v>1145604</v>
      </c>
      <c r="E796" s="141">
        <v>606153</v>
      </c>
      <c r="F796" s="141">
        <v>25044</v>
      </c>
      <c r="G796" s="191">
        <v>4</v>
      </c>
      <c r="H796" s="209"/>
      <c r="I796" s="209"/>
      <c r="J796" s="209"/>
      <c r="K796" s="145">
        <v>31876</v>
      </c>
      <c r="L796" s="197"/>
      <c r="N796" s="140">
        <v>29299859</v>
      </c>
      <c r="O796" s="145">
        <v>47414</v>
      </c>
      <c r="P796" s="145">
        <v>27945</v>
      </c>
      <c r="Q796" s="145">
        <v>10800</v>
      </c>
      <c r="R796" s="145">
        <v>58353</v>
      </c>
      <c r="S796" s="145">
        <v>25290.5</v>
      </c>
      <c r="T796" s="145">
        <v>481</v>
      </c>
      <c r="U796" s="145">
        <v>550</v>
      </c>
      <c r="V796" s="145">
        <v>613</v>
      </c>
      <c r="W796" s="145">
        <v>115</v>
      </c>
      <c r="X796" s="145">
        <v>212</v>
      </c>
      <c r="Y796" s="145">
        <v>304</v>
      </c>
      <c r="Z796" s="145">
        <v>386</v>
      </c>
      <c r="AA796" s="136">
        <f>ROUND((T796+X796)-MAX(0.3*(T796-134-231),0),0)</f>
        <v>658</v>
      </c>
      <c r="AB796" s="136">
        <f>ROUND((U796+Y796)-MAX(0.3*(U796-134-231),0),0)</f>
        <v>799</v>
      </c>
      <c r="AC796" s="136">
        <f>ROUND((V796+Z796)-MAX(0.3*(V796-134-231),0),0)</f>
        <v>925</v>
      </c>
      <c r="AD796" s="203">
        <v>1989</v>
      </c>
      <c r="AE796" s="136">
        <v>458</v>
      </c>
      <c r="AF796" s="136">
        <v>27</v>
      </c>
      <c r="AG796" s="136">
        <f>SUM(AE796:AF796)</f>
        <v>485</v>
      </c>
      <c r="AH796" s="136">
        <f>ROUND((AG796+W796)-MAX(0.3*(AG796-134-231),0),0)</f>
        <v>564</v>
      </c>
      <c r="AI796" s="203">
        <v>60</v>
      </c>
      <c r="AJ796" s="204">
        <v>5.3</v>
      </c>
      <c r="AK796" s="136">
        <v>0</v>
      </c>
      <c r="AL796" s="136">
        <v>110</v>
      </c>
      <c r="AM796" s="136">
        <v>282</v>
      </c>
      <c r="AN796" s="6">
        <v>0.28000000000000003</v>
      </c>
      <c r="AO796" s="136">
        <v>11</v>
      </c>
      <c r="AP796" s="136">
        <v>13</v>
      </c>
      <c r="AQ796" s="6">
        <v>0.46</v>
      </c>
      <c r="AR796" s="149">
        <v>7.6499999999999999E-2</v>
      </c>
      <c r="AS796" s="149">
        <v>0.34</v>
      </c>
      <c r="AT796" s="149">
        <v>0.36</v>
      </c>
      <c r="AU796" s="149">
        <v>0.36</v>
      </c>
      <c r="AV796" s="136">
        <v>314</v>
      </c>
      <c r="AW796" s="136">
        <v>2094</v>
      </c>
      <c r="AX796" s="136">
        <v>3110</v>
      </c>
      <c r="AY796" s="136">
        <v>3110</v>
      </c>
      <c r="AZ796" s="149">
        <v>7.6499999999999999E-2</v>
      </c>
      <c r="BA796" s="149">
        <v>0.1598</v>
      </c>
      <c r="BB796" s="149">
        <v>0.20219999999999999</v>
      </c>
      <c r="BC796" s="149">
        <v>0.20219999999999999</v>
      </c>
      <c r="BD796" s="138">
        <v>0</v>
      </c>
      <c r="BE796" s="138"/>
      <c r="BF796" s="138"/>
      <c r="BG796" s="136">
        <v>0</v>
      </c>
      <c r="BH796" s="6">
        <v>4.25</v>
      </c>
      <c r="BI796" s="6">
        <v>4.25</v>
      </c>
      <c r="BJ796" s="136">
        <v>10533</v>
      </c>
      <c r="BK796" s="136">
        <v>1314</v>
      </c>
      <c r="BL796" s="136">
        <v>106</v>
      </c>
      <c r="BM796" s="136">
        <v>9113</v>
      </c>
      <c r="BN796" s="238">
        <v>96954</v>
      </c>
      <c r="BO796" s="136">
        <v>19423.333333333299</v>
      </c>
      <c r="BP796" s="136">
        <v>22199.5177666667</v>
      </c>
      <c r="BQ796" s="136">
        <v>6556.5655666666698</v>
      </c>
      <c r="BR796" s="136">
        <v>89381.637300000002</v>
      </c>
      <c r="BS796" s="136">
        <v>7287.4341666666696</v>
      </c>
      <c r="BT796" s="136">
        <v>880.452</v>
      </c>
      <c r="BU796" s="136">
        <v>13288.385466666699</v>
      </c>
    </row>
    <row r="797" spans="1:73">
      <c r="A797" s="4" t="s">
        <v>101</v>
      </c>
      <c r="B797" s="137">
        <v>31</v>
      </c>
      <c r="C797" s="137">
        <v>1995</v>
      </c>
      <c r="D797" s="190">
        <v>7965523</v>
      </c>
      <c r="E797" s="141">
        <v>3857473</v>
      </c>
      <c r="F797" s="141">
        <v>264089</v>
      </c>
      <c r="G797" s="191">
        <v>6.4</v>
      </c>
      <c r="H797" s="209"/>
      <c r="I797" s="209"/>
      <c r="J797" s="209"/>
      <c r="K797" s="145">
        <v>263468</v>
      </c>
      <c r="L797" s="197"/>
      <c r="N797" s="140">
        <v>239340164</v>
      </c>
      <c r="O797" s="145">
        <v>207481</v>
      </c>
      <c r="P797" s="145">
        <v>316068</v>
      </c>
      <c r="Q797" s="145">
        <v>111734</v>
      </c>
      <c r="R797" s="145">
        <v>540351.1</v>
      </c>
      <c r="S797" s="145">
        <v>234256.3</v>
      </c>
      <c r="T797" s="145">
        <v>322</v>
      </c>
      <c r="U797" s="145">
        <v>424</v>
      </c>
      <c r="V797" s="145">
        <v>488</v>
      </c>
      <c r="W797" s="145">
        <v>115</v>
      </c>
      <c r="X797" s="145">
        <v>212</v>
      </c>
      <c r="Y797" s="145">
        <v>304</v>
      </c>
      <c r="Z797" s="145">
        <v>386</v>
      </c>
      <c r="AA797" s="136">
        <f>ROUND((T797+X797)-MAX(0.3*(T797-134-231),0),0)</f>
        <v>534</v>
      </c>
      <c r="AB797" s="136">
        <f>ROUND((U797+Y797)-MAX(0.3*(U797-134-231),0),0)</f>
        <v>710</v>
      </c>
      <c r="AC797" s="136">
        <f>ROUND((V797+Z797)-MAX(0.3*(V797-134-231),0),0)</f>
        <v>837</v>
      </c>
      <c r="AD797" s="203">
        <v>19583</v>
      </c>
      <c r="AE797" s="136">
        <v>458</v>
      </c>
      <c r="AF797" s="136">
        <v>31</v>
      </c>
      <c r="AG797" s="136">
        <f>SUM(AE797:AF797)</f>
        <v>489</v>
      </c>
      <c r="AH797" s="136">
        <f>ROUND((AG797+W797)-MAX(0.3*(AG797-134-231),0),0)</f>
        <v>567</v>
      </c>
      <c r="AI797" s="203">
        <v>617</v>
      </c>
      <c r="AJ797" s="204">
        <v>7.8</v>
      </c>
      <c r="AK797" s="136">
        <v>0</v>
      </c>
      <c r="AL797" s="136">
        <v>27</v>
      </c>
      <c r="AM797" s="136">
        <v>53</v>
      </c>
      <c r="AN797" s="6">
        <v>0.34</v>
      </c>
      <c r="AO797" s="136">
        <v>16</v>
      </c>
      <c r="AP797" s="136">
        <v>24</v>
      </c>
      <c r="AQ797" s="6">
        <v>0.4</v>
      </c>
      <c r="AR797" s="149">
        <v>7.6499999999999999E-2</v>
      </c>
      <c r="AS797" s="149">
        <v>0.34</v>
      </c>
      <c r="AT797" s="149">
        <v>0.36</v>
      </c>
      <c r="AU797" s="149">
        <v>0.36</v>
      </c>
      <c r="AV797" s="136">
        <v>314</v>
      </c>
      <c r="AW797" s="136">
        <v>2094</v>
      </c>
      <c r="AX797" s="136">
        <v>3110</v>
      </c>
      <c r="AY797" s="136">
        <v>3110</v>
      </c>
      <c r="AZ797" s="149">
        <v>7.6499999999999999E-2</v>
      </c>
      <c r="BA797" s="149">
        <v>0.1598</v>
      </c>
      <c r="BB797" s="149">
        <v>0.20219999999999999</v>
      </c>
      <c r="BC797" s="149">
        <v>0.20219999999999999</v>
      </c>
      <c r="BD797" s="138">
        <v>0</v>
      </c>
      <c r="BE797" s="138"/>
      <c r="BF797" s="138"/>
      <c r="BG797" s="136">
        <v>0</v>
      </c>
      <c r="BH797" s="6">
        <v>4.25</v>
      </c>
      <c r="BI797" s="6">
        <v>5.05</v>
      </c>
      <c r="BJ797" s="136">
        <v>144004</v>
      </c>
      <c r="BK797" s="136">
        <v>35450</v>
      </c>
      <c r="BL797" s="136">
        <v>1123</v>
      </c>
      <c r="BM797" s="136">
        <v>107431</v>
      </c>
      <c r="BN797" s="238">
        <v>789666</v>
      </c>
      <c r="BO797" s="136">
        <v>141961.58333333299</v>
      </c>
      <c r="BP797" s="136">
        <v>246793.07201111101</v>
      </c>
      <c r="BQ797" s="136">
        <v>37338.310144444396</v>
      </c>
      <c r="BR797" s="136">
        <v>522630.46864444402</v>
      </c>
      <c r="BS797" s="136">
        <v>60200.878311111097</v>
      </c>
      <c r="BT797" s="136">
        <v>2992.0811777777799</v>
      </c>
      <c r="BU797" s="136">
        <v>69843.101999999999</v>
      </c>
    </row>
    <row r="798" spans="1:73">
      <c r="A798" s="4" t="s">
        <v>102</v>
      </c>
      <c r="B798" s="137">
        <v>32</v>
      </c>
      <c r="C798" s="137">
        <v>1995</v>
      </c>
      <c r="D798" s="190">
        <v>1682417</v>
      </c>
      <c r="E798" s="141">
        <v>746645</v>
      </c>
      <c r="F798" s="141">
        <v>52546</v>
      </c>
      <c r="G798" s="191">
        <v>6.6</v>
      </c>
      <c r="H798" s="209"/>
      <c r="I798" s="209"/>
      <c r="J798" s="209"/>
      <c r="K798" s="145">
        <v>42146</v>
      </c>
      <c r="L798" s="197"/>
      <c r="N798" s="140">
        <v>32748131</v>
      </c>
      <c r="O798" s="145">
        <v>25732</v>
      </c>
      <c r="P798" s="145">
        <v>103743</v>
      </c>
      <c r="Q798" s="145">
        <v>34444</v>
      </c>
      <c r="R798" s="145">
        <v>238854.3</v>
      </c>
      <c r="S798" s="145">
        <v>86575.83</v>
      </c>
      <c r="T798" s="145">
        <v>304</v>
      </c>
      <c r="U798" s="145">
        <v>381</v>
      </c>
      <c r="V798" s="145">
        <v>458</v>
      </c>
      <c r="W798" s="145">
        <v>115</v>
      </c>
      <c r="X798" s="145">
        <v>212</v>
      </c>
      <c r="Y798" s="145">
        <v>304</v>
      </c>
      <c r="Z798" s="145">
        <v>386</v>
      </c>
      <c r="AA798" s="136">
        <f>ROUND((T798+X798)-MAX(0.3*(T798-134-231),0),0)</f>
        <v>516</v>
      </c>
      <c r="AB798" s="136">
        <f>ROUND((U798+Y798)-MAX(0.3*(U798-134-231),0),0)</f>
        <v>680</v>
      </c>
      <c r="AC798" s="136">
        <f>ROUND((V798+Z798)-MAX(0.3*(V798-134-231),0),0)</f>
        <v>816</v>
      </c>
      <c r="AD798" s="203">
        <v>5381</v>
      </c>
      <c r="AE798" s="136">
        <v>458</v>
      </c>
      <c r="AF798" s="136">
        <v>0</v>
      </c>
      <c r="AG798" s="136">
        <f>SUM(AE798:AF798)</f>
        <v>458</v>
      </c>
      <c r="AH798" s="136">
        <f>ROUND((AG798+W798)-MAX(0.3*(AG798-134-231),0),0)</f>
        <v>545</v>
      </c>
      <c r="AI798" s="203">
        <v>457</v>
      </c>
      <c r="AJ798" s="204">
        <v>25.3</v>
      </c>
      <c r="AK798" s="136">
        <v>0</v>
      </c>
      <c r="AL798" s="136">
        <v>46</v>
      </c>
      <c r="AM798" s="136">
        <v>24</v>
      </c>
      <c r="AN798" s="6">
        <v>0.66</v>
      </c>
      <c r="AO798" s="136">
        <v>27</v>
      </c>
      <c r="AP798" s="136">
        <v>15</v>
      </c>
      <c r="AQ798" s="6">
        <v>0.64</v>
      </c>
      <c r="AR798" s="149">
        <v>7.6499999999999999E-2</v>
      </c>
      <c r="AS798" s="149">
        <v>0.34</v>
      </c>
      <c r="AT798" s="149">
        <v>0.36</v>
      </c>
      <c r="AU798" s="149">
        <v>0.36</v>
      </c>
      <c r="AV798" s="136">
        <v>314</v>
      </c>
      <c r="AW798" s="136">
        <v>2094</v>
      </c>
      <c r="AX798" s="136">
        <v>3110</v>
      </c>
      <c r="AY798" s="136">
        <v>3110</v>
      </c>
      <c r="AZ798" s="149">
        <v>7.6499999999999999E-2</v>
      </c>
      <c r="BA798" s="149">
        <v>0.1598</v>
      </c>
      <c r="BB798" s="149">
        <v>0.20219999999999999</v>
      </c>
      <c r="BC798" s="149">
        <v>0.20219999999999999</v>
      </c>
      <c r="BD798" s="138">
        <v>0</v>
      </c>
      <c r="BE798" s="138"/>
      <c r="BF798" s="138"/>
      <c r="BG798" s="136">
        <v>0</v>
      </c>
      <c r="BH798" s="6">
        <v>4.25</v>
      </c>
      <c r="BI798" s="6">
        <v>4.25</v>
      </c>
      <c r="BJ798" s="136">
        <v>44755</v>
      </c>
      <c r="BK798" s="136">
        <v>9844</v>
      </c>
      <c r="BL798" s="136">
        <v>644</v>
      </c>
      <c r="BM798" s="136">
        <v>34267</v>
      </c>
      <c r="BN798" s="238">
        <v>286763</v>
      </c>
      <c r="BO798" s="136">
        <v>53816</v>
      </c>
      <c r="BP798" s="136">
        <v>119861.774311111</v>
      </c>
      <c r="BQ798" s="136">
        <v>17769.015433333301</v>
      </c>
      <c r="BR798" s="136">
        <v>186551.95971111101</v>
      </c>
      <c r="BS798" s="136">
        <v>53801.626288888903</v>
      </c>
      <c r="BT798" s="136">
        <v>4072.5766111111102</v>
      </c>
      <c r="BU798" s="136">
        <v>64787.726222222198</v>
      </c>
    </row>
    <row r="799" spans="1:73">
      <c r="A799" s="4" t="s">
        <v>103</v>
      </c>
      <c r="B799" s="137">
        <v>33</v>
      </c>
      <c r="C799" s="137">
        <v>1995</v>
      </c>
      <c r="D799" s="190">
        <v>18150928</v>
      </c>
      <c r="E799" s="141">
        <v>8112684</v>
      </c>
      <c r="F799" s="141">
        <v>548432</v>
      </c>
      <c r="G799" s="191">
        <v>6.3</v>
      </c>
      <c r="H799" s="209"/>
      <c r="I799" s="209"/>
      <c r="J799" s="209"/>
      <c r="K799" s="145">
        <v>582656</v>
      </c>
      <c r="L799" s="197"/>
      <c r="N799" s="140">
        <v>511629875</v>
      </c>
      <c r="O799" s="145">
        <v>1520661</v>
      </c>
      <c r="P799" s="145">
        <v>1255561</v>
      </c>
      <c r="Q799" s="145">
        <v>456929</v>
      </c>
      <c r="R799" s="145">
        <v>2183102</v>
      </c>
      <c r="S799" s="145">
        <v>1027321</v>
      </c>
      <c r="T799" s="145">
        <v>468</v>
      </c>
      <c r="U799" s="145">
        <v>577</v>
      </c>
      <c r="V799" s="145">
        <v>687</v>
      </c>
      <c r="W799" s="145">
        <v>115</v>
      </c>
      <c r="X799" s="145">
        <v>212</v>
      </c>
      <c r="Y799" s="145">
        <v>304</v>
      </c>
      <c r="Z799" s="145">
        <v>386</v>
      </c>
      <c r="AA799" s="136">
        <f>ROUND((T799+X799)-MAX(0.3*(T799-134-231),0),0)</f>
        <v>649</v>
      </c>
      <c r="AB799" s="136">
        <f>ROUND((U799+Y799)-MAX(0.3*(U799-134-231),0),0)</f>
        <v>817</v>
      </c>
      <c r="AC799" s="136">
        <f>ROUND((V799+Z799)-MAX(0.3*(V799-134-231),0),0)</f>
        <v>976</v>
      </c>
      <c r="AD799" s="203">
        <v>66144</v>
      </c>
      <c r="AE799" s="136">
        <v>458</v>
      </c>
      <c r="AF799" s="136">
        <v>86</v>
      </c>
      <c r="AG799" s="136">
        <f>SUM(AE799:AF799)</f>
        <v>544</v>
      </c>
      <c r="AH799" s="136">
        <f>ROUND((AG799+W799)-MAX(0.3*(AG799-134-231),0),0)</f>
        <v>605</v>
      </c>
      <c r="AI799" s="203">
        <v>3020</v>
      </c>
      <c r="AJ799" s="204">
        <v>16.5</v>
      </c>
      <c r="AK799" s="136">
        <v>0</v>
      </c>
      <c r="AL799" s="136">
        <v>96</v>
      </c>
      <c r="AM799" s="136">
        <v>54</v>
      </c>
      <c r="AN799" s="6">
        <v>0.64</v>
      </c>
      <c r="AO799" s="136">
        <v>26</v>
      </c>
      <c r="AP799" s="136">
        <v>35</v>
      </c>
      <c r="AQ799" s="6">
        <v>0.43</v>
      </c>
      <c r="AR799" s="149">
        <v>7.6499999999999999E-2</v>
      </c>
      <c r="AS799" s="149">
        <v>0.34</v>
      </c>
      <c r="AT799" s="149">
        <v>0.36</v>
      </c>
      <c r="AU799" s="149">
        <v>0.36</v>
      </c>
      <c r="AV799" s="136">
        <v>314</v>
      </c>
      <c r="AW799" s="136">
        <v>2094</v>
      </c>
      <c r="AX799" s="136">
        <v>3110</v>
      </c>
      <c r="AY799" s="136">
        <v>3110</v>
      </c>
      <c r="AZ799" s="149">
        <v>7.6499999999999999E-2</v>
      </c>
      <c r="BA799" s="149">
        <v>0.1598</v>
      </c>
      <c r="BB799" s="149">
        <v>0.20219999999999999</v>
      </c>
      <c r="BC799" s="149">
        <v>0.20219999999999999</v>
      </c>
      <c r="BD799" s="138">
        <v>0.1</v>
      </c>
      <c r="BE799" s="138"/>
      <c r="BF799" s="138"/>
      <c r="BG799" s="136">
        <v>1</v>
      </c>
      <c r="BH799" s="6">
        <v>4.25</v>
      </c>
      <c r="BI799" s="6">
        <v>4.25</v>
      </c>
      <c r="BJ799" s="136">
        <v>588538</v>
      </c>
      <c r="BK799" s="136">
        <v>145502</v>
      </c>
      <c r="BL799" s="136">
        <v>3784</v>
      </c>
      <c r="BM799" s="136">
        <v>439252</v>
      </c>
      <c r="BN799" s="238">
        <v>3035477</v>
      </c>
      <c r="BO799" s="136">
        <v>452996.58333333366</v>
      </c>
      <c r="BP799" s="136">
        <v>982000.20225555601</v>
      </c>
      <c r="BQ799" s="136">
        <v>110549.265144444</v>
      </c>
      <c r="BR799" s="136">
        <v>1659921.1315111101</v>
      </c>
      <c r="BS799" s="136">
        <v>335335.53156666702</v>
      </c>
      <c r="BT799" s="136">
        <v>22127.4296333333</v>
      </c>
      <c r="BU799" s="136">
        <v>403636.82128888898</v>
      </c>
    </row>
    <row r="800" spans="1:73">
      <c r="A800" s="4" t="s">
        <v>104</v>
      </c>
      <c r="B800" s="137">
        <v>34</v>
      </c>
      <c r="C800" s="137">
        <v>1995</v>
      </c>
      <c r="D800" s="190">
        <v>7185403</v>
      </c>
      <c r="E800" s="141">
        <v>3601621</v>
      </c>
      <c r="F800" s="141">
        <v>161918</v>
      </c>
      <c r="G800" s="191">
        <v>4.3</v>
      </c>
      <c r="H800" s="209"/>
      <c r="I800" s="209"/>
      <c r="J800" s="209"/>
      <c r="K800" s="145">
        <v>193467</v>
      </c>
      <c r="L800" s="197"/>
      <c r="N800" s="140">
        <v>160530377</v>
      </c>
      <c r="O800" s="145">
        <v>38444</v>
      </c>
      <c r="P800" s="145">
        <v>313269</v>
      </c>
      <c r="Q800" s="145">
        <v>125503</v>
      </c>
      <c r="R800" s="145">
        <v>613501.5</v>
      </c>
      <c r="S800" s="145">
        <v>257531.6</v>
      </c>
      <c r="T800" s="145">
        <v>236</v>
      </c>
      <c r="U800" s="145">
        <v>272</v>
      </c>
      <c r="V800" s="145">
        <v>297</v>
      </c>
      <c r="W800" s="145">
        <v>115</v>
      </c>
      <c r="X800" s="145">
        <v>212</v>
      </c>
      <c r="Y800" s="145">
        <v>304</v>
      </c>
      <c r="Z800" s="145">
        <v>386</v>
      </c>
      <c r="AA800" s="136">
        <f>ROUND((T800+X800)-MAX(0.3*(T800-134-231),0),0)</f>
        <v>448</v>
      </c>
      <c r="AB800" s="136">
        <f>ROUND((U800+Y800)-MAX(0.3*(U800-134-231),0),0)</f>
        <v>576</v>
      </c>
      <c r="AC800" s="136">
        <f>ROUND((V800+Z800)-MAX(0.3*(V800-134-231),0),0)</f>
        <v>683</v>
      </c>
      <c r="AD800" s="203">
        <v>29683</v>
      </c>
      <c r="AE800" s="136">
        <v>458</v>
      </c>
      <c r="AF800" s="136">
        <v>0</v>
      </c>
      <c r="AG800" s="136">
        <f>SUM(AE800:AF800)</f>
        <v>458</v>
      </c>
      <c r="AH800" s="136">
        <f>ROUND((AG800+W800)-MAX(0.3*(AG800-134-231),0),0)</f>
        <v>545</v>
      </c>
      <c r="AI800" s="203">
        <v>877</v>
      </c>
      <c r="AJ800" s="204">
        <v>12.6</v>
      </c>
      <c r="AK800" s="136">
        <v>1</v>
      </c>
      <c r="AL800" s="136">
        <v>68</v>
      </c>
      <c r="AM800" s="136">
        <v>52</v>
      </c>
      <c r="AN800" s="6">
        <v>0.56999999999999995</v>
      </c>
      <c r="AO800" s="136">
        <v>39</v>
      </c>
      <c r="AP800" s="136">
        <v>11</v>
      </c>
      <c r="AQ800" s="6">
        <v>0.78</v>
      </c>
      <c r="AR800" s="149">
        <v>7.6499999999999999E-2</v>
      </c>
      <c r="AS800" s="149">
        <v>0.34</v>
      </c>
      <c r="AT800" s="149">
        <v>0.36</v>
      </c>
      <c r="AU800" s="149">
        <v>0.36</v>
      </c>
      <c r="AV800" s="136">
        <v>314</v>
      </c>
      <c r="AW800" s="136">
        <v>2094</v>
      </c>
      <c r="AX800" s="136">
        <v>3110</v>
      </c>
      <c r="AY800" s="136">
        <v>3110</v>
      </c>
      <c r="AZ800" s="149">
        <v>7.6499999999999999E-2</v>
      </c>
      <c r="BA800" s="149">
        <v>0.1598</v>
      </c>
      <c r="BB800" s="149">
        <v>0.20219999999999999</v>
      </c>
      <c r="BC800" s="149">
        <v>0.20219999999999999</v>
      </c>
      <c r="BD800" s="138">
        <v>0</v>
      </c>
      <c r="BE800" s="138"/>
      <c r="BF800" s="138"/>
      <c r="BG800" s="136">
        <v>0</v>
      </c>
      <c r="BH800" s="6">
        <v>4.25</v>
      </c>
      <c r="BI800" s="6">
        <v>4.25</v>
      </c>
      <c r="BJ800" s="136">
        <v>190790</v>
      </c>
      <c r="BK800" s="136">
        <v>44058</v>
      </c>
      <c r="BL800" s="136">
        <v>2443</v>
      </c>
      <c r="BM800" s="136">
        <v>144289</v>
      </c>
      <c r="BN800" s="238">
        <v>1084337</v>
      </c>
      <c r="BO800" s="136">
        <v>182263.75</v>
      </c>
      <c r="BP800" s="136">
        <v>324713.562644444</v>
      </c>
      <c r="BQ800" s="136">
        <v>64263.0232666667</v>
      </c>
      <c r="BR800" s="136">
        <v>762725.038955556</v>
      </c>
      <c r="BS800" s="136">
        <v>168065.85268888899</v>
      </c>
      <c r="BT800" s="136">
        <v>16745.728222222198</v>
      </c>
      <c r="BU800" s="136">
        <v>219266.21117777799</v>
      </c>
    </row>
    <row r="801" spans="1:73">
      <c r="A801" s="4" t="s">
        <v>105</v>
      </c>
      <c r="B801" s="137">
        <v>35</v>
      </c>
      <c r="C801" s="137">
        <v>1995</v>
      </c>
      <c r="D801" s="190">
        <v>641548</v>
      </c>
      <c r="E801" s="141">
        <v>329348</v>
      </c>
      <c r="F801" s="141">
        <v>10951</v>
      </c>
      <c r="G801" s="191">
        <v>3.2</v>
      </c>
      <c r="H801" s="209"/>
      <c r="I801" s="209"/>
      <c r="J801" s="209"/>
      <c r="K801" s="145">
        <v>14842</v>
      </c>
      <c r="L801" s="197"/>
      <c r="N801" s="140">
        <v>12578798</v>
      </c>
      <c r="O801" s="145">
        <v>73759</v>
      </c>
      <c r="P801" s="145">
        <v>14459</v>
      </c>
      <c r="Q801" s="145">
        <v>5215</v>
      </c>
      <c r="R801" s="145">
        <v>41400.5</v>
      </c>
      <c r="S801" s="145">
        <v>16817.419999999998</v>
      </c>
      <c r="T801" s="145">
        <v>333</v>
      </c>
      <c r="U801" s="145">
        <v>431</v>
      </c>
      <c r="V801" s="145">
        <v>517</v>
      </c>
      <c r="W801" s="145">
        <v>115</v>
      </c>
      <c r="X801" s="145">
        <v>212</v>
      </c>
      <c r="Y801" s="145">
        <v>304</v>
      </c>
      <c r="Z801" s="145">
        <v>386</v>
      </c>
      <c r="AA801" s="136">
        <f>ROUND((T801+X801)-MAX(0.3*(T801-134-231),0),0)</f>
        <v>545</v>
      </c>
      <c r="AB801" s="136">
        <f>ROUND((U801+Y801)-MAX(0.3*(U801-134-231),0),0)</f>
        <v>715</v>
      </c>
      <c r="AC801" s="136">
        <f>ROUND((V801+Z801)-MAX(0.3*(V801-134-231),0),0)</f>
        <v>857</v>
      </c>
      <c r="AD801" s="203">
        <v>652</v>
      </c>
      <c r="AE801" s="136">
        <v>458</v>
      </c>
      <c r="AF801" s="136">
        <v>0</v>
      </c>
      <c r="AG801" s="136">
        <f>SUM(AE801:AF801)</f>
        <v>458</v>
      </c>
      <c r="AH801" s="136">
        <f>ROUND((AG801+W801)-MAX(0.3*(AG801-134-231),0),0)</f>
        <v>545</v>
      </c>
      <c r="AI801" s="203">
        <v>76</v>
      </c>
      <c r="AJ801" s="204">
        <v>12</v>
      </c>
      <c r="AK801" s="136">
        <v>0</v>
      </c>
      <c r="AL801" s="136">
        <v>23</v>
      </c>
      <c r="AM801" s="136">
        <v>75</v>
      </c>
      <c r="AN801" s="6">
        <v>0.23</v>
      </c>
      <c r="AO801" s="136">
        <v>25</v>
      </c>
      <c r="AP801" s="136">
        <v>24</v>
      </c>
      <c r="AQ801" s="6">
        <v>0.51</v>
      </c>
      <c r="AR801" s="149">
        <v>7.6499999999999999E-2</v>
      </c>
      <c r="AS801" s="149">
        <v>0.34</v>
      </c>
      <c r="AT801" s="149">
        <v>0.36</v>
      </c>
      <c r="AU801" s="149">
        <v>0.36</v>
      </c>
      <c r="AV801" s="136">
        <v>314</v>
      </c>
      <c r="AW801" s="136">
        <v>2094</v>
      </c>
      <c r="AX801" s="136">
        <v>3110</v>
      </c>
      <c r="AY801" s="136">
        <v>3110</v>
      </c>
      <c r="AZ801" s="149">
        <v>7.6499999999999999E-2</v>
      </c>
      <c r="BA801" s="149">
        <v>0.1598</v>
      </c>
      <c r="BB801" s="149">
        <v>0.20219999999999999</v>
      </c>
      <c r="BC801" s="149">
        <v>0.20219999999999999</v>
      </c>
      <c r="BD801" s="138">
        <v>0</v>
      </c>
      <c r="BE801" s="138"/>
      <c r="BF801" s="138"/>
      <c r="BG801" s="136">
        <v>0</v>
      </c>
      <c r="BH801" s="6">
        <v>4.25</v>
      </c>
      <c r="BI801" s="6">
        <v>4.25</v>
      </c>
      <c r="BJ801" s="136">
        <v>8970</v>
      </c>
      <c r="BK801" s="136">
        <v>1820</v>
      </c>
      <c r="BL801" s="136">
        <v>92</v>
      </c>
      <c r="BM801" s="136">
        <v>7058</v>
      </c>
      <c r="BN801" s="238">
        <v>61383</v>
      </c>
      <c r="BO801" s="136">
        <v>17754.416666666631</v>
      </c>
      <c r="BP801" s="136">
        <v>21285.9957888889</v>
      </c>
      <c r="BQ801" s="136">
        <v>7441.3918444444398</v>
      </c>
      <c r="BR801" s="136">
        <v>87343.521511111103</v>
      </c>
      <c r="BS801" s="136">
        <v>5611.3457111111102</v>
      </c>
      <c r="BT801" s="136">
        <v>758.10058888888898</v>
      </c>
      <c r="BU801" s="136">
        <v>9933.71688888889</v>
      </c>
    </row>
    <row r="802" spans="1:73">
      <c r="A802" s="4" t="s">
        <v>106</v>
      </c>
      <c r="B802" s="137">
        <v>36</v>
      </c>
      <c r="C802" s="137">
        <v>1995</v>
      </c>
      <c r="D802" s="190">
        <v>11155493</v>
      </c>
      <c r="E802" s="141">
        <v>5320351</v>
      </c>
      <c r="F802" s="141">
        <v>268751</v>
      </c>
      <c r="G802" s="191">
        <v>4.8</v>
      </c>
      <c r="H802" s="209"/>
      <c r="I802" s="209"/>
      <c r="J802" s="209"/>
      <c r="K802" s="145">
        <v>297538</v>
      </c>
      <c r="L802" s="197"/>
      <c r="N802" s="140">
        <v>254378135</v>
      </c>
      <c r="O802" s="145">
        <v>1726395</v>
      </c>
      <c r="P802" s="145">
        <v>612019</v>
      </c>
      <c r="Q802" s="145">
        <v>228171</v>
      </c>
      <c r="R802" s="145">
        <v>1155490</v>
      </c>
      <c r="S802" s="145">
        <v>505511.6</v>
      </c>
      <c r="T802" s="145">
        <v>279</v>
      </c>
      <c r="U802" s="145">
        <v>341</v>
      </c>
      <c r="V802" s="145">
        <v>421</v>
      </c>
      <c r="W802" s="145">
        <v>115</v>
      </c>
      <c r="X802" s="145">
        <v>212</v>
      </c>
      <c r="Y802" s="145">
        <v>304</v>
      </c>
      <c r="Z802" s="145">
        <v>386</v>
      </c>
      <c r="AA802" s="136">
        <f>ROUND((T802+X802)-MAX(0.3*(T802-134-231),0),0)</f>
        <v>491</v>
      </c>
      <c r="AB802" s="136">
        <f>ROUND((U802+Y802)-MAX(0.3*(U802-134-231),0),0)</f>
        <v>645</v>
      </c>
      <c r="AC802" s="136">
        <f>ROUND((V802+Z802)-MAX(0.3*(V802-134-231),0),0)</f>
        <v>790</v>
      </c>
      <c r="AD802" s="203">
        <v>47833</v>
      </c>
      <c r="AE802" s="136">
        <v>458</v>
      </c>
      <c r="AF802" s="136">
        <v>0</v>
      </c>
      <c r="AG802" s="136">
        <f>SUM(AE802:AF802)</f>
        <v>458</v>
      </c>
      <c r="AH802" s="136">
        <f>ROUND((AG802+W802)-MAX(0.3*(AG802-134-231),0),0)</f>
        <v>545</v>
      </c>
      <c r="AI802" s="203">
        <v>1285</v>
      </c>
      <c r="AJ802" s="204">
        <v>11.5</v>
      </c>
      <c r="AK802" s="136">
        <v>0</v>
      </c>
      <c r="AL802" s="136">
        <v>41</v>
      </c>
      <c r="AM802" s="136">
        <v>56</v>
      </c>
      <c r="AN802" s="6">
        <v>0.42</v>
      </c>
      <c r="AO802" s="136">
        <v>13</v>
      </c>
      <c r="AP802" s="136">
        <v>20</v>
      </c>
      <c r="AQ802" s="6">
        <v>0.39</v>
      </c>
      <c r="AR802" s="149">
        <v>7.6499999999999999E-2</v>
      </c>
      <c r="AS802" s="149">
        <v>0.34</v>
      </c>
      <c r="AT802" s="149">
        <v>0.36</v>
      </c>
      <c r="AU802" s="149">
        <v>0.36</v>
      </c>
      <c r="AV802" s="136">
        <v>314</v>
      </c>
      <c r="AW802" s="136">
        <v>2094</v>
      </c>
      <c r="AX802" s="136">
        <v>3110</v>
      </c>
      <c r="AY802" s="136">
        <v>3110</v>
      </c>
      <c r="AZ802" s="149">
        <v>7.6499999999999999E-2</v>
      </c>
      <c r="BA802" s="149">
        <v>0.1598</v>
      </c>
      <c r="BB802" s="149">
        <v>0.20219999999999999</v>
      </c>
      <c r="BC802" s="149">
        <v>0.20219999999999999</v>
      </c>
      <c r="BD802" s="138">
        <v>0</v>
      </c>
      <c r="BE802" s="138"/>
      <c r="BF802" s="138"/>
      <c r="BG802" s="136">
        <v>0</v>
      </c>
      <c r="BH802" s="6">
        <v>4.25</v>
      </c>
      <c r="BI802" s="6">
        <v>4.25</v>
      </c>
      <c r="BJ802" s="136">
        <v>248195</v>
      </c>
      <c r="BK802" s="136">
        <v>21770</v>
      </c>
      <c r="BL802" s="136">
        <v>2464</v>
      </c>
      <c r="BM802" s="136">
        <v>223961</v>
      </c>
      <c r="BN802" s="238">
        <v>1532547</v>
      </c>
      <c r="BO802" s="136">
        <v>259121</v>
      </c>
      <c r="BP802" s="136">
        <v>384529.08948888897</v>
      </c>
      <c r="BQ802" s="136">
        <v>61964.716188888902</v>
      </c>
      <c r="BR802" s="136">
        <v>986614.287433333</v>
      </c>
      <c r="BS802" s="136">
        <v>140726.836533333</v>
      </c>
      <c r="BT802" s="136">
        <v>6750.2201555555603</v>
      </c>
      <c r="BU802" s="136">
        <v>164462.30373333301</v>
      </c>
    </row>
    <row r="803" spans="1:73">
      <c r="A803" s="4" t="s">
        <v>107</v>
      </c>
      <c r="B803" s="137">
        <v>37</v>
      </c>
      <c r="C803" s="137">
        <v>1995</v>
      </c>
      <c r="D803" s="190">
        <v>3265547</v>
      </c>
      <c r="E803" s="141">
        <v>1484470</v>
      </c>
      <c r="F803" s="141">
        <v>71266</v>
      </c>
      <c r="G803" s="191">
        <v>4.5999999999999996</v>
      </c>
      <c r="H803" s="209"/>
      <c r="I803" s="209"/>
      <c r="J803" s="209"/>
      <c r="K803" s="145">
        <v>70859</v>
      </c>
      <c r="L803" s="197"/>
      <c r="N803" s="140">
        <v>63398165</v>
      </c>
      <c r="O803" s="145">
        <v>334085</v>
      </c>
      <c r="P803" s="145">
        <v>123701</v>
      </c>
      <c r="Q803" s="145">
        <v>44790</v>
      </c>
      <c r="R803" s="145">
        <v>374892.5</v>
      </c>
      <c r="S803" s="145">
        <v>152721.70000000001</v>
      </c>
      <c r="T803" s="145">
        <v>238</v>
      </c>
      <c r="U803" s="145">
        <v>307</v>
      </c>
      <c r="V803" s="145">
        <v>380</v>
      </c>
      <c r="W803" s="145">
        <v>115</v>
      </c>
      <c r="X803" s="145">
        <v>212</v>
      </c>
      <c r="Y803" s="145">
        <v>304</v>
      </c>
      <c r="Z803" s="145">
        <v>386</v>
      </c>
      <c r="AA803" s="136">
        <f>ROUND((T803+X803)-MAX(0.3*(T803-134-231),0),0)</f>
        <v>450</v>
      </c>
      <c r="AB803" s="136">
        <f>ROUND((U803+Y803)-MAX(0.3*(U803-134-231),0),0)</f>
        <v>611</v>
      </c>
      <c r="AC803" s="136">
        <f>ROUND((V803+Z803)-MAX(0.3*(V803-134-231),0),0)</f>
        <v>762</v>
      </c>
      <c r="AD803" s="203">
        <v>8020</v>
      </c>
      <c r="AE803" s="136">
        <v>458</v>
      </c>
      <c r="AF803" s="136">
        <v>55</v>
      </c>
      <c r="AG803" s="136">
        <f>SUM(AE803:AF803)</f>
        <v>513</v>
      </c>
      <c r="AH803" s="136">
        <f>ROUND((AG803+W803)-MAX(0.3*(AG803-134-231),0),0)</f>
        <v>584</v>
      </c>
      <c r="AI803" s="203">
        <v>548</v>
      </c>
      <c r="AJ803" s="204">
        <v>17.100000000000001</v>
      </c>
      <c r="AK803" s="136">
        <v>0</v>
      </c>
      <c r="AL803" s="136">
        <v>65</v>
      </c>
      <c r="AM803" s="136">
        <v>36</v>
      </c>
      <c r="AN803" s="6">
        <v>0.64</v>
      </c>
      <c r="AO803" s="136">
        <v>37</v>
      </c>
      <c r="AP803" s="136">
        <v>11</v>
      </c>
      <c r="AQ803" s="6">
        <v>0.77</v>
      </c>
      <c r="AR803" s="149">
        <v>7.6499999999999999E-2</v>
      </c>
      <c r="AS803" s="149">
        <v>0.34</v>
      </c>
      <c r="AT803" s="149">
        <v>0.36</v>
      </c>
      <c r="AU803" s="149">
        <v>0.36</v>
      </c>
      <c r="AV803" s="136">
        <v>314</v>
      </c>
      <c r="AW803" s="136">
        <v>2094</v>
      </c>
      <c r="AX803" s="136">
        <v>3110</v>
      </c>
      <c r="AY803" s="136">
        <v>3110</v>
      </c>
      <c r="AZ803" s="149">
        <v>7.6499999999999999E-2</v>
      </c>
      <c r="BA803" s="149">
        <v>0.1598</v>
      </c>
      <c r="BB803" s="149">
        <v>0.20219999999999999</v>
      </c>
      <c r="BC803" s="149">
        <v>0.20219999999999999</v>
      </c>
      <c r="BD803" s="138">
        <v>0</v>
      </c>
      <c r="BE803" s="138"/>
      <c r="BF803" s="138"/>
      <c r="BG803" s="136">
        <v>0</v>
      </c>
      <c r="BH803" s="6">
        <v>4.25</v>
      </c>
      <c r="BI803" s="6">
        <v>4.25</v>
      </c>
      <c r="BJ803" s="136">
        <v>74281</v>
      </c>
      <c r="BK803" s="136">
        <v>15208</v>
      </c>
      <c r="BL803" s="136">
        <v>971</v>
      </c>
      <c r="BM803" s="136">
        <v>58102</v>
      </c>
      <c r="BN803" s="238">
        <v>393613</v>
      </c>
      <c r="BO803" s="136">
        <v>95952.333333333299</v>
      </c>
      <c r="BP803" s="136">
        <v>177476.554966667</v>
      </c>
      <c r="BQ803" s="136">
        <v>39093.093566666699</v>
      </c>
      <c r="BR803" s="136">
        <v>370126.21356666699</v>
      </c>
      <c r="BS803" s="136">
        <v>86581.258022222202</v>
      </c>
      <c r="BT803" s="136">
        <v>10865.3273333333</v>
      </c>
      <c r="BU803" s="136">
        <v>115833.752855556</v>
      </c>
    </row>
    <row r="804" spans="1:73">
      <c r="A804" s="4" t="s">
        <v>108</v>
      </c>
      <c r="B804" s="137">
        <v>38</v>
      </c>
      <c r="C804" s="137">
        <v>1995</v>
      </c>
      <c r="D804" s="190">
        <v>3141421</v>
      </c>
      <c r="E804" s="141">
        <v>1590664</v>
      </c>
      <c r="F804" s="141">
        <v>82026</v>
      </c>
      <c r="G804" s="191">
        <v>4.9000000000000004</v>
      </c>
      <c r="H804" s="209"/>
      <c r="I804" s="209"/>
      <c r="J804" s="209"/>
      <c r="K804" s="145">
        <v>81554</v>
      </c>
      <c r="L804" s="197"/>
      <c r="N804" s="140">
        <v>71913581</v>
      </c>
      <c r="O804" s="145">
        <v>289369</v>
      </c>
      <c r="P804" s="145">
        <v>104007</v>
      </c>
      <c r="Q804" s="145">
        <v>39264</v>
      </c>
      <c r="R804" s="145">
        <v>288686.7</v>
      </c>
      <c r="S804" s="145">
        <v>131685.79999999999</v>
      </c>
      <c r="T804" s="145">
        <v>395</v>
      </c>
      <c r="U804" s="145">
        <v>460</v>
      </c>
      <c r="V804" s="145">
        <v>565</v>
      </c>
      <c r="W804" s="145">
        <v>115</v>
      </c>
      <c r="X804" s="145">
        <v>212</v>
      </c>
      <c r="Y804" s="145">
        <v>304</v>
      </c>
      <c r="Z804" s="145">
        <v>386</v>
      </c>
      <c r="AA804" s="136">
        <f>ROUND((T804+X804)-MAX(0.3*(T804-134-231),0),0)</f>
        <v>598</v>
      </c>
      <c r="AB804" s="136">
        <f>ROUND((U804+Y804)-MAX(0.3*(U804-134-231),0),0)</f>
        <v>736</v>
      </c>
      <c r="AC804" s="136">
        <f>ROUND((V804+Z804)-MAX(0.3*(V804-134-231),0),0)</f>
        <v>891</v>
      </c>
      <c r="AD804" s="203">
        <v>8977</v>
      </c>
      <c r="AE804" s="136">
        <v>458</v>
      </c>
      <c r="AF804" s="136">
        <v>2</v>
      </c>
      <c r="AG804" s="136">
        <f>SUM(AE804:AF804)</f>
        <v>460</v>
      </c>
      <c r="AH804" s="136">
        <f>ROUND((AG804+W804)-MAX(0.3*(AG804-134-231),0),0)</f>
        <v>547</v>
      </c>
      <c r="AI804" s="203">
        <v>360</v>
      </c>
      <c r="AJ804" s="204">
        <v>11.2</v>
      </c>
      <c r="AK804" s="136">
        <v>1</v>
      </c>
      <c r="AL804" s="136">
        <v>26</v>
      </c>
      <c r="AM804" s="136">
        <v>34</v>
      </c>
      <c r="AN804" s="6">
        <v>0.43</v>
      </c>
      <c r="AO804" s="136">
        <v>16</v>
      </c>
      <c r="AP804" s="136">
        <v>14</v>
      </c>
      <c r="AQ804" s="6">
        <v>0.53</v>
      </c>
      <c r="AR804" s="149">
        <v>7.6499999999999999E-2</v>
      </c>
      <c r="AS804" s="149">
        <v>0.34</v>
      </c>
      <c r="AT804" s="149">
        <v>0.36</v>
      </c>
      <c r="AU804" s="149">
        <v>0.36</v>
      </c>
      <c r="AV804" s="136">
        <v>314</v>
      </c>
      <c r="AW804" s="136">
        <v>2094</v>
      </c>
      <c r="AX804" s="136">
        <v>3110</v>
      </c>
      <c r="AY804" s="136">
        <v>3110</v>
      </c>
      <c r="AZ804" s="149">
        <v>7.6499999999999999E-2</v>
      </c>
      <c r="BA804" s="149">
        <v>0.1598</v>
      </c>
      <c r="BB804" s="149">
        <v>0.20219999999999999</v>
      </c>
      <c r="BC804" s="149">
        <v>0.20219999999999999</v>
      </c>
      <c r="BD804" s="138">
        <v>0</v>
      </c>
      <c r="BE804" s="138"/>
      <c r="BF804" s="138"/>
      <c r="BG804" s="136">
        <v>0</v>
      </c>
      <c r="BH804" s="6">
        <v>4.25</v>
      </c>
      <c r="BI804" s="6">
        <v>4.75</v>
      </c>
      <c r="BJ804" s="136">
        <v>47124</v>
      </c>
      <c r="BK804" s="136">
        <v>7183</v>
      </c>
      <c r="BL804" s="136">
        <v>617</v>
      </c>
      <c r="BM804" s="136">
        <v>39324</v>
      </c>
      <c r="BN804" s="238">
        <v>451959</v>
      </c>
      <c r="BO804" s="136">
        <v>82211.5</v>
      </c>
      <c r="BP804" s="136">
        <v>105838.823966667</v>
      </c>
      <c r="BQ804" s="136">
        <v>22803.4810666667</v>
      </c>
      <c r="BR804" s="136">
        <v>250157.01786666701</v>
      </c>
      <c r="BS804" s="136">
        <v>46179.474777777803</v>
      </c>
      <c r="BT804" s="136">
        <v>4058.1934666666698</v>
      </c>
      <c r="BU804" s="136">
        <v>59745.295466666699</v>
      </c>
    </row>
    <row r="805" spans="1:73">
      <c r="A805" s="4" t="s">
        <v>109</v>
      </c>
      <c r="B805" s="137">
        <v>39</v>
      </c>
      <c r="C805" s="137">
        <v>1995</v>
      </c>
      <c r="D805" s="190">
        <v>12044780</v>
      </c>
      <c r="E805" s="141">
        <v>5562508</v>
      </c>
      <c r="F805" s="141">
        <v>345982</v>
      </c>
      <c r="G805" s="191">
        <v>5.9</v>
      </c>
      <c r="H805" s="209"/>
      <c r="I805" s="209"/>
      <c r="J805" s="209"/>
      <c r="K805" s="145">
        <v>312989</v>
      </c>
      <c r="L805" s="197"/>
      <c r="N805" s="140">
        <v>287783679</v>
      </c>
      <c r="O805" s="145">
        <v>366779</v>
      </c>
      <c r="P805" s="145">
        <v>596288</v>
      </c>
      <c r="Q805" s="145">
        <v>204771</v>
      </c>
      <c r="R805" s="145">
        <v>1173420</v>
      </c>
      <c r="S805" s="145">
        <v>515927.3</v>
      </c>
      <c r="T805" s="145">
        <v>316</v>
      </c>
      <c r="U805" s="145">
        <v>403</v>
      </c>
      <c r="V805" s="145">
        <v>497</v>
      </c>
      <c r="W805" s="145">
        <v>115</v>
      </c>
      <c r="X805" s="145">
        <v>212</v>
      </c>
      <c r="Y805" s="145">
        <v>304</v>
      </c>
      <c r="Z805" s="145">
        <v>386</v>
      </c>
      <c r="AA805" s="136">
        <f>ROUND((T805+X805)-MAX(0.3*(T805-134-231),0),0)</f>
        <v>528</v>
      </c>
      <c r="AB805" s="136">
        <f>ROUND((U805+Y805)-MAX(0.3*(U805-134-231),0),0)</f>
        <v>696</v>
      </c>
      <c r="AC805" s="136">
        <f>ROUND((V805+Z805)-MAX(0.3*(V805-134-231),0),0)</f>
        <v>843</v>
      </c>
      <c r="AD805" s="203">
        <v>24199</v>
      </c>
      <c r="AE805" s="136">
        <v>458</v>
      </c>
      <c r="AF805" s="136">
        <v>32</v>
      </c>
      <c r="AG805" s="136">
        <f>SUM(AE805:AF805)</f>
        <v>490</v>
      </c>
      <c r="AH805" s="136">
        <f>ROUND((AG805+W805)-MAX(0.3*(AG805-134-231),0),0)</f>
        <v>568</v>
      </c>
      <c r="AI805" s="203">
        <v>1464</v>
      </c>
      <c r="AJ805" s="204">
        <v>12.2</v>
      </c>
      <c r="AK805" s="136">
        <v>0</v>
      </c>
      <c r="AL805" s="136">
        <v>100</v>
      </c>
      <c r="AM805" s="136">
        <v>102</v>
      </c>
      <c r="AN805" s="6">
        <v>0.5</v>
      </c>
      <c r="AO805" s="136">
        <v>24</v>
      </c>
      <c r="AP805" s="136">
        <v>26</v>
      </c>
      <c r="AQ805" s="6">
        <v>0.48</v>
      </c>
      <c r="AR805" s="149">
        <v>7.6499999999999999E-2</v>
      </c>
      <c r="AS805" s="149">
        <v>0.34</v>
      </c>
      <c r="AT805" s="149">
        <v>0.36</v>
      </c>
      <c r="AU805" s="149">
        <v>0.36</v>
      </c>
      <c r="AV805" s="136">
        <v>314</v>
      </c>
      <c r="AW805" s="136">
        <v>2094</v>
      </c>
      <c r="AX805" s="136">
        <v>3110</v>
      </c>
      <c r="AY805" s="136">
        <v>3110</v>
      </c>
      <c r="AZ805" s="149">
        <v>7.6499999999999999E-2</v>
      </c>
      <c r="BA805" s="149">
        <v>0.1598</v>
      </c>
      <c r="BB805" s="149">
        <v>0.20219999999999999</v>
      </c>
      <c r="BC805" s="149">
        <v>0.20219999999999999</v>
      </c>
      <c r="BD805" s="138">
        <v>0</v>
      </c>
      <c r="BE805" s="138"/>
      <c r="BF805" s="138"/>
      <c r="BG805" s="136">
        <v>0</v>
      </c>
      <c r="BH805" s="6">
        <v>4.25</v>
      </c>
      <c r="BI805" s="6">
        <v>4.25</v>
      </c>
      <c r="BJ805" s="136">
        <v>264564</v>
      </c>
      <c r="BK805" s="136">
        <v>42952</v>
      </c>
      <c r="BL805" s="136">
        <v>2719</v>
      </c>
      <c r="BM805" s="136">
        <v>218893</v>
      </c>
      <c r="BN805" s="238">
        <v>1230193</v>
      </c>
      <c r="BO805" s="136">
        <v>260544.25</v>
      </c>
      <c r="BP805" s="136">
        <v>374364.82326666702</v>
      </c>
      <c r="BQ805" s="136">
        <v>67834.637600000002</v>
      </c>
      <c r="BR805" s="136">
        <v>987150.90494444501</v>
      </c>
      <c r="BS805" s="136">
        <v>114033.11453333301</v>
      </c>
      <c r="BT805" s="136">
        <v>7970.6970333333302</v>
      </c>
      <c r="BU805" s="136">
        <v>146745.53517777799</v>
      </c>
    </row>
    <row r="806" spans="1:73">
      <c r="A806" s="4" t="s">
        <v>110</v>
      </c>
      <c r="B806" s="137">
        <v>40</v>
      </c>
      <c r="C806" s="137">
        <v>1995</v>
      </c>
      <c r="D806" s="190">
        <v>989203</v>
      </c>
      <c r="E806" s="141">
        <v>479080</v>
      </c>
      <c r="F806" s="141">
        <v>32338</v>
      </c>
      <c r="G806" s="191">
        <v>6.3</v>
      </c>
      <c r="H806" s="209"/>
      <c r="I806" s="209"/>
      <c r="J806" s="209"/>
      <c r="K806" s="145">
        <v>25550</v>
      </c>
      <c r="L806" s="197"/>
      <c r="N806" s="140">
        <v>24111072</v>
      </c>
      <c r="O806" s="145">
        <v>10795</v>
      </c>
      <c r="P806" s="145">
        <v>61318</v>
      </c>
      <c r="Q806" s="145">
        <v>22194</v>
      </c>
      <c r="R806" s="145">
        <v>93434.08</v>
      </c>
      <c r="S806" s="145">
        <v>40002</v>
      </c>
      <c r="T806" s="145">
        <v>449</v>
      </c>
      <c r="U806" s="145">
        <v>554</v>
      </c>
      <c r="V806" s="145">
        <v>632</v>
      </c>
      <c r="W806" s="145">
        <v>115</v>
      </c>
      <c r="X806" s="145">
        <v>212</v>
      </c>
      <c r="Y806" s="145">
        <v>304</v>
      </c>
      <c r="Z806" s="145">
        <v>386</v>
      </c>
      <c r="AA806" s="136">
        <f>ROUND((T806+X806)-MAX(0.3*(T806-134-231),0),0)</f>
        <v>636</v>
      </c>
      <c r="AB806" s="136">
        <f>ROUND((U806+Y806)-MAX(0.3*(U806-134-231),0),0)</f>
        <v>801</v>
      </c>
      <c r="AC806" s="136">
        <f>ROUND((V806+Z806)-MAX(0.3*(V806-134-231),0),0)</f>
        <v>938</v>
      </c>
      <c r="AD806" s="203">
        <v>2623</v>
      </c>
      <c r="AE806" s="136">
        <v>458</v>
      </c>
      <c r="AF806" s="136">
        <v>64</v>
      </c>
      <c r="AG806" s="136">
        <f>SUM(AE806:AF806)</f>
        <v>522</v>
      </c>
      <c r="AH806" s="136">
        <f>ROUND((AG806+W806)-MAX(0.3*(AG806-134-231),0),0)</f>
        <v>590</v>
      </c>
      <c r="AI806" s="203">
        <v>102</v>
      </c>
      <c r="AJ806" s="204">
        <v>10.6</v>
      </c>
      <c r="AK806" s="136">
        <v>0</v>
      </c>
      <c r="AL806" s="136">
        <v>84</v>
      </c>
      <c r="AM806" s="136">
        <v>16</v>
      </c>
      <c r="AN806" s="6">
        <v>0.84</v>
      </c>
      <c r="AO806" s="136">
        <v>39</v>
      </c>
      <c r="AP806" s="136">
        <v>11</v>
      </c>
      <c r="AQ806" s="6">
        <v>0.78</v>
      </c>
      <c r="AR806" s="149">
        <v>7.6499999999999999E-2</v>
      </c>
      <c r="AS806" s="149">
        <v>0.34</v>
      </c>
      <c r="AT806" s="149">
        <v>0.36</v>
      </c>
      <c r="AU806" s="149">
        <v>0.36</v>
      </c>
      <c r="AV806" s="136">
        <v>314</v>
      </c>
      <c r="AW806" s="136">
        <v>2094</v>
      </c>
      <c r="AX806" s="136">
        <v>3110</v>
      </c>
      <c r="AY806" s="136">
        <v>3110</v>
      </c>
      <c r="AZ806" s="149">
        <v>7.6499999999999999E-2</v>
      </c>
      <c r="BA806" s="149">
        <v>0.1598</v>
      </c>
      <c r="BB806" s="149">
        <v>0.20219999999999999</v>
      </c>
      <c r="BC806" s="149">
        <v>0.20219999999999999</v>
      </c>
      <c r="BD806" s="138">
        <v>0.27500000000000002</v>
      </c>
      <c r="BE806" s="138"/>
      <c r="BF806" s="138"/>
      <c r="BG806" s="136">
        <v>0</v>
      </c>
      <c r="BH806" s="6">
        <v>4.25</v>
      </c>
      <c r="BI806" s="6">
        <v>4.45</v>
      </c>
      <c r="BJ806" s="136">
        <v>24245</v>
      </c>
      <c r="BK806" s="136">
        <v>4948</v>
      </c>
      <c r="BL806" s="136">
        <v>244</v>
      </c>
      <c r="BM806" s="136">
        <v>19053</v>
      </c>
      <c r="BN806" s="238">
        <v>135230</v>
      </c>
      <c r="BO806" s="136">
        <v>21449.583333333299</v>
      </c>
      <c r="BP806" s="136">
        <v>30499.1292111111</v>
      </c>
      <c r="BQ806" s="136">
        <v>3585.0395777777799</v>
      </c>
      <c r="BR806" s="136">
        <v>57017.619566666697</v>
      </c>
      <c r="BS806" s="136">
        <v>6285.1132222222204</v>
      </c>
      <c r="BT806" s="136">
        <v>132.48423333333301</v>
      </c>
      <c r="BU806" s="136">
        <v>6795.3973333333297</v>
      </c>
    </row>
    <row r="807" spans="1:73">
      <c r="A807" s="4" t="s">
        <v>111</v>
      </c>
      <c r="B807" s="137">
        <v>41</v>
      </c>
      <c r="C807" s="137">
        <v>1995</v>
      </c>
      <c r="D807" s="190">
        <v>3699943</v>
      </c>
      <c r="E807" s="141">
        <v>1760567</v>
      </c>
      <c r="F807" s="141">
        <v>96660</v>
      </c>
      <c r="G807" s="191">
        <v>5.2</v>
      </c>
      <c r="H807" s="209"/>
      <c r="I807" s="209"/>
      <c r="J807" s="209"/>
      <c r="K807" s="145">
        <v>87248</v>
      </c>
      <c r="L807" s="197"/>
      <c r="N807" s="140">
        <v>73582134</v>
      </c>
      <c r="O807" s="145">
        <v>110560</v>
      </c>
      <c r="P807" s="145">
        <v>128935</v>
      </c>
      <c r="Q807" s="145">
        <v>48981</v>
      </c>
      <c r="R807" s="145">
        <v>363821.6</v>
      </c>
      <c r="S807" s="145">
        <v>139812.70000000001</v>
      </c>
      <c r="T807" s="145">
        <v>159</v>
      </c>
      <c r="U807" s="145">
        <v>200</v>
      </c>
      <c r="V807" s="145">
        <v>240</v>
      </c>
      <c r="W807" s="145">
        <v>115</v>
      </c>
      <c r="X807" s="145">
        <v>212</v>
      </c>
      <c r="Y807" s="145">
        <v>304</v>
      </c>
      <c r="Z807" s="145">
        <v>386</v>
      </c>
      <c r="AA807" s="136">
        <f>ROUND((T807+X807)-MAX(0.3*(T807-134-231),0),0)</f>
        <v>371</v>
      </c>
      <c r="AB807" s="136">
        <f>ROUND((U807+Y807)-MAX(0.3*(U807-134-231),0),0)</f>
        <v>504</v>
      </c>
      <c r="AC807" s="136">
        <f>ROUND((V807+Z807)-MAX(0.3*(V807-134-231),0),0)</f>
        <v>626</v>
      </c>
      <c r="AD807" s="203">
        <v>15921</v>
      </c>
      <c r="AE807" s="136">
        <v>458</v>
      </c>
      <c r="AF807" s="136">
        <v>0</v>
      </c>
      <c r="AG807" s="136">
        <f>SUM(AE807:AF807)</f>
        <v>458</v>
      </c>
      <c r="AH807" s="136">
        <f>ROUND((AG807+W807)-MAX(0.3*(AG807-134-231),0),0)</f>
        <v>545</v>
      </c>
      <c r="AI807" s="203">
        <v>744</v>
      </c>
      <c r="AJ807" s="204">
        <v>19.899999999999999</v>
      </c>
      <c r="AK807" s="136">
        <v>0</v>
      </c>
      <c r="AL807" s="136">
        <v>54</v>
      </c>
      <c r="AM807" s="136">
        <v>65</v>
      </c>
      <c r="AN807" s="6">
        <v>0.45</v>
      </c>
      <c r="AO807" s="136">
        <v>30</v>
      </c>
      <c r="AP807" s="136">
        <v>16</v>
      </c>
      <c r="AQ807" s="6">
        <v>0.65</v>
      </c>
      <c r="AR807" s="149">
        <v>7.6499999999999999E-2</v>
      </c>
      <c r="AS807" s="149">
        <v>0.34</v>
      </c>
      <c r="AT807" s="149">
        <v>0.36</v>
      </c>
      <c r="AU807" s="149">
        <v>0.36</v>
      </c>
      <c r="AV807" s="136">
        <v>314</v>
      </c>
      <c r="AW807" s="136">
        <v>2094</v>
      </c>
      <c r="AX807" s="136">
        <v>3110</v>
      </c>
      <c r="AY807" s="136">
        <v>3110</v>
      </c>
      <c r="AZ807" s="149">
        <v>7.6499999999999999E-2</v>
      </c>
      <c r="BA807" s="149">
        <v>0.1598</v>
      </c>
      <c r="BB807" s="149">
        <v>0.20219999999999999</v>
      </c>
      <c r="BC807" s="149">
        <v>0.20219999999999999</v>
      </c>
      <c r="BD807" s="138">
        <v>0</v>
      </c>
      <c r="BE807" s="138"/>
      <c r="BF807" s="138"/>
      <c r="BG807" s="136">
        <v>0</v>
      </c>
      <c r="BH807" s="6">
        <v>4.25</v>
      </c>
      <c r="BI807" s="6">
        <v>4.25</v>
      </c>
      <c r="BJ807" s="136">
        <v>111095</v>
      </c>
      <c r="BK807" s="136">
        <v>23851</v>
      </c>
      <c r="BL807" s="136">
        <v>1782</v>
      </c>
      <c r="BM807" s="136">
        <v>85462</v>
      </c>
      <c r="BN807" s="238">
        <v>495500</v>
      </c>
      <c r="BO807" s="136">
        <v>124251.5</v>
      </c>
      <c r="BP807" s="136">
        <v>233658.70288888901</v>
      </c>
      <c r="BQ807" s="136">
        <v>32361.5952777778</v>
      </c>
      <c r="BR807" s="136">
        <v>453487.83411111101</v>
      </c>
      <c r="BS807" s="136">
        <v>123346.608911111</v>
      </c>
      <c r="BT807" s="136">
        <v>9626.1307222222204</v>
      </c>
      <c r="BU807" s="136">
        <v>154531.94293333299</v>
      </c>
    </row>
    <row r="808" spans="1:73">
      <c r="A808" s="4" t="s">
        <v>112</v>
      </c>
      <c r="B808" s="137">
        <v>42</v>
      </c>
      <c r="C808" s="137">
        <v>1995</v>
      </c>
      <c r="D808" s="190">
        <v>728251</v>
      </c>
      <c r="E808" s="141">
        <v>375564</v>
      </c>
      <c r="F808" s="141">
        <v>11796</v>
      </c>
      <c r="G808" s="191">
        <v>3</v>
      </c>
      <c r="H808" s="209"/>
      <c r="I808" s="209"/>
      <c r="J808" s="209"/>
      <c r="K808" s="145">
        <v>18054</v>
      </c>
      <c r="N808" s="140">
        <v>14934328</v>
      </c>
      <c r="O808" s="145">
        <v>7507</v>
      </c>
      <c r="P808" s="145">
        <v>17116</v>
      </c>
      <c r="Q808" s="145">
        <v>6286</v>
      </c>
      <c r="R808" s="145">
        <v>50158.33</v>
      </c>
      <c r="S808" s="145">
        <v>18683.330000000002</v>
      </c>
      <c r="T808" s="145">
        <v>380</v>
      </c>
      <c r="U808" s="145">
        <v>430</v>
      </c>
      <c r="V808" s="145">
        <v>478</v>
      </c>
      <c r="W808" s="145">
        <v>115</v>
      </c>
      <c r="X808" s="145">
        <v>212</v>
      </c>
      <c r="Y808" s="145">
        <v>304</v>
      </c>
      <c r="Z808" s="145">
        <v>386</v>
      </c>
      <c r="AA808" s="136">
        <f>ROUND((T808+X808)-MAX(0.3*(T808-134-231),0),0)</f>
        <v>588</v>
      </c>
      <c r="AB808" s="136">
        <f>ROUND((U808+Y808)-MAX(0.3*(U808-134-231),0),0)</f>
        <v>715</v>
      </c>
      <c r="AC808" s="136">
        <f>ROUND((V808+Z808)-MAX(0.3*(V808-134-231),0),0)</f>
        <v>830</v>
      </c>
      <c r="AD808" s="203">
        <v>1479</v>
      </c>
      <c r="AE808" s="136">
        <v>458</v>
      </c>
      <c r="AF808" s="136">
        <v>15</v>
      </c>
      <c r="AG808" s="136">
        <f>SUM(AE808:AF808)</f>
        <v>473</v>
      </c>
      <c r="AH808" s="136">
        <f>ROUND((AG808+W808)-MAX(0.3*(AG808-134-231),0),0)</f>
        <v>556</v>
      </c>
      <c r="AI808" s="203">
        <v>103</v>
      </c>
      <c r="AJ808" s="204">
        <v>14.5</v>
      </c>
      <c r="AK808" s="136">
        <v>0</v>
      </c>
      <c r="AL808" s="136">
        <v>24</v>
      </c>
      <c r="AM808" s="136">
        <v>46</v>
      </c>
      <c r="AN808" s="6">
        <v>0.34</v>
      </c>
      <c r="AO808" s="136">
        <v>20</v>
      </c>
      <c r="AP808" s="136">
        <v>15</v>
      </c>
      <c r="AQ808" s="6">
        <v>0.56999999999999995</v>
      </c>
      <c r="AR808" s="149">
        <v>7.6499999999999999E-2</v>
      </c>
      <c r="AS808" s="149">
        <v>0.34</v>
      </c>
      <c r="AT808" s="149">
        <v>0.36</v>
      </c>
      <c r="AU808" s="149">
        <v>0.36</v>
      </c>
      <c r="AV808" s="136">
        <v>314</v>
      </c>
      <c r="AW808" s="136">
        <v>2094</v>
      </c>
      <c r="AX808" s="136">
        <v>3110</v>
      </c>
      <c r="AY808" s="136">
        <v>3110</v>
      </c>
      <c r="AZ808" s="149">
        <v>7.6499999999999999E-2</v>
      </c>
      <c r="BA808" s="149">
        <v>0.1598</v>
      </c>
      <c r="BB808" s="149">
        <v>0.20219999999999999</v>
      </c>
      <c r="BC808" s="149">
        <v>0.20219999999999999</v>
      </c>
      <c r="BD808" s="138">
        <v>0</v>
      </c>
      <c r="BE808" s="138"/>
      <c r="BF808" s="138"/>
      <c r="BG808" s="136">
        <v>0</v>
      </c>
      <c r="BH808" s="6">
        <v>4.25</v>
      </c>
      <c r="BI808" s="6">
        <v>4.25</v>
      </c>
      <c r="BJ808" s="136">
        <v>13631</v>
      </c>
      <c r="BK808" s="136">
        <v>2506</v>
      </c>
      <c r="BL808" s="136">
        <v>130</v>
      </c>
      <c r="BM808" s="136">
        <v>10995</v>
      </c>
      <c r="BN808" s="238">
        <v>74077</v>
      </c>
      <c r="BO808" s="136">
        <v>22397.333333333332</v>
      </c>
      <c r="BP808" s="136">
        <v>34282.6132</v>
      </c>
      <c r="BQ808" s="136">
        <v>11033.0900555556</v>
      </c>
      <c r="BR808" s="136">
        <v>105875.344611111</v>
      </c>
      <c r="BS808" s="136">
        <v>11607.3828777778</v>
      </c>
      <c r="BT808" s="136">
        <v>1110.9363333333299</v>
      </c>
      <c r="BU808" s="136">
        <v>15159.2952333333</v>
      </c>
    </row>
    <row r="809" spans="1:73">
      <c r="A809" s="4" t="s">
        <v>113</v>
      </c>
      <c r="B809" s="137">
        <v>43</v>
      </c>
      <c r="C809" s="137">
        <v>1995</v>
      </c>
      <c r="D809" s="190">
        <v>5241168</v>
      </c>
      <c r="E809" s="141">
        <v>2591472</v>
      </c>
      <c r="F809" s="141">
        <v>140712</v>
      </c>
      <c r="G809" s="191">
        <v>5.2</v>
      </c>
      <c r="H809" s="209"/>
      <c r="I809" s="209"/>
      <c r="J809" s="209"/>
      <c r="K809" s="145">
        <v>137061</v>
      </c>
      <c r="L809" s="197"/>
      <c r="N809" s="140">
        <v>114573451</v>
      </c>
      <c r="O809" s="145">
        <v>56472</v>
      </c>
      <c r="P809" s="145">
        <v>276113</v>
      </c>
      <c r="Q809" s="145">
        <v>104009</v>
      </c>
      <c r="R809" s="145">
        <v>662014</v>
      </c>
      <c r="S809" s="145">
        <v>281337.40000000002</v>
      </c>
      <c r="T809" s="145">
        <v>142</v>
      </c>
      <c r="U809" s="145">
        <v>185</v>
      </c>
      <c r="V809" s="145">
        <v>226</v>
      </c>
      <c r="W809" s="145">
        <v>115</v>
      </c>
      <c r="X809" s="145">
        <v>212</v>
      </c>
      <c r="Y809" s="145">
        <v>304</v>
      </c>
      <c r="Z809" s="145">
        <v>386</v>
      </c>
      <c r="AA809" s="136">
        <f>ROUND((T809+X809)-MAX(0.3*(T809-134-231),0),0)</f>
        <v>354</v>
      </c>
      <c r="AB809" s="136">
        <f>ROUND((U809+Y809)-MAX(0.3*(U809-134-231),0),0)</f>
        <v>489</v>
      </c>
      <c r="AC809" s="136">
        <f>ROUND((V809+Z809)-MAX(0.3*(V809-134-231),0),0)</f>
        <v>612</v>
      </c>
      <c r="AD809" s="203">
        <v>21256</v>
      </c>
      <c r="AE809" s="136">
        <v>458</v>
      </c>
      <c r="AF809" s="136">
        <v>0</v>
      </c>
      <c r="AG809" s="136">
        <f>SUM(AE809:AF809)</f>
        <v>458</v>
      </c>
      <c r="AH809" s="136">
        <f>ROUND((AG809+W809)-MAX(0.3*(AG809-134-231),0),0)</f>
        <v>545</v>
      </c>
      <c r="AI809" s="203">
        <v>846</v>
      </c>
      <c r="AJ809" s="204">
        <v>15.5</v>
      </c>
      <c r="AK809" s="136">
        <v>0</v>
      </c>
      <c r="AL809" s="136">
        <v>59</v>
      </c>
      <c r="AM809" s="136">
        <v>40</v>
      </c>
      <c r="AN809" s="6">
        <v>0.6</v>
      </c>
      <c r="AO809" s="136">
        <v>19</v>
      </c>
      <c r="AP809" s="136">
        <v>14</v>
      </c>
      <c r="AQ809" s="6">
        <v>0.57999999999999996</v>
      </c>
      <c r="AR809" s="149">
        <v>7.6499999999999999E-2</v>
      </c>
      <c r="AS809" s="149">
        <v>0.34</v>
      </c>
      <c r="AT809" s="149">
        <v>0.36</v>
      </c>
      <c r="AU809" s="149">
        <v>0.36</v>
      </c>
      <c r="AV809" s="136">
        <v>314</v>
      </c>
      <c r="AW809" s="136">
        <v>2094</v>
      </c>
      <c r="AX809" s="136">
        <v>3110</v>
      </c>
      <c r="AY809" s="136">
        <v>3110</v>
      </c>
      <c r="AZ809" s="149">
        <v>7.6499999999999999E-2</v>
      </c>
      <c r="BA809" s="149">
        <v>0.1598</v>
      </c>
      <c r="BB809" s="149">
        <v>0.20219999999999999</v>
      </c>
      <c r="BC809" s="149">
        <v>0.20219999999999999</v>
      </c>
      <c r="BD809" s="138">
        <v>0</v>
      </c>
      <c r="BE809" s="138"/>
      <c r="BF809" s="138"/>
      <c r="BG809" s="136">
        <v>0</v>
      </c>
      <c r="BH809" s="6">
        <v>4.25</v>
      </c>
      <c r="BI809" s="6">
        <v>4.25</v>
      </c>
      <c r="BJ809" s="136">
        <v>179676</v>
      </c>
      <c r="BK809" s="136">
        <v>32697</v>
      </c>
      <c r="BL809" s="136">
        <v>1860</v>
      </c>
      <c r="BM809" s="136">
        <v>145119</v>
      </c>
      <c r="BN809" s="238">
        <v>1466194</v>
      </c>
      <c r="BO809" s="136">
        <v>137279.91666666701</v>
      </c>
      <c r="BP809" s="136">
        <v>253968.214388889</v>
      </c>
      <c r="BQ809" s="136">
        <v>38797.053844444403</v>
      </c>
      <c r="BR809" s="136">
        <v>599297.25517777796</v>
      </c>
      <c r="BS809" s="136">
        <v>123726.22082222201</v>
      </c>
      <c r="BT809" s="136">
        <v>11695.351811111101</v>
      </c>
      <c r="BU809" s="136">
        <v>169947.50090000001</v>
      </c>
    </row>
    <row r="810" spans="1:73">
      <c r="A810" s="4" t="s">
        <v>114</v>
      </c>
      <c r="B810" s="137">
        <v>44</v>
      </c>
      <c r="C810" s="137">
        <v>1995</v>
      </c>
      <c r="D810" s="190">
        <v>18679706</v>
      </c>
      <c r="E810" s="141">
        <v>8997538</v>
      </c>
      <c r="F810" s="141">
        <v>580097</v>
      </c>
      <c r="G810" s="191">
        <v>6.1</v>
      </c>
      <c r="H810" s="209"/>
      <c r="I810" s="209"/>
      <c r="J810" s="209"/>
      <c r="K810" s="145">
        <v>507725</v>
      </c>
      <c r="L810" s="197"/>
      <c r="N810" s="140">
        <v>401483332</v>
      </c>
      <c r="O810" s="145">
        <v>144792</v>
      </c>
      <c r="P810" s="145">
        <v>743240</v>
      </c>
      <c r="Q810" s="145">
        <v>273000</v>
      </c>
      <c r="R810" s="145">
        <v>2563875</v>
      </c>
      <c r="S810" s="145">
        <v>947730.9</v>
      </c>
      <c r="T810" s="145">
        <v>163</v>
      </c>
      <c r="U810" s="145">
        <v>188</v>
      </c>
      <c r="V810" s="145">
        <v>226</v>
      </c>
      <c r="W810" s="145">
        <v>115</v>
      </c>
      <c r="X810" s="145">
        <v>212</v>
      </c>
      <c r="Y810" s="145">
        <v>304</v>
      </c>
      <c r="Z810" s="145">
        <v>386</v>
      </c>
      <c r="AA810" s="136">
        <f>ROUND((T810+X810)-MAX(0.3*(T810-134-231),0),0)</f>
        <v>375</v>
      </c>
      <c r="AB810" s="136">
        <f>ROUND((U810+Y810)-MAX(0.3*(U810-134-231),0),0)</f>
        <v>492</v>
      </c>
      <c r="AC810" s="136">
        <f>ROUND((V810+Z810)-MAX(0.3*(V810-134-231),0),0)</f>
        <v>612</v>
      </c>
      <c r="AD810" s="203">
        <v>70936</v>
      </c>
      <c r="AE810" s="136">
        <v>458</v>
      </c>
      <c r="AF810" s="136">
        <v>0</v>
      </c>
      <c r="AG810" s="136">
        <f>SUM(AE810:AF810)</f>
        <v>458</v>
      </c>
      <c r="AH810" s="136">
        <f>ROUND((AG810+W810)-MAX(0.3*(AG810-134-231),0),0)</f>
        <v>545</v>
      </c>
      <c r="AI810" s="203">
        <v>3270</v>
      </c>
      <c r="AJ810" s="204">
        <v>17.399999999999999</v>
      </c>
      <c r="AK810" s="136">
        <v>0</v>
      </c>
      <c r="AL810" s="136">
        <v>87</v>
      </c>
      <c r="AM810" s="136">
        <v>63</v>
      </c>
      <c r="AN810" s="6">
        <v>0.57999999999999996</v>
      </c>
      <c r="AO810" s="136">
        <v>18</v>
      </c>
      <c r="AP810" s="136">
        <v>13</v>
      </c>
      <c r="AQ810" s="6">
        <v>0.57999999999999996</v>
      </c>
      <c r="AR810" s="149">
        <v>7.6499999999999999E-2</v>
      </c>
      <c r="AS810" s="149">
        <v>0.34</v>
      </c>
      <c r="AT810" s="149">
        <v>0.36</v>
      </c>
      <c r="AU810" s="149">
        <v>0.36</v>
      </c>
      <c r="AV810" s="136">
        <v>314</v>
      </c>
      <c r="AW810" s="136">
        <v>2094</v>
      </c>
      <c r="AX810" s="136">
        <v>3110</v>
      </c>
      <c r="AY810" s="136">
        <v>3110</v>
      </c>
      <c r="AZ810" s="149">
        <v>7.6499999999999999E-2</v>
      </c>
      <c r="BA810" s="149">
        <v>0.1598</v>
      </c>
      <c r="BB810" s="149">
        <v>0.20219999999999999</v>
      </c>
      <c r="BC810" s="149">
        <v>0.20219999999999999</v>
      </c>
      <c r="BD810" s="138">
        <v>0</v>
      </c>
      <c r="BE810" s="138"/>
      <c r="BF810" s="138"/>
      <c r="BG810" s="136">
        <v>0</v>
      </c>
      <c r="BH810" s="6">
        <v>4.25</v>
      </c>
      <c r="BI810" s="6">
        <v>3.35</v>
      </c>
      <c r="BJ810" s="136">
        <v>404097</v>
      </c>
      <c r="BK810" s="136">
        <v>126932</v>
      </c>
      <c r="BL810" s="136">
        <v>5652</v>
      </c>
      <c r="BM810" s="136">
        <v>271513</v>
      </c>
      <c r="BN810" s="238">
        <v>2561957</v>
      </c>
      <c r="BO810" s="136">
        <v>637229.08333333302</v>
      </c>
      <c r="BP810" s="136">
        <v>1274392.79935556</v>
      </c>
      <c r="BQ810" s="136">
        <v>151441.392822222</v>
      </c>
      <c r="BR810" s="136">
        <v>2176378.64076667</v>
      </c>
      <c r="BS810" s="136">
        <v>589444.33782222203</v>
      </c>
      <c r="BT810" s="136">
        <v>37892.438166666703</v>
      </c>
      <c r="BU810" s="136">
        <v>710003.35609999998</v>
      </c>
    </row>
    <row r="811" spans="1:73">
      <c r="A811" s="4" t="s">
        <v>115</v>
      </c>
      <c r="B811" s="137">
        <v>45</v>
      </c>
      <c r="C811" s="137">
        <v>1995</v>
      </c>
      <c r="D811" s="190">
        <v>1976774</v>
      </c>
      <c r="E811" s="141">
        <v>977294</v>
      </c>
      <c r="F811" s="141">
        <v>35409</v>
      </c>
      <c r="G811" s="191">
        <v>3.5</v>
      </c>
      <c r="H811" s="209"/>
      <c r="I811" s="209"/>
      <c r="J811" s="209"/>
      <c r="K811" s="145">
        <v>46746</v>
      </c>
      <c r="L811" s="197"/>
      <c r="N811" s="140">
        <v>38230275</v>
      </c>
      <c r="O811" s="145">
        <v>107962</v>
      </c>
      <c r="P811" s="145">
        <v>45664</v>
      </c>
      <c r="Q811" s="145">
        <v>16648</v>
      </c>
      <c r="R811" s="145">
        <v>118835.5</v>
      </c>
      <c r="S811" s="145">
        <v>44255.42</v>
      </c>
      <c r="T811" s="145">
        <v>342</v>
      </c>
      <c r="U811" s="145">
        <v>426</v>
      </c>
      <c r="V811" s="145">
        <v>498</v>
      </c>
      <c r="W811" s="145">
        <v>115</v>
      </c>
      <c r="X811" s="145">
        <v>212</v>
      </c>
      <c r="Y811" s="145">
        <v>304</v>
      </c>
      <c r="Z811" s="145">
        <v>386</v>
      </c>
      <c r="AA811" s="136">
        <f>ROUND((T811+X811)-MAX(0.3*(T811-134-231),0),0)</f>
        <v>554</v>
      </c>
      <c r="AB811" s="136">
        <f>ROUND((U811+Y811)-MAX(0.3*(U811-134-231),0),0)</f>
        <v>712</v>
      </c>
      <c r="AC811" s="136">
        <f>ROUND((V811+Z811)-MAX(0.3*(V811-134-231),0),0)</f>
        <v>844</v>
      </c>
      <c r="AD811" s="203">
        <v>2665</v>
      </c>
      <c r="AE811" s="136">
        <v>458</v>
      </c>
      <c r="AF811" s="136">
        <v>0</v>
      </c>
      <c r="AG811" s="136">
        <f>SUM(AE811:AF811)</f>
        <v>458</v>
      </c>
      <c r="AH811" s="136">
        <f>ROUND((AG811+W811)-MAX(0.3*(AG811-134-231),0),0)</f>
        <v>545</v>
      </c>
      <c r="AI811" s="203">
        <v>168</v>
      </c>
      <c r="AJ811" s="204">
        <v>8.4</v>
      </c>
      <c r="AK811" s="136">
        <v>0</v>
      </c>
      <c r="AL811" s="136">
        <v>20</v>
      </c>
      <c r="AM811" s="136">
        <v>55</v>
      </c>
      <c r="AN811" s="6">
        <v>0.27</v>
      </c>
      <c r="AO811" s="136">
        <v>18</v>
      </c>
      <c r="AP811" s="136">
        <v>11</v>
      </c>
      <c r="AQ811" s="6">
        <v>0.62</v>
      </c>
      <c r="AR811" s="149">
        <v>7.6499999999999999E-2</v>
      </c>
      <c r="AS811" s="149">
        <v>0.34</v>
      </c>
      <c r="AT811" s="149">
        <v>0.36</v>
      </c>
      <c r="AU811" s="149">
        <v>0.36</v>
      </c>
      <c r="AV811" s="136">
        <v>314</v>
      </c>
      <c r="AW811" s="136">
        <v>2094</v>
      </c>
      <c r="AX811" s="136">
        <v>3110</v>
      </c>
      <c r="AY811" s="136">
        <v>3110</v>
      </c>
      <c r="AZ811" s="149">
        <v>7.6499999999999999E-2</v>
      </c>
      <c r="BA811" s="149">
        <v>0.1598</v>
      </c>
      <c r="BB811" s="149">
        <v>0.20219999999999999</v>
      </c>
      <c r="BC811" s="149">
        <v>0.20219999999999999</v>
      </c>
      <c r="BD811" s="138">
        <v>0</v>
      </c>
      <c r="BE811" s="138"/>
      <c r="BF811" s="138"/>
      <c r="BG811" s="136">
        <v>0</v>
      </c>
      <c r="BH811" s="6">
        <v>4.25</v>
      </c>
      <c r="BI811" s="6">
        <v>4.25</v>
      </c>
      <c r="BJ811" s="136">
        <v>20462</v>
      </c>
      <c r="BK811" s="136">
        <v>2210</v>
      </c>
      <c r="BL811" s="136">
        <v>292</v>
      </c>
      <c r="BM811" s="136">
        <v>17960</v>
      </c>
      <c r="BN811" s="238">
        <v>160408</v>
      </c>
      <c r="BO811" s="136">
        <v>53286.916666666701</v>
      </c>
      <c r="BP811" s="136">
        <v>71687.436544444499</v>
      </c>
      <c r="BQ811" s="136">
        <v>31473.935544444401</v>
      </c>
      <c r="BR811" s="136">
        <v>247528.58684444401</v>
      </c>
      <c r="BS811" s="136">
        <v>17873.5838555556</v>
      </c>
      <c r="BT811" s="136">
        <v>2613.7801444444399</v>
      </c>
      <c r="BU811" s="136">
        <v>24327.58</v>
      </c>
    </row>
    <row r="812" spans="1:73">
      <c r="A812" s="4" t="s">
        <v>116</v>
      </c>
      <c r="B812" s="137">
        <v>46</v>
      </c>
      <c r="C812" s="137">
        <v>1995</v>
      </c>
      <c r="D812" s="190">
        <v>582827</v>
      </c>
      <c r="E812" s="141">
        <v>306140</v>
      </c>
      <c r="F812" s="141">
        <v>13709</v>
      </c>
      <c r="G812" s="191">
        <v>4.3</v>
      </c>
      <c r="H812" s="209"/>
      <c r="I812" s="209"/>
      <c r="J812" s="209"/>
      <c r="K812" s="145">
        <v>13891</v>
      </c>
      <c r="L812" s="197"/>
      <c r="N812" s="140">
        <v>12782449</v>
      </c>
      <c r="O812" s="145">
        <v>3030</v>
      </c>
      <c r="P812" s="145">
        <v>27186</v>
      </c>
      <c r="Q812" s="145">
        <v>9638</v>
      </c>
      <c r="R812" s="145">
        <v>59292.25</v>
      </c>
      <c r="S812" s="145">
        <v>26711.919999999998</v>
      </c>
      <c r="T812" s="145">
        <v>553</v>
      </c>
      <c r="U812" s="145">
        <v>656</v>
      </c>
      <c r="V812" s="145">
        <v>738</v>
      </c>
      <c r="W812" s="145">
        <v>115</v>
      </c>
      <c r="X812" s="145">
        <v>212</v>
      </c>
      <c r="Y812" s="145">
        <v>304</v>
      </c>
      <c r="Z812" s="145">
        <v>386</v>
      </c>
      <c r="AA812" s="136">
        <f>ROUND((T812+X812)-MAX(0.3*(T812-134-231),0),0)</f>
        <v>709</v>
      </c>
      <c r="AB812" s="136">
        <f>ROUND((U812+Y812)-MAX(0.3*(U812-134-231),0),0)</f>
        <v>873</v>
      </c>
      <c r="AC812" s="136">
        <f>ROUND((V812+Z812)-MAX(0.3*(V812-134-231),0),0)</f>
        <v>1012</v>
      </c>
      <c r="AD812" s="203">
        <v>571</v>
      </c>
      <c r="AE812" s="136">
        <v>458</v>
      </c>
      <c r="AF812" s="136">
        <v>59</v>
      </c>
      <c r="AG812" s="136">
        <f>SUM(AE812:AF812)</f>
        <v>517</v>
      </c>
      <c r="AH812" s="136">
        <f>ROUND((AG812+W812)-MAX(0.3*(AG812-134-231),0),0)</f>
        <v>586</v>
      </c>
      <c r="AI812" s="203">
        <v>61</v>
      </c>
      <c r="AJ812" s="204">
        <v>10.3</v>
      </c>
      <c r="AK812" s="136">
        <v>1</v>
      </c>
      <c r="AL812" s="136">
        <v>86</v>
      </c>
      <c r="AM812" s="136">
        <v>61</v>
      </c>
      <c r="AN812" s="6">
        <v>0.59</v>
      </c>
      <c r="AO812" s="136">
        <v>14</v>
      </c>
      <c r="AP812" s="136">
        <v>16</v>
      </c>
      <c r="AQ812" s="6">
        <v>0.47</v>
      </c>
      <c r="AR812" s="149">
        <v>7.6499999999999999E-2</v>
      </c>
      <c r="AS812" s="149">
        <v>0.34</v>
      </c>
      <c r="AT812" s="149">
        <v>0.36</v>
      </c>
      <c r="AU812" s="149">
        <v>0.36</v>
      </c>
      <c r="AV812" s="136">
        <v>314</v>
      </c>
      <c r="AW812" s="136">
        <v>2094</v>
      </c>
      <c r="AX812" s="136">
        <v>3110</v>
      </c>
      <c r="AY812" s="136">
        <v>3110</v>
      </c>
      <c r="AZ812" s="149">
        <v>7.6499999999999999E-2</v>
      </c>
      <c r="BA812" s="149">
        <v>0.1598</v>
      </c>
      <c r="BB812" s="149">
        <v>0.20219999999999999</v>
      </c>
      <c r="BC812" s="149">
        <v>0.20219999999999999</v>
      </c>
      <c r="BD812" s="138">
        <v>0.25</v>
      </c>
      <c r="BE812" s="138"/>
      <c r="BF812" s="138"/>
      <c r="BG812" s="136">
        <v>1</v>
      </c>
      <c r="BH812" s="6">
        <v>4.25</v>
      </c>
      <c r="BI812" s="6">
        <v>4.5</v>
      </c>
      <c r="BJ812" s="136">
        <v>13015</v>
      </c>
      <c r="BK812" s="136">
        <v>2101</v>
      </c>
      <c r="BL812" s="136">
        <v>131</v>
      </c>
      <c r="BM812" s="136">
        <v>10783</v>
      </c>
      <c r="BN812" s="238">
        <v>99693</v>
      </c>
      <c r="BO812" s="136">
        <v>16139.583333333299</v>
      </c>
      <c r="BP812" s="136">
        <v>17293.405311111099</v>
      </c>
      <c r="BQ812" s="136">
        <v>4018.2867777777801</v>
      </c>
      <c r="BR812" s="136">
        <v>49417.235999999997</v>
      </c>
      <c r="BS812" s="136">
        <v>6756.1615000000002</v>
      </c>
      <c r="BT812" s="136">
        <v>791.74065555555501</v>
      </c>
      <c r="BU812" s="136">
        <v>10456.6702555556</v>
      </c>
    </row>
    <row r="813" spans="1:73">
      <c r="A813" s="4" t="s">
        <v>117</v>
      </c>
      <c r="B813" s="137">
        <v>47</v>
      </c>
      <c r="C813" s="137">
        <v>1995</v>
      </c>
      <c r="D813" s="190">
        <v>6601392</v>
      </c>
      <c r="E813" s="141">
        <v>3295134</v>
      </c>
      <c r="F813" s="141">
        <v>155955</v>
      </c>
      <c r="G813" s="191">
        <v>4.5</v>
      </c>
      <c r="H813" s="209"/>
      <c r="I813" s="209"/>
      <c r="J813" s="209"/>
      <c r="K813" s="145">
        <v>186236</v>
      </c>
      <c r="L813" s="197"/>
      <c r="N813" s="140">
        <v>166955610</v>
      </c>
      <c r="O813" s="145">
        <v>78681</v>
      </c>
      <c r="P813" s="145">
        <v>183975</v>
      </c>
      <c r="Q813" s="145">
        <v>72147</v>
      </c>
      <c r="R813" s="145">
        <v>545829.30000000005</v>
      </c>
      <c r="S813" s="145">
        <v>234957.2</v>
      </c>
      <c r="T813" s="145">
        <v>231</v>
      </c>
      <c r="U813" s="145">
        <v>291</v>
      </c>
      <c r="V813" s="145">
        <v>347</v>
      </c>
      <c r="W813" s="145">
        <v>115</v>
      </c>
      <c r="X813" s="145">
        <v>212</v>
      </c>
      <c r="Y813" s="145">
        <v>304</v>
      </c>
      <c r="Z813" s="145">
        <v>386</v>
      </c>
      <c r="AA813" s="136">
        <f>ROUND((T813+X813)-MAX(0.3*(T813-134-231),0),0)</f>
        <v>443</v>
      </c>
      <c r="AB813" s="136">
        <f>ROUND((U813+Y813)-MAX(0.3*(U813-134-231),0),0)</f>
        <v>595</v>
      </c>
      <c r="AC813" s="136">
        <f>ROUND((V813+Z813)-MAX(0.3*(V813-134-231),0),0)</f>
        <v>733</v>
      </c>
      <c r="AD813" s="203">
        <v>17670</v>
      </c>
      <c r="AE813" s="136">
        <v>458</v>
      </c>
      <c r="AF813" s="136">
        <v>0</v>
      </c>
      <c r="AG813" s="136">
        <f>SUM(AE813:AF813)</f>
        <v>458</v>
      </c>
      <c r="AH813" s="136">
        <f>ROUND((AG813+W813)-MAX(0.3*(AG813-134-231),0),0)</f>
        <v>545</v>
      </c>
      <c r="AI813" s="203">
        <v>648</v>
      </c>
      <c r="AJ813" s="204">
        <v>10.199999999999999</v>
      </c>
      <c r="AK813" s="136">
        <v>0</v>
      </c>
      <c r="AL813" s="136">
        <v>52</v>
      </c>
      <c r="AM813" s="136">
        <v>47</v>
      </c>
      <c r="AN813" s="6">
        <v>0.53</v>
      </c>
      <c r="AO813" s="136">
        <v>22</v>
      </c>
      <c r="AP813" s="136">
        <v>18</v>
      </c>
      <c r="AQ813" s="6">
        <v>0.55000000000000004</v>
      </c>
      <c r="AR813" s="149">
        <v>7.6499999999999999E-2</v>
      </c>
      <c r="AS813" s="149">
        <v>0.34</v>
      </c>
      <c r="AT813" s="149">
        <v>0.36</v>
      </c>
      <c r="AU813" s="149">
        <v>0.36</v>
      </c>
      <c r="AV813" s="136">
        <v>314</v>
      </c>
      <c r="AW813" s="136">
        <v>2094</v>
      </c>
      <c r="AX813" s="136">
        <v>3110</v>
      </c>
      <c r="AY813" s="136">
        <v>3110</v>
      </c>
      <c r="AZ813" s="149">
        <v>7.6499999999999999E-2</v>
      </c>
      <c r="BA813" s="149">
        <v>0.1598</v>
      </c>
      <c r="BB813" s="149">
        <v>0.20219999999999999</v>
      </c>
      <c r="BC813" s="149">
        <v>0.20219999999999999</v>
      </c>
      <c r="BD813" s="138">
        <v>0</v>
      </c>
      <c r="BE813" s="138"/>
      <c r="BF813" s="138"/>
      <c r="BG813" s="136">
        <v>0</v>
      </c>
      <c r="BH813" s="6">
        <v>4.25</v>
      </c>
      <c r="BI813" s="6">
        <v>4.25</v>
      </c>
      <c r="BJ813" s="136">
        <v>130310</v>
      </c>
      <c r="BK813" s="136">
        <v>28120</v>
      </c>
      <c r="BL813" s="136">
        <v>1604</v>
      </c>
      <c r="BM813" s="136">
        <v>100586</v>
      </c>
      <c r="BN813" s="238">
        <v>681313</v>
      </c>
      <c r="BO813" s="136">
        <v>126881.5</v>
      </c>
      <c r="BP813" s="136">
        <v>226085.78154444401</v>
      </c>
      <c r="BQ813" s="136">
        <v>41973.9950888889</v>
      </c>
      <c r="BR813" s="136">
        <v>613710.29606666695</v>
      </c>
      <c r="BS813" s="136">
        <v>111280.346033333</v>
      </c>
      <c r="BT813" s="136">
        <v>10327.784355555599</v>
      </c>
      <c r="BU813" s="136">
        <v>153329.97722222199</v>
      </c>
    </row>
    <row r="814" spans="1:73">
      <c r="A814" s="4" t="s">
        <v>118</v>
      </c>
      <c r="B814" s="137">
        <v>48</v>
      </c>
      <c r="C814" s="137">
        <v>1995</v>
      </c>
      <c r="D814" s="190">
        <v>5431024</v>
      </c>
      <c r="E814" s="141">
        <v>2630220</v>
      </c>
      <c r="F814" s="141">
        <v>181112</v>
      </c>
      <c r="G814" s="191">
        <v>6.4</v>
      </c>
      <c r="H814" s="209"/>
      <c r="I814" s="209"/>
      <c r="J814" s="209"/>
      <c r="K814" s="145">
        <v>155069</v>
      </c>
      <c r="L814" s="197"/>
      <c r="N814" s="140">
        <v>133508969</v>
      </c>
      <c r="O814" s="145">
        <v>957502</v>
      </c>
      <c r="P814" s="145">
        <v>286323</v>
      </c>
      <c r="Q814" s="145">
        <v>101949</v>
      </c>
      <c r="R814" s="145">
        <v>476018.5</v>
      </c>
      <c r="S814" s="145">
        <v>203592</v>
      </c>
      <c r="T814" s="145">
        <v>440</v>
      </c>
      <c r="U814" s="145">
        <v>546</v>
      </c>
      <c r="V814" s="145">
        <v>642</v>
      </c>
      <c r="W814" s="145">
        <v>115</v>
      </c>
      <c r="X814" s="145">
        <v>212</v>
      </c>
      <c r="Y814" s="145">
        <v>304</v>
      </c>
      <c r="Z814" s="145">
        <v>386</v>
      </c>
      <c r="AA814" s="136">
        <f>ROUND((T814+X814)-MAX(0.3*(T814-134-231),0),0)</f>
        <v>630</v>
      </c>
      <c r="AB814" s="136">
        <f>ROUND((U814+Y814)-MAX(0.3*(U814-134-231),0),0)</f>
        <v>796</v>
      </c>
      <c r="AC814" s="136">
        <f>ROUND((V814+Z814)-MAX(0.3*(V814-134-231),0),0)</f>
        <v>945</v>
      </c>
      <c r="AD814" s="203">
        <v>15077</v>
      </c>
      <c r="AE814" s="136">
        <v>458</v>
      </c>
      <c r="AF814" s="136">
        <v>28</v>
      </c>
      <c r="AG814" s="136">
        <f>SUM(AE814:AF814)</f>
        <v>486</v>
      </c>
      <c r="AH814" s="136">
        <f>ROUND((AG814+W814)-MAX(0.3*(AG814-134-231),0),0)</f>
        <v>565</v>
      </c>
      <c r="AI814" s="203">
        <v>677</v>
      </c>
      <c r="AJ814" s="204">
        <v>12.5</v>
      </c>
      <c r="AK814" s="136">
        <v>1</v>
      </c>
      <c r="AL814" s="136">
        <v>34</v>
      </c>
      <c r="AM814" s="136">
        <v>62</v>
      </c>
      <c r="AN814" s="6">
        <v>0.35</v>
      </c>
      <c r="AO814" s="136">
        <v>28</v>
      </c>
      <c r="AP814" s="136">
        <v>21</v>
      </c>
      <c r="AQ814" s="6">
        <v>0.56999999999999995</v>
      </c>
      <c r="AR814" s="149">
        <v>7.6499999999999999E-2</v>
      </c>
      <c r="AS814" s="149">
        <v>0.34</v>
      </c>
      <c r="AT814" s="149">
        <v>0.36</v>
      </c>
      <c r="AU814" s="149">
        <v>0.36</v>
      </c>
      <c r="AV814" s="136">
        <v>314</v>
      </c>
      <c r="AW814" s="136">
        <v>2094</v>
      </c>
      <c r="AX814" s="136">
        <v>3110</v>
      </c>
      <c r="AY814" s="136">
        <v>3110</v>
      </c>
      <c r="AZ814" s="149">
        <v>7.6499999999999999E-2</v>
      </c>
      <c r="BA814" s="149">
        <v>0.1598</v>
      </c>
      <c r="BB814" s="149">
        <v>0.20219999999999999</v>
      </c>
      <c r="BC814" s="149">
        <v>0.20219999999999999</v>
      </c>
      <c r="BD814" s="138">
        <v>0</v>
      </c>
      <c r="BE814" s="138"/>
      <c r="BF814" s="138"/>
      <c r="BG814" s="136">
        <v>0</v>
      </c>
      <c r="BH814" s="6">
        <v>4.25</v>
      </c>
      <c r="BI814" s="6">
        <v>4.9000000000000004</v>
      </c>
      <c r="BJ814" s="136">
        <v>91654</v>
      </c>
      <c r="BK814" s="136">
        <v>13068</v>
      </c>
      <c r="BL814" s="136">
        <v>931</v>
      </c>
      <c r="BM814" s="136">
        <v>77655</v>
      </c>
      <c r="BN814" s="238">
        <v>639256</v>
      </c>
      <c r="BO814" s="136">
        <v>112914.83333333299</v>
      </c>
      <c r="BP814" s="136">
        <v>184102.997633333</v>
      </c>
      <c r="BQ814" s="136">
        <v>39219.544166666703</v>
      </c>
      <c r="BR814" s="136">
        <v>428541.17222222203</v>
      </c>
      <c r="BS814" s="136">
        <v>74766.524088888895</v>
      </c>
      <c r="BT814" s="136">
        <v>5648.7221555555598</v>
      </c>
      <c r="BU814" s="136">
        <v>91871.509066666695</v>
      </c>
    </row>
    <row r="815" spans="1:73">
      <c r="A815" s="4" t="s">
        <v>119</v>
      </c>
      <c r="B815" s="137">
        <v>49</v>
      </c>
      <c r="C815" s="137">
        <v>1995</v>
      </c>
      <c r="D815" s="190">
        <v>1820560</v>
      </c>
      <c r="E815" s="141">
        <v>722870</v>
      </c>
      <c r="F815" s="141">
        <v>61697</v>
      </c>
      <c r="G815" s="191">
        <v>7.9</v>
      </c>
      <c r="H815" s="209"/>
      <c r="I815" s="209"/>
      <c r="J815" s="209"/>
      <c r="K815" s="145">
        <v>36149</v>
      </c>
      <c r="L815" s="197"/>
      <c r="N815" s="140">
        <v>32740269</v>
      </c>
      <c r="O815" s="145">
        <v>351127</v>
      </c>
      <c r="P815" s="145">
        <v>104748</v>
      </c>
      <c r="Q815" s="145">
        <v>38404</v>
      </c>
      <c r="R815" s="145">
        <v>308504.90000000002</v>
      </c>
      <c r="S815" s="145">
        <v>123011.9</v>
      </c>
      <c r="T815" s="145">
        <v>201</v>
      </c>
      <c r="U815" s="145">
        <v>253</v>
      </c>
      <c r="V815" s="145">
        <v>312</v>
      </c>
      <c r="W815" s="145">
        <v>115</v>
      </c>
      <c r="X815" s="145">
        <v>212</v>
      </c>
      <c r="Y815" s="145">
        <v>304</v>
      </c>
      <c r="Z815" s="145">
        <v>386</v>
      </c>
      <c r="AA815" s="136">
        <f>ROUND((T815+X815)-MAX(0.3*(T815-134-231),0),0)</f>
        <v>413</v>
      </c>
      <c r="AB815" s="136">
        <f>ROUND((U815+Y815)-MAX(0.3*(U815-134-231),0),0)</f>
        <v>557</v>
      </c>
      <c r="AC815" s="136">
        <f>ROUND((V815+Z815)-MAX(0.3*(V815-134-231),0),0)</f>
        <v>698</v>
      </c>
      <c r="AD815" s="203">
        <v>6689</v>
      </c>
      <c r="AE815" s="136">
        <v>458</v>
      </c>
      <c r="AF815" s="136">
        <v>0</v>
      </c>
      <c r="AG815" s="136">
        <f>SUM(AE815:AF815)</f>
        <v>458</v>
      </c>
      <c r="AH815" s="136">
        <f>ROUND((AG815+W815)-MAX(0.3*(AG815-134-231),0),0)</f>
        <v>545</v>
      </c>
      <c r="AI815" s="203">
        <v>300</v>
      </c>
      <c r="AJ815" s="204">
        <v>16.7</v>
      </c>
      <c r="AK815" s="136">
        <v>1</v>
      </c>
      <c r="AL815" s="136">
        <v>69</v>
      </c>
      <c r="AM815" s="136">
        <v>31</v>
      </c>
      <c r="AN815" s="6">
        <v>0.69</v>
      </c>
      <c r="AO815" s="136">
        <v>32</v>
      </c>
      <c r="AP815" s="136">
        <v>2</v>
      </c>
      <c r="AQ815" s="6">
        <v>0.94</v>
      </c>
      <c r="AR815" s="149">
        <v>7.6499999999999999E-2</v>
      </c>
      <c r="AS815" s="149">
        <v>0.34</v>
      </c>
      <c r="AT815" s="149">
        <v>0.36</v>
      </c>
      <c r="AU815" s="149">
        <v>0.36</v>
      </c>
      <c r="AV815" s="136">
        <v>314</v>
      </c>
      <c r="AW815" s="136">
        <v>2094</v>
      </c>
      <c r="AX815" s="136">
        <v>3110</v>
      </c>
      <c r="AY815" s="136">
        <v>3110</v>
      </c>
      <c r="AZ815" s="149">
        <v>7.6499999999999999E-2</v>
      </c>
      <c r="BA815" s="149">
        <v>0.1598</v>
      </c>
      <c r="BB815" s="149">
        <v>0.20219999999999999</v>
      </c>
      <c r="BC815" s="149">
        <v>0.20219999999999999</v>
      </c>
      <c r="BD815" s="138">
        <v>0</v>
      </c>
      <c r="BE815" s="138"/>
      <c r="BF815" s="138"/>
      <c r="BG815" s="136">
        <v>0</v>
      </c>
      <c r="BH815" s="6">
        <v>4.25</v>
      </c>
      <c r="BI815" s="6">
        <v>4.25</v>
      </c>
      <c r="BJ815" s="136">
        <v>67791</v>
      </c>
      <c r="BK815" s="136">
        <v>7737</v>
      </c>
      <c r="BL815" s="136">
        <v>708</v>
      </c>
      <c r="BM815" s="136">
        <v>59346</v>
      </c>
      <c r="BN815" s="238">
        <v>388667</v>
      </c>
      <c r="BO815" s="136">
        <v>51889.666666666701</v>
      </c>
      <c r="BP815" s="136">
        <v>100085.818</v>
      </c>
      <c r="BQ815" s="136">
        <v>17264.7627111111</v>
      </c>
      <c r="BR815" s="136">
        <v>207606.85604444399</v>
      </c>
      <c r="BS815" s="136">
        <v>57424.231044444503</v>
      </c>
      <c r="BT815" s="136">
        <v>7115.0006333333304</v>
      </c>
      <c r="BU815" s="136">
        <v>84999.640422222205</v>
      </c>
    </row>
    <row r="816" spans="1:73">
      <c r="A816" s="4" t="s">
        <v>120</v>
      </c>
      <c r="B816" s="137">
        <v>50</v>
      </c>
      <c r="C816" s="137">
        <v>1995</v>
      </c>
      <c r="D816" s="190">
        <v>5137004</v>
      </c>
      <c r="E816" s="141">
        <v>2773322</v>
      </c>
      <c r="F816" s="141">
        <v>108879</v>
      </c>
      <c r="G816" s="191">
        <v>3.8</v>
      </c>
      <c r="H816" s="209"/>
      <c r="I816" s="209"/>
      <c r="J816" s="209"/>
      <c r="K816" s="145">
        <v>135311</v>
      </c>
      <c r="L816" s="197"/>
      <c r="N816" s="140">
        <v>118778601</v>
      </c>
      <c r="O816" s="145">
        <v>17254</v>
      </c>
      <c r="P816" s="145">
        <v>208660</v>
      </c>
      <c r="Q816" s="145">
        <v>72366</v>
      </c>
      <c r="R816" s="145">
        <v>320141.7</v>
      </c>
      <c r="S816" s="145">
        <v>118637.2</v>
      </c>
      <c r="T816" s="145">
        <v>440</v>
      </c>
      <c r="U816" s="145">
        <v>517</v>
      </c>
      <c r="V816" s="145">
        <v>617</v>
      </c>
      <c r="W816" s="145">
        <v>115</v>
      </c>
      <c r="X816" s="145">
        <v>212</v>
      </c>
      <c r="Y816" s="145">
        <v>304</v>
      </c>
      <c r="Z816" s="145">
        <v>386</v>
      </c>
      <c r="AA816" s="136">
        <f>ROUND((T816+X816)-MAX(0.3*(T816-134-231),0),0)</f>
        <v>630</v>
      </c>
      <c r="AB816" s="136">
        <f>ROUND((U816+Y816)-MAX(0.3*(U816-134-231),0),0)</f>
        <v>775</v>
      </c>
      <c r="AC816" s="136">
        <f>ROUND((V816+Z816)-MAX(0.3*(V816-134-231),0),0)</f>
        <v>927</v>
      </c>
      <c r="AD816" s="203">
        <v>15314</v>
      </c>
      <c r="AE816" s="136">
        <v>458</v>
      </c>
      <c r="AF816" s="136">
        <v>84</v>
      </c>
      <c r="AG816" s="136">
        <f>SUM(AE816:AF816)</f>
        <v>542</v>
      </c>
      <c r="AH816" s="136">
        <f>ROUND((AG816+W816)-MAX(0.3*(AG816-134-231),0),0)</f>
        <v>604</v>
      </c>
      <c r="AI816" s="203">
        <v>449</v>
      </c>
      <c r="AJ816" s="204">
        <v>8.5</v>
      </c>
      <c r="AK816" s="136">
        <v>0</v>
      </c>
      <c r="AL816" s="136">
        <v>48</v>
      </c>
      <c r="AM816" s="136">
        <v>51</v>
      </c>
      <c r="AN816" s="6">
        <v>0.48</v>
      </c>
      <c r="AO816" s="136">
        <v>16</v>
      </c>
      <c r="AP816" s="136">
        <v>17</v>
      </c>
      <c r="AQ816" s="6">
        <v>0.48</v>
      </c>
      <c r="AR816" s="149">
        <v>7.6499999999999999E-2</v>
      </c>
      <c r="AS816" s="149">
        <v>0.34</v>
      </c>
      <c r="AT816" s="149">
        <v>0.36</v>
      </c>
      <c r="AU816" s="149">
        <v>0.36</v>
      </c>
      <c r="AV816" s="136">
        <v>314</v>
      </c>
      <c r="AW816" s="136">
        <v>2094</v>
      </c>
      <c r="AX816" s="136">
        <v>3110</v>
      </c>
      <c r="AY816" s="136">
        <v>3110</v>
      </c>
      <c r="AZ816" s="149">
        <v>7.6499999999999999E-2</v>
      </c>
      <c r="BA816" s="149">
        <v>0.1598</v>
      </c>
      <c r="BB816" s="149">
        <v>0.20219999999999999</v>
      </c>
      <c r="BC816" s="149">
        <v>0.20219999999999999</v>
      </c>
      <c r="BD816" s="138">
        <v>0.04</v>
      </c>
      <c r="BE816" s="138">
        <v>0.16</v>
      </c>
      <c r="BF816" s="138">
        <v>0.5</v>
      </c>
      <c r="BG816" s="136">
        <v>1</v>
      </c>
      <c r="BH816" s="6">
        <v>4.25</v>
      </c>
      <c r="BI816" s="6">
        <v>4.25</v>
      </c>
      <c r="BJ816" s="136">
        <v>111585</v>
      </c>
      <c r="BK816" s="136">
        <v>18548</v>
      </c>
      <c r="BL816" s="136">
        <v>1188</v>
      </c>
      <c r="BM816" s="136">
        <v>91849</v>
      </c>
      <c r="BN816" s="238">
        <v>460016</v>
      </c>
      <c r="BO816" s="136">
        <v>109150.91666666701</v>
      </c>
      <c r="BP816" s="136">
        <v>147613.55575555601</v>
      </c>
      <c r="BQ816" s="136">
        <v>34676.802911111103</v>
      </c>
      <c r="BR816" s="136">
        <v>494871.62890000001</v>
      </c>
      <c r="BS816" s="136">
        <v>27463.3239888889</v>
      </c>
      <c r="BT816" s="136">
        <v>1970.6731888888901</v>
      </c>
      <c r="BU816" s="136">
        <v>34805.106066666704</v>
      </c>
    </row>
    <row r="817" spans="1:73">
      <c r="A817" s="4" t="s">
        <v>121</v>
      </c>
      <c r="B817" s="137">
        <v>51</v>
      </c>
      <c r="C817" s="137">
        <v>1995</v>
      </c>
      <c r="D817" s="190">
        <v>478447</v>
      </c>
      <c r="E817" s="141">
        <v>243076</v>
      </c>
      <c r="F817" s="141">
        <v>12259</v>
      </c>
      <c r="G817" s="191">
        <v>4.8</v>
      </c>
      <c r="H817" s="209"/>
      <c r="I817" s="209"/>
      <c r="J817" s="209"/>
      <c r="K817" s="145">
        <v>14608</v>
      </c>
      <c r="L817" s="197"/>
      <c r="N817" s="140">
        <v>10491936</v>
      </c>
      <c r="O817" s="145">
        <v>71550</v>
      </c>
      <c r="P817" s="145">
        <v>14589</v>
      </c>
      <c r="Q817" s="145">
        <v>5200</v>
      </c>
      <c r="R817" s="145">
        <v>33579.08</v>
      </c>
      <c r="S817" s="145">
        <v>12734.17</v>
      </c>
      <c r="T817" s="145">
        <v>320</v>
      </c>
      <c r="U817" s="145">
        <v>360</v>
      </c>
      <c r="V817" s="145">
        <v>390</v>
      </c>
      <c r="W817" s="145">
        <v>115</v>
      </c>
      <c r="X817" s="145">
        <v>212</v>
      </c>
      <c r="Y817" s="145">
        <v>304</v>
      </c>
      <c r="Z817" s="145">
        <v>386</v>
      </c>
      <c r="AA817" s="136">
        <f>ROUND((T817+X817)-MAX(0.3*(T817-134-231),0),0)</f>
        <v>532</v>
      </c>
      <c r="AB817" s="136">
        <f>ROUND((U817+Y817)-MAX(0.3*(U817-134-231),0),0)</f>
        <v>664</v>
      </c>
      <c r="AC817" s="136">
        <f>ROUND((V817+Z817)-MAX(0.3*(V817-134-231),0),0)</f>
        <v>769</v>
      </c>
      <c r="AD817" s="203">
        <v>1077</v>
      </c>
      <c r="AE817" s="136">
        <v>458</v>
      </c>
      <c r="AF817" s="136">
        <v>10</v>
      </c>
      <c r="AG817" s="136">
        <f>SUM(AE817:AF817)</f>
        <v>468</v>
      </c>
      <c r="AH817" s="136">
        <f>ROUND((AG817+W817)-MAX(0.3*(AG817-134-231),0),0)</f>
        <v>552</v>
      </c>
      <c r="AI817" s="203">
        <v>59</v>
      </c>
      <c r="AJ817" s="204">
        <v>12.2</v>
      </c>
      <c r="AK817" s="136">
        <v>0</v>
      </c>
      <c r="AL817" s="136">
        <v>13</v>
      </c>
      <c r="AM817" s="136">
        <v>47</v>
      </c>
      <c r="AN817" s="6">
        <v>0.22</v>
      </c>
      <c r="AO817" s="136">
        <v>10</v>
      </c>
      <c r="AP817" s="136">
        <v>20</v>
      </c>
      <c r="AQ817" s="6">
        <v>0.33</v>
      </c>
      <c r="AR817" s="149">
        <v>7.6499999999999999E-2</v>
      </c>
      <c r="AS817" s="149">
        <v>0.34</v>
      </c>
      <c r="AT817" s="149">
        <v>0.36</v>
      </c>
      <c r="AU817" s="149">
        <v>0.36</v>
      </c>
      <c r="AV817" s="136">
        <v>314</v>
      </c>
      <c r="AW817" s="136">
        <v>2094</v>
      </c>
      <c r="AX817" s="136">
        <v>3110</v>
      </c>
      <c r="AY817" s="136">
        <v>3110</v>
      </c>
      <c r="AZ817" s="149">
        <v>7.6499999999999999E-2</v>
      </c>
      <c r="BA817" s="149">
        <v>0.1598</v>
      </c>
      <c r="BB817" s="149">
        <v>0.20219999999999999</v>
      </c>
      <c r="BC817" s="149">
        <v>0.20219999999999999</v>
      </c>
      <c r="BD817" s="138">
        <v>0</v>
      </c>
      <c r="BE817" s="138"/>
      <c r="BF817" s="138"/>
      <c r="BG817" s="136">
        <v>0</v>
      </c>
      <c r="BH817" s="6">
        <v>4.25</v>
      </c>
      <c r="BI817" s="6">
        <v>1.6</v>
      </c>
      <c r="BJ817" s="136">
        <v>5759</v>
      </c>
      <c r="BK817" s="136">
        <v>682</v>
      </c>
      <c r="BL817" s="136">
        <v>58</v>
      </c>
      <c r="BM817" s="136">
        <v>5019</v>
      </c>
      <c r="BN817" s="238">
        <v>51374</v>
      </c>
      <c r="BO817" s="136">
        <v>11744.583333333369</v>
      </c>
      <c r="BP817" s="136">
        <v>17194.050855555601</v>
      </c>
      <c r="BQ817" s="136">
        <v>5680.3892333333297</v>
      </c>
      <c r="BR817" s="136">
        <v>57100.443477777801</v>
      </c>
      <c r="BS817" s="136">
        <v>5250.8941666666697</v>
      </c>
      <c r="BT817" s="136">
        <v>689.86993333333305</v>
      </c>
      <c r="BU817" s="136">
        <v>7268.4885555555602</v>
      </c>
    </row>
    <row r="818" spans="1:73">
      <c r="A818" s="4" t="s">
        <v>70</v>
      </c>
      <c r="B818" s="137">
        <v>1</v>
      </c>
      <c r="C818" s="137">
        <v>1996</v>
      </c>
      <c r="D818" s="190">
        <v>4290403</v>
      </c>
      <c r="E818" s="141">
        <v>1977334</v>
      </c>
      <c r="F818" s="141">
        <v>109129</v>
      </c>
      <c r="G818" s="191">
        <v>5.2</v>
      </c>
      <c r="H818" s="209"/>
      <c r="I818" s="209"/>
      <c r="J818" s="209"/>
      <c r="K818" s="145">
        <v>100146</v>
      </c>
      <c r="L818" s="197"/>
      <c r="N818" s="140">
        <v>89084446</v>
      </c>
      <c r="O818" s="145">
        <v>55536</v>
      </c>
      <c r="P818" s="145">
        <v>105204</v>
      </c>
      <c r="Q818" s="145">
        <v>42393</v>
      </c>
      <c r="R818" s="145">
        <v>509214.3</v>
      </c>
      <c r="S818" s="145">
        <v>204196.5</v>
      </c>
      <c r="T818" s="145">
        <v>137</v>
      </c>
      <c r="U818" s="145">
        <v>164</v>
      </c>
      <c r="V818" s="145">
        <v>194</v>
      </c>
      <c r="W818" s="145">
        <v>119</v>
      </c>
      <c r="X818" s="145">
        <v>218</v>
      </c>
      <c r="Y818" s="145">
        <v>313</v>
      </c>
      <c r="Z818" s="145">
        <v>397</v>
      </c>
      <c r="AA818" s="136">
        <f>ROUND((T818+X818)-MAX(0.3*(T818-138-247),0),0)</f>
        <v>355</v>
      </c>
      <c r="AB818" s="136">
        <f>ROUND((U818+Y818)-MAX(0.3*(U818-138-247),0),0)</f>
        <v>477</v>
      </c>
      <c r="AC818" s="136">
        <f>ROUND((V818+Z818)-MAX(0.3*(V818-138-247),0),0)</f>
        <v>591</v>
      </c>
      <c r="AD818" s="203">
        <v>17145</v>
      </c>
      <c r="AE818" s="136">
        <v>470</v>
      </c>
      <c r="AF818" s="136">
        <v>0</v>
      </c>
      <c r="AG818" s="136">
        <f>SUM(AE818:AF818)</f>
        <v>470</v>
      </c>
      <c r="AH818" s="136">
        <f>ROUND((AG818+W818)-MAX(0.3*(AG818-138-247),0),0)</f>
        <v>564</v>
      </c>
      <c r="AI818" s="203">
        <v>595</v>
      </c>
      <c r="AJ818" s="204">
        <v>14</v>
      </c>
      <c r="AK818" s="136">
        <v>0</v>
      </c>
      <c r="AL818" s="136">
        <v>73</v>
      </c>
      <c r="AM818" s="136">
        <v>32</v>
      </c>
      <c r="AN818" s="6">
        <f>ROUND(AL818/(AL818+AM818),2)</f>
        <v>0.7</v>
      </c>
      <c r="AO818" s="136">
        <v>27</v>
      </c>
      <c r="AP818" s="136">
        <v>8</v>
      </c>
      <c r="AQ818" s="6">
        <v>0.77</v>
      </c>
      <c r="AR818" s="149">
        <v>7.6499999999999999E-2</v>
      </c>
      <c r="AS818" s="149">
        <v>0.34</v>
      </c>
      <c r="AT818" s="149">
        <v>0.4</v>
      </c>
      <c r="AU818" s="149">
        <v>0.4</v>
      </c>
      <c r="AV818" s="136">
        <v>323</v>
      </c>
      <c r="AW818" s="136">
        <v>2152</v>
      </c>
      <c r="AX818" s="136">
        <v>3556</v>
      </c>
      <c r="AY818" s="136">
        <v>3556</v>
      </c>
      <c r="AZ818" s="149">
        <v>7.6499999999999999E-2</v>
      </c>
      <c r="BA818" s="149">
        <v>0.1598</v>
      </c>
      <c r="BB818" s="149">
        <v>0.21060000000000001</v>
      </c>
      <c r="BC818" s="149">
        <v>0.21060000000000001</v>
      </c>
      <c r="BD818" s="138">
        <v>0</v>
      </c>
      <c r="BE818" s="138"/>
      <c r="BF818" s="138"/>
      <c r="BG818" s="136">
        <v>0</v>
      </c>
      <c r="BH818" s="6">
        <v>4.25</v>
      </c>
      <c r="BI818" s="6">
        <v>4.25</v>
      </c>
      <c r="BJ818" s="136">
        <v>166975</v>
      </c>
      <c r="BK818" s="136">
        <v>35595</v>
      </c>
      <c r="BL818" s="136">
        <v>1416</v>
      </c>
      <c r="BM818" s="136">
        <v>129964</v>
      </c>
      <c r="BN818" s="238">
        <v>546272</v>
      </c>
      <c r="BO818" s="136">
        <v>118163.25</v>
      </c>
      <c r="BP818" s="136">
        <v>263108.62716666702</v>
      </c>
      <c r="BQ818" s="136">
        <v>43108.1240666667</v>
      </c>
      <c r="BR818" s="136">
        <v>547591.63368888898</v>
      </c>
      <c r="BS818" s="136">
        <v>111210.914988889</v>
      </c>
      <c r="BT818" s="136">
        <v>9133.0046111111096</v>
      </c>
      <c r="BU818" s="136">
        <v>139691.238166667</v>
      </c>
    </row>
    <row r="819" spans="1:73">
      <c r="A819" s="4" t="s">
        <v>71</v>
      </c>
      <c r="B819" s="137">
        <v>2</v>
      </c>
      <c r="C819" s="137">
        <v>1996</v>
      </c>
      <c r="D819" s="190">
        <v>604918</v>
      </c>
      <c r="E819" s="141">
        <v>286252</v>
      </c>
      <c r="F819" s="141">
        <v>23520</v>
      </c>
      <c r="G819" s="191">
        <v>7.6</v>
      </c>
      <c r="H819" s="209"/>
      <c r="I819" s="209"/>
      <c r="J819" s="209"/>
      <c r="K819" s="145">
        <v>26737</v>
      </c>
      <c r="L819" s="197"/>
      <c r="N819" s="140">
        <v>16166525</v>
      </c>
      <c r="O819" s="145">
        <v>10805</v>
      </c>
      <c r="P819" s="145">
        <v>36192</v>
      </c>
      <c r="Q819" s="145">
        <v>12253</v>
      </c>
      <c r="R819" s="145">
        <v>46232.83</v>
      </c>
      <c r="S819" s="145">
        <v>15763.08</v>
      </c>
      <c r="T819" s="145">
        <v>821</v>
      </c>
      <c r="U819" s="145">
        <v>923</v>
      </c>
      <c r="V819" s="145">
        <v>1025</v>
      </c>
      <c r="W819" s="145">
        <v>153</v>
      </c>
      <c r="X819" s="145">
        <v>280</v>
      </c>
      <c r="Y819" s="145">
        <v>401</v>
      </c>
      <c r="Z819" s="145">
        <v>510</v>
      </c>
      <c r="AA819" s="136">
        <f>ROUND((T819+X819)-MAX(0.3*(T819-229-429),0),0)</f>
        <v>1052</v>
      </c>
      <c r="AB819" s="136">
        <f>ROUND((U819+Y819)-MAX(0.3*(U819-229-429),0),0)</f>
        <v>1245</v>
      </c>
      <c r="AC819" s="136">
        <f>ROUND((V819+Z819)-MAX(0.3*(V819-229-429),0),0)</f>
        <v>1425</v>
      </c>
      <c r="AD819" s="203">
        <v>1120</v>
      </c>
      <c r="AE819" s="136">
        <v>470</v>
      </c>
      <c r="AF819" s="136">
        <v>362</v>
      </c>
      <c r="AG819" s="136">
        <f>SUM(AE819:AF819)</f>
        <v>832</v>
      </c>
      <c r="AH819" s="136">
        <f>ROUND((AG819+W819)-MAX(0.3*(AG819-229-429),0),0)</f>
        <v>933</v>
      </c>
      <c r="AI819" s="203">
        <v>54</v>
      </c>
      <c r="AJ819" s="204">
        <v>8.1999999999999993</v>
      </c>
      <c r="AK819" s="136">
        <v>1</v>
      </c>
      <c r="AL819" s="136">
        <v>17</v>
      </c>
      <c r="AM819" s="136">
        <v>22</v>
      </c>
      <c r="AN819" s="6">
        <f>ROUND(AL819/(AL819+AM819),2)</f>
        <v>0.44</v>
      </c>
      <c r="AO819" s="136">
        <v>10</v>
      </c>
      <c r="AP819" s="136">
        <v>10</v>
      </c>
      <c r="AQ819" s="6">
        <v>0.5</v>
      </c>
      <c r="AR819" s="149">
        <v>7.6499999999999999E-2</v>
      </c>
      <c r="AS819" s="149">
        <v>0.34</v>
      </c>
      <c r="AT819" s="149">
        <v>0.4</v>
      </c>
      <c r="AU819" s="149">
        <v>0.4</v>
      </c>
      <c r="AV819" s="136">
        <v>323</v>
      </c>
      <c r="AW819" s="136">
        <v>2152</v>
      </c>
      <c r="AX819" s="136">
        <v>3556</v>
      </c>
      <c r="AY819" s="136">
        <v>3556</v>
      </c>
      <c r="AZ819" s="149">
        <v>7.6499999999999999E-2</v>
      </c>
      <c r="BA819" s="149">
        <v>0.1598</v>
      </c>
      <c r="BB819" s="149">
        <v>0.21060000000000001</v>
      </c>
      <c r="BC819" s="149">
        <v>0.21060000000000001</v>
      </c>
      <c r="BD819" s="138">
        <v>0</v>
      </c>
      <c r="BE819" s="138"/>
      <c r="BF819" s="138"/>
      <c r="BG819" s="136">
        <v>0</v>
      </c>
      <c r="BH819" s="6">
        <v>4.25</v>
      </c>
      <c r="BI819" s="6">
        <v>4.75</v>
      </c>
      <c r="BJ819" s="136">
        <v>7346</v>
      </c>
      <c r="BK819" s="136">
        <v>1227</v>
      </c>
      <c r="BL819" s="136">
        <v>114</v>
      </c>
      <c r="BM819" s="136">
        <v>6005</v>
      </c>
      <c r="BN819" s="238">
        <v>69146</v>
      </c>
      <c r="BO819" s="136">
        <v>22409.583333333299</v>
      </c>
      <c r="BP819" s="136">
        <v>22374.709322222199</v>
      </c>
      <c r="BQ819" s="136">
        <v>4954.8818666666702</v>
      </c>
      <c r="BR819" s="136">
        <v>47456.790133333299</v>
      </c>
      <c r="BS819" s="136">
        <v>5703.6534777777797</v>
      </c>
      <c r="BT819" s="136">
        <v>631.29042222222199</v>
      </c>
      <c r="BU819" s="136">
        <v>7724.3197888888899</v>
      </c>
    </row>
    <row r="820" spans="1:73">
      <c r="A820" s="4" t="s">
        <v>72</v>
      </c>
      <c r="B820" s="137">
        <v>3</v>
      </c>
      <c r="C820" s="137">
        <v>1996</v>
      </c>
      <c r="D820" s="190">
        <v>4432308</v>
      </c>
      <c r="E820" s="141">
        <v>2157966</v>
      </c>
      <c r="F820" s="141">
        <v>127239</v>
      </c>
      <c r="G820" s="191">
        <v>5.6</v>
      </c>
      <c r="H820" s="209"/>
      <c r="I820" s="209"/>
      <c r="J820" s="209"/>
      <c r="K820" s="145">
        <v>119530</v>
      </c>
      <c r="L820" s="197"/>
      <c r="N820" s="140">
        <v>98948614</v>
      </c>
      <c r="O820" s="145">
        <v>250869</v>
      </c>
      <c r="P820" s="145">
        <v>171533</v>
      </c>
      <c r="Q820" s="145">
        <v>63404</v>
      </c>
      <c r="R820" s="145">
        <v>427481.3</v>
      </c>
      <c r="S820" s="145">
        <v>158887.79999999999</v>
      </c>
      <c r="T820" s="145">
        <v>275</v>
      </c>
      <c r="U820" s="145">
        <v>347</v>
      </c>
      <c r="V820" s="145">
        <v>418</v>
      </c>
      <c r="W820" s="145">
        <v>119</v>
      </c>
      <c r="X820" s="145">
        <v>218</v>
      </c>
      <c r="Y820" s="145">
        <v>313</v>
      </c>
      <c r="Z820" s="145">
        <v>397</v>
      </c>
      <c r="AA820" s="136">
        <f>ROUND((T820+X820)-MAX(0.3*(T820-138-247),0),0)</f>
        <v>493</v>
      </c>
      <c r="AB820" s="136">
        <f>ROUND((U820+Y820)-MAX(0.3*(U820-138-247),0),0)</f>
        <v>660</v>
      </c>
      <c r="AC820" s="136">
        <f>ROUND((V820+Z820)-MAX(0.3*(V820-138-247),0),0)</f>
        <v>805</v>
      </c>
      <c r="AD820" s="203">
        <v>18813</v>
      </c>
      <c r="AE820" s="136">
        <v>470</v>
      </c>
      <c r="AF820" s="136">
        <v>0</v>
      </c>
      <c r="AG820" s="136">
        <f>SUM(AE820:AF820)</f>
        <v>470</v>
      </c>
      <c r="AH820" s="136">
        <f>ROUND((AG820+W820)-MAX(0.3*(AG820-138-247),0),0)</f>
        <v>564</v>
      </c>
      <c r="AI820" s="203">
        <v>980</v>
      </c>
      <c r="AJ820" s="204">
        <v>20.5</v>
      </c>
      <c r="AK820" s="136">
        <v>0</v>
      </c>
      <c r="AL820" s="136">
        <v>22</v>
      </c>
      <c r="AM820" s="136">
        <v>38</v>
      </c>
      <c r="AN820" s="6">
        <f>ROUND(AL820/(AL820+AM820),2)</f>
        <v>0.37</v>
      </c>
      <c r="AO820" s="136">
        <v>12</v>
      </c>
      <c r="AP820" s="136">
        <v>18</v>
      </c>
      <c r="AQ820" s="6">
        <v>0.4</v>
      </c>
      <c r="AR820" s="149">
        <v>7.6499999999999999E-2</v>
      </c>
      <c r="AS820" s="149">
        <v>0.34</v>
      </c>
      <c r="AT820" s="149">
        <v>0.4</v>
      </c>
      <c r="AU820" s="149">
        <v>0.4</v>
      </c>
      <c r="AV820" s="136">
        <v>323</v>
      </c>
      <c r="AW820" s="136">
        <v>2152</v>
      </c>
      <c r="AX820" s="136">
        <v>3556</v>
      </c>
      <c r="AY820" s="136">
        <v>3556</v>
      </c>
      <c r="AZ820" s="149">
        <v>7.6499999999999999E-2</v>
      </c>
      <c r="BA820" s="149">
        <v>0.1598</v>
      </c>
      <c r="BB820" s="149">
        <v>0.21060000000000001</v>
      </c>
      <c r="BC820" s="149">
        <v>0.21060000000000001</v>
      </c>
      <c r="BD820" s="138">
        <v>0</v>
      </c>
      <c r="BE820" s="138"/>
      <c r="BF820" s="138"/>
      <c r="BG820" s="136">
        <v>0</v>
      </c>
      <c r="BH820" s="6">
        <v>4.25</v>
      </c>
      <c r="BI820" s="6">
        <v>4.25</v>
      </c>
      <c r="BJ820" s="136">
        <v>75763</v>
      </c>
      <c r="BK820" s="136">
        <v>13533</v>
      </c>
      <c r="BL820" s="136">
        <v>910</v>
      </c>
      <c r="BM820" s="136">
        <v>61320</v>
      </c>
      <c r="BN820" s="238">
        <v>528321</v>
      </c>
      <c r="BO820" s="136">
        <v>141465.58333333305</v>
      </c>
      <c r="BP820" s="136">
        <v>231795.93163333301</v>
      </c>
      <c r="BQ820" s="136">
        <v>33141.126266666703</v>
      </c>
      <c r="BR820" s="136">
        <v>406198.96918888902</v>
      </c>
      <c r="BS820" s="136">
        <v>103375.375288889</v>
      </c>
      <c r="BT820" s="136">
        <v>7633.4497777777797</v>
      </c>
      <c r="BU820" s="136">
        <v>124979.26405555601</v>
      </c>
    </row>
    <row r="821" spans="1:73">
      <c r="A821" s="4" t="s">
        <v>73</v>
      </c>
      <c r="B821" s="137">
        <v>4</v>
      </c>
      <c r="C821" s="137">
        <v>1996</v>
      </c>
      <c r="D821" s="190">
        <v>2504858</v>
      </c>
      <c r="E821" s="141">
        <v>1183048</v>
      </c>
      <c r="F821" s="141">
        <v>65620</v>
      </c>
      <c r="G821" s="191">
        <v>5.3</v>
      </c>
      <c r="H821" s="209"/>
      <c r="I821" s="209"/>
      <c r="J821" s="209"/>
      <c r="K821" s="145">
        <v>57976</v>
      </c>
      <c r="L821" s="197"/>
      <c r="N821" s="140">
        <v>50012919</v>
      </c>
      <c r="O821" s="145">
        <v>28181</v>
      </c>
      <c r="P821" s="145">
        <v>58166</v>
      </c>
      <c r="Q821" s="145">
        <v>22747</v>
      </c>
      <c r="R821" s="145">
        <v>273900.3</v>
      </c>
      <c r="S821" s="145">
        <v>108867.3</v>
      </c>
      <c r="T821" s="145">
        <v>162</v>
      </c>
      <c r="U821" s="145">
        <v>204</v>
      </c>
      <c r="V821" s="145">
        <v>247</v>
      </c>
      <c r="W821" s="145">
        <v>119</v>
      </c>
      <c r="X821" s="145">
        <v>218</v>
      </c>
      <c r="Y821" s="145">
        <v>313</v>
      </c>
      <c r="Z821" s="145">
        <v>397</v>
      </c>
      <c r="AA821" s="136">
        <f>ROUND((T821+X821)-MAX(0.3*(T821-138-247),0),0)</f>
        <v>380</v>
      </c>
      <c r="AB821" s="136">
        <f>ROUND((U821+Y821)-MAX(0.3*(U821-138-247),0),0)</f>
        <v>517</v>
      </c>
      <c r="AC821" s="136">
        <f>ROUND((V821+Z821)-MAX(0.3*(V821-138-247),0),0)</f>
        <v>644</v>
      </c>
      <c r="AD821" s="203">
        <v>8181</v>
      </c>
      <c r="AE821" s="136">
        <v>470</v>
      </c>
      <c r="AF821" s="136">
        <v>0</v>
      </c>
      <c r="AG821" s="136">
        <f>SUM(AE821:AF821)</f>
        <v>470</v>
      </c>
      <c r="AH821" s="136">
        <f>ROUND((AG821+W821)-MAX(0.3*(AG821-138-247),0),0)</f>
        <v>564</v>
      </c>
      <c r="AI821" s="203">
        <v>449</v>
      </c>
      <c r="AJ821" s="204">
        <v>17.2</v>
      </c>
      <c r="AK821" s="136">
        <v>1</v>
      </c>
      <c r="AL821" s="136">
        <v>87</v>
      </c>
      <c r="AM821" s="136">
        <v>12</v>
      </c>
      <c r="AN821" s="6">
        <f>ROUND(AL821/(AL821+AM821),2)</f>
        <v>0.88</v>
      </c>
      <c r="AO821" s="136">
        <v>30</v>
      </c>
      <c r="AP821" s="136">
        <v>5</v>
      </c>
      <c r="AQ821" s="6">
        <v>0.86</v>
      </c>
      <c r="AR821" s="149">
        <v>7.6499999999999999E-2</v>
      </c>
      <c r="AS821" s="149">
        <v>0.34</v>
      </c>
      <c r="AT821" s="149">
        <v>0.4</v>
      </c>
      <c r="AU821" s="149">
        <v>0.4</v>
      </c>
      <c r="AV821" s="136">
        <v>323</v>
      </c>
      <c r="AW821" s="136">
        <v>2152</v>
      </c>
      <c r="AX821" s="136">
        <v>3556</v>
      </c>
      <c r="AY821" s="136">
        <v>3556</v>
      </c>
      <c r="AZ821" s="149">
        <v>7.6499999999999999E-2</v>
      </c>
      <c r="BA821" s="149">
        <v>0.1598</v>
      </c>
      <c r="BB821" s="149">
        <v>0.21060000000000001</v>
      </c>
      <c r="BC821" s="149">
        <v>0.21060000000000001</v>
      </c>
      <c r="BD821" s="138">
        <v>0</v>
      </c>
      <c r="BE821" s="138"/>
      <c r="BF821" s="138"/>
      <c r="BG821" s="136">
        <v>0</v>
      </c>
      <c r="BH821" s="6">
        <v>4.75</v>
      </c>
      <c r="BI821" s="6">
        <v>4.75</v>
      </c>
      <c r="BJ821" s="136">
        <v>94368</v>
      </c>
      <c r="BK821" s="136">
        <v>19474</v>
      </c>
      <c r="BL821" s="136">
        <v>1118</v>
      </c>
      <c r="BM821" s="136">
        <v>73776</v>
      </c>
      <c r="BN821" s="238">
        <v>362635</v>
      </c>
      <c r="BO821" s="136">
        <v>90662.083333333299</v>
      </c>
      <c r="BP821" s="136">
        <v>150280.63414444399</v>
      </c>
      <c r="BQ821" s="136">
        <v>25109.345766666702</v>
      </c>
      <c r="BR821" s="136">
        <v>313344.000955556</v>
      </c>
      <c r="BS821" s="136">
        <v>85824.0395333333</v>
      </c>
      <c r="BT821" s="136">
        <v>7757.1032666666697</v>
      </c>
      <c r="BU821" s="136">
        <v>113457.3894</v>
      </c>
    </row>
    <row r="822" spans="1:73">
      <c r="A822" s="4" t="s">
        <v>74</v>
      </c>
      <c r="B822" s="137">
        <v>5</v>
      </c>
      <c r="C822" s="137">
        <v>1996</v>
      </c>
      <c r="D822" s="190">
        <v>31780829</v>
      </c>
      <c r="E822" s="141">
        <v>14300443</v>
      </c>
      <c r="F822" s="141">
        <v>1122173</v>
      </c>
      <c r="G822" s="191">
        <v>7.3</v>
      </c>
      <c r="H822" s="209"/>
      <c r="I822" s="209"/>
      <c r="J822" s="209"/>
      <c r="K822" s="145">
        <v>964186</v>
      </c>
      <c r="L822" s="197"/>
      <c r="N822" s="140">
        <v>828822422</v>
      </c>
      <c r="O822" s="145">
        <v>1288489</v>
      </c>
      <c r="P822" s="145">
        <v>2625833</v>
      </c>
      <c r="Q822" s="145">
        <v>895960</v>
      </c>
      <c r="R822" s="145">
        <v>3143390</v>
      </c>
      <c r="S822" s="145">
        <v>1169132</v>
      </c>
      <c r="T822" s="145">
        <v>490</v>
      </c>
      <c r="U822" s="145">
        <v>607</v>
      </c>
      <c r="V822" s="145">
        <v>723</v>
      </c>
      <c r="W822" s="145">
        <v>119</v>
      </c>
      <c r="X822" s="145">
        <v>218</v>
      </c>
      <c r="Y822" s="145">
        <v>313</v>
      </c>
      <c r="Z822" s="145">
        <v>397</v>
      </c>
      <c r="AA822" s="136">
        <f>ROUND((T822+X822)-MAX(0.3*(T822-138-247),0),0)</f>
        <v>677</v>
      </c>
      <c r="AB822" s="136">
        <f>ROUND((U822+Y822)-MAX(0.3*(U822-138-247),0),0)</f>
        <v>853</v>
      </c>
      <c r="AC822" s="136">
        <f>ROUND((V822+Z822)-MAX(0.3*(V822-138-247),0),0)</f>
        <v>1019</v>
      </c>
      <c r="AD822" s="203">
        <v>198497</v>
      </c>
      <c r="AE822" s="136">
        <v>470</v>
      </c>
      <c r="AF822" s="136">
        <v>156</v>
      </c>
      <c r="AG822" s="136">
        <f>SUM(AE822:AF822)</f>
        <v>626</v>
      </c>
      <c r="AH822" s="136">
        <f>ROUND((AG822+W822)-MAX(0.3*(AG822-138-247),0),0)</f>
        <v>673</v>
      </c>
      <c r="AI822" s="203">
        <v>5472</v>
      </c>
      <c r="AJ822" s="204">
        <v>16.899999999999999</v>
      </c>
      <c r="AK822" s="136">
        <v>0</v>
      </c>
      <c r="AL822" s="136">
        <v>39</v>
      </c>
      <c r="AM822" s="136">
        <v>41</v>
      </c>
      <c r="AN822" s="6">
        <f>ROUND(AL822/(AL822+AM822),2)</f>
        <v>0.49</v>
      </c>
      <c r="AO822" s="136">
        <v>22</v>
      </c>
      <c r="AP822" s="136">
        <v>16</v>
      </c>
      <c r="AQ822" s="6">
        <v>0.57999999999999996</v>
      </c>
      <c r="AR822" s="149">
        <v>7.6499999999999999E-2</v>
      </c>
      <c r="AS822" s="149">
        <v>0.34</v>
      </c>
      <c r="AT822" s="149">
        <v>0.4</v>
      </c>
      <c r="AU822" s="149">
        <v>0.4</v>
      </c>
      <c r="AV822" s="136">
        <v>323</v>
      </c>
      <c r="AW822" s="136">
        <v>2152</v>
      </c>
      <c r="AX822" s="136">
        <v>3556</v>
      </c>
      <c r="AY822" s="136">
        <v>3556</v>
      </c>
      <c r="AZ822" s="149">
        <v>7.6499999999999999E-2</v>
      </c>
      <c r="BA822" s="149">
        <v>0.1598</v>
      </c>
      <c r="BB822" s="149">
        <v>0.21060000000000001</v>
      </c>
      <c r="BC822" s="149">
        <v>0.21060000000000001</v>
      </c>
      <c r="BD822" s="138">
        <v>0</v>
      </c>
      <c r="BE822" s="138"/>
      <c r="BF822" s="138"/>
      <c r="BG822" s="136">
        <v>0</v>
      </c>
      <c r="BH822" s="6">
        <v>4.75</v>
      </c>
      <c r="BI822" s="6">
        <v>4.75</v>
      </c>
      <c r="BJ822" s="136">
        <v>1044753</v>
      </c>
      <c r="BK822" s="136">
        <v>332007</v>
      </c>
      <c r="BL822" s="136">
        <v>21786</v>
      </c>
      <c r="BM822" s="136">
        <v>690960</v>
      </c>
      <c r="BN822" s="238">
        <v>5106746</v>
      </c>
      <c r="BO822" s="136">
        <v>1141598</v>
      </c>
      <c r="BP822" s="136">
        <v>1686979.43367778</v>
      </c>
      <c r="BQ822" s="136">
        <v>176436.46268888901</v>
      </c>
      <c r="BR822" s="136">
        <v>2414950.2576888902</v>
      </c>
      <c r="BS822" s="136">
        <v>695686.84701111098</v>
      </c>
      <c r="BT822" s="136">
        <v>35138.380122222203</v>
      </c>
      <c r="BU822" s="136">
        <v>773286.46767777798</v>
      </c>
    </row>
    <row r="823" spans="1:73">
      <c r="A823" s="4" t="s">
        <v>75</v>
      </c>
      <c r="B823" s="137">
        <v>6</v>
      </c>
      <c r="C823" s="137">
        <v>1996</v>
      </c>
      <c r="D823" s="190">
        <v>3812716</v>
      </c>
      <c r="E823" s="141">
        <v>2063318</v>
      </c>
      <c r="F823" s="141">
        <v>91414</v>
      </c>
      <c r="G823" s="191">
        <v>4.2</v>
      </c>
      <c r="H823" s="209"/>
      <c r="I823" s="209"/>
      <c r="J823" s="209"/>
      <c r="K823" s="145">
        <v>121081</v>
      </c>
      <c r="L823" s="197"/>
      <c r="N823" s="140">
        <v>102272385</v>
      </c>
      <c r="O823" s="145">
        <v>365256</v>
      </c>
      <c r="P823" s="145">
        <v>98525</v>
      </c>
      <c r="Q823" s="145">
        <v>35447</v>
      </c>
      <c r="R823" s="145">
        <v>243692.3</v>
      </c>
      <c r="S823" s="145">
        <v>101394</v>
      </c>
      <c r="T823" s="145">
        <v>280</v>
      </c>
      <c r="U823" s="145">
        <v>356</v>
      </c>
      <c r="V823" s="145">
        <v>432</v>
      </c>
      <c r="W823" s="145">
        <v>119</v>
      </c>
      <c r="X823" s="145">
        <v>218</v>
      </c>
      <c r="Y823" s="145">
        <v>313</v>
      </c>
      <c r="Z823" s="145">
        <v>397</v>
      </c>
      <c r="AA823" s="136">
        <f>ROUND((T823+X823)-MAX(0.3*(T823-138-247),0),0)</f>
        <v>498</v>
      </c>
      <c r="AB823" s="136">
        <f>ROUND((U823+Y823)-MAX(0.3*(U823-138-247),0),0)</f>
        <v>669</v>
      </c>
      <c r="AC823" s="136">
        <f>ROUND((V823+Z823)-MAX(0.3*(V823-138-247),0),0)</f>
        <v>815</v>
      </c>
      <c r="AD823" s="203">
        <v>6713</v>
      </c>
      <c r="AE823" s="136">
        <v>470</v>
      </c>
      <c r="AF823" s="136">
        <v>56</v>
      </c>
      <c r="AG823" s="136">
        <f>SUM(AE823:AF823)</f>
        <v>526</v>
      </c>
      <c r="AH823" s="136">
        <f>ROUND((AG823+W823)-MAX(0.3*(AG823-138-247),0),0)</f>
        <v>603</v>
      </c>
      <c r="AI823" s="203">
        <v>412</v>
      </c>
      <c r="AJ823" s="204">
        <v>10.6</v>
      </c>
      <c r="AK823" s="136">
        <v>1</v>
      </c>
      <c r="AL823" s="136">
        <v>24</v>
      </c>
      <c r="AM823" s="136">
        <v>41</v>
      </c>
      <c r="AN823" s="6">
        <f>ROUND(AL823/(AL823+AM823),2)</f>
        <v>0.37</v>
      </c>
      <c r="AO823" s="136">
        <v>16</v>
      </c>
      <c r="AP823" s="136">
        <v>19</v>
      </c>
      <c r="AQ823" s="6">
        <v>0.46</v>
      </c>
      <c r="AR823" s="149">
        <v>7.6499999999999999E-2</v>
      </c>
      <c r="AS823" s="149">
        <v>0.34</v>
      </c>
      <c r="AT823" s="149">
        <v>0.4</v>
      </c>
      <c r="AU823" s="149">
        <v>0.4</v>
      </c>
      <c r="AV823" s="136">
        <v>323</v>
      </c>
      <c r="AW823" s="136">
        <v>2152</v>
      </c>
      <c r="AX823" s="136">
        <v>3556</v>
      </c>
      <c r="AY823" s="136">
        <v>3556</v>
      </c>
      <c r="AZ823" s="149">
        <v>7.6499999999999999E-2</v>
      </c>
      <c r="BA823" s="149">
        <v>0.1598</v>
      </c>
      <c r="BB823" s="149">
        <v>0.21060000000000001</v>
      </c>
      <c r="BC823" s="149">
        <v>0.21060000000000001</v>
      </c>
      <c r="BD823" s="138">
        <v>0</v>
      </c>
      <c r="BE823" s="138"/>
      <c r="BF823" s="138"/>
      <c r="BG823" s="136">
        <v>0</v>
      </c>
      <c r="BH823" s="6">
        <v>4.75</v>
      </c>
      <c r="BI823" s="6">
        <v>4.75</v>
      </c>
      <c r="BJ823" s="136">
        <v>57501</v>
      </c>
      <c r="BK823" s="136">
        <v>9542</v>
      </c>
      <c r="BL823" s="136">
        <v>545</v>
      </c>
      <c r="BM823" s="136">
        <v>47414</v>
      </c>
      <c r="BN823" s="238">
        <v>270580</v>
      </c>
      <c r="BO823" s="136">
        <v>70523.166666666672</v>
      </c>
      <c r="BP823" s="136">
        <v>117969.299155556</v>
      </c>
      <c r="BQ823" s="136">
        <v>27749.079222222201</v>
      </c>
      <c r="BR823" s="136">
        <v>308732.9498</v>
      </c>
      <c r="BS823" s="136">
        <v>35003.242844444401</v>
      </c>
      <c r="BT823" s="136">
        <v>3556.8561888888898</v>
      </c>
      <c r="BU823" s="136">
        <v>48085.221144444396</v>
      </c>
    </row>
    <row r="824" spans="1:73">
      <c r="A824" s="4" t="s">
        <v>76</v>
      </c>
      <c r="B824" s="137">
        <v>7</v>
      </c>
      <c r="C824" s="137">
        <v>1996</v>
      </c>
      <c r="D824" s="190">
        <v>3267030</v>
      </c>
      <c r="E824" s="141">
        <v>1645952</v>
      </c>
      <c r="F824" s="141">
        <v>95775</v>
      </c>
      <c r="G824" s="191">
        <v>5.5</v>
      </c>
      <c r="H824" s="209"/>
      <c r="I824" s="209"/>
      <c r="J824" s="209"/>
      <c r="K824" s="145">
        <v>129111</v>
      </c>
      <c r="L824" s="197"/>
      <c r="N824" s="140">
        <v>110588370</v>
      </c>
      <c r="O824" s="145">
        <v>174895</v>
      </c>
      <c r="P824" s="145">
        <v>161733</v>
      </c>
      <c r="Q824" s="145">
        <v>58117</v>
      </c>
      <c r="R824" s="145">
        <v>222757.7</v>
      </c>
      <c r="S824" s="145">
        <v>99870.25</v>
      </c>
      <c r="T824" s="145">
        <v>513</v>
      </c>
      <c r="U824" s="145">
        <v>636</v>
      </c>
      <c r="V824" s="145">
        <v>741</v>
      </c>
      <c r="W824" s="145">
        <v>119</v>
      </c>
      <c r="X824" s="145">
        <v>218</v>
      </c>
      <c r="Y824" s="145">
        <v>313</v>
      </c>
      <c r="Z824" s="145">
        <v>397</v>
      </c>
      <c r="AA824" s="136">
        <f>ROUND((T824+X824)-MAX(0.3*(T824-138-247),0),0)</f>
        <v>693</v>
      </c>
      <c r="AB824" s="136">
        <f>ROUND((U824+Y824)-MAX(0.3*(U824-138-247),0),0)</f>
        <v>874</v>
      </c>
      <c r="AC824" s="136">
        <f>ROUND((V824+Z824)-MAX(0.3*(V824-138-247),0),0)</f>
        <v>1031</v>
      </c>
      <c r="AD824" s="203">
        <v>6559</v>
      </c>
      <c r="AE824" s="136">
        <v>470</v>
      </c>
      <c r="AF824" s="136"/>
      <c r="AG824" s="136">
        <f>SUM(AE824:AF824)</f>
        <v>470</v>
      </c>
      <c r="AH824" s="136">
        <f>ROUND((AG824+W824)-MAX(0.3*(AG824-138-247),0),0)</f>
        <v>564</v>
      </c>
      <c r="AI824" s="203">
        <v>392</v>
      </c>
      <c r="AJ824" s="204">
        <v>11.7</v>
      </c>
      <c r="AK824" s="136">
        <v>0</v>
      </c>
      <c r="AL824" s="136">
        <v>91</v>
      </c>
      <c r="AM824" s="136">
        <v>60</v>
      </c>
      <c r="AN824" s="6">
        <f>ROUND(AL824/(AL824+AM824),2)</f>
        <v>0.6</v>
      </c>
      <c r="AO824" s="136">
        <v>19</v>
      </c>
      <c r="AP824" s="136">
        <v>17</v>
      </c>
      <c r="AQ824" s="6">
        <v>0.53</v>
      </c>
      <c r="AR824" s="149">
        <v>7.6499999999999999E-2</v>
      </c>
      <c r="AS824" s="149">
        <v>0.34</v>
      </c>
      <c r="AT824" s="149">
        <v>0.4</v>
      </c>
      <c r="AU824" s="149">
        <v>0.4</v>
      </c>
      <c r="AV824" s="136">
        <v>323</v>
      </c>
      <c r="AW824" s="136">
        <v>2152</v>
      </c>
      <c r="AX824" s="136">
        <v>3556</v>
      </c>
      <c r="AY824" s="136">
        <v>3556</v>
      </c>
      <c r="AZ824" s="149">
        <v>7.6499999999999999E-2</v>
      </c>
      <c r="BA824" s="149">
        <v>0.1598</v>
      </c>
      <c r="BB824" s="149">
        <v>0.21060000000000001</v>
      </c>
      <c r="BC824" s="149">
        <v>0.21060000000000001</v>
      </c>
      <c r="BD824" s="138">
        <v>0</v>
      </c>
      <c r="BE824" s="138"/>
      <c r="BF824" s="138"/>
      <c r="BG824" s="136">
        <v>0</v>
      </c>
      <c r="BH824" s="6">
        <v>4.75</v>
      </c>
      <c r="BI824" s="6">
        <v>4.7699999999999996</v>
      </c>
      <c r="BJ824" s="136">
        <v>46121</v>
      </c>
      <c r="BK824" s="136">
        <v>7483</v>
      </c>
      <c r="BL824" s="136">
        <v>517</v>
      </c>
      <c r="BM824" s="136">
        <v>38121</v>
      </c>
      <c r="BN824" s="238">
        <v>328585</v>
      </c>
      <c r="BO824" s="136">
        <v>62520.25</v>
      </c>
      <c r="BP824" s="136">
        <v>96154.131788888903</v>
      </c>
      <c r="BQ824" s="136">
        <v>15350.6331444444</v>
      </c>
      <c r="BR824" s="136">
        <v>235106.07694444401</v>
      </c>
      <c r="BS824" s="136">
        <v>37566.647900000004</v>
      </c>
      <c r="BT824" s="136">
        <v>2154.5904666666702</v>
      </c>
      <c r="BU824" s="136">
        <v>45509.049511111101</v>
      </c>
    </row>
    <row r="825" spans="1:73">
      <c r="A825" s="4" t="s">
        <v>77</v>
      </c>
      <c r="B825" s="137">
        <v>8</v>
      </c>
      <c r="C825" s="137">
        <v>1996</v>
      </c>
      <c r="D825" s="190">
        <v>727090</v>
      </c>
      <c r="E825" s="141">
        <v>368254</v>
      </c>
      <c r="F825" s="141">
        <v>19880</v>
      </c>
      <c r="G825" s="191">
        <v>5.0999999999999996</v>
      </c>
      <c r="H825" s="209"/>
      <c r="I825" s="209"/>
      <c r="J825" s="209"/>
      <c r="K825" s="145">
        <v>29156</v>
      </c>
      <c r="L825" s="197"/>
      <c r="N825" s="140">
        <v>19495317</v>
      </c>
      <c r="O825" s="145">
        <v>12837</v>
      </c>
      <c r="P825" s="145">
        <v>23367</v>
      </c>
      <c r="Q825" s="145">
        <v>10388</v>
      </c>
      <c r="R825" s="145">
        <v>57836.42</v>
      </c>
      <c r="S825" s="145">
        <v>21421</v>
      </c>
      <c r="T825" s="145">
        <v>270</v>
      </c>
      <c r="U825" s="145">
        <v>338</v>
      </c>
      <c r="V825" s="145">
        <v>407</v>
      </c>
      <c r="W825" s="145">
        <v>119</v>
      </c>
      <c r="X825" s="145">
        <v>218</v>
      </c>
      <c r="Y825" s="145">
        <v>313</v>
      </c>
      <c r="Z825" s="145">
        <v>397</v>
      </c>
      <c r="AA825" s="136">
        <f>ROUND((T825+X825)-MAX(0.3*(T825-138-247),0),0)</f>
        <v>488</v>
      </c>
      <c r="AB825" s="136">
        <f>ROUND((U825+Y825)-MAX(0.3*(U825-138-247),0),0)</f>
        <v>651</v>
      </c>
      <c r="AC825" s="136">
        <f>ROUND((V825+Z825)-MAX(0.3*(V825-138-247),0),0)</f>
        <v>797</v>
      </c>
      <c r="AD825" s="203">
        <v>2681</v>
      </c>
      <c r="AE825" s="136">
        <v>470</v>
      </c>
      <c r="AF825" s="136">
        <v>0</v>
      </c>
      <c r="AG825" s="136">
        <f>SUM(AE825:AF825)</f>
        <v>470</v>
      </c>
      <c r="AH825" s="136">
        <f>ROUND((AG825+W825)-MAX(0.3*(AG825-138-247),0),0)</f>
        <v>564</v>
      </c>
      <c r="AI825" s="203">
        <v>63</v>
      </c>
      <c r="AJ825" s="204">
        <v>8.6</v>
      </c>
      <c r="AK825" s="136">
        <v>1</v>
      </c>
      <c r="AL825" s="136">
        <v>14</v>
      </c>
      <c r="AM825" s="136">
        <v>27</v>
      </c>
      <c r="AN825" s="6">
        <f>ROUND(AL825/(AL825+AM825),2)</f>
        <v>0.34</v>
      </c>
      <c r="AO825" s="136">
        <v>15</v>
      </c>
      <c r="AP825" s="136">
        <v>6</v>
      </c>
      <c r="AQ825" s="6">
        <v>0.71</v>
      </c>
      <c r="AR825" s="149">
        <v>7.6499999999999999E-2</v>
      </c>
      <c r="AS825" s="149">
        <v>0.34</v>
      </c>
      <c r="AT825" s="149">
        <v>0.4</v>
      </c>
      <c r="AU825" s="149">
        <v>0.4</v>
      </c>
      <c r="AV825" s="136">
        <v>323</v>
      </c>
      <c r="AW825" s="136">
        <v>2152</v>
      </c>
      <c r="AX825" s="136">
        <v>3556</v>
      </c>
      <c r="AY825" s="136">
        <v>3556</v>
      </c>
      <c r="AZ825" s="149">
        <v>7.6499999999999999E-2</v>
      </c>
      <c r="BA825" s="149">
        <v>0.1598</v>
      </c>
      <c r="BB825" s="149">
        <v>0.21060000000000001</v>
      </c>
      <c r="BC825" s="149">
        <v>0.21060000000000001</v>
      </c>
      <c r="BD825" s="138">
        <v>0</v>
      </c>
      <c r="BE825" s="138"/>
      <c r="BF825" s="138"/>
      <c r="BG825" s="136">
        <v>0</v>
      </c>
      <c r="BH825" s="6">
        <v>4.75</v>
      </c>
      <c r="BI825" s="6">
        <v>4.75</v>
      </c>
      <c r="BJ825" s="136">
        <v>11447</v>
      </c>
      <c r="BK825" s="136">
        <v>1560</v>
      </c>
      <c r="BL825" s="136">
        <v>125</v>
      </c>
      <c r="BM825" s="136">
        <v>9762</v>
      </c>
      <c r="BN825" s="238">
        <v>81766</v>
      </c>
      <c r="BO825" s="136">
        <v>15853.5</v>
      </c>
      <c r="BP825" s="136">
        <v>26425.787722222201</v>
      </c>
      <c r="BQ825" s="136">
        <v>4234.7845666666699</v>
      </c>
      <c r="BR825" s="136">
        <v>66699.748277777806</v>
      </c>
      <c r="BS825" s="136">
        <v>12001.122788888901</v>
      </c>
      <c r="BT825" s="136">
        <v>809.30644444444397</v>
      </c>
      <c r="BU825" s="136">
        <v>15388.1097777778</v>
      </c>
    </row>
    <row r="826" spans="1:73">
      <c r="A826" s="4" t="s">
        <v>78</v>
      </c>
      <c r="B826" s="137">
        <v>9</v>
      </c>
      <c r="C826" s="137">
        <v>1996</v>
      </c>
      <c r="D826" s="190">
        <v>538273</v>
      </c>
      <c r="E826" s="141">
        <v>263163</v>
      </c>
      <c r="F826" s="141">
        <v>24215</v>
      </c>
      <c r="G826" s="191">
        <v>8.4</v>
      </c>
      <c r="H826" s="209"/>
      <c r="I826" s="209"/>
      <c r="J826" s="209"/>
      <c r="K826" s="145">
        <v>47823</v>
      </c>
      <c r="L826" s="197"/>
      <c r="N826" s="140">
        <v>19195399</v>
      </c>
      <c r="O826" s="145">
        <v>18109</v>
      </c>
      <c r="P826" s="145">
        <v>70201</v>
      </c>
      <c r="Q826" s="145">
        <v>25721</v>
      </c>
      <c r="R826" s="145">
        <v>92750.84</v>
      </c>
      <c r="S826" s="145">
        <v>42351.08</v>
      </c>
      <c r="T826" s="145">
        <v>330</v>
      </c>
      <c r="U826" s="145">
        <v>420</v>
      </c>
      <c r="V826" s="145">
        <v>513</v>
      </c>
      <c r="W826" s="145">
        <v>119</v>
      </c>
      <c r="X826" s="145">
        <v>218</v>
      </c>
      <c r="Y826" s="145">
        <v>313</v>
      </c>
      <c r="Z826" s="145">
        <v>397</v>
      </c>
      <c r="AA826" s="136">
        <f>ROUND((T826+X826)-MAX(0.3*(T826-138-247),0),0)</f>
        <v>548</v>
      </c>
      <c r="AB826" s="136">
        <f>ROUND((U826+Y826)-MAX(0.3*(U826-138-247),0),0)</f>
        <v>723</v>
      </c>
      <c r="AC826" s="136">
        <f>ROUND((V826+Z826)-MAX(0.3*(V826-138-247),0),0)</f>
        <v>872</v>
      </c>
      <c r="AD826" s="203">
        <v>4384</v>
      </c>
      <c r="AE826" s="136">
        <v>470</v>
      </c>
      <c r="AF826" s="136">
        <v>5</v>
      </c>
      <c r="AG826" s="136">
        <f>SUM(AE826:AF826)</f>
        <v>475</v>
      </c>
      <c r="AH826" s="136">
        <f>ROUND((AG826+W826)-MAX(0.3*(AG826-138-247),0),0)</f>
        <v>567</v>
      </c>
      <c r="AI826" s="203">
        <v>130</v>
      </c>
      <c r="AJ826" s="204">
        <v>24.1</v>
      </c>
      <c r="AK826" s="136"/>
      <c r="AL826" s="136"/>
      <c r="AM826" s="136"/>
      <c r="AN826" s="6"/>
      <c r="AO826" s="136"/>
      <c r="AP826" s="136"/>
      <c r="AQ826" s="6"/>
      <c r="AR826" s="149">
        <v>7.6499999999999999E-2</v>
      </c>
      <c r="AS826" s="149">
        <v>0.34</v>
      </c>
      <c r="AT826" s="149">
        <v>0.4</v>
      </c>
      <c r="AU826" s="149">
        <v>0.4</v>
      </c>
      <c r="AV826" s="136">
        <v>323</v>
      </c>
      <c r="AW826" s="136">
        <v>2152</v>
      </c>
      <c r="AX826" s="136">
        <v>3556</v>
      </c>
      <c r="AY826" s="136">
        <v>3556</v>
      </c>
      <c r="AZ826" s="149">
        <v>7.6499999999999999E-2</v>
      </c>
      <c r="BA826" s="149">
        <v>0.1598</v>
      </c>
      <c r="BB826" s="149">
        <v>0.21060000000000001</v>
      </c>
      <c r="BC826" s="149">
        <v>0.21060000000000001</v>
      </c>
      <c r="BD826" s="138">
        <v>0</v>
      </c>
      <c r="BE826" s="138"/>
      <c r="BF826" s="138"/>
      <c r="BG826" s="136">
        <v>0</v>
      </c>
      <c r="BH826" s="6">
        <v>4.25</v>
      </c>
      <c r="BI826" s="6">
        <v>5.25</v>
      </c>
      <c r="BJ826" s="136">
        <v>20270</v>
      </c>
      <c r="BK826" s="136">
        <v>3050</v>
      </c>
      <c r="BL826" s="136">
        <v>185</v>
      </c>
      <c r="BM826" s="136">
        <v>17035</v>
      </c>
      <c r="BN826" s="238">
        <v>143325</v>
      </c>
      <c r="BO826" s="136">
        <v>16203</v>
      </c>
      <c r="BP826" s="136">
        <v>45224.700177777799</v>
      </c>
      <c r="BQ826" s="136">
        <v>1287.0189333333301</v>
      </c>
      <c r="BR826" s="136">
        <v>49457.988711111102</v>
      </c>
      <c r="BS826" s="136">
        <v>15893.3133</v>
      </c>
      <c r="BT826" s="136">
        <v>242.72991111111099</v>
      </c>
      <c r="BU826" s="136">
        <v>16529.425866666701</v>
      </c>
    </row>
    <row r="827" spans="1:73">
      <c r="A827" s="4" t="s">
        <v>80</v>
      </c>
      <c r="B827" s="137">
        <v>10</v>
      </c>
      <c r="C827" s="137">
        <v>1996</v>
      </c>
      <c r="D827" s="190">
        <v>14426911</v>
      </c>
      <c r="E827" s="141">
        <v>6800128</v>
      </c>
      <c r="F827" s="141">
        <v>369862</v>
      </c>
      <c r="G827" s="191">
        <v>5.2</v>
      </c>
      <c r="H827" s="209"/>
      <c r="I827" s="209"/>
      <c r="J827" s="209"/>
      <c r="K827" s="145">
        <v>370912</v>
      </c>
      <c r="L827" s="197"/>
      <c r="N827" s="140">
        <v>366382132</v>
      </c>
      <c r="O827" s="145">
        <v>335934</v>
      </c>
      <c r="P827" s="145">
        <v>560561</v>
      </c>
      <c r="Q827" s="145">
        <v>209718</v>
      </c>
      <c r="R827" s="145">
        <v>1371352</v>
      </c>
      <c r="S827" s="145">
        <v>590417.6</v>
      </c>
      <c r="T827" s="145">
        <v>241</v>
      </c>
      <c r="U827" s="145">
        <v>303</v>
      </c>
      <c r="V827" s="145">
        <v>364</v>
      </c>
      <c r="W827" s="145">
        <v>119</v>
      </c>
      <c r="X827" s="145">
        <v>218</v>
      </c>
      <c r="Y827" s="145">
        <v>313</v>
      </c>
      <c r="Z827" s="145">
        <v>397</v>
      </c>
      <c r="AA827" s="136">
        <f>ROUND((T827+X827)-MAX(0.3*(T827-138-247),0),0)</f>
        <v>459</v>
      </c>
      <c r="AB827" s="136">
        <f>ROUND((U827+Y827)-MAX(0.3*(U827-138-247),0),0)</f>
        <v>616</v>
      </c>
      <c r="AC827" s="136">
        <f>ROUND((V827+Z827)-MAX(0.3*(V827-138-247),0),0)</f>
        <v>761</v>
      </c>
      <c r="AD827" s="203">
        <v>47765</v>
      </c>
      <c r="AE827" s="136">
        <v>470</v>
      </c>
      <c r="AF827" s="136">
        <v>0</v>
      </c>
      <c r="AG827" s="136">
        <f>SUM(AE827:AF827)</f>
        <v>470</v>
      </c>
      <c r="AH827" s="136">
        <f>ROUND((AG827+W827)-MAX(0.3*(AG827-138-247),0),0)</f>
        <v>564</v>
      </c>
      <c r="AI827" s="203">
        <v>2037</v>
      </c>
      <c r="AJ827" s="204">
        <v>14.2</v>
      </c>
      <c r="AK827" s="136">
        <v>1</v>
      </c>
      <c r="AL827" s="136">
        <v>63</v>
      </c>
      <c r="AM827" s="136">
        <v>57</v>
      </c>
      <c r="AN827" s="6">
        <f>ROUND(AL827/(AL827+AM827),2)</f>
        <v>0.53</v>
      </c>
      <c r="AO827" s="136">
        <v>20</v>
      </c>
      <c r="AP827" s="136">
        <v>20</v>
      </c>
      <c r="AQ827" s="6">
        <v>0.5</v>
      </c>
      <c r="AR827" s="149">
        <v>7.6499999999999999E-2</v>
      </c>
      <c r="AS827" s="149">
        <v>0.34</v>
      </c>
      <c r="AT827" s="149">
        <v>0.4</v>
      </c>
      <c r="AU827" s="149">
        <v>0.4</v>
      </c>
      <c r="AV827" s="136">
        <v>323</v>
      </c>
      <c r="AW827" s="136">
        <v>2152</v>
      </c>
      <c r="AX827" s="136">
        <v>3556</v>
      </c>
      <c r="AY827" s="136">
        <v>3556</v>
      </c>
      <c r="AZ827" s="149">
        <v>7.6499999999999999E-2</v>
      </c>
      <c r="BA827" s="149">
        <v>0.1598</v>
      </c>
      <c r="BB827" s="149">
        <v>0.21060000000000001</v>
      </c>
      <c r="BC827" s="149">
        <v>0.21060000000000001</v>
      </c>
      <c r="BD827" s="138">
        <v>0</v>
      </c>
      <c r="BE827" s="138"/>
      <c r="BF827" s="138"/>
      <c r="BG827" s="136">
        <v>0</v>
      </c>
      <c r="BH827" s="6">
        <v>4.75</v>
      </c>
      <c r="BI827" s="6">
        <v>4.75</v>
      </c>
      <c r="BJ827" s="136">
        <v>352775</v>
      </c>
      <c r="BK827" s="136">
        <v>99546</v>
      </c>
      <c r="BL827" s="136">
        <v>3213</v>
      </c>
      <c r="BM827" s="136">
        <v>250016</v>
      </c>
      <c r="BN827" s="238">
        <v>1638049</v>
      </c>
      <c r="BO827" s="136">
        <v>332130</v>
      </c>
      <c r="BP827" s="136">
        <v>727850.6298</v>
      </c>
      <c r="BQ827" s="136">
        <v>103719.349955556</v>
      </c>
      <c r="BR827" s="136">
        <v>1225391.82551111</v>
      </c>
      <c r="BS827" s="136">
        <v>304146.00189999997</v>
      </c>
      <c r="BT827" s="136">
        <v>19157.471699999998</v>
      </c>
      <c r="BU827" s="136">
        <v>356093.61141111102</v>
      </c>
    </row>
    <row r="828" spans="1:73">
      <c r="A828" s="4" t="s">
        <v>81</v>
      </c>
      <c r="B828" s="137">
        <v>11</v>
      </c>
      <c r="C828" s="137">
        <v>1996</v>
      </c>
      <c r="D828" s="190">
        <v>7332225</v>
      </c>
      <c r="E828" s="141">
        <v>3632917</v>
      </c>
      <c r="F828" s="141">
        <v>177219</v>
      </c>
      <c r="G828" s="191">
        <v>4.7</v>
      </c>
      <c r="H828" s="209"/>
      <c r="I828" s="209"/>
      <c r="J828" s="209"/>
      <c r="K828" s="145">
        <v>219989</v>
      </c>
      <c r="L828" s="197"/>
      <c r="N828" s="140">
        <v>175284284</v>
      </c>
      <c r="O828" s="145">
        <v>63320</v>
      </c>
      <c r="P828" s="145">
        <v>352607</v>
      </c>
      <c r="Q828" s="145">
        <v>130387</v>
      </c>
      <c r="R828" s="145">
        <v>792502</v>
      </c>
      <c r="S828" s="145">
        <v>323119.8</v>
      </c>
      <c r="T828" s="145">
        <v>235</v>
      </c>
      <c r="U828" s="145">
        <v>280</v>
      </c>
      <c r="V828" s="145">
        <v>330</v>
      </c>
      <c r="W828" s="145">
        <v>119</v>
      </c>
      <c r="X828" s="145">
        <v>218</v>
      </c>
      <c r="Y828" s="145">
        <v>313</v>
      </c>
      <c r="Z828" s="145">
        <v>397</v>
      </c>
      <c r="AA828" s="136">
        <f>ROUND((T828+X828)-MAX(0.3*(T828-138-247),0),0)</f>
        <v>453</v>
      </c>
      <c r="AB828" s="136">
        <f>ROUND((U828+Y828)-MAX(0.3*(U828-138-247),0),0)</f>
        <v>593</v>
      </c>
      <c r="AC828" s="136">
        <f>ROUND((V828+Z828)-MAX(0.3*(V828-138-247),0),0)</f>
        <v>727</v>
      </c>
      <c r="AD828" s="203">
        <v>29046</v>
      </c>
      <c r="AE828" s="136">
        <v>470</v>
      </c>
      <c r="AF828" s="136">
        <v>0</v>
      </c>
      <c r="AG828" s="136">
        <f>SUM(AE828:AF828)</f>
        <v>470</v>
      </c>
      <c r="AH828" s="136">
        <f>ROUND((AG828+W828)-MAX(0.3*(AG828-138-247),0),0)</f>
        <v>564</v>
      </c>
      <c r="AI828" s="203">
        <v>1097</v>
      </c>
      <c r="AJ828" s="204">
        <v>14.8</v>
      </c>
      <c r="AK828" s="136">
        <v>1</v>
      </c>
      <c r="AL828" s="136">
        <v>114</v>
      </c>
      <c r="AM828" s="136">
        <v>66</v>
      </c>
      <c r="AN828" s="6">
        <f>ROUND(AL828/(AL828+AM828),2)</f>
        <v>0.63</v>
      </c>
      <c r="AO828" s="136">
        <v>39</v>
      </c>
      <c r="AP828" s="136">
        <v>17</v>
      </c>
      <c r="AQ828" s="6">
        <v>0.7</v>
      </c>
      <c r="AR828" s="149">
        <v>7.6499999999999999E-2</v>
      </c>
      <c r="AS828" s="149">
        <v>0.34</v>
      </c>
      <c r="AT828" s="149">
        <v>0.4</v>
      </c>
      <c r="AU828" s="149">
        <v>0.4</v>
      </c>
      <c r="AV828" s="136">
        <v>323</v>
      </c>
      <c r="AW828" s="136">
        <v>2152</v>
      </c>
      <c r="AX828" s="136">
        <v>3556</v>
      </c>
      <c r="AY828" s="136">
        <v>3556</v>
      </c>
      <c r="AZ828" s="149">
        <v>7.6499999999999999E-2</v>
      </c>
      <c r="BA828" s="149">
        <v>0.1598</v>
      </c>
      <c r="BB828" s="149">
        <v>0.21060000000000001</v>
      </c>
      <c r="BC828" s="149">
        <v>0.21060000000000001</v>
      </c>
      <c r="BD828" s="138">
        <v>0</v>
      </c>
      <c r="BE828" s="138"/>
      <c r="BF828" s="138"/>
      <c r="BG828" s="136">
        <v>0</v>
      </c>
      <c r="BH828" s="6">
        <v>4.75</v>
      </c>
      <c r="BI828" s="6">
        <v>3.25</v>
      </c>
      <c r="BJ828" s="136">
        <v>200894</v>
      </c>
      <c r="BK828" s="136">
        <v>41686</v>
      </c>
      <c r="BL828" s="136">
        <v>2512</v>
      </c>
      <c r="BM828" s="136">
        <v>156696</v>
      </c>
      <c r="BN828" s="238">
        <v>1184833</v>
      </c>
      <c r="BO828" s="136">
        <v>223746</v>
      </c>
      <c r="BP828" s="136">
        <v>453281.245688889</v>
      </c>
      <c r="BQ828" s="136">
        <v>70017.848477777807</v>
      </c>
      <c r="BR828" s="136">
        <v>1006590.4351</v>
      </c>
      <c r="BS828" s="136">
        <v>236602.826366667</v>
      </c>
      <c r="BT828" s="136">
        <v>22591.909444444402</v>
      </c>
      <c r="BU828" s="136">
        <v>320216.58875555597</v>
      </c>
    </row>
    <row r="829" spans="1:73">
      <c r="A829" s="4" t="s">
        <v>82</v>
      </c>
      <c r="B829" s="137">
        <v>12</v>
      </c>
      <c r="C829" s="137">
        <v>1996</v>
      </c>
      <c r="D829" s="190">
        <v>1184434</v>
      </c>
      <c r="E829" s="141">
        <v>558167</v>
      </c>
      <c r="F829" s="141">
        <v>37431</v>
      </c>
      <c r="G829" s="191">
        <v>6.3</v>
      </c>
      <c r="H829" s="209"/>
      <c r="I829" s="209"/>
      <c r="J829" s="209"/>
      <c r="K829" s="145">
        <v>38125</v>
      </c>
      <c r="L829" s="197"/>
      <c r="N829" s="140">
        <v>30785523</v>
      </c>
      <c r="O829" s="145">
        <v>20429</v>
      </c>
      <c r="P829" s="145">
        <v>66539</v>
      </c>
      <c r="Q829" s="145">
        <v>21960</v>
      </c>
      <c r="R829" s="145">
        <v>130343.8</v>
      </c>
      <c r="S829" s="145">
        <v>58539</v>
      </c>
      <c r="T829" s="145">
        <v>565</v>
      </c>
      <c r="U829" s="145">
        <v>712</v>
      </c>
      <c r="V829" s="145">
        <v>859</v>
      </c>
      <c r="W829" s="145">
        <v>198</v>
      </c>
      <c r="X829" s="145">
        <v>364</v>
      </c>
      <c r="Y829" s="145">
        <v>522</v>
      </c>
      <c r="Z829" s="145">
        <v>663</v>
      </c>
      <c r="AA829" s="136">
        <f>ROUND((T829+X829)-MAX(0.3*(T829-189-353),0),0)</f>
        <v>922</v>
      </c>
      <c r="AB829" s="136">
        <f>ROUND((U829+Y829)-MAX(0.3*(U829-189-353),0),0)</f>
        <v>1183</v>
      </c>
      <c r="AC829" s="136">
        <f>ROUND((V829+Z829)-MAX(0.3*(V829-189-353),0),0)</f>
        <v>1427</v>
      </c>
      <c r="AD829" s="203">
        <v>2640</v>
      </c>
      <c r="AE829" s="136">
        <v>470</v>
      </c>
      <c r="AF829" s="136">
        <v>5</v>
      </c>
      <c r="AG829" s="136">
        <f>SUM(AE829:AF829)</f>
        <v>475</v>
      </c>
      <c r="AH829" s="136">
        <f>ROUND((AG829+W829)-MAX(0.3*(AG829-189-353),0),0)</f>
        <v>673</v>
      </c>
      <c r="AI829" s="203">
        <v>142</v>
      </c>
      <c r="AJ829" s="204">
        <v>12.1</v>
      </c>
      <c r="AK829" s="136">
        <v>1</v>
      </c>
      <c r="AL829" s="136">
        <v>44</v>
      </c>
      <c r="AM829" s="136">
        <v>7</v>
      </c>
      <c r="AN829" s="6">
        <f>ROUND(AL829/(AL829+AM829),2)</f>
        <v>0.86</v>
      </c>
      <c r="AO829" s="136">
        <v>22</v>
      </c>
      <c r="AP829" s="136">
        <v>3</v>
      </c>
      <c r="AQ829" s="6">
        <v>0.88</v>
      </c>
      <c r="AR829" s="149">
        <v>7.6499999999999999E-2</v>
      </c>
      <c r="AS829" s="149">
        <v>0.34</v>
      </c>
      <c r="AT829" s="149">
        <v>0.4</v>
      </c>
      <c r="AU829" s="149">
        <v>0.4</v>
      </c>
      <c r="AV829" s="136">
        <v>323</v>
      </c>
      <c r="AW829" s="136">
        <v>2152</v>
      </c>
      <c r="AX829" s="136">
        <v>3556</v>
      </c>
      <c r="AY829" s="136">
        <v>3556</v>
      </c>
      <c r="AZ829" s="149">
        <v>7.6499999999999999E-2</v>
      </c>
      <c r="BA829" s="149">
        <v>0.1598</v>
      </c>
      <c r="BB829" s="149">
        <v>0.21060000000000001</v>
      </c>
      <c r="BC829" s="149">
        <v>0.21060000000000001</v>
      </c>
      <c r="BD829" s="138">
        <v>0</v>
      </c>
      <c r="BE829" s="138"/>
      <c r="BF829" s="138"/>
      <c r="BG829" s="136">
        <v>0</v>
      </c>
      <c r="BH829" s="6">
        <v>4.75</v>
      </c>
      <c r="BI829" s="6">
        <v>5.25</v>
      </c>
      <c r="BJ829" s="136">
        <v>19513</v>
      </c>
      <c r="BK829" s="136">
        <v>7611</v>
      </c>
      <c r="BL829" s="136">
        <v>165</v>
      </c>
      <c r="BM829" s="136">
        <v>11737</v>
      </c>
      <c r="BN829" s="238">
        <v>40514</v>
      </c>
      <c r="BO829" s="136">
        <v>27486.583333333299</v>
      </c>
      <c r="BP829" s="136">
        <v>46023.203722222199</v>
      </c>
      <c r="BQ829" s="136">
        <v>12554.546</v>
      </c>
      <c r="BR829" s="136">
        <v>143533.50114444399</v>
      </c>
      <c r="BS829" s="136">
        <v>20242.942555555601</v>
      </c>
      <c r="BT829" s="136">
        <v>3293.4576000000002</v>
      </c>
      <c r="BU829" s="136">
        <v>36047.345066666698</v>
      </c>
    </row>
    <row r="830" spans="1:73">
      <c r="A830" s="4" t="s">
        <v>83</v>
      </c>
      <c r="B830" s="137">
        <v>13</v>
      </c>
      <c r="C830" s="137">
        <v>1996</v>
      </c>
      <c r="D830" s="190">
        <v>1187706</v>
      </c>
      <c r="E830" s="141">
        <v>584137</v>
      </c>
      <c r="F830" s="141">
        <v>32654</v>
      </c>
      <c r="G830" s="191">
        <v>5.3</v>
      </c>
      <c r="H830" s="209"/>
      <c r="I830" s="209"/>
      <c r="J830" s="209"/>
      <c r="K830" s="145">
        <v>28915</v>
      </c>
      <c r="L830" s="197"/>
      <c r="N830" s="140">
        <v>25056014</v>
      </c>
      <c r="O830" s="145">
        <v>84190</v>
      </c>
      <c r="P830" s="145">
        <v>22926</v>
      </c>
      <c r="Q830" s="145">
        <v>9008</v>
      </c>
      <c r="R830" s="145">
        <v>79854.84</v>
      </c>
      <c r="S830" s="145">
        <v>30417.67</v>
      </c>
      <c r="T830" s="145">
        <v>251</v>
      </c>
      <c r="U830" s="145">
        <v>317</v>
      </c>
      <c r="V830" s="145">
        <v>382</v>
      </c>
      <c r="W830" s="145">
        <v>119</v>
      </c>
      <c r="X830" s="145">
        <v>218</v>
      </c>
      <c r="Y830" s="145">
        <v>313</v>
      </c>
      <c r="Z830" s="145">
        <v>397</v>
      </c>
      <c r="AA830" s="136">
        <f>ROUND((T830+X830)-MAX(0.3*(T830-138-247),0),0)</f>
        <v>469</v>
      </c>
      <c r="AB830" s="136">
        <f>ROUND((U830+Y830)-MAX(0.3*(U830-138-247),0),0)</f>
        <v>630</v>
      </c>
      <c r="AC830" s="136">
        <f>ROUND((V830+Z830)-MAX(0.3*(V830-138-247),0),0)</f>
        <v>779</v>
      </c>
      <c r="AD830" s="203">
        <v>2325</v>
      </c>
      <c r="AE830" s="136">
        <v>470</v>
      </c>
      <c r="AF830" s="136">
        <v>37</v>
      </c>
      <c r="AG830" s="136">
        <f>SUM(AE830:AF830)</f>
        <v>507</v>
      </c>
      <c r="AH830" s="136">
        <f>ROUND((AG830+W830)-MAX(0.3*(AG830-138-247),0),0)</f>
        <v>589</v>
      </c>
      <c r="AI830" s="203">
        <v>140</v>
      </c>
      <c r="AJ830" s="204">
        <v>11.9</v>
      </c>
      <c r="AK830" s="136">
        <v>0</v>
      </c>
      <c r="AL830" s="136">
        <v>13</v>
      </c>
      <c r="AM830" s="136">
        <v>57</v>
      </c>
      <c r="AN830" s="6">
        <f>ROUND(AL830/(AL830+AM830),2)</f>
        <v>0.19</v>
      </c>
      <c r="AO830" s="136">
        <v>12</v>
      </c>
      <c r="AP830" s="136">
        <v>23</v>
      </c>
      <c r="AQ830" s="6">
        <v>0.34</v>
      </c>
      <c r="AR830" s="149">
        <v>7.6499999999999999E-2</v>
      </c>
      <c r="AS830" s="149">
        <v>0.34</v>
      </c>
      <c r="AT830" s="149">
        <v>0.4</v>
      </c>
      <c r="AU830" s="149">
        <v>0.4</v>
      </c>
      <c r="AV830" s="136">
        <v>323</v>
      </c>
      <c r="AW830" s="136">
        <v>2152</v>
      </c>
      <c r="AX830" s="136">
        <v>3556</v>
      </c>
      <c r="AY830" s="136">
        <v>3556</v>
      </c>
      <c r="AZ830" s="149">
        <v>7.6499999999999999E-2</v>
      </c>
      <c r="BA830" s="149">
        <v>0.1598</v>
      </c>
      <c r="BB830" s="149">
        <v>0.21060000000000001</v>
      </c>
      <c r="BC830" s="149">
        <v>0.21060000000000001</v>
      </c>
      <c r="BD830" s="138">
        <v>0</v>
      </c>
      <c r="BE830" s="138"/>
      <c r="BF830" s="138"/>
      <c r="BG830" s="136">
        <v>0</v>
      </c>
      <c r="BH830" s="6">
        <v>4.75</v>
      </c>
      <c r="BI830" s="6">
        <v>4.25</v>
      </c>
      <c r="BJ830" s="136">
        <v>17417</v>
      </c>
      <c r="BK830" s="136">
        <v>1932</v>
      </c>
      <c r="BL830" s="136">
        <v>166</v>
      </c>
      <c r="BM830" s="136">
        <v>15319</v>
      </c>
      <c r="BN830" s="238">
        <v>119150</v>
      </c>
      <c r="BO830" s="136">
        <v>31084.583333333299</v>
      </c>
      <c r="BP830" s="136">
        <v>49197.261955555601</v>
      </c>
      <c r="BQ830" s="136">
        <v>16164.362133333299</v>
      </c>
      <c r="BR830" s="136">
        <v>139141.5558</v>
      </c>
      <c r="BS830" s="136">
        <v>16471.1901111111</v>
      </c>
      <c r="BT830" s="136">
        <v>1839.51193333333</v>
      </c>
      <c r="BU830" s="136">
        <v>22801.2705444444</v>
      </c>
    </row>
    <row r="831" spans="1:73">
      <c r="A831" s="4" t="s">
        <v>84</v>
      </c>
      <c r="B831" s="137">
        <v>14</v>
      </c>
      <c r="C831" s="137">
        <v>1996</v>
      </c>
      <c r="D831" s="190">
        <v>11953003</v>
      </c>
      <c r="E831" s="141">
        <v>5917463</v>
      </c>
      <c r="F831" s="141">
        <v>330382</v>
      </c>
      <c r="G831" s="191">
        <v>5.3</v>
      </c>
      <c r="H831" s="209"/>
      <c r="I831" s="209"/>
      <c r="J831" s="209"/>
      <c r="K831" s="145">
        <v>383504</v>
      </c>
      <c r="L831" s="197"/>
      <c r="N831" s="140">
        <v>328069414</v>
      </c>
      <c r="O831" s="145">
        <v>47807</v>
      </c>
      <c r="P831" s="145">
        <v>655396</v>
      </c>
      <c r="Q831" s="145">
        <v>224148</v>
      </c>
      <c r="R831" s="145">
        <v>1105160</v>
      </c>
      <c r="S831" s="145">
        <v>469571.4</v>
      </c>
      <c r="T831" s="145">
        <v>278</v>
      </c>
      <c r="U831" s="145">
        <v>377</v>
      </c>
      <c r="V831" s="145">
        <v>414</v>
      </c>
      <c r="W831" s="145">
        <v>119</v>
      </c>
      <c r="X831" s="145">
        <v>218</v>
      </c>
      <c r="Y831" s="145">
        <v>313</v>
      </c>
      <c r="Z831" s="145">
        <v>397</v>
      </c>
      <c r="AA831" s="136">
        <f>ROUND((T831+X831)-MAX(0.3*(T831-138-247),0),0)</f>
        <v>496</v>
      </c>
      <c r="AB831" s="136">
        <f>ROUND((U831+Y831)-MAX(0.3*(U831-138-247),0),0)</f>
        <v>690</v>
      </c>
      <c r="AC831" s="136">
        <f>ROUND((V831+Z831)-MAX(0.3*(V831-138-247),0),0)</f>
        <v>802</v>
      </c>
      <c r="AD831" s="203">
        <v>38808</v>
      </c>
      <c r="AE831" s="136">
        <v>470</v>
      </c>
      <c r="AF831" s="136">
        <v>0</v>
      </c>
      <c r="AG831" s="136">
        <f>SUM(AE831:AF831)</f>
        <v>470</v>
      </c>
      <c r="AH831" s="136">
        <f>ROUND((AG831+W831)-MAX(0.3*(AG831-138-247),0),0)</f>
        <v>564</v>
      </c>
      <c r="AI831" s="203">
        <v>1429</v>
      </c>
      <c r="AJ831" s="204">
        <v>12.1</v>
      </c>
      <c r="AK831" s="136">
        <v>0</v>
      </c>
      <c r="AL831" s="136">
        <v>54</v>
      </c>
      <c r="AM831" s="136">
        <v>64</v>
      </c>
      <c r="AN831" s="6">
        <f>ROUND(AL831/(AL831+AM831),2)</f>
        <v>0.46</v>
      </c>
      <c r="AO831" s="136">
        <v>27</v>
      </c>
      <c r="AP831" s="136">
        <v>32</v>
      </c>
      <c r="AQ831" s="6">
        <v>0.46</v>
      </c>
      <c r="AR831" s="149">
        <v>7.6499999999999999E-2</v>
      </c>
      <c r="AS831" s="149">
        <v>0.34</v>
      </c>
      <c r="AT831" s="149">
        <v>0.4</v>
      </c>
      <c r="AU831" s="149">
        <v>0.4</v>
      </c>
      <c r="AV831" s="136">
        <v>323</v>
      </c>
      <c r="AW831" s="136">
        <v>2152</v>
      </c>
      <c r="AX831" s="136">
        <v>3556</v>
      </c>
      <c r="AY831" s="136">
        <v>3556</v>
      </c>
      <c r="AZ831" s="149">
        <v>7.6499999999999999E-2</v>
      </c>
      <c r="BA831" s="149">
        <v>0.1598</v>
      </c>
      <c r="BB831" s="149">
        <v>0.21060000000000001</v>
      </c>
      <c r="BC831" s="149">
        <v>0.21060000000000001</v>
      </c>
      <c r="BD831" s="138">
        <v>0</v>
      </c>
      <c r="BE831" s="138"/>
      <c r="BF831" s="138"/>
      <c r="BG831" s="136">
        <v>0</v>
      </c>
      <c r="BH831" s="6">
        <v>4.75</v>
      </c>
      <c r="BI831" s="6">
        <v>4.75</v>
      </c>
      <c r="BJ831" s="136">
        <v>268422</v>
      </c>
      <c r="BK831" s="136">
        <v>35107</v>
      </c>
      <c r="BL831" s="136">
        <v>2439</v>
      </c>
      <c r="BM831" s="136">
        <v>230876</v>
      </c>
      <c r="BN831" s="238">
        <v>1454152</v>
      </c>
      <c r="BO831" s="136">
        <v>244132.91666666701</v>
      </c>
      <c r="BP831" s="136">
        <v>524110.61855555599</v>
      </c>
      <c r="BQ831" s="136">
        <v>58812.727566666697</v>
      </c>
      <c r="BR831" s="136">
        <v>975704.30299999996</v>
      </c>
      <c r="BS831" s="136">
        <v>146546.210944444</v>
      </c>
      <c r="BT831" s="136">
        <v>6243.8082888888903</v>
      </c>
      <c r="BU831" s="136">
        <v>168746.01462222199</v>
      </c>
    </row>
    <row r="832" spans="1:73">
      <c r="A832" s="4" t="s">
        <v>85</v>
      </c>
      <c r="B832" s="137">
        <v>15</v>
      </c>
      <c r="C832" s="137">
        <v>1996</v>
      </c>
      <c r="D832" s="190">
        <v>5834908</v>
      </c>
      <c r="E832" s="141">
        <v>2983209</v>
      </c>
      <c r="F832" s="141">
        <v>126460</v>
      </c>
      <c r="G832" s="191">
        <v>4.0999999999999996</v>
      </c>
      <c r="H832" s="209"/>
      <c r="I832" s="209"/>
      <c r="J832" s="209"/>
      <c r="K832" s="145">
        <v>158350</v>
      </c>
      <c r="L832" s="197"/>
      <c r="N832" s="140">
        <v>135673335</v>
      </c>
      <c r="O832" s="145">
        <v>24608</v>
      </c>
      <c r="P832" s="145">
        <v>147995</v>
      </c>
      <c r="Q832" s="145">
        <v>52873</v>
      </c>
      <c r="R832" s="145">
        <v>389537.3</v>
      </c>
      <c r="S832" s="145">
        <v>154779.79999999999</v>
      </c>
      <c r="T832" s="145">
        <v>229</v>
      </c>
      <c r="U832" s="145">
        <v>288</v>
      </c>
      <c r="V832" s="145">
        <v>346</v>
      </c>
      <c r="W832" s="145">
        <v>119</v>
      </c>
      <c r="X832" s="145">
        <v>218</v>
      </c>
      <c r="Y832" s="145">
        <v>313</v>
      </c>
      <c r="Z832" s="145">
        <v>397</v>
      </c>
      <c r="AA832" s="136">
        <f>ROUND((T832+X832)-MAX(0.3*(T832-138-247),0),0)</f>
        <v>447</v>
      </c>
      <c r="AB832" s="136">
        <f>ROUND((U832+Y832)-MAX(0.3*(U832-138-247),0),0)</f>
        <v>601</v>
      </c>
      <c r="AC832" s="136">
        <f>ROUND((V832+Z832)-MAX(0.3*(V832-138-247),0),0)</f>
        <v>743</v>
      </c>
      <c r="AD832" s="203">
        <v>13084</v>
      </c>
      <c r="AE832" s="136">
        <v>470</v>
      </c>
      <c r="AF832" s="136">
        <v>0</v>
      </c>
      <c r="AG832" s="136">
        <f>SUM(AE832:AF832)</f>
        <v>470</v>
      </c>
      <c r="AH832" s="136">
        <f>ROUND((AG832+W832)-MAX(0.3*(AG832-138-247),0),0)</f>
        <v>564</v>
      </c>
      <c r="AI832" s="203">
        <v>428</v>
      </c>
      <c r="AJ832" s="204">
        <v>7.5</v>
      </c>
      <c r="AK832" s="136">
        <v>1</v>
      </c>
      <c r="AL832" s="136">
        <v>45</v>
      </c>
      <c r="AM832" s="136">
        <v>55</v>
      </c>
      <c r="AN832" s="6">
        <f>ROUND(AL832/(AL832+AM832),2)</f>
        <v>0.45</v>
      </c>
      <c r="AO832" s="136">
        <v>13</v>
      </c>
      <c r="AP832" s="136">
        <v>28</v>
      </c>
      <c r="AQ832" s="6">
        <v>0.32</v>
      </c>
      <c r="AR832" s="149">
        <v>7.6499999999999999E-2</v>
      </c>
      <c r="AS832" s="149">
        <v>0.34</v>
      </c>
      <c r="AT832" s="149">
        <v>0.4</v>
      </c>
      <c r="AU832" s="149">
        <v>0.4</v>
      </c>
      <c r="AV832" s="136">
        <v>323</v>
      </c>
      <c r="AW832" s="136">
        <v>2152</v>
      </c>
      <c r="AX832" s="136">
        <v>3556</v>
      </c>
      <c r="AY832" s="136">
        <v>3556</v>
      </c>
      <c r="AZ832" s="149">
        <v>7.6499999999999999E-2</v>
      </c>
      <c r="BA832" s="149">
        <v>0.1598</v>
      </c>
      <c r="BB832" s="149">
        <v>0.21060000000000001</v>
      </c>
      <c r="BC832" s="149">
        <v>0.21060000000000001</v>
      </c>
      <c r="BD832" s="138">
        <v>0</v>
      </c>
      <c r="BE832" s="138"/>
      <c r="BF832" s="138"/>
      <c r="BG832" s="136">
        <v>0</v>
      </c>
      <c r="BH832" s="6">
        <v>4.75</v>
      </c>
      <c r="BI832" s="6">
        <v>3.35</v>
      </c>
      <c r="BJ832" s="136">
        <v>90656</v>
      </c>
      <c r="BK832" s="136">
        <v>8989</v>
      </c>
      <c r="BL832" s="136">
        <v>1072</v>
      </c>
      <c r="BM832" s="136">
        <v>80595</v>
      </c>
      <c r="BN832" s="238">
        <v>593625</v>
      </c>
      <c r="BO832" s="136">
        <v>132507</v>
      </c>
      <c r="BP832" s="136">
        <v>174852.286711111</v>
      </c>
      <c r="BQ832" s="136">
        <v>36245.330999999998</v>
      </c>
      <c r="BR832" s="136">
        <v>597624.95505555603</v>
      </c>
      <c r="BS832" s="136">
        <v>71588.374844444406</v>
      </c>
      <c r="BT832" s="136">
        <v>6384.5033999999996</v>
      </c>
      <c r="BU832" s="136">
        <v>97257.461344444397</v>
      </c>
    </row>
    <row r="833" spans="1:73">
      <c r="A833" s="4" t="s">
        <v>86</v>
      </c>
      <c r="B833" s="137">
        <v>16</v>
      </c>
      <c r="C833" s="137">
        <v>1996</v>
      </c>
      <c r="D833" s="190">
        <v>2848473</v>
      </c>
      <c r="E833" s="141">
        <v>1551711</v>
      </c>
      <c r="F833" s="141">
        <v>56637</v>
      </c>
      <c r="G833" s="191">
        <v>3.5</v>
      </c>
      <c r="H833" s="209"/>
      <c r="I833" s="209"/>
      <c r="J833" s="209"/>
      <c r="K833" s="145">
        <v>78819</v>
      </c>
      <c r="L833" s="197"/>
      <c r="N833" s="140">
        <v>67006658</v>
      </c>
      <c r="O833" s="145">
        <v>8062</v>
      </c>
      <c r="P833" s="145">
        <v>89208</v>
      </c>
      <c r="Q833" s="145">
        <v>32785</v>
      </c>
      <c r="R833" s="145">
        <v>177283.1</v>
      </c>
      <c r="S833" s="145">
        <v>73586.25</v>
      </c>
      <c r="T833" s="145">
        <v>361</v>
      </c>
      <c r="U833" s="145">
        <v>426</v>
      </c>
      <c r="V833" s="145">
        <v>495</v>
      </c>
      <c r="W833" s="145">
        <v>119</v>
      </c>
      <c r="X833" s="145">
        <v>218</v>
      </c>
      <c r="Y833" s="145">
        <v>313</v>
      </c>
      <c r="Z833" s="145">
        <v>397</v>
      </c>
      <c r="AA833" s="136">
        <f>ROUND((T833+X833)-MAX(0.3*(T833-138-247),0),0)</f>
        <v>579</v>
      </c>
      <c r="AB833" s="136">
        <f>ROUND((U833+Y833)-MAX(0.3*(U833-138-247),0),0)</f>
        <v>727</v>
      </c>
      <c r="AC833" s="136">
        <f>ROUND((V833+Z833)-MAX(0.3*(V833-138-247),0),0)</f>
        <v>859</v>
      </c>
      <c r="AD833" s="203">
        <v>6851</v>
      </c>
      <c r="AE833" s="136">
        <v>470</v>
      </c>
      <c r="AF833" s="136">
        <v>0</v>
      </c>
      <c r="AG833" s="136">
        <f>SUM(AE833:AF833)</f>
        <v>470</v>
      </c>
      <c r="AH833" s="136">
        <f>ROUND((AG833+W833)-MAX(0.3*(AG833-138-247),0),0)</f>
        <v>564</v>
      </c>
      <c r="AI833" s="203">
        <v>279</v>
      </c>
      <c r="AJ833" s="204">
        <v>9.6</v>
      </c>
      <c r="AK833" s="136">
        <v>0</v>
      </c>
      <c r="AL833" s="136">
        <v>36</v>
      </c>
      <c r="AM833" s="136">
        <v>64</v>
      </c>
      <c r="AN833" s="6">
        <f>ROUND(AL833/(AL833+AM833),2)</f>
        <v>0.36</v>
      </c>
      <c r="AO833" s="136">
        <v>24</v>
      </c>
      <c r="AP833" s="136">
        <v>23</v>
      </c>
      <c r="AQ833" s="6">
        <v>0.51</v>
      </c>
      <c r="AR833" s="149">
        <v>7.6499999999999999E-2</v>
      </c>
      <c r="AS833" s="149">
        <v>0.34</v>
      </c>
      <c r="AT833" s="149">
        <v>0.4</v>
      </c>
      <c r="AU833" s="149">
        <v>0.4</v>
      </c>
      <c r="AV833" s="136">
        <v>323</v>
      </c>
      <c r="AW833" s="136">
        <v>2152</v>
      </c>
      <c r="AX833" s="136">
        <v>3556</v>
      </c>
      <c r="AY833" s="136">
        <v>3556</v>
      </c>
      <c r="AZ833" s="149">
        <v>7.6499999999999999E-2</v>
      </c>
      <c r="BA833" s="149">
        <v>0.1598</v>
      </c>
      <c r="BB833" s="149">
        <v>0.21060000000000001</v>
      </c>
      <c r="BC833" s="149">
        <v>0.21060000000000001</v>
      </c>
      <c r="BD833" s="138">
        <v>6.5000000000000002E-2</v>
      </c>
      <c r="BE833" s="138"/>
      <c r="BF833" s="138"/>
      <c r="BG833" s="136">
        <v>0</v>
      </c>
      <c r="BH833" s="6">
        <v>4.75</v>
      </c>
      <c r="BI833" s="6">
        <v>4.75</v>
      </c>
      <c r="BJ833" s="136">
        <v>41936</v>
      </c>
      <c r="BK833" s="136">
        <v>5694</v>
      </c>
      <c r="BL833" s="136">
        <v>935</v>
      </c>
      <c r="BM833" s="136">
        <v>35307</v>
      </c>
      <c r="BN833" s="238">
        <v>307974</v>
      </c>
      <c r="BO833" s="136">
        <v>66019.833333333299</v>
      </c>
      <c r="BP833" s="136">
        <v>90451.449033333294</v>
      </c>
      <c r="BQ833" s="136">
        <v>27678.0677666667</v>
      </c>
      <c r="BR833" s="136">
        <v>378434.85555555602</v>
      </c>
      <c r="BS833" s="136">
        <v>30132.7274222222</v>
      </c>
      <c r="BT833" s="136">
        <v>4015.20221111111</v>
      </c>
      <c r="BU833" s="136">
        <v>51229.054300000003</v>
      </c>
    </row>
    <row r="834" spans="1:73">
      <c r="A834" s="4" t="s">
        <v>87</v>
      </c>
      <c r="B834" s="137">
        <v>17</v>
      </c>
      <c r="C834" s="137">
        <v>1996</v>
      </c>
      <c r="D834" s="190">
        <v>2598266</v>
      </c>
      <c r="E834" s="141">
        <v>1300384</v>
      </c>
      <c r="F834" s="141">
        <v>57740</v>
      </c>
      <c r="G834" s="191">
        <v>4.3</v>
      </c>
      <c r="H834" s="209"/>
      <c r="I834" s="209"/>
      <c r="J834" s="209"/>
      <c r="K834" s="145">
        <v>69616</v>
      </c>
      <c r="L834" s="197"/>
      <c r="N834" s="140">
        <v>61972792</v>
      </c>
      <c r="O834" s="145">
        <v>40633</v>
      </c>
      <c r="P834" s="145">
        <v>68497</v>
      </c>
      <c r="Q834" s="145">
        <v>25148</v>
      </c>
      <c r="R834" s="145">
        <v>171831.1</v>
      </c>
      <c r="S834" s="145">
        <v>71806.16</v>
      </c>
      <c r="T834" s="145">
        <v>352</v>
      </c>
      <c r="U834" s="145">
        <v>429</v>
      </c>
      <c r="V834" s="145">
        <v>497</v>
      </c>
      <c r="W834" s="145">
        <v>119</v>
      </c>
      <c r="X834" s="145">
        <v>218</v>
      </c>
      <c r="Y834" s="145">
        <v>313</v>
      </c>
      <c r="Z834" s="145">
        <v>397</v>
      </c>
      <c r="AA834" s="136">
        <f>ROUND((T834+X834)-MAX(0.3*(T834-138-247),0),0)</f>
        <v>570</v>
      </c>
      <c r="AB834" s="136">
        <f>ROUND((U834+Y834)-MAX(0.3*(U834-138-247),0),0)</f>
        <v>729</v>
      </c>
      <c r="AC834" s="136">
        <f>ROUND((V834+Z834)-MAX(0.3*(V834-138-247),0),0)</f>
        <v>860</v>
      </c>
      <c r="AD834" s="203">
        <v>5450</v>
      </c>
      <c r="AE834" s="136">
        <v>470</v>
      </c>
      <c r="AF834" s="136">
        <v>0</v>
      </c>
      <c r="AG834" s="136">
        <f>SUM(AE834:AF834)</f>
        <v>470</v>
      </c>
      <c r="AH834" s="136">
        <f>ROUND((AG834+W834)-MAX(0.3*(AG834-138-247),0),0)</f>
        <v>564</v>
      </c>
      <c r="AI834" s="203">
        <v>287</v>
      </c>
      <c r="AJ834" s="204">
        <v>11.2</v>
      </c>
      <c r="AK834" s="136">
        <v>0</v>
      </c>
      <c r="AL834" s="136">
        <v>44</v>
      </c>
      <c r="AM834" s="136">
        <v>81</v>
      </c>
      <c r="AN834" s="6">
        <f>ROUND(AL834/(AL834+AM834),2)</f>
        <v>0.35</v>
      </c>
      <c r="AO834" s="136">
        <v>33</v>
      </c>
      <c r="AP834" s="136">
        <v>27</v>
      </c>
      <c r="AQ834" s="6">
        <v>0.55000000000000004</v>
      </c>
      <c r="AR834" s="149">
        <v>7.6499999999999999E-2</v>
      </c>
      <c r="AS834" s="149">
        <v>0.34</v>
      </c>
      <c r="AT834" s="149">
        <v>0.4</v>
      </c>
      <c r="AU834" s="149">
        <v>0.4</v>
      </c>
      <c r="AV834" s="136">
        <v>323</v>
      </c>
      <c r="AW834" s="136">
        <v>2152</v>
      </c>
      <c r="AX834" s="136">
        <v>3556</v>
      </c>
      <c r="AY834" s="136">
        <v>3556</v>
      </c>
      <c r="AZ834" s="149">
        <v>7.6499999999999999E-2</v>
      </c>
      <c r="BA834" s="149">
        <v>0.1598</v>
      </c>
      <c r="BB834" s="149">
        <v>0.21060000000000001</v>
      </c>
      <c r="BC834" s="149">
        <v>0.21060000000000001</v>
      </c>
      <c r="BD834" s="138">
        <v>0</v>
      </c>
      <c r="BE834" s="138"/>
      <c r="BF834" s="138"/>
      <c r="BG834" s="136">
        <v>0</v>
      </c>
      <c r="BH834" s="6">
        <v>4.75</v>
      </c>
      <c r="BI834" s="6">
        <v>2.65</v>
      </c>
      <c r="BJ834" s="136">
        <v>38263</v>
      </c>
      <c r="BK834" s="136">
        <v>4437</v>
      </c>
      <c r="BL834" s="136">
        <v>399</v>
      </c>
      <c r="BM834" s="136">
        <v>33427</v>
      </c>
      <c r="BN834" s="238">
        <v>251171</v>
      </c>
      <c r="BO834" s="136">
        <v>54062.916666666701</v>
      </c>
      <c r="BP834" s="136">
        <v>94302.601122222201</v>
      </c>
      <c r="BQ834" s="136">
        <v>30101.568788888901</v>
      </c>
      <c r="BR834" s="136">
        <v>306876.30348888901</v>
      </c>
      <c r="BS834" s="136">
        <v>42118.442744444401</v>
      </c>
      <c r="BT834" s="136">
        <v>6549.7721111111096</v>
      </c>
      <c r="BU834" s="136">
        <v>63351.432333333301</v>
      </c>
    </row>
    <row r="835" spans="1:73">
      <c r="A835" s="4" t="s">
        <v>88</v>
      </c>
      <c r="B835" s="137">
        <v>18</v>
      </c>
      <c r="C835" s="137">
        <v>1996</v>
      </c>
      <c r="D835" s="190">
        <v>3881051</v>
      </c>
      <c r="E835" s="141">
        <v>1771621</v>
      </c>
      <c r="F835" s="141">
        <v>102468</v>
      </c>
      <c r="G835" s="191">
        <v>5.5</v>
      </c>
      <c r="H835" s="209"/>
      <c r="I835" s="209"/>
      <c r="J835" s="209"/>
      <c r="K835" s="145">
        <v>96617</v>
      </c>
      <c r="L835" s="197"/>
      <c r="N835" s="140">
        <v>79385813</v>
      </c>
      <c r="O835" s="145">
        <v>183160</v>
      </c>
      <c r="P835" s="145">
        <v>174882</v>
      </c>
      <c r="Q835" s="145">
        <v>71827</v>
      </c>
      <c r="R835" s="145">
        <v>485627.5</v>
      </c>
      <c r="S835" s="145">
        <v>185980.79999999999</v>
      </c>
      <c r="T835" s="145">
        <v>225</v>
      </c>
      <c r="U835" s="145">
        <v>262</v>
      </c>
      <c r="V835" s="145">
        <v>328</v>
      </c>
      <c r="W835" s="145">
        <v>119</v>
      </c>
      <c r="X835" s="145">
        <v>218</v>
      </c>
      <c r="Y835" s="145">
        <v>313</v>
      </c>
      <c r="Z835" s="145">
        <v>397</v>
      </c>
      <c r="AA835" s="136">
        <f>ROUND((T835+X835)-MAX(0.3*(T835-138-247),0),0)</f>
        <v>443</v>
      </c>
      <c r="AB835" s="136">
        <f>ROUND((U835+Y835)-MAX(0.3*(U835-138-247),0),0)</f>
        <v>575</v>
      </c>
      <c r="AC835" s="136">
        <f>ROUND((V835+Z835)-MAX(0.3*(V835-138-247),0),0)</f>
        <v>725</v>
      </c>
      <c r="AD835" s="203">
        <v>19887</v>
      </c>
      <c r="AE835" s="136">
        <v>470</v>
      </c>
      <c r="AF835" s="136">
        <v>0</v>
      </c>
      <c r="AG835" s="136">
        <f>SUM(AE835:AF835)</f>
        <v>470</v>
      </c>
      <c r="AH835" s="136">
        <f>ROUND((AG835+W835)-MAX(0.3*(AG835-138-247),0),0)</f>
        <v>564</v>
      </c>
      <c r="AI835" s="203">
        <v>658</v>
      </c>
      <c r="AJ835" s="204">
        <v>17</v>
      </c>
      <c r="AK835" s="136">
        <v>1</v>
      </c>
      <c r="AL835" s="136">
        <v>61</v>
      </c>
      <c r="AM835" s="136">
        <v>37</v>
      </c>
      <c r="AN835" s="6">
        <f>ROUND(AL835/(AL835+AM835),2)</f>
        <v>0.62</v>
      </c>
      <c r="AO835" s="136">
        <v>20</v>
      </c>
      <c r="AP835" s="136">
        <v>14</v>
      </c>
      <c r="AQ835" s="6">
        <v>0.59</v>
      </c>
      <c r="AR835" s="149">
        <v>7.6499999999999999E-2</v>
      </c>
      <c r="AS835" s="149">
        <v>0.34</v>
      </c>
      <c r="AT835" s="149">
        <v>0.4</v>
      </c>
      <c r="AU835" s="149">
        <v>0.4</v>
      </c>
      <c r="AV835" s="136">
        <v>323</v>
      </c>
      <c r="AW835" s="136">
        <v>2152</v>
      </c>
      <c r="AX835" s="136">
        <v>3556</v>
      </c>
      <c r="AY835" s="136">
        <v>3556</v>
      </c>
      <c r="AZ835" s="149">
        <v>7.6499999999999999E-2</v>
      </c>
      <c r="BA835" s="149">
        <v>0.1598</v>
      </c>
      <c r="BB835" s="149">
        <v>0.21060000000000001</v>
      </c>
      <c r="BC835" s="149">
        <v>0.21060000000000001</v>
      </c>
      <c r="BD835" s="138">
        <v>0</v>
      </c>
      <c r="BE835" s="138"/>
      <c r="BF835" s="138"/>
      <c r="BG835" s="136">
        <v>0</v>
      </c>
      <c r="BH835" s="6">
        <v>4.25</v>
      </c>
      <c r="BI835" s="6">
        <v>4.75</v>
      </c>
      <c r="BJ835" s="136">
        <v>170007</v>
      </c>
      <c r="BK835" s="136">
        <v>23675</v>
      </c>
      <c r="BL835" s="136">
        <v>1681</v>
      </c>
      <c r="BM835" s="136">
        <v>144651</v>
      </c>
      <c r="BN835" s="238">
        <v>640541</v>
      </c>
      <c r="BO835" s="136">
        <v>119456.83333333299</v>
      </c>
      <c r="BP835" s="136">
        <v>225905.93815555601</v>
      </c>
      <c r="BQ835" s="136">
        <v>40811.612344444402</v>
      </c>
      <c r="BR835" s="136">
        <v>505827.63993333298</v>
      </c>
      <c r="BS835" s="136">
        <v>122086.75840000001</v>
      </c>
      <c r="BT835" s="136">
        <v>12779.4469333333</v>
      </c>
      <c r="BU835" s="136">
        <v>167998.082233333</v>
      </c>
    </row>
    <row r="836" spans="1:73">
      <c r="A836" s="4" t="s">
        <v>89</v>
      </c>
      <c r="B836" s="137">
        <v>19</v>
      </c>
      <c r="C836" s="137">
        <v>1996</v>
      </c>
      <c r="D836" s="190">
        <v>4338763</v>
      </c>
      <c r="E836" s="141">
        <v>1857715</v>
      </c>
      <c r="F836" s="141">
        <v>131504</v>
      </c>
      <c r="G836" s="191">
        <v>6.6</v>
      </c>
      <c r="H836" s="209"/>
      <c r="I836" s="209"/>
      <c r="J836" s="209"/>
      <c r="K836" s="145">
        <v>118807</v>
      </c>
      <c r="L836" s="197"/>
      <c r="N836" s="140">
        <v>88954302</v>
      </c>
      <c r="O836" s="145">
        <v>53041</v>
      </c>
      <c r="P836" s="145">
        <v>235551</v>
      </c>
      <c r="Q836" s="145">
        <v>70581</v>
      </c>
      <c r="R836" s="145">
        <v>670033.80000000005</v>
      </c>
      <c r="S836" s="145">
        <v>256381.6</v>
      </c>
      <c r="T836" s="145">
        <v>138</v>
      </c>
      <c r="U836" s="145">
        <v>190</v>
      </c>
      <c r="V836" s="145">
        <v>234</v>
      </c>
      <c r="W836" s="145">
        <v>119</v>
      </c>
      <c r="X836" s="145">
        <v>218</v>
      </c>
      <c r="Y836" s="145">
        <v>313</v>
      </c>
      <c r="Z836" s="145">
        <v>397</v>
      </c>
      <c r="AA836" s="136">
        <f>ROUND((T836+X836)-MAX(0.3*(T836-138-247),0),0)</f>
        <v>356</v>
      </c>
      <c r="AB836" s="136">
        <f>ROUND((U836+Y836)-MAX(0.3*(U836-138-247),0),0)</f>
        <v>503</v>
      </c>
      <c r="AC836" s="136">
        <f>ROUND((V836+Z836)-MAX(0.3*(V836-138-247),0),0)</f>
        <v>631</v>
      </c>
      <c r="AD836" s="203">
        <v>22542</v>
      </c>
      <c r="AE836" s="136">
        <v>470</v>
      </c>
      <c r="AF836" s="136">
        <v>0</v>
      </c>
      <c r="AG836" s="136">
        <f>SUM(AE836:AF836)</f>
        <v>470</v>
      </c>
      <c r="AH836" s="136">
        <f>ROUND((AG836+W836)-MAX(0.3*(AG836-138-247),0),0)</f>
        <v>564</v>
      </c>
      <c r="AI836" s="203">
        <v>873</v>
      </c>
      <c r="AJ836" s="204">
        <v>20.5</v>
      </c>
      <c r="AK836" s="136">
        <v>0</v>
      </c>
      <c r="AL836" s="136">
        <v>78</v>
      </c>
      <c r="AM836" s="136">
        <v>27</v>
      </c>
      <c r="AN836" s="6">
        <f>ROUND(AL836/(AL836+AM836),2)</f>
        <v>0.74</v>
      </c>
      <c r="AO836" s="136">
        <v>38</v>
      </c>
      <c r="AP836" s="136">
        <v>6</v>
      </c>
      <c r="AQ836" s="6">
        <v>0.86</v>
      </c>
      <c r="AR836" s="149">
        <v>7.6499999999999999E-2</v>
      </c>
      <c r="AS836" s="149">
        <v>0.34</v>
      </c>
      <c r="AT836" s="149">
        <v>0.4</v>
      </c>
      <c r="AU836" s="149">
        <v>0.4</v>
      </c>
      <c r="AV836" s="136">
        <v>323</v>
      </c>
      <c r="AW836" s="136">
        <v>2152</v>
      </c>
      <c r="AX836" s="136">
        <v>3556</v>
      </c>
      <c r="AY836" s="136">
        <v>3556</v>
      </c>
      <c r="AZ836" s="149">
        <v>7.6499999999999999E-2</v>
      </c>
      <c r="BA836" s="149">
        <v>0.1598</v>
      </c>
      <c r="BB836" s="149">
        <v>0.21060000000000001</v>
      </c>
      <c r="BC836" s="149">
        <v>0.21060000000000001</v>
      </c>
      <c r="BD836" s="138">
        <v>0</v>
      </c>
      <c r="BE836" s="138"/>
      <c r="BF836" s="138"/>
      <c r="BG836" s="136">
        <v>0</v>
      </c>
      <c r="BH836" s="6">
        <v>4.75</v>
      </c>
      <c r="BI836" s="6">
        <v>4.75</v>
      </c>
      <c r="BJ836" s="136">
        <v>182403</v>
      </c>
      <c r="BK836" s="136">
        <v>31646</v>
      </c>
      <c r="BL836" s="136">
        <v>2113</v>
      </c>
      <c r="BM836" s="136">
        <v>148644</v>
      </c>
      <c r="BN836" s="238">
        <v>777708</v>
      </c>
      <c r="BO836" s="136">
        <v>139506.25</v>
      </c>
      <c r="BP836" s="136">
        <v>373101.19087777799</v>
      </c>
      <c r="BQ836" s="136">
        <v>50682.867533333301</v>
      </c>
      <c r="BR836" s="136">
        <v>661624.71533333301</v>
      </c>
      <c r="BS836" s="136">
        <v>188815.13207777799</v>
      </c>
      <c r="BT836" s="136">
        <v>13462.314877777801</v>
      </c>
      <c r="BU836" s="136">
        <v>229012.34566666701</v>
      </c>
    </row>
    <row r="837" spans="1:73">
      <c r="A837" s="4" t="s">
        <v>90</v>
      </c>
      <c r="B837" s="137">
        <v>20</v>
      </c>
      <c r="C837" s="137">
        <v>1996</v>
      </c>
      <c r="D837" s="190">
        <v>1241436</v>
      </c>
      <c r="E837" s="141">
        <v>622580</v>
      </c>
      <c r="F837" s="141">
        <v>34157</v>
      </c>
      <c r="G837" s="191">
        <v>5.2</v>
      </c>
      <c r="H837" s="209"/>
      <c r="I837" s="209"/>
      <c r="J837" s="209"/>
      <c r="K837" s="145">
        <v>29256</v>
      </c>
      <c r="L837" s="197"/>
      <c r="N837" s="140">
        <v>27358122</v>
      </c>
      <c r="O837" s="145">
        <v>9896</v>
      </c>
      <c r="P837" s="145">
        <v>55878</v>
      </c>
      <c r="Q837" s="145">
        <v>20461</v>
      </c>
      <c r="R837" s="145">
        <v>130871.8</v>
      </c>
      <c r="S837" s="145">
        <v>60746.25</v>
      </c>
      <c r="T837" s="145">
        <v>312</v>
      </c>
      <c r="U837" s="145">
        <v>418</v>
      </c>
      <c r="V837" s="145">
        <v>526</v>
      </c>
      <c r="W837" s="145">
        <v>119</v>
      </c>
      <c r="X837" s="145">
        <v>218</v>
      </c>
      <c r="Y837" s="145">
        <v>313</v>
      </c>
      <c r="Z837" s="145">
        <v>397</v>
      </c>
      <c r="AA837" s="136">
        <f>ROUND((T837+X837)-MAX(0.3*(T837-138-247),0),0)</f>
        <v>530</v>
      </c>
      <c r="AB837" s="136">
        <f>ROUND((U837+Y837)-MAX(0.3*(U837-138-247),0),0)</f>
        <v>721</v>
      </c>
      <c r="AC837" s="136">
        <f>ROUND((V837+Z837)-MAX(0.3*(V837-138-247),0),0)</f>
        <v>881</v>
      </c>
      <c r="AD837" s="203">
        <v>1555</v>
      </c>
      <c r="AE837" s="136">
        <v>470</v>
      </c>
      <c r="AF837" s="136">
        <v>10</v>
      </c>
      <c r="AG837" s="136">
        <f>SUM(AE837:AF837)</f>
        <v>480</v>
      </c>
      <c r="AH837" s="136">
        <f>ROUND((AG837+W837)-MAX(0.3*(AG837-138-247),0),0)</f>
        <v>571</v>
      </c>
      <c r="AI837" s="203">
        <v>135</v>
      </c>
      <c r="AJ837" s="204">
        <v>11.2</v>
      </c>
      <c r="AK837" s="136">
        <v>0</v>
      </c>
      <c r="AL837" s="136">
        <v>75</v>
      </c>
      <c r="AM837" s="136">
        <v>75</v>
      </c>
      <c r="AN837" s="6">
        <f>ROUND(AL837/(AL837+AM837),2)</f>
        <v>0.5</v>
      </c>
      <c r="AO837" s="136">
        <v>31</v>
      </c>
      <c r="AP837" s="136">
        <v>15</v>
      </c>
      <c r="AQ837" s="6">
        <v>0.67</v>
      </c>
      <c r="AR837" s="149">
        <v>7.6499999999999999E-2</v>
      </c>
      <c r="AS837" s="149">
        <v>0.34</v>
      </c>
      <c r="AT837" s="149">
        <v>0.4</v>
      </c>
      <c r="AU837" s="149">
        <v>0.4</v>
      </c>
      <c r="AV837" s="136">
        <v>323</v>
      </c>
      <c r="AW837" s="136">
        <v>2152</v>
      </c>
      <c r="AX837" s="136">
        <v>3556</v>
      </c>
      <c r="AY837" s="136">
        <v>3556</v>
      </c>
      <c r="AZ837" s="149">
        <v>7.6499999999999999E-2</v>
      </c>
      <c r="BA837" s="149">
        <v>0.1598</v>
      </c>
      <c r="BB837" s="149">
        <v>0.21060000000000001</v>
      </c>
      <c r="BC837" s="149">
        <v>0.21060000000000001</v>
      </c>
      <c r="BD837" s="138">
        <v>0</v>
      </c>
      <c r="BE837" s="138"/>
      <c r="BF837" s="138"/>
      <c r="BG837" s="136">
        <v>0</v>
      </c>
      <c r="BH837" s="6">
        <v>4.25</v>
      </c>
      <c r="BI837" s="6">
        <v>4.25</v>
      </c>
      <c r="BJ837" s="136">
        <v>27830</v>
      </c>
      <c r="BK837" s="136">
        <v>4143</v>
      </c>
      <c r="BL837" s="136">
        <v>241</v>
      </c>
      <c r="BM837" s="136">
        <v>23446</v>
      </c>
      <c r="BN837" s="238">
        <v>167238</v>
      </c>
      <c r="BO837" s="136">
        <v>26331.25</v>
      </c>
      <c r="BP837" s="136">
        <v>42085.4051666667</v>
      </c>
      <c r="BQ837" s="136">
        <v>9972.5013555555597</v>
      </c>
      <c r="BR837" s="136">
        <v>104072.63573333299</v>
      </c>
      <c r="BS837" s="136">
        <v>14602.603555555601</v>
      </c>
      <c r="BT837" s="136">
        <v>1570.77913333333</v>
      </c>
      <c r="BU837" s="136">
        <v>21631.6672666667</v>
      </c>
    </row>
    <row r="838" spans="1:73">
      <c r="A838" s="4" t="s">
        <v>91</v>
      </c>
      <c r="B838" s="137">
        <v>21</v>
      </c>
      <c r="C838" s="137">
        <v>1996</v>
      </c>
      <c r="D838" s="190">
        <v>5057142</v>
      </c>
      <c r="E838" s="141">
        <v>2602334</v>
      </c>
      <c r="F838" s="141">
        <v>138268</v>
      </c>
      <c r="G838" s="191">
        <v>5</v>
      </c>
      <c r="H838" s="209"/>
      <c r="I838" s="209"/>
      <c r="J838" s="209"/>
      <c r="K838" s="145">
        <v>145023</v>
      </c>
      <c r="L838" s="197"/>
      <c r="N838" s="140">
        <v>143275374</v>
      </c>
      <c r="O838" s="145">
        <v>285885</v>
      </c>
      <c r="P838" s="145">
        <v>204105</v>
      </c>
      <c r="Q838" s="145">
        <v>74106</v>
      </c>
      <c r="R838" s="145">
        <v>374512</v>
      </c>
      <c r="S838" s="145">
        <v>164726.29999999999</v>
      </c>
      <c r="T838" s="145">
        <v>292</v>
      </c>
      <c r="U838" s="145">
        <v>373</v>
      </c>
      <c r="V838" s="145">
        <v>450</v>
      </c>
      <c r="W838" s="145">
        <v>119</v>
      </c>
      <c r="X838" s="145">
        <v>218</v>
      </c>
      <c r="Y838" s="145">
        <v>313</v>
      </c>
      <c r="Z838" s="145">
        <v>397</v>
      </c>
      <c r="AA838" s="136">
        <f>ROUND((T838+X838)-MAX(0.3*(T838-138-247),0),0)</f>
        <v>510</v>
      </c>
      <c r="AB838" s="136">
        <f>ROUND((U838+Y838)-MAX(0.3*(U838-138-247),0),0)</f>
        <v>686</v>
      </c>
      <c r="AC838" s="136">
        <f>ROUND((V838+Z838)-MAX(0.3*(V838-138-247),0),0)</f>
        <v>828</v>
      </c>
      <c r="AD838" s="203">
        <v>14581</v>
      </c>
      <c r="AE838" s="136">
        <v>470</v>
      </c>
      <c r="AF838" s="136">
        <v>0</v>
      </c>
      <c r="AG838" s="136">
        <f>SUM(AE838:AF838)</f>
        <v>470</v>
      </c>
      <c r="AH838" s="136">
        <f>ROUND((AG838+W838)-MAX(0.3*(AG838-138-247),0),0)</f>
        <v>564</v>
      </c>
      <c r="AI838" s="203">
        <v>522</v>
      </c>
      <c r="AJ838" s="204">
        <v>10.3</v>
      </c>
      <c r="AK838" s="136">
        <v>1</v>
      </c>
      <c r="AL838" s="136">
        <v>100</v>
      </c>
      <c r="AM838" s="136">
        <v>41</v>
      </c>
      <c r="AN838" s="6">
        <f>ROUND(AL838/(AL838+AM838),2)</f>
        <v>0.71</v>
      </c>
      <c r="AO838" s="136">
        <v>16</v>
      </c>
      <c r="AP838" s="136">
        <v>9</v>
      </c>
      <c r="AQ838" s="6">
        <v>0.64</v>
      </c>
      <c r="AR838" s="149">
        <v>7.6499999999999999E-2</v>
      </c>
      <c r="AS838" s="149">
        <v>0.34</v>
      </c>
      <c r="AT838" s="149">
        <v>0.4</v>
      </c>
      <c r="AU838" s="149">
        <v>0.4</v>
      </c>
      <c r="AV838" s="136">
        <v>323</v>
      </c>
      <c r="AW838" s="136">
        <v>2152</v>
      </c>
      <c r="AX838" s="136">
        <v>3556</v>
      </c>
      <c r="AY838" s="136">
        <v>3556</v>
      </c>
      <c r="AZ838" s="149">
        <v>7.6499999999999999E-2</v>
      </c>
      <c r="BA838" s="149">
        <v>0.1598</v>
      </c>
      <c r="BB838" s="149">
        <v>0.21060000000000001</v>
      </c>
      <c r="BC838" s="149">
        <v>0.21060000000000001</v>
      </c>
      <c r="BD838" s="138">
        <v>0.5</v>
      </c>
      <c r="BE838" s="138"/>
      <c r="BF838" s="138"/>
      <c r="BG838" s="136">
        <v>0</v>
      </c>
      <c r="BH838" s="6">
        <v>4.75</v>
      </c>
      <c r="BI838" s="6">
        <v>4.75</v>
      </c>
      <c r="BJ838" s="136">
        <v>84747</v>
      </c>
      <c r="BK838" s="136">
        <v>16727</v>
      </c>
      <c r="BL838" s="136">
        <v>823</v>
      </c>
      <c r="BM838" s="136">
        <v>67197</v>
      </c>
      <c r="BN838" s="238">
        <v>398537</v>
      </c>
      <c r="BO838" s="136">
        <v>88019.5</v>
      </c>
      <c r="BP838" s="136">
        <v>171143.43457777801</v>
      </c>
      <c r="BQ838" s="136">
        <v>27479.7725222222</v>
      </c>
      <c r="BR838" s="136">
        <v>372080.546577778</v>
      </c>
      <c r="BS838" s="136">
        <v>60092.590077777801</v>
      </c>
      <c r="BT838" s="136">
        <v>4614.2285333333302</v>
      </c>
      <c r="BU838" s="136">
        <v>71909.744688888895</v>
      </c>
    </row>
    <row r="839" spans="1:73">
      <c r="A839" s="4" t="s">
        <v>92</v>
      </c>
      <c r="B839" s="137">
        <v>22</v>
      </c>
      <c r="C839" s="137">
        <v>1996</v>
      </c>
      <c r="D839" s="190">
        <v>6085393</v>
      </c>
      <c r="E839" s="141">
        <v>3097563</v>
      </c>
      <c r="F839" s="141">
        <v>143803</v>
      </c>
      <c r="G839" s="191">
        <v>4.4000000000000004</v>
      </c>
      <c r="H839" s="209"/>
      <c r="I839" s="209"/>
      <c r="J839" s="209"/>
      <c r="K839" s="145">
        <v>210630</v>
      </c>
      <c r="L839" s="197"/>
      <c r="N839" s="140">
        <v>182447254</v>
      </c>
      <c r="O839" s="145">
        <v>70264</v>
      </c>
      <c r="P839" s="145">
        <v>236842</v>
      </c>
      <c r="Q839" s="145">
        <v>88365</v>
      </c>
      <c r="R839" s="145">
        <v>373598.5</v>
      </c>
      <c r="S839" s="145">
        <v>163281.70000000001</v>
      </c>
      <c r="T839" s="145">
        <v>474</v>
      </c>
      <c r="U839" s="145">
        <v>565</v>
      </c>
      <c r="V839" s="145">
        <v>651</v>
      </c>
      <c r="W839" s="145">
        <v>119</v>
      </c>
      <c r="X839" s="145">
        <v>218</v>
      </c>
      <c r="Y839" s="145">
        <v>313</v>
      </c>
      <c r="Z839" s="145">
        <v>397</v>
      </c>
      <c r="AA839" s="136">
        <f>ROUND((T839+X839)-MAX(0.3*(T839-138-247),0),0)</f>
        <v>665</v>
      </c>
      <c r="AB839" s="136">
        <f>ROUND((U839+Y839)-MAX(0.3*(U839-138-247),0),0)</f>
        <v>824</v>
      </c>
      <c r="AC839" s="136">
        <f>ROUND((V839+Z839)-MAX(0.3*(V839-138-247),0),0)</f>
        <v>968</v>
      </c>
      <c r="AD839" s="203">
        <v>15938</v>
      </c>
      <c r="AE839" s="136">
        <v>470</v>
      </c>
      <c r="AF839" s="136">
        <v>126</v>
      </c>
      <c r="AG839" s="136">
        <f>SUM(AE839:AF839)</f>
        <v>596</v>
      </c>
      <c r="AH839" s="136">
        <f>ROUND((AG839+W839)-MAX(0.3*(AG839-138-247),0),0)</f>
        <v>652</v>
      </c>
      <c r="AI839" s="203">
        <v>622</v>
      </c>
      <c r="AJ839" s="204">
        <v>10.1</v>
      </c>
      <c r="AK839" s="136">
        <v>0</v>
      </c>
      <c r="AL839" s="136">
        <v>121</v>
      </c>
      <c r="AM839" s="136">
        <v>33</v>
      </c>
      <c r="AN839" s="6">
        <f>ROUND(AL839/(AL839+AM839),2)</f>
        <v>0.79</v>
      </c>
      <c r="AO839" s="136">
        <v>45</v>
      </c>
      <c r="AP839" s="136">
        <v>9</v>
      </c>
      <c r="AQ839" s="6">
        <v>0.83</v>
      </c>
      <c r="AR839" s="149">
        <v>7.6499999999999999E-2</v>
      </c>
      <c r="AS839" s="149">
        <v>0.34</v>
      </c>
      <c r="AT839" s="149">
        <v>0.4</v>
      </c>
      <c r="AU839" s="149">
        <v>0.4</v>
      </c>
      <c r="AV839" s="136">
        <v>323</v>
      </c>
      <c r="AW839" s="136">
        <v>2152</v>
      </c>
      <c r="AX839" s="136">
        <v>3556</v>
      </c>
      <c r="AY839" s="136">
        <v>3556</v>
      </c>
      <c r="AZ839" s="149">
        <v>7.6499999999999999E-2</v>
      </c>
      <c r="BA839" s="149">
        <v>0.1598</v>
      </c>
      <c r="BB839" s="149">
        <v>0.21060000000000001</v>
      </c>
      <c r="BC839" s="149">
        <v>0.21060000000000001</v>
      </c>
      <c r="BD839" s="138">
        <v>0</v>
      </c>
      <c r="BE839" s="138"/>
      <c r="BF839" s="138"/>
      <c r="BG839" s="136">
        <v>0</v>
      </c>
      <c r="BH839" s="6">
        <v>4.75</v>
      </c>
      <c r="BI839" s="6">
        <v>4.75</v>
      </c>
      <c r="BJ839" s="136">
        <v>165563</v>
      </c>
      <c r="BK839" s="136">
        <v>46602</v>
      </c>
      <c r="BL839" s="136">
        <v>4511</v>
      </c>
      <c r="BM839" s="136">
        <v>114450</v>
      </c>
      <c r="BN839" s="238">
        <v>714639</v>
      </c>
      <c r="BO839" s="136">
        <v>115957.5</v>
      </c>
      <c r="BP839" s="136">
        <v>190510.14240000001</v>
      </c>
      <c r="BQ839" s="136">
        <v>24967.249566666698</v>
      </c>
      <c r="BR839" s="136">
        <v>479598.46578888898</v>
      </c>
      <c r="BS839" s="136">
        <v>79925.1862666667</v>
      </c>
      <c r="BT839" s="136">
        <v>2858.88368888889</v>
      </c>
      <c r="BU839" s="136">
        <v>92944.983811111102</v>
      </c>
    </row>
    <row r="840" spans="1:73">
      <c r="A840" s="4" t="s">
        <v>93</v>
      </c>
      <c r="B840" s="137">
        <v>23</v>
      </c>
      <c r="C840" s="137">
        <v>1996</v>
      </c>
      <c r="D840" s="190">
        <v>9739184</v>
      </c>
      <c r="E840" s="141">
        <v>4638837</v>
      </c>
      <c r="F840" s="141">
        <v>238793</v>
      </c>
      <c r="G840" s="191">
        <v>4.9000000000000004</v>
      </c>
      <c r="H840" s="209"/>
      <c r="I840" s="209"/>
      <c r="J840" s="209"/>
      <c r="K840" s="145">
        <v>270320</v>
      </c>
      <c r="L840" s="197"/>
      <c r="N840" s="140">
        <v>241000500</v>
      </c>
      <c r="O840" s="145">
        <v>62789</v>
      </c>
      <c r="P840" s="145">
        <v>527110</v>
      </c>
      <c r="Q840" s="145">
        <v>178002</v>
      </c>
      <c r="R840" s="145">
        <v>935416.3</v>
      </c>
      <c r="S840" s="145">
        <v>409490</v>
      </c>
      <c r="T840" s="145">
        <v>371</v>
      </c>
      <c r="U840" s="145">
        <v>459</v>
      </c>
      <c r="V840" s="145">
        <v>563</v>
      </c>
      <c r="W840" s="145">
        <v>119</v>
      </c>
      <c r="X840" s="145">
        <v>218</v>
      </c>
      <c r="Y840" s="145">
        <v>313</v>
      </c>
      <c r="Z840" s="145">
        <v>397</v>
      </c>
      <c r="AA840" s="136">
        <f>ROUND((T840+X840)-MAX(0.3*(T840-138-247),0),0)</f>
        <v>589</v>
      </c>
      <c r="AB840" s="136">
        <f>ROUND((U840+Y840)-MAX(0.3*(U840-138-247),0),0)</f>
        <v>750</v>
      </c>
      <c r="AC840" s="136">
        <f>ROUND((V840+Z840)-MAX(0.3*(V840-138-247),0),0)</f>
        <v>907</v>
      </c>
      <c r="AD840" s="203">
        <v>22559</v>
      </c>
      <c r="AE840" s="136">
        <v>470</v>
      </c>
      <c r="AF840" s="136">
        <v>14</v>
      </c>
      <c r="AG840" s="136">
        <f>SUM(AE840:AF840)</f>
        <v>484</v>
      </c>
      <c r="AH840" s="136">
        <f>ROUND((AG840+W840)-MAX(0.3*(AG840-138-247),0),0)</f>
        <v>573</v>
      </c>
      <c r="AI840" s="203">
        <v>1068</v>
      </c>
      <c r="AJ840" s="204">
        <v>11.2</v>
      </c>
      <c r="AK840" s="136">
        <v>0</v>
      </c>
      <c r="AL840" s="136">
        <v>54</v>
      </c>
      <c r="AM840" s="136">
        <v>56</v>
      </c>
      <c r="AN840" s="6">
        <f>ROUND(AL840/(AL840+AM840),2)</f>
        <v>0.49</v>
      </c>
      <c r="AO840" s="136">
        <v>39</v>
      </c>
      <c r="AP840" s="136">
        <v>22</v>
      </c>
      <c r="AQ840" s="6">
        <v>0.64</v>
      </c>
      <c r="AR840" s="149">
        <v>7.6499999999999999E-2</v>
      </c>
      <c r="AS840" s="149">
        <v>0.34</v>
      </c>
      <c r="AT840" s="149">
        <v>0.4</v>
      </c>
      <c r="AU840" s="149">
        <v>0.4</v>
      </c>
      <c r="AV840" s="136">
        <v>323</v>
      </c>
      <c r="AW840" s="136">
        <v>2152</v>
      </c>
      <c r="AX840" s="136">
        <v>3556</v>
      </c>
      <c r="AY840" s="136">
        <v>3556</v>
      </c>
      <c r="AZ840" s="149">
        <v>7.6499999999999999E-2</v>
      </c>
      <c r="BA840" s="149">
        <v>0.1598</v>
      </c>
      <c r="BB840" s="149">
        <v>0.21060000000000001</v>
      </c>
      <c r="BC840" s="149">
        <v>0.21060000000000001</v>
      </c>
      <c r="BD840" s="138">
        <v>0</v>
      </c>
      <c r="BE840" s="138"/>
      <c r="BF840" s="138"/>
      <c r="BG840" s="136">
        <v>0</v>
      </c>
      <c r="BH840" s="6">
        <v>4.75</v>
      </c>
      <c r="BI840" s="6">
        <v>4.75</v>
      </c>
      <c r="BJ840" s="136">
        <v>213546</v>
      </c>
      <c r="BK840" s="136">
        <v>22208</v>
      </c>
      <c r="BL840" s="136">
        <v>2037</v>
      </c>
      <c r="BM840" s="136">
        <v>189301</v>
      </c>
      <c r="BN840" s="238">
        <v>1171622</v>
      </c>
      <c r="BO840" s="136">
        <v>211789.33333333299</v>
      </c>
      <c r="BP840" s="136">
        <v>324772.45471111097</v>
      </c>
      <c r="BQ840" s="136">
        <v>51801.922944444399</v>
      </c>
      <c r="BR840" s="136">
        <v>758623.037266667</v>
      </c>
      <c r="BS840" s="136">
        <v>122300.677722222</v>
      </c>
      <c r="BT840" s="136">
        <v>9417.9388111111093</v>
      </c>
      <c r="BU840" s="136">
        <v>155742.17906666701</v>
      </c>
    </row>
    <row r="841" spans="1:73">
      <c r="A841" s="4" t="s">
        <v>94</v>
      </c>
      <c r="B841" s="137">
        <v>24</v>
      </c>
      <c r="C841" s="137">
        <v>1996</v>
      </c>
      <c r="D841" s="190">
        <v>4647723</v>
      </c>
      <c r="E841" s="141">
        <v>2547696</v>
      </c>
      <c r="F841" s="141">
        <v>104831</v>
      </c>
      <c r="G841" s="191">
        <v>4</v>
      </c>
      <c r="H841" s="209"/>
      <c r="I841" s="209"/>
      <c r="J841" s="209"/>
      <c r="K841" s="145">
        <v>145880</v>
      </c>
      <c r="L841" s="197"/>
      <c r="N841" s="140">
        <v>121486713</v>
      </c>
      <c r="O841" s="145">
        <v>110956</v>
      </c>
      <c r="P841" s="145">
        <v>171109</v>
      </c>
      <c r="Q841" s="145">
        <v>58250</v>
      </c>
      <c r="R841" s="145">
        <v>294825</v>
      </c>
      <c r="S841" s="145">
        <v>125685.5</v>
      </c>
      <c r="T841" s="145">
        <v>437</v>
      </c>
      <c r="U841" s="145">
        <v>532</v>
      </c>
      <c r="V841" s="145">
        <v>621</v>
      </c>
      <c r="W841" s="145">
        <v>119</v>
      </c>
      <c r="X841" s="145">
        <v>218</v>
      </c>
      <c r="Y841" s="145">
        <v>313</v>
      </c>
      <c r="Z841" s="145">
        <v>397</v>
      </c>
      <c r="AA841" s="136">
        <f>ROUND((T841+X841)-MAX(0.3*(T841-138-247),0),0)</f>
        <v>639</v>
      </c>
      <c r="AB841" s="136">
        <f>ROUND((U841+Y841)-MAX(0.3*(U841-138-247),0),0)</f>
        <v>801</v>
      </c>
      <c r="AC841" s="136">
        <f>ROUND((V841+Z841)-MAX(0.3*(V841-138-247),0),0)</f>
        <v>947</v>
      </c>
      <c r="AD841" s="203">
        <v>8066</v>
      </c>
      <c r="AE841" s="136">
        <v>470</v>
      </c>
      <c r="AF841" s="136">
        <v>81</v>
      </c>
      <c r="AG841" s="136">
        <f>SUM(AE841:AF841)</f>
        <v>551</v>
      </c>
      <c r="AH841" s="136">
        <f>ROUND((AG841+W841)-MAX(0.3*(AG841-138-247),0),0)</f>
        <v>620</v>
      </c>
      <c r="AI841" s="203">
        <v>458</v>
      </c>
      <c r="AJ841" s="204">
        <v>9.8000000000000007</v>
      </c>
      <c r="AK841" s="136">
        <v>0</v>
      </c>
      <c r="AL841" s="136">
        <v>69</v>
      </c>
      <c r="AM841" s="136">
        <v>65</v>
      </c>
      <c r="AN841" s="6">
        <f>ROUND(AL841/(AL841+AM841),2)</f>
        <v>0.51</v>
      </c>
      <c r="AO841" s="136">
        <v>20</v>
      </c>
      <c r="AP841" s="136">
        <v>22</v>
      </c>
      <c r="AQ841" s="6">
        <v>0.48</v>
      </c>
      <c r="AR841" s="149">
        <v>7.6499999999999999E-2</v>
      </c>
      <c r="AS841" s="149">
        <v>0.34</v>
      </c>
      <c r="AT841" s="149">
        <v>0.4</v>
      </c>
      <c r="AU841" s="149">
        <v>0.4</v>
      </c>
      <c r="AV841" s="136">
        <v>323</v>
      </c>
      <c r="AW841" s="136">
        <v>2152</v>
      </c>
      <c r="AX841" s="136">
        <v>3556</v>
      </c>
      <c r="AY841" s="136">
        <v>3556</v>
      </c>
      <c r="AZ841" s="149">
        <v>7.6499999999999999E-2</v>
      </c>
      <c r="BA841" s="149">
        <v>0.1598</v>
      </c>
      <c r="BB841" s="149">
        <v>0.21060000000000001</v>
      </c>
      <c r="BC841" s="149">
        <v>0.21060000000000001</v>
      </c>
      <c r="BD841" s="138">
        <v>0.15</v>
      </c>
      <c r="BE841" s="138"/>
      <c r="BF841" s="138"/>
      <c r="BG841" s="136">
        <v>1</v>
      </c>
      <c r="BH841" s="6">
        <v>4.75</v>
      </c>
      <c r="BI841" s="6">
        <v>4.25</v>
      </c>
      <c r="BJ841" s="136">
        <v>63823</v>
      </c>
      <c r="BK841" s="136">
        <v>10463</v>
      </c>
      <c r="BL841" s="136">
        <v>752</v>
      </c>
      <c r="BM841" s="136">
        <v>52608</v>
      </c>
      <c r="BN841" s="238">
        <v>454944</v>
      </c>
      <c r="BO841" s="136">
        <v>98079</v>
      </c>
      <c r="BP841" s="136">
        <v>138079.003822222</v>
      </c>
      <c r="BQ841" s="136">
        <v>44235.737622222201</v>
      </c>
      <c r="BR841" s="136">
        <v>533167.08615555603</v>
      </c>
      <c r="BS841" s="136">
        <v>47231.211633333303</v>
      </c>
      <c r="BT841" s="136">
        <v>5447.8171666666703</v>
      </c>
      <c r="BU841" s="136">
        <v>69281.4335444444</v>
      </c>
    </row>
    <row r="842" spans="1:73">
      <c r="A842" s="4" t="s">
        <v>95</v>
      </c>
      <c r="B842" s="137">
        <v>25</v>
      </c>
      <c r="C842" s="137">
        <v>1996</v>
      </c>
      <c r="D842" s="190">
        <v>2709925</v>
      </c>
      <c r="E842" s="141">
        <v>1188212</v>
      </c>
      <c r="F842" s="141">
        <v>76301</v>
      </c>
      <c r="G842" s="191">
        <v>6</v>
      </c>
      <c r="H842" s="209"/>
      <c r="I842" s="209"/>
      <c r="J842" s="209"/>
      <c r="K842" s="145">
        <v>57460</v>
      </c>
      <c r="L842" s="197"/>
      <c r="N842" s="140">
        <v>50290838</v>
      </c>
      <c r="O842" s="145">
        <v>22271</v>
      </c>
      <c r="P842" s="145">
        <v>129052</v>
      </c>
      <c r="Q842" s="145">
        <v>47954</v>
      </c>
      <c r="R842" s="145">
        <v>457106.4</v>
      </c>
      <c r="S842" s="145">
        <v>178667.2</v>
      </c>
      <c r="T842" s="145">
        <v>96</v>
      </c>
      <c r="U842" s="145">
        <v>120</v>
      </c>
      <c r="V842" s="145">
        <v>144</v>
      </c>
      <c r="W842" s="145">
        <v>119</v>
      </c>
      <c r="X842" s="145">
        <v>218</v>
      </c>
      <c r="Y842" s="145">
        <v>313</v>
      </c>
      <c r="Z842" s="145">
        <v>397</v>
      </c>
      <c r="AA842" s="136">
        <f>ROUND((T842+X842)-MAX(0.3*(T842-138-247),0),0)</f>
        <v>314</v>
      </c>
      <c r="AB842" s="136">
        <f>ROUND((U842+Y842)-MAX(0.3*(U842-138-247),0),0)</f>
        <v>433</v>
      </c>
      <c r="AC842" s="136">
        <f>ROUND((V842+Z842)-MAX(0.3*(V842-138-247),0),0)</f>
        <v>541</v>
      </c>
      <c r="AD842" s="203">
        <v>16455</v>
      </c>
      <c r="AE842" s="136">
        <v>470</v>
      </c>
      <c r="AF842" s="136">
        <v>0</v>
      </c>
      <c r="AG842" s="136">
        <f>SUM(AE842:AF842)</f>
        <v>470</v>
      </c>
      <c r="AH842" s="136">
        <f>ROUND((AG842+W842)-MAX(0.3*(AG842-138-247),0),0)</f>
        <v>564</v>
      </c>
      <c r="AI842" s="203">
        <v>575</v>
      </c>
      <c r="AJ842" s="204">
        <v>20.6</v>
      </c>
      <c r="AK842" s="136">
        <v>0</v>
      </c>
      <c r="AL842" s="136">
        <v>85</v>
      </c>
      <c r="AM842" s="136">
        <v>34</v>
      </c>
      <c r="AN842" s="6">
        <f>ROUND(AL842/(AL842+AM842),2)</f>
        <v>0.71</v>
      </c>
      <c r="AO842" s="136">
        <v>30</v>
      </c>
      <c r="AP842" s="136">
        <v>13</v>
      </c>
      <c r="AQ842" s="6">
        <v>0.7</v>
      </c>
      <c r="AR842" s="149">
        <v>7.6499999999999999E-2</v>
      </c>
      <c r="AS842" s="149">
        <v>0.34</v>
      </c>
      <c r="AT842" s="149">
        <v>0.4</v>
      </c>
      <c r="AU842" s="149">
        <v>0.4</v>
      </c>
      <c r="AV842" s="136">
        <v>323</v>
      </c>
      <c r="AW842" s="136">
        <v>2152</v>
      </c>
      <c r="AX842" s="136">
        <v>3556</v>
      </c>
      <c r="AY842" s="136">
        <v>3556</v>
      </c>
      <c r="AZ842" s="149">
        <v>7.6499999999999999E-2</v>
      </c>
      <c r="BA842" s="149">
        <v>0.1598</v>
      </c>
      <c r="BB842" s="149">
        <v>0.21060000000000001</v>
      </c>
      <c r="BC842" s="149">
        <v>0.21060000000000001</v>
      </c>
      <c r="BD842" s="138">
        <v>0</v>
      </c>
      <c r="BE842" s="138"/>
      <c r="BF842" s="138"/>
      <c r="BG842" s="136">
        <v>0</v>
      </c>
      <c r="BH842" s="6">
        <v>4.75</v>
      </c>
      <c r="BI842" s="6">
        <v>4.75</v>
      </c>
      <c r="BJ842" s="136">
        <v>141197</v>
      </c>
      <c r="BK842" s="136">
        <v>29972</v>
      </c>
      <c r="BL842" s="136">
        <v>1413</v>
      </c>
      <c r="BM842" s="136">
        <v>109812</v>
      </c>
      <c r="BN842" s="238">
        <v>509581</v>
      </c>
      <c r="BO842" s="136">
        <v>102531.58333333333</v>
      </c>
      <c r="BP842" s="136">
        <v>252394.74121111099</v>
      </c>
      <c r="BQ842" s="136">
        <v>32552.654999999999</v>
      </c>
      <c r="BR842" s="136">
        <v>403038.115788889</v>
      </c>
      <c r="BS842" s="136">
        <v>136246.864</v>
      </c>
      <c r="BT842" s="136">
        <v>10396.045088888901</v>
      </c>
      <c r="BU842" s="136">
        <v>163871.02960000001</v>
      </c>
    </row>
    <row r="843" spans="1:73">
      <c r="A843" s="4" t="s">
        <v>96</v>
      </c>
      <c r="B843" s="137">
        <v>26</v>
      </c>
      <c r="C843" s="137">
        <v>1996</v>
      </c>
      <c r="D843" s="190">
        <v>5367888</v>
      </c>
      <c r="E843" s="141">
        <v>2769622</v>
      </c>
      <c r="F843" s="141">
        <v>139189</v>
      </c>
      <c r="G843" s="191">
        <v>4.8</v>
      </c>
      <c r="H843" s="209"/>
      <c r="I843" s="209"/>
      <c r="J843" s="209"/>
      <c r="K843" s="145">
        <v>148257</v>
      </c>
      <c r="L843" s="197"/>
      <c r="N843" s="140">
        <v>126395827</v>
      </c>
      <c r="O843" s="145">
        <v>42331</v>
      </c>
      <c r="P843" s="145">
        <v>231891</v>
      </c>
      <c r="Q843" s="145">
        <v>82717</v>
      </c>
      <c r="R843" s="145">
        <v>553929.6</v>
      </c>
      <c r="S843" s="145">
        <v>233325.7</v>
      </c>
      <c r="T843" s="145">
        <v>234</v>
      </c>
      <c r="U843" s="145">
        <v>292</v>
      </c>
      <c r="V843" s="145">
        <v>342</v>
      </c>
      <c r="W843" s="145">
        <v>119</v>
      </c>
      <c r="X843" s="145">
        <v>218</v>
      </c>
      <c r="Y843" s="145">
        <v>313</v>
      </c>
      <c r="Z843" s="145">
        <v>397</v>
      </c>
      <c r="AA843" s="136">
        <f>ROUND((T843+X843)-MAX(0.3*(T843-138-247),0),0)</f>
        <v>452</v>
      </c>
      <c r="AB843" s="136">
        <f>ROUND((U843+Y843)-MAX(0.3*(U843-138-247),0),0)</f>
        <v>605</v>
      </c>
      <c r="AC843" s="136">
        <f>ROUND((V843+Z843)-MAX(0.3*(V843-138-247),0),0)</f>
        <v>739</v>
      </c>
      <c r="AD843" s="203">
        <v>14241</v>
      </c>
      <c r="AE843" s="136">
        <v>470</v>
      </c>
      <c r="AF843" s="136">
        <v>0</v>
      </c>
      <c r="AG843" s="136">
        <f>SUM(AE843:AF843)</f>
        <v>470</v>
      </c>
      <c r="AH843" s="136">
        <f>ROUND((AG843+W843)-MAX(0.3*(AG843-138-247),0),0)</f>
        <v>564</v>
      </c>
      <c r="AI843" s="203">
        <v>500</v>
      </c>
      <c r="AJ843" s="204">
        <v>9.5</v>
      </c>
      <c r="AK843" s="136">
        <v>0</v>
      </c>
      <c r="AL843" s="136">
        <v>87</v>
      </c>
      <c r="AM843" s="136">
        <v>76</v>
      </c>
      <c r="AN843" s="6">
        <f>ROUND(AL843/(AL843+AM843),2)</f>
        <v>0.53</v>
      </c>
      <c r="AO843" s="136">
        <v>20</v>
      </c>
      <c r="AP843" s="136">
        <v>14</v>
      </c>
      <c r="AQ843" s="6">
        <v>0.59</v>
      </c>
      <c r="AR843" s="149">
        <v>7.6499999999999999E-2</v>
      </c>
      <c r="AS843" s="149">
        <v>0.34</v>
      </c>
      <c r="AT843" s="149">
        <v>0.4</v>
      </c>
      <c r="AU843" s="149">
        <v>0.4</v>
      </c>
      <c r="AV843" s="136">
        <v>323</v>
      </c>
      <c r="AW843" s="136">
        <v>2152</v>
      </c>
      <c r="AX843" s="136">
        <v>3556</v>
      </c>
      <c r="AY843" s="136">
        <v>3556</v>
      </c>
      <c r="AZ843" s="149">
        <v>7.6499999999999999E-2</v>
      </c>
      <c r="BA843" s="149">
        <v>0.1598</v>
      </c>
      <c r="BB843" s="149">
        <v>0.21060000000000001</v>
      </c>
      <c r="BC843" s="149">
        <v>0.21060000000000001</v>
      </c>
      <c r="BD843" s="138">
        <v>0</v>
      </c>
      <c r="BE843" s="138"/>
      <c r="BF843" s="138"/>
      <c r="BG843" s="136">
        <v>0</v>
      </c>
      <c r="BH843" s="6">
        <v>4.75</v>
      </c>
      <c r="BI843" s="6">
        <v>4.75</v>
      </c>
      <c r="BJ843" s="136">
        <v>116446</v>
      </c>
      <c r="BK843" s="136">
        <v>16450</v>
      </c>
      <c r="BL843" s="136">
        <v>1043</v>
      </c>
      <c r="BM843" s="136">
        <v>98953</v>
      </c>
      <c r="BN843" s="238">
        <v>636176</v>
      </c>
      <c r="BO843" s="136">
        <v>129245.33333333299</v>
      </c>
      <c r="BP843" s="136">
        <v>216246.25445555599</v>
      </c>
      <c r="BQ843" s="136">
        <v>39876.446555555602</v>
      </c>
      <c r="BR843" s="136">
        <v>573448.39985555597</v>
      </c>
      <c r="BS843" s="136">
        <v>99028.904977777798</v>
      </c>
      <c r="BT843" s="136">
        <v>9099.3383111111107</v>
      </c>
      <c r="BU843" s="136">
        <v>135722.402022222</v>
      </c>
    </row>
    <row r="844" spans="1:73">
      <c r="A844" s="4" t="s">
        <v>97</v>
      </c>
      <c r="B844" s="137">
        <v>27</v>
      </c>
      <c r="C844" s="137">
        <v>1996</v>
      </c>
      <c r="D844" s="190">
        <v>876656</v>
      </c>
      <c r="E844" s="141">
        <v>425468</v>
      </c>
      <c r="F844" s="141">
        <v>23838</v>
      </c>
      <c r="G844" s="191">
        <v>5.3</v>
      </c>
      <c r="H844" s="209"/>
      <c r="I844" s="209"/>
      <c r="J844" s="209"/>
      <c r="K844" s="145">
        <v>18119</v>
      </c>
      <c r="L844" s="197"/>
      <c r="N844" s="140">
        <v>17308965</v>
      </c>
      <c r="O844" s="145">
        <v>90995</v>
      </c>
      <c r="P844" s="145">
        <v>31192</v>
      </c>
      <c r="Q844" s="145">
        <v>10836</v>
      </c>
      <c r="R844" s="145">
        <v>70754.25</v>
      </c>
      <c r="S844" s="145">
        <v>28559</v>
      </c>
      <c r="T844" s="145">
        <v>338</v>
      </c>
      <c r="U844" s="145">
        <v>425</v>
      </c>
      <c r="V844" s="145">
        <v>511</v>
      </c>
      <c r="W844" s="145">
        <v>119</v>
      </c>
      <c r="X844" s="145">
        <v>218</v>
      </c>
      <c r="Y844" s="145">
        <v>313</v>
      </c>
      <c r="Z844" s="145">
        <v>397</v>
      </c>
      <c r="AA844" s="136">
        <f>ROUND((T844+X844)-MAX(0.3*(T844-138-247),0),0)</f>
        <v>556</v>
      </c>
      <c r="AB844" s="136">
        <f>ROUND((U844+Y844)-MAX(0.3*(U844-138-247),0),0)</f>
        <v>726</v>
      </c>
      <c r="AC844" s="136">
        <f>ROUND((V844+Z844)-MAX(0.3*(V844-138-247),0),0)</f>
        <v>870</v>
      </c>
      <c r="AD844" s="203">
        <v>1184</v>
      </c>
      <c r="AE844" s="136">
        <v>470</v>
      </c>
      <c r="AF844" s="136">
        <v>0</v>
      </c>
      <c r="AG844" s="136">
        <f>SUM(AE844:AF844)</f>
        <v>470</v>
      </c>
      <c r="AH844" s="136">
        <f>ROUND((AG844+W844)-MAX(0.3*(AG844-138-247),0),0)</f>
        <v>564</v>
      </c>
      <c r="AI844" s="203">
        <v>155</v>
      </c>
      <c r="AJ844" s="204">
        <v>17</v>
      </c>
      <c r="AK844" s="136">
        <v>0</v>
      </c>
      <c r="AL844" s="136">
        <v>33</v>
      </c>
      <c r="AM844" s="136">
        <v>67</v>
      </c>
      <c r="AN844" s="6">
        <f>ROUND(AL844/(AL844+AM844),2)</f>
        <v>0.33</v>
      </c>
      <c r="AO844" s="136">
        <v>30</v>
      </c>
      <c r="AP844" s="136">
        <v>30</v>
      </c>
      <c r="AQ844" s="6">
        <v>0.5</v>
      </c>
      <c r="AR844" s="149">
        <v>7.6499999999999999E-2</v>
      </c>
      <c r="AS844" s="149">
        <v>0.34</v>
      </c>
      <c r="AT844" s="149">
        <v>0.4</v>
      </c>
      <c r="AU844" s="149">
        <v>0.4</v>
      </c>
      <c r="AV844" s="136">
        <v>323</v>
      </c>
      <c r="AW844" s="136">
        <v>2152</v>
      </c>
      <c r="AX844" s="136">
        <v>3556</v>
      </c>
      <c r="AY844" s="136">
        <v>3556</v>
      </c>
      <c r="AZ844" s="149">
        <v>7.6499999999999999E-2</v>
      </c>
      <c r="BA844" s="149">
        <v>0.1598</v>
      </c>
      <c r="BB844" s="149">
        <v>0.21060000000000001</v>
      </c>
      <c r="BC844" s="149">
        <v>0.21060000000000001</v>
      </c>
      <c r="BD844" s="138">
        <v>0</v>
      </c>
      <c r="BE844" s="138"/>
      <c r="BF844" s="138"/>
      <c r="BG844" s="136">
        <v>0</v>
      </c>
      <c r="BH844" s="6">
        <v>4.75</v>
      </c>
      <c r="BI844" s="6">
        <v>4.75</v>
      </c>
      <c r="BJ844" s="136">
        <v>14213</v>
      </c>
      <c r="BK844" s="136">
        <v>1628</v>
      </c>
      <c r="BL844" s="136">
        <v>140</v>
      </c>
      <c r="BM844" s="136">
        <v>12445</v>
      </c>
      <c r="BN844" s="238">
        <v>101271</v>
      </c>
      <c r="BO844" s="136">
        <v>22154.75</v>
      </c>
      <c r="BP844" s="136">
        <v>32075.3861777778</v>
      </c>
      <c r="BQ844" s="136">
        <v>8550.5905333333303</v>
      </c>
      <c r="BR844" s="136">
        <v>85181.349633333302</v>
      </c>
      <c r="BS844" s="136">
        <v>10188.9013111111</v>
      </c>
      <c r="BT844" s="136">
        <v>1133.86721111111</v>
      </c>
      <c r="BU844" s="136">
        <v>13697.5907888889</v>
      </c>
    </row>
    <row r="845" spans="1:73">
      <c r="A845" s="4" t="s">
        <v>98</v>
      </c>
      <c r="B845" s="137">
        <v>28</v>
      </c>
      <c r="C845" s="137">
        <v>1996</v>
      </c>
      <c r="D845" s="190">
        <v>1647657</v>
      </c>
      <c r="E845" s="141">
        <v>889438</v>
      </c>
      <c r="F845" s="141">
        <v>24941</v>
      </c>
      <c r="G845" s="191">
        <v>2.7</v>
      </c>
      <c r="H845" s="209"/>
      <c r="I845" s="209"/>
      <c r="J845" s="209"/>
      <c r="K845" s="145">
        <v>49007</v>
      </c>
      <c r="L845" s="197"/>
      <c r="N845" s="140">
        <v>40752615</v>
      </c>
      <c r="O845" s="145">
        <v>5208</v>
      </c>
      <c r="P845" s="145">
        <v>39558</v>
      </c>
      <c r="Q845" s="145">
        <v>14569</v>
      </c>
      <c r="R845" s="145">
        <v>101624.9</v>
      </c>
      <c r="S845" s="145">
        <v>42490.5</v>
      </c>
      <c r="T845" s="145">
        <v>293</v>
      </c>
      <c r="U845" s="145">
        <v>364</v>
      </c>
      <c r="V845" s="145">
        <v>435</v>
      </c>
      <c r="W845" s="145">
        <v>119</v>
      </c>
      <c r="X845" s="145">
        <v>218</v>
      </c>
      <c r="Y845" s="145">
        <v>313</v>
      </c>
      <c r="Z845" s="145">
        <v>397</v>
      </c>
      <c r="AA845" s="136">
        <f>ROUND((T845+X845)-MAX(0.3*(T845-138-247),0),0)</f>
        <v>511</v>
      </c>
      <c r="AB845" s="136">
        <f>ROUND((U845+Y845)-MAX(0.3*(U845-138-247),0),0)</f>
        <v>677</v>
      </c>
      <c r="AC845" s="136">
        <f>ROUND((V845+Z845)-MAX(0.3*(V845-138-247),0),0)</f>
        <v>817</v>
      </c>
      <c r="AD845" s="203">
        <v>4094</v>
      </c>
      <c r="AE845" s="136">
        <v>470</v>
      </c>
      <c r="AF845" s="136">
        <v>12</v>
      </c>
      <c r="AG845" s="136">
        <f>SUM(AE845:AF845)</f>
        <v>482</v>
      </c>
      <c r="AH845" s="136">
        <f>ROUND((AG845+W845)-MAX(0.3*(AG845-138-247),0),0)</f>
        <v>572</v>
      </c>
      <c r="AI845" s="203">
        <v>169</v>
      </c>
      <c r="AJ845" s="204">
        <v>10.199999999999999</v>
      </c>
      <c r="AK845" s="136">
        <v>1</v>
      </c>
      <c r="AL845" s="136"/>
      <c r="AM845" s="136"/>
      <c r="AN845" s="6"/>
      <c r="AO845" s="136"/>
      <c r="AP845" s="136"/>
      <c r="AQ845" s="6"/>
      <c r="AR845" s="149">
        <v>7.6499999999999999E-2</v>
      </c>
      <c r="AS845" s="149">
        <v>0.34</v>
      </c>
      <c r="AT845" s="149">
        <v>0.4</v>
      </c>
      <c r="AU845" s="149">
        <v>0.4</v>
      </c>
      <c r="AV845" s="136">
        <v>323</v>
      </c>
      <c r="AW845" s="136">
        <v>2152</v>
      </c>
      <c r="AX845" s="136">
        <v>3556</v>
      </c>
      <c r="AY845" s="136">
        <v>3556</v>
      </c>
      <c r="AZ845" s="149">
        <v>7.6499999999999999E-2</v>
      </c>
      <c r="BA845" s="149">
        <v>0.1598</v>
      </c>
      <c r="BB845" s="149">
        <v>0.21060000000000001</v>
      </c>
      <c r="BC845" s="149">
        <v>0.21060000000000001</v>
      </c>
      <c r="BD845" s="138">
        <v>0</v>
      </c>
      <c r="BE845" s="138"/>
      <c r="BF845" s="138"/>
      <c r="BG845" s="136">
        <v>0</v>
      </c>
      <c r="BH845" s="6">
        <v>4.75</v>
      </c>
      <c r="BI845" s="6">
        <v>4.25</v>
      </c>
      <c r="BJ845" s="136">
        <v>21831</v>
      </c>
      <c r="BK845" s="136">
        <v>2943</v>
      </c>
      <c r="BL845" s="136">
        <v>247</v>
      </c>
      <c r="BM845" s="136">
        <v>18641</v>
      </c>
      <c r="BN845" s="238">
        <v>191155</v>
      </c>
      <c r="BO845" s="136">
        <v>36321.083333333336</v>
      </c>
      <c r="BP845" s="136">
        <v>55815.888566666697</v>
      </c>
      <c r="BQ845" s="136">
        <v>20424.9135888889</v>
      </c>
      <c r="BR845" s="136">
        <v>207838.66714444401</v>
      </c>
      <c r="BS845" s="136">
        <v>16196.1310777778</v>
      </c>
      <c r="BT845" s="136">
        <v>2094.73156666667</v>
      </c>
      <c r="BU845" s="136">
        <v>22839.745911111098</v>
      </c>
    </row>
    <row r="846" spans="1:73">
      <c r="A846" s="4" t="s">
        <v>99</v>
      </c>
      <c r="B846" s="137">
        <v>29</v>
      </c>
      <c r="C846" s="137">
        <v>1996</v>
      </c>
      <c r="D846" s="190">
        <v>1596476</v>
      </c>
      <c r="E846" s="141">
        <v>846416</v>
      </c>
      <c r="F846" s="141">
        <v>44932</v>
      </c>
      <c r="G846" s="191">
        <v>5</v>
      </c>
      <c r="H846" s="209"/>
      <c r="I846" s="209"/>
      <c r="J846" s="209"/>
      <c r="K846" s="145">
        <v>54419</v>
      </c>
      <c r="L846" s="197"/>
      <c r="N846" s="140">
        <v>44341628</v>
      </c>
      <c r="O846" s="145">
        <v>234959</v>
      </c>
      <c r="P846" s="145">
        <v>37561</v>
      </c>
      <c r="Q846" s="145">
        <v>14827</v>
      </c>
      <c r="R846" s="145">
        <v>96711.59</v>
      </c>
      <c r="S846" s="145">
        <v>45849.17</v>
      </c>
      <c r="T846" s="145">
        <v>288</v>
      </c>
      <c r="U846" s="145">
        <v>348</v>
      </c>
      <c r="V846" s="145">
        <v>408</v>
      </c>
      <c r="W846" s="145">
        <v>119</v>
      </c>
      <c r="X846" s="145">
        <v>218</v>
      </c>
      <c r="Y846" s="145">
        <v>313</v>
      </c>
      <c r="Z846" s="145">
        <v>397</v>
      </c>
      <c r="AA846" s="136">
        <f>ROUND((T846+X846)-MAX(0.3*(T846-138-247),0),0)</f>
        <v>506</v>
      </c>
      <c r="AB846" s="136">
        <f>ROUND((U846+Y846)-MAX(0.3*(U846-138-247),0),0)</f>
        <v>661</v>
      </c>
      <c r="AC846" s="136">
        <f>ROUND((V846+Z846)-MAX(0.3*(V846-138-247),0),0)</f>
        <v>798</v>
      </c>
      <c r="AD846" s="203">
        <v>4877</v>
      </c>
      <c r="AE846" s="136">
        <v>470</v>
      </c>
      <c r="AF846" s="136">
        <v>36</v>
      </c>
      <c r="AG846" s="136">
        <f>SUM(AE846:AF846)</f>
        <v>506</v>
      </c>
      <c r="AH846" s="136">
        <f>ROUND((AG846+W846)-MAX(0.3*(AG846-138-247),0),0)</f>
        <v>589</v>
      </c>
      <c r="AI846" s="203">
        <v>133</v>
      </c>
      <c r="AJ846" s="204">
        <v>8.1</v>
      </c>
      <c r="AK846" s="136">
        <v>1</v>
      </c>
      <c r="AL846" s="136">
        <v>21</v>
      </c>
      <c r="AM846" s="136">
        <v>21</v>
      </c>
      <c r="AN846" s="6">
        <f>ROUND(AL846/(AL846+AM846),2)</f>
        <v>0.5</v>
      </c>
      <c r="AO846" s="136">
        <v>10</v>
      </c>
      <c r="AP846" s="136">
        <v>11</v>
      </c>
      <c r="AQ846" s="6">
        <v>0.48</v>
      </c>
      <c r="AR846" s="149">
        <v>7.6499999999999999E-2</v>
      </c>
      <c r="AS846" s="149">
        <v>0.34</v>
      </c>
      <c r="AT846" s="149">
        <v>0.4</v>
      </c>
      <c r="AU846" s="149">
        <v>0.4</v>
      </c>
      <c r="AV846" s="136">
        <v>323</v>
      </c>
      <c r="AW846" s="136">
        <v>2152</v>
      </c>
      <c r="AX846" s="136">
        <v>3556</v>
      </c>
      <c r="AY846" s="136">
        <v>3556</v>
      </c>
      <c r="AZ846" s="149">
        <v>7.6499999999999999E-2</v>
      </c>
      <c r="BA846" s="149">
        <v>0.1598</v>
      </c>
      <c r="BB846" s="149">
        <v>0.21060000000000001</v>
      </c>
      <c r="BC846" s="149">
        <v>0.21060000000000001</v>
      </c>
      <c r="BD846" s="138">
        <v>0</v>
      </c>
      <c r="BE846" s="138"/>
      <c r="BF846" s="138"/>
      <c r="BG846" s="136">
        <v>0</v>
      </c>
      <c r="BH846" s="6">
        <v>4.75</v>
      </c>
      <c r="BI846" s="6">
        <v>4.75</v>
      </c>
      <c r="BJ846" s="136">
        <v>21902</v>
      </c>
      <c r="BK846" s="136">
        <v>6296</v>
      </c>
      <c r="BL846" s="136">
        <v>587</v>
      </c>
      <c r="BM846" s="136">
        <v>15019</v>
      </c>
      <c r="BN846" s="238">
        <v>108662</v>
      </c>
      <c r="BO846" s="136">
        <v>36304.333333333299</v>
      </c>
      <c r="BP846" s="136">
        <v>45713.806833333299</v>
      </c>
      <c r="BQ846" s="136">
        <v>9506.3702888888893</v>
      </c>
      <c r="BR846" s="136">
        <v>99351.552200000006</v>
      </c>
      <c r="BS846" s="136">
        <v>20371.923299999999</v>
      </c>
      <c r="BT846" s="136">
        <v>1983.92493333333</v>
      </c>
      <c r="BU846" s="136">
        <v>26294.258666666701</v>
      </c>
    </row>
    <row r="847" spans="1:73">
      <c r="A847" s="4" t="s">
        <v>100</v>
      </c>
      <c r="B847" s="137">
        <v>30</v>
      </c>
      <c r="C847" s="137">
        <v>1996</v>
      </c>
      <c r="D847" s="190">
        <v>1160768</v>
      </c>
      <c r="E847" s="141">
        <v>613822</v>
      </c>
      <c r="F847" s="141">
        <v>24332</v>
      </c>
      <c r="G847" s="191">
        <v>3.8</v>
      </c>
      <c r="H847" s="209"/>
      <c r="I847" s="209"/>
      <c r="J847" s="209"/>
      <c r="K847" s="145">
        <v>34561</v>
      </c>
      <c r="L847" s="197"/>
      <c r="N847" s="140">
        <v>31032084</v>
      </c>
      <c r="O847" s="145">
        <v>46749</v>
      </c>
      <c r="P847" s="145">
        <v>24200</v>
      </c>
      <c r="Q847" s="145">
        <v>9538</v>
      </c>
      <c r="R847" s="145">
        <v>52809.42</v>
      </c>
      <c r="S847" s="145">
        <v>23388.75</v>
      </c>
      <c r="T847" s="145">
        <v>481</v>
      </c>
      <c r="U847" s="145">
        <v>550</v>
      </c>
      <c r="V847" s="145">
        <v>613</v>
      </c>
      <c r="W847" s="145">
        <v>119</v>
      </c>
      <c r="X847" s="145">
        <v>218</v>
      </c>
      <c r="Y847" s="145">
        <v>313</v>
      </c>
      <c r="Z847" s="145">
        <v>397</v>
      </c>
      <c r="AA847" s="136">
        <f>ROUND((T847+X847)-MAX(0.3*(T847-138-247),0),0)</f>
        <v>670</v>
      </c>
      <c r="AB847" s="136">
        <f>ROUND((U847+Y847)-MAX(0.3*(U847-138-247),0),0)</f>
        <v>814</v>
      </c>
      <c r="AC847" s="136">
        <f>ROUND((V847+Z847)-MAX(0.3*(V847-138-247),0),0)</f>
        <v>942</v>
      </c>
      <c r="AD847" s="203">
        <v>1687</v>
      </c>
      <c r="AE847" s="136">
        <v>470</v>
      </c>
      <c r="AF847" s="136">
        <v>27</v>
      </c>
      <c r="AG847" s="136">
        <f>SUM(AE847:AF847)</f>
        <v>497</v>
      </c>
      <c r="AH847" s="136">
        <f>ROUND((AG847+W847)-MAX(0.3*(AG847-138-247),0),0)</f>
        <v>582</v>
      </c>
      <c r="AI847" s="203">
        <v>73</v>
      </c>
      <c r="AJ847" s="204">
        <v>6.4</v>
      </c>
      <c r="AK847" s="136">
        <v>1</v>
      </c>
      <c r="AL847" s="136">
        <v>110</v>
      </c>
      <c r="AM847" s="136">
        <v>282</v>
      </c>
      <c r="AN847" s="6">
        <f>ROUND(AL847/(AL847+AM847),2)</f>
        <v>0.28000000000000003</v>
      </c>
      <c r="AO847" s="136">
        <v>11</v>
      </c>
      <c r="AP847" s="136">
        <v>13</v>
      </c>
      <c r="AQ847" s="6">
        <v>0.46</v>
      </c>
      <c r="AR847" s="149">
        <v>7.6499999999999999E-2</v>
      </c>
      <c r="AS847" s="149">
        <v>0.34</v>
      </c>
      <c r="AT847" s="149">
        <v>0.4</v>
      </c>
      <c r="AU847" s="149">
        <v>0.4</v>
      </c>
      <c r="AV847" s="136">
        <v>323</v>
      </c>
      <c r="AW847" s="136">
        <v>2152</v>
      </c>
      <c r="AX847" s="136">
        <v>3556</v>
      </c>
      <c r="AY847" s="136">
        <v>3556</v>
      </c>
      <c r="AZ847" s="149">
        <v>7.6499999999999999E-2</v>
      </c>
      <c r="BA847" s="149">
        <v>0.1598</v>
      </c>
      <c r="BB847" s="149">
        <v>0.21060000000000001</v>
      </c>
      <c r="BC847" s="149">
        <v>0.21060000000000001</v>
      </c>
      <c r="BD847" s="138">
        <v>0</v>
      </c>
      <c r="BE847" s="138"/>
      <c r="BF847" s="138"/>
      <c r="BG847" s="136">
        <v>0</v>
      </c>
      <c r="BH847" s="6">
        <v>4.75</v>
      </c>
      <c r="BI847" s="6">
        <v>4.75</v>
      </c>
      <c r="BJ847" s="136">
        <v>11040</v>
      </c>
      <c r="BK847" s="136">
        <v>1258</v>
      </c>
      <c r="BL847" s="136">
        <v>115</v>
      </c>
      <c r="BM847" s="136">
        <v>9667</v>
      </c>
      <c r="BN847" s="238">
        <v>99594</v>
      </c>
      <c r="BO847" s="136">
        <v>19341.916666666701</v>
      </c>
      <c r="BP847" s="136">
        <v>22085.052566666702</v>
      </c>
      <c r="BQ847" s="136">
        <v>6942.4760777777801</v>
      </c>
      <c r="BR847" s="136">
        <v>93664.988622222198</v>
      </c>
      <c r="BS847" s="136">
        <v>7670.2241000000004</v>
      </c>
      <c r="BT847" s="136">
        <v>1068.93845555556</v>
      </c>
      <c r="BU847" s="136">
        <v>14387.5104777778</v>
      </c>
    </row>
    <row r="848" spans="1:73">
      <c r="A848" s="4" t="s">
        <v>101</v>
      </c>
      <c r="B848" s="137">
        <v>31</v>
      </c>
      <c r="C848" s="137">
        <v>1996</v>
      </c>
      <c r="D848" s="190">
        <v>8009624</v>
      </c>
      <c r="E848" s="141">
        <v>3946654</v>
      </c>
      <c r="F848" s="141">
        <v>258562</v>
      </c>
      <c r="G848" s="191">
        <v>6.1</v>
      </c>
      <c r="H848" s="209"/>
      <c r="I848" s="209"/>
      <c r="J848" s="209"/>
      <c r="K848" s="145">
        <v>278191</v>
      </c>
      <c r="L848" s="197"/>
      <c r="N848" s="140">
        <v>253236997</v>
      </c>
      <c r="O848" s="145">
        <v>203358</v>
      </c>
      <c r="P848" s="145">
        <v>288486</v>
      </c>
      <c r="Q848" s="145">
        <v>105504</v>
      </c>
      <c r="R848" s="145">
        <v>540452.19999999995</v>
      </c>
      <c r="S848" s="145">
        <v>232450</v>
      </c>
      <c r="T848" s="145">
        <v>322</v>
      </c>
      <c r="U848" s="145">
        <v>424</v>
      </c>
      <c r="V848" s="145">
        <v>488</v>
      </c>
      <c r="W848" s="145">
        <v>119</v>
      </c>
      <c r="X848" s="145">
        <v>218</v>
      </c>
      <c r="Y848" s="145">
        <v>313</v>
      </c>
      <c r="Z848" s="145">
        <v>397</v>
      </c>
      <c r="AA848" s="136">
        <f>ROUND((T848+X848)-MAX(0.3*(T848-138-247),0),0)</f>
        <v>540</v>
      </c>
      <c r="AB848" s="136">
        <f>ROUND((U848+Y848)-MAX(0.3*(U848-138-247),0),0)</f>
        <v>725</v>
      </c>
      <c r="AC848" s="136">
        <f>ROUND((V848+Z848)-MAX(0.3*(V848-138-247),0),0)</f>
        <v>854</v>
      </c>
      <c r="AD848" s="203">
        <v>23223</v>
      </c>
      <c r="AE848" s="136">
        <v>470</v>
      </c>
      <c r="AF848" s="136">
        <v>31</v>
      </c>
      <c r="AG848" s="136">
        <f>SUM(AE848:AF848)</f>
        <v>501</v>
      </c>
      <c r="AH848" s="136">
        <f>ROUND((AG848+W848)-MAX(0.3*(AG848-138-247),0),0)</f>
        <v>585</v>
      </c>
      <c r="AI848" s="203">
        <v>726</v>
      </c>
      <c r="AJ848" s="204">
        <v>9.1999999999999993</v>
      </c>
      <c r="AK848" s="136">
        <v>0</v>
      </c>
      <c r="AL848" s="136">
        <v>27</v>
      </c>
      <c r="AM848" s="136">
        <v>53</v>
      </c>
      <c r="AN848" s="6">
        <f>ROUND(AL848/(AL848+AM848),2)</f>
        <v>0.34</v>
      </c>
      <c r="AO848" s="136">
        <v>16</v>
      </c>
      <c r="AP848" s="136">
        <v>24</v>
      </c>
      <c r="AQ848" s="6">
        <v>0.4</v>
      </c>
      <c r="AR848" s="149">
        <v>7.6499999999999999E-2</v>
      </c>
      <c r="AS848" s="149">
        <v>0.34</v>
      </c>
      <c r="AT848" s="149">
        <v>0.4</v>
      </c>
      <c r="AU848" s="149">
        <v>0.4</v>
      </c>
      <c r="AV848" s="136">
        <v>323</v>
      </c>
      <c r="AW848" s="136">
        <v>2152</v>
      </c>
      <c r="AX848" s="136">
        <v>3556</v>
      </c>
      <c r="AY848" s="136">
        <v>3556</v>
      </c>
      <c r="AZ848" s="149">
        <v>7.6499999999999999E-2</v>
      </c>
      <c r="BA848" s="149">
        <v>0.1598</v>
      </c>
      <c r="BB848" s="149">
        <v>0.21060000000000001</v>
      </c>
      <c r="BC848" s="149">
        <v>0.21060000000000001</v>
      </c>
      <c r="BD848" s="138">
        <v>0</v>
      </c>
      <c r="BE848" s="138"/>
      <c r="BF848" s="138"/>
      <c r="BG848" s="136">
        <v>0</v>
      </c>
      <c r="BH848" s="6">
        <v>4.75</v>
      </c>
      <c r="BI848" s="6">
        <v>5.05</v>
      </c>
      <c r="BJ848" s="136">
        <v>145707</v>
      </c>
      <c r="BK848" s="136">
        <v>35363</v>
      </c>
      <c r="BL848" s="136">
        <v>1098</v>
      </c>
      <c r="BM848" s="136">
        <v>109246</v>
      </c>
      <c r="BN848" s="238">
        <v>714180</v>
      </c>
      <c r="BO848" s="136">
        <v>139311.75</v>
      </c>
      <c r="BP848" s="136">
        <v>253153.27531111101</v>
      </c>
      <c r="BQ848" s="136">
        <v>39527.2412555556</v>
      </c>
      <c r="BR848" s="136">
        <v>530013.42443333298</v>
      </c>
      <c r="BS848" s="136">
        <v>61297.858822222202</v>
      </c>
      <c r="BT848" s="136">
        <v>3139.8600777777801</v>
      </c>
      <c r="BU848" s="136">
        <v>70458.348311111098</v>
      </c>
    </row>
    <row r="849" spans="1:73">
      <c r="A849" s="4" t="s">
        <v>102</v>
      </c>
      <c r="B849" s="137">
        <v>32</v>
      </c>
      <c r="C849" s="137">
        <v>1996</v>
      </c>
      <c r="D849" s="190">
        <v>1706151</v>
      </c>
      <c r="E849" s="141">
        <v>754003</v>
      </c>
      <c r="F849" s="141">
        <v>58616</v>
      </c>
      <c r="G849" s="191">
        <v>7.2</v>
      </c>
      <c r="H849" s="209"/>
      <c r="I849" s="209"/>
      <c r="J849" s="209"/>
      <c r="K849" s="145">
        <v>44532</v>
      </c>
      <c r="L849" s="197"/>
      <c r="N849" s="140">
        <v>34409992</v>
      </c>
      <c r="O849" s="145">
        <v>30848</v>
      </c>
      <c r="P849" s="145">
        <v>101123</v>
      </c>
      <c r="Q849" s="145">
        <v>33852</v>
      </c>
      <c r="R849" s="145">
        <v>235059.8</v>
      </c>
      <c r="S849" s="145">
        <v>86585.59</v>
      </c>
      <c r="T849" s="145">
        <v>310</v>
      </c>
      <c r="U849" s="145">
        <v>389</v>
      </c>
      <c r="V849" s="145">
        <v>469</v>
      </c>
      <c r="W849" s="145">
        <v>119</v>
      </c>
      <c r="X849" s="145">
        <v>218</v>
      </c>
      <c r="Y849" s="145">
        <v>313</v>
      </c>
      <c r="Z849" s="145">
        <v>397</v>
      </c>
      <c r="AA849" s="136">
        <f>ROUND((T849+X849)-MAX(0.3*(T849-138-247),0),0)</f>
        <v>528</v>
      </c>
      <c r="AB849" s="136">
        <f>ROUND((U849+Y849)-MAX(0.3*(U849-138-247),0),0)</f>
        <v>701</v>
      </c>
      <c r="AC849" s="136">
        <f>ROUND((V849+Z849)-MAX(0.3*(V849-138-247),0),0)</f>
        <v>841</v>
      </c>
      <c r="AD849" s="203">
        <v>5367</v>
      </c>
      <c r="AE849" s="136">
        <v>470</v>
      </c>
      <c r="AF849" s="136">
        <v>0</v>
      </c>
      <c r="AG849" s="136">
        <f>SUM(AE849:AF849)</f>
        <v>470</v>
      </c>
      <c r="AH849" s="136">
        <f>ROUND((AG849+W849)-MAX(0.3*(AG849-138-247),0),0)</f>
        <v>564</v>
      </c>
      <c r="AI849" s="203">
        <v>472</v>
      </c>
      <c r="AJ849" s="204">
        <v>25.5</v>
      </c>
      <c r="AK849" s="136">
        <v>0</v>
      </c>
      <c r="AL849" s="136">
        <v>46</v>
      </c>
      <c r="AM849" s="136">
        <v>24</v>
      </c>
      <c r="AN849" s="6">
        <f>ROUND(AL849/(AL849+AM849),2)</f>
        <v>0.66</v>
      </c>
      <c r="AO849" s="136">
        <v>27</v>
      </c>
      <c r="AP849" s="136">
        <v>15</v>
      </c>
      <c r="AQ849" s="6">
        <v>0.64</v>
      </c>
      <c r="AR849" s="149">
        <v>7.6499999999999999E-2</v>
      </c>
      <c r="AS849" s="149">
        <v>0.34</v>
      </c>
      <c r="AT849" s="149">
        <v>0.4</v>
      </c>
      <c r="AU849" s="149">
        <v>0.4</v>
      </c>
      <c r="AV849" s="136">
        <v>323</v>
      </c>
      <c r="AW849" s="136">
        <v>2152</v>
      </c>
      <c r="AX849" s="136">
        <v>3556</v>
      </c>
      <c r="AY849" s="136">
        <v>3556</v>
      </c>
      <c r="AZ849" s="149">
        <v>7.6499999999999999E-2</v>
      </c>
      <c r="BA849" s="149">
        <v>0.1598</v>
      </c>
      <c r="BB849" s="149">
        <v>0.21060000000000001</v>
      </c>
      <c r="BC849" s="149">
        <v>0.21060000000000001</v>
      </c>
      <c r="BD849" s="138">
        <v>0</v>
      </c>
      <c r="BE849" s="138"/>
      <c r="BF849" s="138"/>
      <c r="BG849" s="136">
        <v>0</v>
      </c>
      <c r="BH849" s="6">
        <v>4.75</v>
      </c>
      <c r="BI849" s="6">
        <v>4.25</v>
      </c>
      <c r="BJ849" s="136">
        <v>45740</v>
      </c>
      <c r="BK849" s="136">
        <v>9718</v>
      </c>
      <c r="BL849" s="136">
        <v>637</v>
      </c>
      <c r="BM849" s="136">
        <v>35385</v>
      </c>
      <c r="BN849" s="238">
        <v>318356</v>
      </c>
      <c r="BO849" s="136">
        <v>56080.083333333365</v>
      </c>
      <c r="BP849" s="136">
        <v>121947.16828888901</v>
      </c>
      <c r="BQ849" s="136">
        <v>18420.5163888889</v>
      </c>
      <c r="BR849" s="136">
        <v>189386.551611111</v>
      </c>
      <c r="BS849" s="136">
        <v>56876.047122222197</v>
      </c>
      <c r="BT849" s="136">
        <v>4785.7457888888903</v>
      </c>
      <c r="BU849" s="136">
        <v>69655.639455555502</v>
      </c>
    </row>
    <row r="850" spans="1:73">
      <c r="A850" s="4" t="s">
        <v>103</v>
      </c>
      <c r="B850" s="137">
        <v>33</v>
      </c>
      <c r="C850" s="137">
        <v>1996</v>
      </c>
      <c r="D850" s="190">
        <v>18143805</v>
      </c>
      <c r="E850" s="141">
        <v>8237123</v>
      </c>
      <c r="F850" s="141">
        <v>548587</v>
      </c>
      <c r="G850" s="191">
        <v>6.2</v>
      </c>
      <c r="H850" s="209"/>
      <c r="I850" s="209"/>
      <c r="J850" s="209"/>
      <c r="K850" s="145">
        <v>620153</v>
      </c>
      <c r="L850" s="197"/>
      <c r="N850" s="140">
        <v>538196850</v>
      </c>
      <c r="O850" s="145">
        <v>1569774</v>
      </c>
      <c r="P850" s="145">
        <v>1183749</v>
      </c>
      <c r="Q850" s="145">
        <v>431717</v>
      </c>
      <c r="R850" s="145">
        <v>2098561</v>
      </c>
      <c r="S850" s="145">
        <v>984204.5</v>
      </c>
      <c r="T850" s="145">
        <v>468</v>
      </c>
      <c r="U850" s="145">
        <v>577</v>
      </c>
      <c r="V850" s="145">
        <v>687</v>
      </c>
      <c r="W850" s="145">
        <v>119</v>
      </c>
      <c r="X850" s="145">
        <v>218</v>
      </c>
      <c r="Y850" s="145">
        <v>313</v>
      </c>
      <c r="Z850" s="145">
        <v>397</v>
      </c>
      <c r="AA850" s="136">
        <f>ROUND((T850+X850)-MAX(0.3*(T850-138-247),0),0)</f>
        <v>661</v>
      </c>
      <c r="AB850" s="136">
        <f>ROUND((U850+Y850)-MAX(0.3*(U850-138-247),0),0)</f>
        <v>832</v>
      </c>
      <c r="AC850" s="136">
        <f>ROUND((V850+Z850)-MAX(0.3*(V850-138-247),0),0)</f>
        <v>993</v>
      </c>
      <c r="AD850" s="203">
        <v>76088</v>
      </c>
      <c r="AE850" s="136">
        <v>470</v>
      </c>
      <c r="AF850" s="136">
        <v>86</v>
      </c>
      <c r="AG850" s="136">
        <f>SUM(AE850:AF850)</f>
        <v>556</v>
      </c>
      <c r="AH850" s="136">
        <f>ROUND((AG850+W850)-MAX(0.3*(AG850-138-247),0),0)</f>
        <v>624</v>
      </c>
      <c r="AI850" s="203">
        <v>3058</v>
      </c>
      <c r="AJ850" s="204">
        <v>16.7</v>
      </c>
      <c r="AK850" s="136">
        <v>0</v>
      </c>
      <c r="AL850" s="136">
        <v>96</v>
      </c>
      <c r="AM850" s="136">
        <v>54</v>
      </c>
      <c r="AN850" s="6">
        <f>ROUND(AL850/(AL850+AM850),2)</f>
        <v>0.64</v>
      </c>
      <c r="AO850" s="136">
        <v>26</v>
      </c>
      <c r="AP850" s="136">
        <v>35</v>
      </c>
      <c r="AQ850" s="6">
        <v>0.43</v>
      </c>
      <c r="AR850" s="149">
        <v>7.6499999999999999E-2</v>
      </c>
      <c r="AS850" s="149">
        <v>0.34</v>
      </c>
      <c r="AT850" s="149">
        <v>0.4</v>
      </c>
      <c r="AU850" s="149">
        <v>0.4</v>
      </c>
      <c r="AV850" s="136">
        <v>323</v>
      </c>
      <c r="AW850" s="136">
        <v>2152</v>
      </c>
      <c r="AX850" s="136">
        <v>3556</v>
      </c>
      <c r="AY850" s="136">
        <v>3556</v>
      </c>
      <c r="AZ850" s="149">
        <v>7.6499999999999999E-2</v>
      </c>
      <c r="BA850" s="149">
        <v>0.1598</v>
      </c>
      <c r="BB850" s="149">
        <v>0.21060000000000001</v>
      </c>
      <c r="BC850" s="149">
        <v>0.21060000000000001</v>
      </c>
      <c r="BD850" s="138">
        <v>0.2</v>
      </c>
      <c r="BE850" s="138"/>
      <c r="BF850" s="138"/>
      <c r="BG850" s="136">
        <v>1</v>
      </c>
      <c r="BH850" s="6">
        <v>4.75</v>
      </c>
      <c r="BI850" s="6">
        <v>4.25</v>
      </c>
      <c r="BJ850" s="136">
        <v>606000</v>
      </c>
      <c r="BK850" s="136">
        <v>145860</v>
      </c>
      <c r="BL850" s="136">
        <v>3653</v>
      </c>
      <c r="BM850" s="136">
        <v>456487</v>
      </c>
      <c r="BN850" s="238">
        <v>3281016</v>
      </c>
      <c r="BO850" s="136">
        <v>466671.66666666634</v>
      </c>
      <c r="BP850" s="136">
        <v>995349.70241111098</v>
      </c>
      <c r="BQ850" s="136">
        <v>114317.824955556</v>
      </c>
      <c r="BR850" s="136">
        <v>1674507.7310333301</v>
      </c>
      <c r="BS850" s="136">
        <v>348880.87437777797</v>
      </c>
      <c r="BT850" s="136">
        <v>24842.192555555601</v>
      </c>
      <c r="BU850" s="136">
        <v>424813.49634444399</v>
      </c>
    </row>
    <row r="851" spans="1:73">
      <c r="A851" s="4" t="s">
        <v>104</v>
      </c>
      <c r="B851" s="137">
        <v>34</v>
      </c>
      <c r="C851" s="137">
        <v>1996</v>
      </c>
      <c r="D851" s="190">
        <v>7307658</v>
      </c>
      <c r="E851" s="141">
        <v>3733519</v>
      </c>
      <c r="F851" s="141">
        <v>167732</v>
      </c>
      <c r="G851" s="191">
        <v>4.3</v>
      </c>
      <c r="H851" s="209"/>
      <c r="I851" s="209"/>
      <c r="J851" s="209"/>
      <c r="K851" s="145">
        <v>203815</v>
      </c>
      <c r="L851" s="197"/>
      <c r="N851" s="140">
        <v>171935317</v>
      </c>
      <c r="O851" s="145">
        <v>45221</v>
      </c>
      <c r="P851" s="145">
        <v>277841</v>
      </c>
      <c r="Q851" s="145">
        <v>113127</v>
      </c>
      <c r="R851" s="145">
        <v>631060.9</v>
      </c>
      <c r="S851" s="145">
        <v>265385.7</v>
      </c>
      <c r="T851" s="145">
        <v>236</v>
      </c>
      <c r="U851" s="145">
        <v>272</v>
      </c>
      <c r="V851" s="145">
        <v>297</v>
      </c>
      <c r="W851" s="145">
        <v>119</v>
      </c>
      <c r="X851" s="145">
        <v>218</v>
      </c>
      <c r="Y851" s="145">
        <v>313</v>
      </c>
      <c r="Z851" s="145">
        <v>397</v>
      </c>
      <c r="AA851" s="136">
        <f>ROUND((T851+X851)-MAX(0.3*(T851-138-247),0),0)</f>
        <v>454</v>
      </c>
      <c r="AB851" s="136">
        <f>ROUND((U851+Y851)-MAX(0.3*(U851-138-247),0),0)</f>
        <v>585</v>
      </c>
      <c r="AC851" s="136">
        <f>ROUND((V851+Z851)-MAX(0.3*(V851-138-247),0),0)</f>
        <v>694</v>
      </c>
      <c r="AD851" s="203">
        <v>33256</v>
      </c>
      <c r="AE851" s="136">
        <v>470</v>
      </c>
      <c r="AF851" s="136">
        <v>0</v>
      </c>
      <c r="AG851" s="136">
        <f>SUM(AE851:AF851)</f>
        <v>470</v>
      </c>
      <c r="AH851" s="136">
        <f>ROUND((AG851+W851)-MAX(0.3*(AG851-138-247),0),0)</f>
        <v>564</v>
      </c>
      <c r="AI851" s="203">
        <v>885</v>
      </c>
      <c r="AJ851" s="204">
        <v>12.2</v>
      </c>
      <c r="AK851" s="136">
        <v>1</v>
      </c>
      <c r="AL851" s="136">
        <v>68</v>
      </c>
      <c r="AM851" s="136">
        <v>52</v>
      </c>
      <c r="AN851" s="6">
        <f>ROUND(AL851/(AL851+AM851),2)</f>
        <v>0.56999999999999995</v>
      </c>
      <c r="AO851" s="136">
        <v>39</v>
      </c>
      <c r="AP851" s="136">
        <v>11</v>
      </c>
      <c r="AQ851" s="6">
        <v>0.78</v>
      </c>
      <c r="AR851" s="149">
        <v>7.6499999999999999E-2</v>
      </c>
      <c r="AS851" s="149">
        <v>0.34</v>
      </c>
      <c r="AT851" s="149">
        <v>0.4</v>
      </c>
      <c r="AU851" s="149">
        <v>0.4</v>
      </c>
      <c r="AV851" s="136">
        <v>323</v>
      </c>
      <c r="AW851" s="136">
        <v>2152</v>
      </c>
      <c r="AX851" s="136">
        <v>3556</v>
      </c>
      <c r="AY851" s="136">
        <v>3556</v>
      </c>
      <c r="AZ851" s="149">
        <v>7.6499999999999999E-2</v>
      </c>
      <c r="BA851" s="149">
        <v>0.1598</v>
      </c>
      <c r="BB851" s="149">
        <v>0.21060000000000001</v>
      </c>
      <c r="BC851" s="149">
        <v>0.21060000000000001</v>
      </c>
      <c r="BD851" s="138">
        <v>0</v>
      </c>
      <c r="BE851" s="138"/>
      <c r="BF851" s="138"/>
      <c r="BG851" s="136">
        <v>0</v>
      </c>
      <c r="BH851" s="6">
        <v>4.75</v>
      </c>
      <c r="BI851" s="6">
        <v>4.25</v>
      </c>
      <c r="BJ851" s="136">
        <v>195134</v>
      </c>
      <c r="BK851" s="136">
        <v>42387</v>
      </c>
      <c r="BL851" s="136">
        <v>2361</v>
      </c>
      <c r="BM851" s="136">
        <v>150386</v>
      </c>
      <c r="BN851" s="238">
        <v>1130024</v>
      </c>
      <c r="BO851" s="136">
        <v>188828.41666666701</v>
      </c>
      <c r="BP851" s="136">
        <v>332824.00984444399</v>
      </c>
      <c r="BQ851" s="136">
        <v>68311.096866666601</v>
      </c>
      <c r="BR851" s="136">
        <v>772677.33427777805</v>
      </c>
      <c r="BS851" s="136">
        <v>170820.25945555599</v>
      </c>
      <c r="BT851" s="136">
        <v>18652.7899666667</v>
      </c>
      <c r="BU851" s="136">
        <v>225817.33191111099</v>
      </c>
    </row>
    <row r="852" spans="1:73">
      <c r="A852" s="4" t="s">
        <v>105</v>
      </c>
      <c r="B852" s="137">
        <v>35</v>
      </c>
      <c r="C852" s="137">
        <v>1996</v>
      </c>
      <c r="D852" s="190">
        <v>642858</v>
      </c>
      <c r="E852" s="141">
        <v>337412</v>
      </c>
      <c r="F852" s="141">
        <v>10125</v>
      </c>
      <c r="G852" s="191">
        <v>2.9</v>
      </c>
      <c r="H852" s="209"/>
      <c r="I852" s="209"/>
      <c r="J852" s="209"/>
      <c r="K852" s="145">
        <v>16491</v>
      </c>
      <c r="L852" s="197"/>
      <c r="N852" s="140">
        <v>14071088</v>
      </c>
      <c r="O852" s="145">
        <v>91738</v>
      </c>
      <c r="P852" s="145">
        <v>13399</v>
      </c>
      <c r="Q852" s="145">
        <v>4892</v>
      </c>
      <c r="R852" s="145">
        <v>39825.33</v>
      </c>
      <c r="S852" s="145">
        <v>16436.5</v>
      </c>
      <c r="T852" s="145">
        <v>333</v>
      </c>
      <c r="U852" s="145">
        <v>431</v>
      </c>
      <c r="V852" s="145">
        <v>517</v>
      </c>
      <c r="W852" s="145">
        <v>119</v>
      </c>
      <c r="X852" s="145">
        <v>218</v>
      </c>
      <c r="Y852" s="145">
        <v>313</v>
      </c>
      <c r="Z852" s="145">
        <v>397</v>
      </c>
      <c r="AA852" s="136">
        <f>ROUND((T852+X852)-MAX(0.3*(T852-138-247),0),0)</f>
        <v>551</v>
      </c>
      <c r="AB852" s="136">
        <f>ROUND((U852+Y852)-MAX(0.3*(U852-138-247),0),0)</f>
        <v>730</v>
      </c>
      <c r="AC852" s="136">
        <f>ROUND((V852+Z852)-MAX(0.3*(V852-138-247),0),0)</f>
        <v>874</v>
      </c>
      <c r="AD852" s="203">
        <v>695</v>
      </c>
      <c r="AE852" s="136">
        <v>470</v>
      </c>
      <c r="AF852" s="136">
        <v>0</v>
      </c>
      <c r="AG852" s="136">
        <f>SUM(AE852:AF852)</f>
        <v>470</v>
      </c>
      <c r="AH852" s="136">
        <f>ROUND((AG852+W852)-MAX(0.3*(AG852-138-247),0),0)</f>
        <v>564</v>
      </c>
      <c r="AI852" s="203">
        <v>69</v>
      </c>
      <c r="AJ852" s="204">
        <v>11</v>
      </c>
      <c r="AK852" s="136">
        <v>0</v>
      </c>
      <c r="AL852" s="136">
        <v>23</v>
      </c>
      <c r="AM852" s="136">
        <v>75</v>
      </c>
      <c r="AN852" s="6">
        <f>ROUND(AL852/(AL852+AM852),2)</f>
        <v>0.23</v>
      </c>
      <c r="AO852" s="136">
        <v>25</v>
      </c>
      <c r="AP852" s="136">
        <v>24</v>
      </c>
      <c r="AQ852" s="6">
        <v>0.51</v>
      </c>
      <c r="AR852" s="149">
        <v>7.6499999999999999E-2</v>
      </c>
      <c r="AS852" s="149">
        <v>0.34</v>
      </c>
      <c r="AT852" s="149">
        <v>0.4</v>
      </c>
      <c r="AU852" s="149">
        <v>0.4</v>
      </c>
      <c r="AV852" s="136">
        <v>323</v>
      </c>
      <c r="AW852" s="136">
        <v>2152</v>
      </c>
      <c r="AX852" s="136">
        <v>3556</v>
      </c>
      <c r="AY852" s="136">
        <v>3556</v>
      </c>
      <c r="AZ852" s="149">
        <v>7.6499999999999999E-2</v>
      </c>
      <c r="BA852" s="149">
        <v>0.1598</v>
      </c>
      <c r="BB852" s="149">
        <v>0.21060000000000001</v>
      </c>
      <c r="BC852" s="149">
        <v>0.21060000000000001</v>
      </c>
      <c r="BD852" s="138">
        <v>0</v>
      </c>
      <c r="BE852" s="138"/>
      <c r="BF852" s="138"/>
      <c r="BG852" s="136">
        <v>0</v>
      </c>
      <c r="BH852" s="6">
        <v>4.75</v>
      </c>
      <c r="BI852" s="6">
        <v>4.75</v>
      </c>
      <c r="BJ852" s="136">
        <v>8899</v>
      </c>
      <c r="BK852" s="136">
        <v>1731</v>
      </c>
      <c r="BL852" s="136">
        <v>80</v>
      </c>
      <c r="BM852" s="136">
        <v>7088</v>
      </c>
      <c r="BN852" s="238">
        <v>60971</v>
      </c>
      <c r="BO852" s="136">
        <v>17465.25</v>
      </c>
      <c r="BP852" s="136">
        <v>21658.276588888901</v>
      </c>
      <c r="BQ852" s="136">
        <v>7235.7908444444402</v>
      </c>
      <c r="BR852" s="136">
        <v>86369.051888888906</v>
      </c>
      <c r="BS852" s="136">
        <v>6061.8975222222198</v>
      </c>
      <c r="BT852" s="136">
        <v>809.11846666666702</v>
      </c>
      <c r="BU852" s="136">
        <v>10850.6532555556</v>
      </c>
    </row>
    <row r="853" spans="1:73">
      <c r="A853" s="4" t="s">
        <v>106</v>
      </c>
      <c r="B853" s="137">
        <v>36</v>
      </c>
      <c r="C853" s="137">
        <v>1996</v>
      </c>
      <c r="D853" s="190">
        <v>11187032</v>
      </c>
      <c r="E853" s="141">
        <v>5362986</v>
      </c>
      <c r="F853" s="141">
        <v>282437</v>
      </c>
      <c r="G853" s="191">
        <v>5</v>
      </c>
      <c r="H853" s="209"/>
      <c r="I853" s="209"/>
      <c r="J853" s="209"/>
      <c r="K853" s="145">
        <v>311120</v>
      </c>
      <c r="L853" s="197"/>
      <c r="N853" s="140">
        <v>266568428</v>
      </c>
      <c r="O853" s="145">
        <v>1718447</v>
      </c>
      <c r="P853" s="145">
        <v>545918</v>
      </c>
      <c r="Q853" s="145">
        <v>206722</v>
      </c>
      <c r="R853" s="145">
        <v>1045066</v>
      </c>
      <c r="S853" s="145">
        <v>459091.20000000001</v>
      </c>
      <c r="T853" s="145">
        <v>279</v>
      </c>
      <c r="U853" s="145">
        <v>341</v>
      </c>
      <c r="V853" s="145">
        <v>421</v>
      </c>
      <c r="W853" s="145">
        <v>119</v>
      </c>
      <c r="X853" s="145">
        <v>218</v>
      </c>
      <c r="Y853" s="145">
        <v>313</v>
      </c>
      <c r="Z853" s="145">
        <v>397</v>
      </c>
      <c r="AA853" s="136">
        <f>ROUND((T853+X853)-MAX(0.3*(T853-138-247),0),0)</f>
        <v>497</v>
      </c>
      <c r="AB853" s="136">
        <f>ROUND((U853+Y853)-MAX(0.3*(U853-138-247),0),0)</f>
        <v>654</v>
      </c>
      <c r="AC853" s="136">
        <f>ROUND((V853+Z853)-MAX(0.3*(V853-138-247),0),0)</f>
        <v>807</v>
      </c>
      <c r="AD853" s="203">
        <v>48697</v>
      </c>
      <c r="AE853" s="136">
        <v>470</v>
      </c>
      <c r="AF853" s="136">
        <v>0</v>
      </c>
      <c r="AG853" s="136">
        <f>SUM(AE853:AF853)</f>
        <v>470</v>
      </c>
      <c r="AH853" s="136">
        <f>ROUND((AG853+W853)-MAX(0.3*(AG853-138-247),0),0)</f>
        <v>564</v>
      </c>
      <c r="AI853" s="203">
        <v>1424</v>
      </c>
      <c r="AJ853" s="204">
        <v>12.7</v>
      </c>
      <c r="AK853" s="136">
        <v>0</v>
      </c>
      <c r="AL853" s="136">
        <v>41</v>
      </c>
      <c r="AM853" s="136">
        <v>56</v>
      </c>
      <c r="AN853" s="6">
        <f>ROUND(AL853/(AL853+AM853),2)</f>
        <v>0.42</v>
      </c>
      <c r="AO853" s="136">
        <v>13</v>
      </c>
      <c r="AP853" s="136">
        <v>20</v>
      </c>
      <c r="AQ853" s="6">
        <v>0.39</v>
      </c>
      <c r="AR853" s="149">
        <v>7.6499999999999999E-2</v>
      </c>
      <c r="AS853" s="149">
        <v>0.34</v>
      </c>
      <c r="AT853" s="149">
        <v>0.4</v>
      </c>
      <c r="AU853" s="149">
        <v>0.4</v>
      </c>
      <c r="AV853" s="136">
        <v>323</v>
      </c>
      <c r="AW853" s="136">
        <v>2152</v>
      </c>
      <c r="AX853" s="136">
        <v>3556</v>
      </c>
      <c r="AY853" s="136">
        <v>3556</v>
      </c>
      <c r="AZ853" s="149">
        <v>7.6499999999999999E-2</v>
      </c>
      <c r="BA853" s="149">
        <v>0.1598</v>
      </c>
      <c r="BB853" s="149">
        <v>0.21060000000000001</v>
      </c>
      <c r="BC853" s="149">
        <v>0.21060000000000001</v>
      </c>
      <c r="BD853" s="138">
        <v>0</v>
      </c>
      <c r="BE853" s="138"/>
      <c r="BF853" s="138"/>
      <c r="BG853" s="136">
        <v>0</v>
      </c>
      <c r="BH853" s="6">
        <v>4.75</v>
      </c>
      <c r="BI853" s="6">
        <v>4.25</v>
      </c>
      <c r="BJ853" s="136">
        <v>254184</v>
      </c>
      <c r="BK853" s="136">
        <v>20897</v>
      </c>
      <c r="BL853" s="136">
        <v>2426</v>
      </c>
      <c r="BM853" s="136">
        <v>230861</v>
      </c>
      <c r="BN853" s="238">
        <v>1478183</v>
      </c>
      <c r="BO853" s="136">
        <v>258106.75</v>
      </c>
      <c r="BP853" s="136">
        <v>370711.17628888902</v>
      </c>
      <c r="BQ853" s="136">
        <v>64384.046199999997</v>
      </c>
      <c r="BR853" s="136">
        <v>967636.46169999999</v>
      </c>
      <c r="BS853" s="136">
        <v>137017.12087777801</v>
      </c>
      <c r="BT853" s="136">
        <v>7667.3609555555504</v>
      </c>
      <c r="BU853" s="136">
        <v>163452.11553333301</v>
      </c>
    </row>
    <row r="854" spans="1:73">
      <c r="A854" s="4" t="s">
        <v>107</v>
      </c>
      <c r="B854" s="137">
        <v>37</v>
      </c>
      <c r="C854" s="137">
        <v>1996</v>
      </c>
      <c r="D854" s="190">
        <v>3289634</v>
      </c>
      <c r="E854" s="141">
        <v>1516423</v>
      </c>
      <c r="F854" s="141">
        <v>64532</v>
      </c>
      <c r="G854" s="191">
        <v>4.0999999999999996</v>
      </c>
      <c r="H854" s="209"/>
      <c r="I854" s="209"/>
      <c r="J854" s="209"/>
      <c r="K854" s="145">
        <v>76316</v>
      </c>
      <c r="L854" s="197"/>
      <c r="N854" s="140">
        <v>67140318</v>
      </c>
      <c r="O854" s="145">
        <v>253901</v>
      </c>
      <c r="P854" s="145">
        <v>104845</v>
      </c>
      <c r="Q854" s="145">
        <v>38809</v>
      </c>
      <c r="R854" s="145">
        <v>353789.7</v>
      </c>
      <c r="S854" s="145">
        <v>146897.4</v>
      </c>
      <c r="T854" s="145">
        <v>238</v>
      </c>
      <c r="U854" s="145">
        <v>307</v>
      </c>
      <c r="V854" s="145">
        <v>380</v>
      </c>
      <c r="W854" s="145">
        <v>119</v>
      </c>
      <c r="X854" s="145">
        <v>218</v>
      </c>
      <c r="Y854" s="145">
        <v>313</v>
      </c>
      <c r="Z854" s="145">
        <v>397</v>
      </c>
      <c r="AA854" s="136">
        <f>ROUND((T854+X854)-MAX(0.3*(T854-138-247),0),0)</f>
        <v>456</v>
      </c>
      <c r="AB854" s="136">
        <f>ROUND((U854+Y854)-MAX(0.3*(U854-138-247),0),0)</f>
        <v>620</v>
      </c>
      <c r="AC854" s="136">
        <f>ROUND((V854+Z854)-MAX(0.3*(V854-138-247),0),0)</f>
        <v>777</v>
      </c>
      <c r="AD854" s="203">
        <v>8641</v>
      </c>
      <c r="AE854" s="136">
        <v>470</v>
      </c>
      <c r="AF854" s="136">
        <v>54</v>
      </c>
      <c r="AG854" s="136">
        <f>SUM(AE854:AF854)</f>
        <v>524</v>
      </c>
      <c r="AH854" s="136">
        <f>ROUND((AG854+W854)-MAX(0.3*(AG854-138-247),0),0)</f>
        <v>601</v>
      </c>
      <c r="AI854" s="203">
        <v>556</v>
      </c>
      <c r="AJ854" s="204">
        <v>16.600000000000001</v>
      </c>
      <c r="AK854" s="136">
        <v>0</v>
      </c>
      <c r="AL854" s="136">
        <v>65</v>
      </c>
      <c r="AM854" s="136">
        <v>36</v>
      </c>
      <c r="AN854" s="6">
        <f>ROUND(AL854/(AL854+AM854),2)</f>
        <v>0.64</v>
      </c>
      <c r="AO854" s="136">
        <v>37</v>
      </c>
      <c r="AP854" s="136">
        <v>11</v>
      </c>
      <c r="AQ854" s="6">
        <v>0.77</v>
      </c>
      <c r="AR854" s="149">
        <v>7.6499999999999999E-2</v>
      </c>
      <c r="AS854" s="149">
        <v>0.34</v>
      </c>
      <c r="AT854" s="149">
        <v>0.4</v>
      </c>
      <c r="AU854" s="149">
        <v>0.4</v>
      </c>
      <c r="AV854" s="136">
        <v>323</v>
      </c>
      <c r="AW854" s="136">
        <v>2152</v>
      </c>
      <c r="AX854" s="136">
        <v>3556</v>
      </c>
      <c r="AY854" s="136">
        <v>3556</v>
      </c>
      <c r="AZ854" s="149">
        <v>7.6499999999999999E-2</v>
      </c>
      <c r="BA854" s="149">
        <v>0.1598</v>
      </c>
      <c r="BB854" s="149">
        <v>0.21060000000000001</v>
      </c>
      <c r="BC854" s="149">
        <v>0.21060000000000001</v>
      </c>
      <c r="BD854" s="138">
        <v>0</v>
      </c>
      <c r="BE854" s="138"/>
      <c r="BF854" s="138"/>
      <c r="BG854" s="136">
        <v>0</v>
      </c>
      <c r="BH854" s="6">
        <v>4.25</v>
      </c>
      <c r="BI854" s="6">
        <v>4.25</v>
      </c>
      <c r="BJ854" s="136">
        <v>75160</v>
      </c>
      <c r="BK854" s="136">
        <v>14290</v>
      </c>
      <c r="BL854" s="136">
        <v>937</v>
      </c>
      <c r="BM854" s="136">
        <v>59933</v>
      </c>
      <c r="BN854" s="238">
        <v>358121</v>
      </c>
      <c r="BO854" s="136">
        <v>103358.5833333333</v>
      </c>
      <c r="BP854" s="136">
        <v>178954.06508888901</v>
      </c>
      <c r="BQ854" s="136">
        <v>38217.267077777797</v>
      </c>
      <c r="BR854" s="136">
        <v>366249.91007777798</v>
      </c>
      <c r="BS854" s="136">
        <v>89519.473744444404</v>
      </c>
      <c r="BT854" s="136">
        <v>10602.2289444444</v>
      </c>
      <c r="BU854" s="136">
        <v>119112.909055556</v>
      </c>
    </row>
    <row r="855" spans="1:73">
      <c r="A855" s="4" t="s">
        <v>108</v>
      </c>
      <c r="B855" s="137">
        <v>38</v>
      </c>
      <c r="C855" s="137">
        <v>1996</v>
      </c>
      <c r="D855" s="190">
        <v>3195087</v>
      </c>
      <c r="E855" s="141">
        <v>1621602</v>
      </c>
      <c r="F855" s="141">
        <v>98023</v>
      </c>
      <c r="G855" s="191">
        <v>5.7</v>
      </c>
      <c r="H855" s="209"/>
      <c r="I855" s="209"/>
      <c r="J855" s="209"/>
      <c r="K855" s="145">
        <v>93306</v>
      </c>
      <c r="L855" s="197"/>
      <c r="N855" s="140">
        <v>77571848</v>
      </c>
      <c r="O855" s="145">
        <v>478019</v>
      </c>
      <c r="P855" s="145">
        <v>86940</v>
      </c>
      <c r="Q855" s="145">
        <v>33444</v>
      </c>
      <c r="R855" s="145">
        <v>287606.59999999998</v>
      </c>
      <c r="S855" s="145">
        <v>134869.1</v>
      </c>
      <c r="T855" s="145">
        <v>395</v>
      </c>
      <c r="U855" s="145">
        <v>460</v>
      </c>
      <c r="V855" s="145">
        <v>565</v>
      </c>
      <c r="W855" s="145">
        <v>119</v>
      </c>
      <c r="X855" s="145">
        <v>218</v>
      </c>
      <c r="Y855" s="145">
        <v>313</v>
      </c>
      <c r="Z855" s="145">
        <v>397</v>
      </c>
      <c r="AA855" s="136">
        <f>ROUND((T855+X855)-MAX(0.3*(T855-138-247),0),0)</f>
        <v>610</v>
      </c>
      <c r="AB855" s="136">
        <f>ROUND((U855+Y855)-MAX(0.3*(U855-138-247),0),0)</f>
        <v>751</v>
      </c>
      <c r="AC855" s="136">
        <f>ROUND((V855+Z855)-MAX(0.3*(V855-138-247),0),0)</f>
        <v>908</v>
      </c>
      <c r="AD855" s="203">
        <v>12870</v>
      </c>
      <c r="AE855" s="136">
        <v>470</v>
      </c>
      <c r="AF855" s="136">
        <v>2</v>
      </c>
      <c r="AG855" s="136">
        <f>SUM(AE855:AF855)</f>
        <v>472</v>
      </c>
      <c r="AH855" s="136">
        <f>ROUND((AG855+W855)-MAX(0.3*(AG855-138-247),0),0)</f>
        <v>565</v>
      </c>
      <c r="AI855" s="203">
        <v>382</v>
      </c>
      <c r="AJ855" s="204">
        <v>11.8</v>
      </c>
      <c r="AK855" s="136">
        <v>1</v>
      </c>
      <c r="AL855" s="136">
        <v>26</v>
      </c>
      <c r="AM855" s="136">
        <v>34</v>
      </c>
      <c r="AN855" s="6">
        <f>ROUND(AL855/(AL855+AM855),2)</f>
        <v>0.43</v>
      </c>
      <c r="AO855" s="136">
        <v>16</v>
      </c>
      <c r="AP855" s="136">
        <v>14</v>
      </c>
      <c r="AQ855" s="6">
        <v>0.53</v>
      </c>
      <c r="AR855" s="149">
        <v>7.6499999999999999E-2</v>
      </c>
      <c r="AS855" s="149">
        <v>0.34</v>
      </c>
      <c r="AT855" s="149">
        <v>0.4</v>
      </c>
      <c r="AU855" s="149">
        <v>0.4</v>
      </c>
      <c r="AV855" s="136">
        <v>323</v>
      </c>
      <c r="AW855" s="136">
        <v>2152</v>
      </c>
      <c r="AX855" s="136">
        <v>3556</v>
      </c>
      <c r="AY855" s="136">
        <v>3556</v>
      </c>
      <c r="AZ855" s="149">
        <v>7.6499999999999999E-2</v>
      </c>
      <c r="BA855" s="149">
        <v>0.1598</v>
      </c>
      <c r="BB855" s="149">
        <v>0.21060000000000001</v>
      </c>
      <c r="BC855" s="149">
        <v>0.21060000000000001</v>
      </c>
      <c r="BD855" s="138">
        <v>0</v>
      </c>
      <c r="BE855" s="138"/>
      <c r="BF855" s="138"/>
      <c r="BG855" s="136">
        <v>0</v>
      </c>
      <c r="BH855" s="6">
        <v>4.25</v>
      </c>
      <c r="BI855" s="6">
        <v>4.75</v>
      </c>
      <c r="BJ855" s="136">
        <v>48481</v>
      </c>
      <c r="BK855" s="136">
        <v>7177</v>
      </c>
      <c r="BL855" s="136">
        <v>630</v>
      </c>
      <c r="BM855" s="136">
        <v>40674</v>
      </c>
      <c r="BN855" s="238">
        <v>450466</v>
      </c>
      <c r="BO855" s="136">
        <v>86169.5</v>
      </c>
      <c r="BP855" s="136">
        <v>106894.630522222</v>
      </c>
      <c r="BQ855" s="136">
        <v>24603.2503888889</v>
      </c>
      <c r="BR855" s="136">
        <v>253318.95001111101</v>
      </c>
      <c r="BS855" s="136">
        <v>48492.716322222201</v>
      </c>
      <c r="BT855" s="136">
        <v>4683.3617555555602</v>
      </c>
      <c r="BU855" s="136">
        <v>64304.806422222202</v>
      </c>
    </row>
    <row r="856" spans="1:73">
      <c r="A856" s="4" t="s">
        <v>109</v>
      </c>
      <c r="B856" s="137">
        <v>39</v>
      </c>
      <c r="C856" s="137">
        <v>1996</v>
      </c>
      <c r="D856" s="190">
        <v>12038008</v>
      </c>
      <c r="E856" s="141">
        <v>5653830</v>
      </c>
      <c r="F856" s="141">
        <v>325751</v>
      </c>
      <c r="G856" s="191">
        <v>5.4</v>
      </c>
      <c r="H856" s="209"/>
      <c r="I856" s="209"/>
      <c r="J856" s="209"/>
      <c r="K856" s="145">
        <v>325001</v>
      </c>
      <c r="L856" s="197"/>
      <c r="N856" s="140">
        <v>302668785</v>
      </c>
      <c r="O856" s="145">
        <v>357487</v>
      </c>
      <c r="P856" s="145">
        <v>543502</v>
      </c>
      <c r="Q856" s="145">
        <v>190329</v>
      </c>
      <c r="R856" s="145">
        <v>1123541</v>
      </c>
      <c r="S856" s="145">
        <v>492578.9</v>
      </c>
      <c r="T856" s="145">
        <v>330</v>
      </c>
      <c r="U856" s="145">
        <v>421</v>
      </c>
      <c r="V856" s="145">
        <v>514</v>
      </c>
      <c r="W856" s="145">
        <v>119</v>
      </c>
      <c r="X856" s="145">
        <v>218</v>
      </c>
      <c r="Y856" s="145">
        <v>313</v>
      </c>
      <c r="Z856" s="145">
        <v>397</v>
      </c>
      <c r="AA856" s="136">
        <f>ROUND((T856+X856)-MAX(0.3*(T856-138-247),0),0)</f>
        <v>548</v>
      </c>
      <c r="AB856" s="136">
        <f>ROUND((U856+Y856)-MAX(0.3*(U856-138-247),0),0)</f>
        <v>723</v>
      </c>
      <c r="AC856" s="136">
        <f>ROUND((V856+Z856)-MAX(0.3*(V856-138-247),0),0)</f>
        <v>872</v>
      </c>
      <c r="AD856" s="203">
        <v>29623</v>
      </c>
      <c r="AE856" s="136">
        <v>470</v>
      </c>
      <c r="AF856" s="136">
        <v>27</v>
      </c>
      <c r="AG856" s="136">
        <f>SUM(AE856:AF856)</f>
        <v>497</v>
      </c>
      <c r="AH856" s="136">
        <f>ROUND((AG856+W856)-MAX(0.3*(AG856-138-247),0),0)</f>
        <v>582</v>
      </c>
      <c r="AI856" s="203">
        <v>1374</v>
      </c>
      <c r="AJ856" s="204">
        <v>11.6</v>
      </c>
      <c r="AK856" s="136">
        <v>0</v>
      </c>
      <c r="AL856" s="136">
        <v>100</v>
      </c>
      <c r="AM856" s="136">
        <v>102</v>
      </c>
      <c r="AN856" s="6">
        <f>ROUND(AL856/(AL856+AM856),2)</f>
        <v>0.5</v>
      </c>
      <c r="AO856" s="136">
        <v>24</v>
      </c>
      <c r="AP856" s="136">
        <v>26</v>
      </c>
      <c r="AQ856" s="6">
        <v>0.48</v>
      </c>
      <c r="AR856" s="149">
        <v>7.6499999999999999E-2</v>
      </c>
      <c r="AS856" s="149">
        <v>0.34</v>
      </c>
      <c r="AT856" s="149">
        <v>0.4</v>
      </c>
      <c r="AU856" s="149">
        <v>0.4</v>
      </c>
      <c r="AV856" s="136">
        <v>323</v>
      </c>
      <c r="AW856" s="136">
        <v>2152</v>
      </c>
      <c r="AX856" s="136">
        <v>3556</v>
      </c>
      <c r="AY856" s="136">
        <v>3556</v>
      </c>
      <c r="AZ856" s="149">
        <v>7.6499999999999999E-2</v>
      </c>
      <c r="BA856" s="149">
        <v>0.1598</v>
      </c>
      <c r="BB856" s="149">
        <v>0.21060000000000001</v>
      </c>
      <c r="BC856" s="149">
        <v>0.21060000000000001</v>
      </c>
      <c r="BD856" s="138">
        <v>0</v>
      </c>
      <c r="BE856" s="138"/>
      <c r="BF856" s="138"/>
      <c r="BG856" s="136">
        <v>0</v>
      </c>
      <c r="BH856" s="6">
        <v>4.25</v>
      </c>
      <c r="BI856" s="6">
        <v>4.25</v>
      </c>
      <c r="BJ856" s="136">
        <v>270221</v>
      </c>
      <c r="BK856" s="136">
        <v>41809</v>
      </c>
      <c r="BL856" s="136">
        <v>2664</v>
      </c>
      <c r="BM856" s="136">
        <v>225748</v>
      </c>
      <c r="BN856" s="238">
        <v>1168022</v>
      </c>
      <c r="BO856" s="136">
        <v>262660.25</v>
      </c>
      <c r="BP856" s="136">
        <v>383241.66326666699</v>
      </c>
      <c r="BQ856" s="136">
        <v>71249.956466666699</v>
      </c>
      <c r="BR856" s="136">
        <v>999952.17547777796</v>
      </c>
      <c r="BS856" s="136">
        <v>119523.619377778</v>
      </c>
      <c r="BT856" s="136">
        <v>8970.4757111111103</v>
      </c>
      <c r="BU856" s="136">
        <v>154779.21612222199</v>
      </c>
    </row>
    <row r="857" spans="1:73">
      <c r="A857" s="4" t="s">
        <v>110</v>
      </c>
      <c r="B857" s="137">
        <v>40</v>
      </c>
      <c r="C857" s="137">
        <v>1996</v>
      </c>
      <c r="D857" s="190">
        <v>987858</v>
      </c>
      <c r="E857" s="141">
        <v>488009</v>
      </c>
      <c r="F857" s="141">
        <v>28087</v>
      </c>
      <c r="G857" s="191">
        <v>5.4</v>
      </c>
      <c r="H857" s="209"/>
      <c r="I857" s="209"/>
      <c r="J857" s="209"/>
      <c r="K857" s="145">
        <v>26454</v>
      </c>
      <c r="L857" s="197"/>
      <c r="N857" s="140">
        <v>24982118</v>
      </c>
      <c r="O857" s="145">
        <v>11989</v>
      </c>
      <c r="P857" s="145">
        <v>58397</v>
      </c>
      <c r="Q857" s="145">
        <v>21226</v>
      </c>
      <c r="R857" s="145">
        <v>90873.09</v>
      </c>
      <c r="S857" s="145">
        <v>39219.83</v>
      </c>
      <c r="T857" s="145">
        <v>449</v>
      </c>
      <c r="U857" s="145">
        <v>554</v>
      </c>
      <c r="V857" s="145">
        <v>632</v>
      </c>
      <c r="W857" s="145">
        <v>119</v>
      </c>
      <c r="X857" s="145">
        <v>218</v>
      </c>
      <c r="Y857" s="145">
        <v>313</v>
      </c>
      <c r="Z857" s="145">
        <v>397</v>
      </c>
      <c r="AA857" s="136">
        <f>ROUND((T857+X857)-MAX(0.3*(T857-138-247),0),0)</f>
        <v>648</v>
      </c>
      <c r="AB857" s="136">
        <f>ROUND((U857+Y857)-MAX(0.3*(U857-138-247),0),0)</f>
        <v>816</v>
      </c>
      <c r="AC857" s="136">
        <f>ROUND((V857+Z857)-MAX(0.3*(V857-138-247),0),0)</f>
        <v>955</v>
      </c>
      <c r="AD857" s="203">
        <v>3161</v>
      </c>
      <c r="AE857" s="136">
        <v>470</v>
      </c>
      <c r="AF857" s="136">
        <v>64</v>
      </c>
      <c r="AG857" s="136">
        <f>SUM(AE857:AF857)</f>
        <v>534</v>
      </c>
      <c r="AH857" s="136">
        <f>ROUND((AG857+W857)-MAX(0.3*(AG857-138-247),0),0)</f>
        <v>608</v>
      </c>
      <c r="AI857" s="203">
        <v>104</v>
      </c>
      <c r="AJ857" s="204">
        <v>11</v>
      </c>
      <c r="AK857" s="136">
        <v>0</v>
      </c>
      <c r="AL857" s="136">
        <v>84</v>
      </c>
      <c r="AM857" s="136">
        <v>16</v>
      </c>
      <c r="AN857" s="6">
        <f>ROUND(AL857/(AL857+AM857),2)</f>
        <v>0.84</v>
      </c>
      <c r="AO857" s="136">
        <v>39</v>
      </c>
      <c r="AP857" s="136">
        <v>11</v>
      </c>
      <c r="AQ857" s="6">
        <v>0.78</v>
      </c>
      <c r="AR857" s="149">
        <v>7.6499999999999999E-2</v>
      </c>
      <c r="AS857" s="149">
        <v>0.34</v>
      </c>
      <c r="AT857" s="149">
        <v>0.4</v>
      </c>
      <c r="AU857" s="149">
        <v>0.4</v>
      </c>
      <c r="AV857" s="136">
        <v>323</v>
      </c>
      <c r="AW857" s="136">
        <v>2152</v>
      </c>
      <c r="AX857" s="136">
        <v>3556</v>
      </c>
      <c r="AY857" s="136">
        <v>3556</v>
      </c>
      <c r="AZ857" s="149">
        <v>7.6499999999999999E-2</v>
      </c>
      <c r="BA857" s="149">
        <v>0.1598</v>
      </c>
      <c r="BB857" s="149">
        <v>0.21060000000000001</v>
      </c>
      <c r="BC857" s="149">
        <v>0.21060000000000001</v>
      </c>
      <c r="BD857" s="138">
        <v>0.27500000000000002</v>
      </c>
      <c r="BE857" s="138"/>
      <c r="BF857" s="138"/>
      <c r="BG857" s="136">
        <v>0</v>
      </c>
      <c r="BH857" s="6">
        <v>4.75</v>
      </c>
      <c r="BI857" s="6">
        <v>4.75</v>
      </c>
      <c r="BJ857" s="136">
        <v>25283</v>
      </c>
      <c r="BK857" s="136">
        <v>4860</v>
      </c>
      <c r="BL857" s="136">
        <v>248</v>
      </c>
      <c r="BM857" s="136">
        <v>20175</v>
      </c>
      <c r="BN857" s="238">
        <v>129542</v>
      </c>
      <c r="BO857" s="136">
        <v>22353.583333333299</v>
      </c>
      <c r="BP857" s="136">
        <v>30839.193133333301</v>
      </c>
      <c r="BQ857" s="136">
        <v>3686.95855555556</v>
      </c>
      <c r="BR857" s="136">
        <v>57689.320377777804</v>
      </c>
      <c r="BS857" s="136">
        <v>6459.1666999999998</v>
      </c>
      <c r="BT857" s="136">
        <v>146.83237777777799</v>
      </c>
      <c r="BU857" s="136">
        <v>6961.0451999999996</v>
      </c>
    </row>
    <row r="858" spans="1:73">
      <c r="A858" s="4" t="s">
        <v>111</v>
      </c>
      <c r="B858" s="137">
        <v>41</v>
      </c>
      <c r="C858" s="137">
        <v>1996</v>
      </c>
      <c r="D858" s="190">
        <v>3738974</v>
      </c>
      <c r="E858" s="141">
        <v>1783783</v>
      </c>
      <c r="F858" s="141">
        <v>109672</v>
      </c>
      <c r="G858" s="191">
        <v>5.8</v>
      </c>
      <c r="H858" s="209"/>
      <c r="I858" s="209"/>
      <c r="J858" s="209"/>
      <c r="K858" s="145">
        <v>90755</v>
      </c>
      <c r="L858" s="197"/>
      <c r="N858" s="140">
        <v>78254085</v>
      </c>
      <c r="O858" s="145">
        <v>114468</v>
      </c>
      <c r="P858" s="145">
        <v>119184</v>
      </c>
      <c r="Q858" s="145">
        <v>45770</v>
      </c>
      <c r="R858" s="145">
        <v>358341.2</v>
      </c>
      <c r="S858" s="145">
        <v>139882.6</v>
      </c>
      <c r="T858" s="145">
        <v>159</v>
      </c>
      <c r="U858" s="145">
        <v>200</v>
      </c>
      <c r="V858" s="145">
        <v>241</v>
      </c>
      <c r="W858" s="145">
        <v>119</v>
      </c>
      <c r="X858" s="145">
        <v>218</v>
      </c>
      <c r="Y858" s="145">
        <v>313</v>
      </c>
      <c r="Z858" s="145">
        <v>397</v>
      </c>
      <c r="AA858" s="136">
        <f>ROUND((T858+X858)-MAX(0.3*(T858-138-247),0),0)</f>
        <v>377</v>
      </c>
      <c r="AB858" s="136">
        <f>ROUND((U858+Y858)-MAX(0.3*(U858-138-247),0),0)</f>
        <v>513</v>
      </c>
      <c r="AC858" s="136">
        <f>ROUND((V858+Z858)-MAX(0.3*(V858-138-247),0),0)</f>
        <v>638</v>
      </c>
      <c r="AD858" s="203">
        <v>15732</v>
      </c>
      <c r="AE858" s="136">
        <v>470</v>
      </c>
      <c r="AF858" s="136">
        <v>0</v>
      </c>
      <c r="AG858" s="136">
        <f>SUM(AE858:AF858)</f>
        <v>470</v>
      </c>
      <c r="AH858" s="136">
        <f>ROUND((AG858+W858)-MAX(0.3*(AG858-138-247),0),0)</f>
        <v>564</v>
      </c>
      <c r="AI858" s="203">
        <v>482</v>
      </c>
      <c r="AJ858" s="204">
        <v>13</v>
      </c>
      <c r="AK858" s="136">
        <v>0</v>
      </c>
      <c r="AL858" s="136">
        <v>54</v>
      </c>
      <c r="AM858" s="136">
        <v>65</v>
      </c>
      <c r="AN858" s="6">
        <f>ROUND(AL858/(AL858+AM858),2)</f>
        <v>0.45</v>
      </c>
      <c r="AO858" s="136">
        <v>30</v>
      </c>
      <c r="AP858" s="136">
        <v>16</v>
      </c>
      <c r="AQ858" s="6">
        <v>0.65</v>
      </c>
      <c r="AR858" s="149">
        <v>7.6499999999999999E-2</v>
      </c>
      <c r="AS858" s="149">
        <v>0.34</v>
      </c>
      <c r="AT858" s="149">
        <v>0.4</v>
      </c>
      <c r="AU858" s="149">
        <v>0.4</v>
      </c>
      <c r="AV858" s="136">
        <v>323</v>
      </c>
      <c r="AW858" s="136">
        <v>2152</v>
      </c>
      <c r="AX858" s="136">
        <v>3556</v>
      </c>
      <c r="AY858" s="136">
        <v>3556</v>
      </c>
      <c r="AZ858" s="149">
        <v>7.6499999999999999E-2</v>
      </c>
      <c r="BA858" s="149">
        <v>0.1598</v>
      </c>
      <c r="BB858" s="149">
        <v>0.21060000000000001</v>
      </c>
      <c r="BC858" s="149">
        <v>0.21060000000000001</v>
      </c>
      <c r="BD858" s="138">
        <v>0</v>
      </c>
      <c r="BE858" s="138"/>
      <c r="BF858" s="138"/>
      <c r="BG858" s="136">
        <v>0</v>
      </c>
      <c r="BH858" s="6">
        <v>4.25</v>
      </c>
      <c r="BI858" s="6">
        <v>4.25</v>
      </c>
      <c r="BJ858" s="136">
        <v>112187</v>
      </c>
      <c r="BK858" s="136">
        <v>22442</v>
      </c>
      <c r="BL858" s="136">
        <v>1732</v>
      </c>
      <c r="BM858" s="136">
        <v>88013</v>
      </c>
      <c r="BN858" s="238">
        <v>503295</v>
      </c>
      <c r="BO858" s="136">
        <v>123668.83333333299</v>
      </c>
      <c r="BP858" s="136">
        <v>233289.437955556</v>
      </c>
      <c r="BQ858" s="136">
        <v>34189.161833333303</v>
      </c>
      <c r="BR858" s="136">
        <v>452901.11469999998</v>
      </c>
      <c r="BS858" s="136">
        <v>123083.317155556</v>
      </c>
      <c r="BT858" s="136">
        <v>10438.0563666667</v>
      </c>
      <c r="BU858" s="136">
        <v>154931.319677778</v>
      </c>
    </row>
    <row r="859" spans="1:73">
      <c r="A859" s="4" t="s">
        <v>112</v>
      </c>
      <c r="B859" s="137">
        <v>42</v>
      </c>
      <c r="C859" s="137">
        <v>1996</v>
      </c>
      <c r="D859" s="190">
        <v>730699</v>
      </c>
      <c r="E859" s="141">
        <v>378883</v>
      </c>
      <c r="F859" s="141">
        <v>12330</v>
      </c>
      <c r="G859" s="191">
        <v>3.2</v>
      </c>
      <c r="H859" s="209"/>
      <c r="I859" s="209"/>
      <c r="J859" s="209"/>
      <c r="K859" s="145">
        <v>19419</v>
      </c>
      <c r="N859" s="140">
        <v>16504345</v>
      </c>
      <c r="O859" s="145">
        <v>7916</v>
      </c>
      <c r="P859" s="145">
        <v>16282</v>
      </c>
      <c r="Q859" s="145">
        <v>5995</v>
      </c>
      <c r="R859" s="145">
        <v>48842.5</v>
      </c>
      <c r="S859" s="145">
        <v>18492.669999999998</v>
      </c>
      <c r="T859" s="145">
        <v>380</v>
      </c>
      <c r="U859" s="145">
        <v>430</v>
      </c>
      <c r="V859" s="145">
        <v>478</v>
      </c>
      <c r="W859" s="145">
        <v>119</v>
      </c>
      <c r="X859" s="145">
        <v>218</v>
      </c>
      <c r="Y859" s="145">
        <v>313</v>
      </c>
      <c r="Z859" s="145">
        <v>397</v>
      </c>
      <c r="AA859" s="136">
        <f>ROUND((T859+X859)-MAX(0.3*(T859-138-247),0),0)</f>
        <v>598</v>
      </c>
      <c r="AB859" s="136">
        <f>ROUND((U859+Y859)-MAX(0.3*(U859-138-247),0),0)</f>
        <v>730</v>
      </c>
      <c r="AC859" s="136">
        <f>ROUND((V859+Z859)-MAX(0.3*(V859-138-247),0),0)</f>
        <v>847</v>
      </c>
      <c r="AD859" s="203">
        <v>1628</v>
      </c>
      <c r="AE859" s="136">
        <v>470</v>
      </c>
      <c r="AF859" s="136">
        <v>15</v>
      </c>
      <c r="AG859" s="136">
        <f>SUM(AE859:AF859)</f>
        <v>485</v>
      </c>
      <c r="AH859" s="136">
        <f>ROUND((AG859+W859)-MAX(0.3*(AG859-138-247),0),0)</f>
        <v>574</v>
      </c>
      <c r="AI859" s="203">
        <v>82</v>
      </c>
      <c r="AJ859" s="204">
        <v>11.8</v>
      </c>
      <c r="AK859" s="136">
        <v>0</v>
      </c>
      <c r="AL859" s="136">
        <v>24</v>
      </c>
      <c r="AM859" s="136">
        <v>46</v>
      </c>
      <c r="AN859" s="6">
        <f>ROUND(AL859/(AL859+AM859),2)</f>
        <v>0.34</v>
      </c>
      <c r="AO859" s="136">
        <v>20</v>
      </c>
      <c r="AP859" s="136">
        <v>15</v>
      </c>
      <c r="AQ859" s="6">
        <v>0.56999999999999995</v>
      </c>
      <c r="AR859" s="149">
        <v>7.6499999999999999E-2</v>
      </c>
      <c r="AS859" s="149">
        <v>0.34</v>
      </c>
      <c r="AT859" s="149">
        <v>0.4</v>
      </c>
      <c r="AU859" s="149">
        <v>0.4</v>
      </c>
      <c r="AV859" s="136">
        <v>323</v>
      </c>
      <c r="AW859" s="136">
        <v>2152</v>
      </c>
      <c r="AX859" s="136">
        <v>3556</v>
      </c>
      <c r="AY859" s="136">
        <v>3556</v>
      </c>
      <c r="AZ859" s="149">
        <v>7.6499999999999999E-2</v>
      </c>
      <c r="BA859" s="149">
        <v>0.1598</v>
      </c>
      <c r="BB859" s="149">
        <v>0.21060000000000001</v>
      </c>
      <c r="BC859" s="149">
        <v>0.21060000000000001</v>
      </c>
      <c r="BD859" s="138">
        <v>0</v>
      </c>
      <c r="BE859" s="138"/>
      <c r="BF859" s="138"/>
      <c r="BG859" s="136">
        <v>0</v>
      </c>
      <c r="BH859" s="6">
        <v>4.75</v>
      </c>
      <c r="BI859" s="6">
        <v>4.25</v>
      </c>
      <c r="BJ859" s="136">
        <v>13750</v>
      </c>
      <c r="BK859" s="136">
        <v>2406</v>
      </c>
      <c r="BL859" s="136">
        <v>140</v>
      </c>
      <c r="BM859" s="136">
        <v>11204</v>
      </c>
      <c r="BN859" s="238">
        <v>76776</v>
      </c>
      <c r="BO859" s="136">
        <v>22434.916666666631</v>
      </c>
      <c r="BP859" s="136">
        <v>34704.1403222222</v>
      </c>
      <c r="BQ859" s="136">
        <v>10939.065000000001</v>
      </c>
      <c r="BR859" s="136">
        <v>106583.842744444</v>
      </c>
      <c r="BS859" s="136">
        <v>11415.6036333333</v>
      </c>
      <c r="BT859" s="136">
        <v>1036.3678333333301</v>
      </c>
      <c r="BU859" s="136">
        <v>14720.1246444444</v>
      </c>
    </row>
    <row r="860" spans="1:73">
      <c r="A860" s="4" t="s">
        <v>113</v>
      </c>
      <c r="B860" s="137">
        <v>43</v>
      </c>
      <c r="C860" s="137">
        <v>1996</v>
      </c>
      <c r="D860" s="190">
        <v>5313576</v>
      </c>
      <c r="E860" s="141">
        <v>2623757</v>
      </c>
      <c r="F860" s="141">
        <v>143245</v>
      </c>
      <c r="G860" s="191">
        <v>5.2</v>
      </c>
      <c r="H860" s="209"/>
      <c r="I860" s="209"/>
      <c r="J860" s="209"/>
      <c r="K860" s="145">
        <v>143163</v>
      </c>
      <c r="L860" s="197"/>
      <c r="N860" s="140">
        <v>121011953</v>
      </c>
      <c r="O860" s="145">
        <v>60229</v>
      </c>
      <c r="P860" s="145">
        <v>260257</v>
      </c>
      <c r="Q860" s="145">
        <v>99096</v>
      </c>
      <c r="R860" s="145">
        <v>637773.30000000005</v>
      </c>
      <c r="S860" s="145">
        <v>274033.09999999998</v>
      </c>
      <c r="T860" s="145">
        <v>142</v>
      </c>
      <c r="U860" s="145">
        <v>185</v>
      </c>
      <c r="V860" s="145">
        <v>226</v>
      </c>
      <c r="W860" s="145">
        <v>119</v>
      </c>
      <c r="X860" s="145">
        <v>218</v>
      </c>
      <c r="Y860" s="145">
        <v>313</v>
      </c>
      <c r="Z860" s="145">
        <v>397</v>
      </c>
      <c r="AA860" s="136">
        <f>ROUND((T860+X860)-MAX(0.3*(T860-138-247),0),0)</f>
        <v>360</v>
      </c>
      <c r="AB860" s="136">
        <f>ROUND((U860+Y860)-MAX(0.3*(U860-138-247),0),0)</f>
        <v>498</v>
      </c>
      <c r="AC860" s="136">
        <f>ROUND((V860+Z860)-MAX(0.3*(V860-138-247),0),0)</f>
        <v>623</v>
      </c>
      <c r="AD860" s="203">
        <v>24186</v>
      </c>
      <c r="AE860" s="136">
        <v>470</v>
      </c>
      <c r="AF860" s="136">
        <v>0</v>
      </c>
      <c r="AG860" s="136">
        <f>SUM(AE860:AF860)</f>
        <v>470</v>
      </c>
      <c r="AH860" s="136">
        <f>ROUND((AG860+W860)-MAX(0.3*(AG860-138-247),0),0)</f>
        <v>564</v>
      </c>
      <c r="AI860" s="203">
        <v>878</v>
      </c>
      <c r="AJ860" s="204">
        <v>15.9</v>
      </c>
      <c r="AK860" s="136">
        <v>0</v>
      </c>
      <c r="AL860" s="136">
        <v>59</v>
      </c>
      <c r="AM860" s="136">
        <v>40</v>
      </c>
      <c r="AN860" s="6">
        <f>ROUND(AL860/(AL860+AM860),2)</f>
        <v>0.6</v>
      </c>
      <c r="AO860" s="136">
        <v>19</v>
      </c>
      <c r="AP860" s="136">
        <v>14</v>
      </c>
      <c r="AQ860" s="6">
        <v>0.57999999999999996</v>
      </c>
      <c r="AR860" s="149">
        <v>7.6499999999999999E-2</v>
      </c>
      <c r="AS860" s="149">
        <v>0.34</v>
      </c>
      <c r="AT860" s="149">
        <v>0.4</v>
      </c>
      <c r="AU860" s="149">
        <v>0.4</v>
      </c>
      <c r="AV860" s="136">
        <v>323</v>
      </c>
      <c r="AW860" s="136">
        <v>2152</v>
      </c>
      <c r="AX860" s="136">
        <v>3556</v>
      </c>
      <c r="AY860" s="136">
        <v>3556</v>
      </c>
      <c r="AZ860" s="149">
        <v>7.6499999999999999E-2</v>
      </c>
      <c r="BA860" s="149">
        <v>0.1598</v>
      </c>
      <c r="BB860" s="149">
        <v>0.21060000000000001</v>
      </c>
      <c r="BC860" s="149">
        <v>0.21060000000000001</v>
      </c>
      <c r="BD860" s="138">
        <v>0</v>
      </c>
      <c r="BE860" s="138"/>
      <c r="BF860" s="138"/>
      <c r="BG860" s="136">
        <v>0</v>
      </c>
      <c r="BH860" s="6">
        <v>4.25</v>
      </c>
      <c r="BI860" s="6">
        <v>4.25</v>
      </c>
      <c r="BJ860" s="136">
        <v>178885</v>
      </c>
      <c r="BK860" s="136">
        <v>30701</v>
      </c>
      <c r="BL860" s="136">
        <v>1848</v>
      </c>
      <c r="BM860" s="136">
        <v>146336</v>
      </c>
      <c r="BN860" s="238">
        <v>1408918</v>
      </c>
      <c r="BO860" s="136">
        <v>144174.16666666701</v>
      </c>
      <c r="BP860" s="136">
        <v>259836.431866667</v>
      </c>
      <c r="BQ860" s="136">
        <v>40753.109888888903</v>
      </c>
      <c r="BR860" s="136">
        <v>606023.61259999999</v>
      </c>
      <c r="BS860" s="136">
        <v>127252.41544444401</v>
      </c>
      <c r="BT860" s="136">
        <v>12549.7758666667</v>
      </c>
      <c r="BU860" s="136">
        <v>175258.18053333301</v>
      </c>
    </row>
    <row r="861" spans="1:73">
      <c r="A861" s="4" t="s">
        <v>114</v>
      </c>
      <c r="B861" s="137">
        <v>44</v>
      </c>
      <c r="C861" s="137">
        <v>1996</v>
      </c>
      <c r="D861" s="190">
        <v>19006240</v>
      </c>
      <c r="E861" s="141">
        <v>9165916</v>
      </c>
      <c r="F861" s="141">
        <v>553712</v>
      </c>
      <c r="G861" s="191">
        <v>5.7</v>
      </c>
      <c r="H861" s="209"/>
      <c r="I861" s="209"/>
      <c r="J861" s="209"/>
      <c r="K861" s="145">
        <v>551513</v>
      </c>
      <c r="L861" s="197"/>
      <c r="N861" s="140">
        <v>431653384</v>
      </c>
      <c r="O861" s="145">
        <v>150409</v>
      </c>
      <c r="P861" s="145">
        <v>684020</v>
      </c>
      <c r="Q861" s="145">
        <v>254953</v>
      </c>
      <c r="R861" s="145">
        <v>2371958</v>
      </c>
      <c r="S861" s="145">
        <v>884776.9</v>
      </c>
      <c r="T861" s="145">
        <v>163</v>
      </c>
      <c r="U861" s="145">
        <v>188</v>
      </c>
      <c r="V861" s="145">
        <v>226</v>
      </c>
      <c r="W861" s="145">
        <v>119</v>
      </c>
      <c r="X861" s="145">
        <v>218</v>
      </c>
      <c r="Y861" s="145">
        <v>313</v>
      </c>
      <c r="Z861" s="145">
        <v>397</v>
      </c>
      <c r="AA861" s="136">
        <f>ROUND((T861+X861)-MAX(0.3*(T861-138-247),0),0)</f>
        <v>381</v>
      </c>
      <c r="AB861" s="136">
        <f>ROUND((U861+Y861)-MAX(0.3*(U861-138-247),0),0)</f>
        <v>501</v>
      </c>
      <c r="AC861" s="136">
        <f>ROUND((V861+Z861)-MAX(0.3*(V861-138-247),0),0)</f>
        <v>623</v>
      </c>
      <c r="AD861" s="203">
        <v>67375</v>
      </c>
      <c r="AE861" s="136">
        <v>470</v>
      </c>
      <c r="AF861" s="136">
        <v>0</v>
      </c>
      <c r="AG861" s="136">
        <f>SUM(AE861:AF861)</f>
        <v>470</v>
      </c>
      <c r="AH861" s="136">
        <f>ROUND((AG861+W861)-MAX(0.3*(AG861-138-247),0),0)</f>
        <v>564</v>
      </c>
      <c r="AI861" s="203">
        <v>3180</v>
      </c>
      <c r="AJ861" s="204">
        <v>16.600000000000001</v>
      </c>
      <c r="AK861" s="136">
        <v>0</v>
      </c>
      <c r="AL861" s="136">
        <v>87</v>
      </c>
      <c r="AM861" s="136">
        <v>63</v>
      </c>
      <c r="AN861" s="6">
        <f>ROUND(AL861/(AL861+AM861),2)</f>
        <v>0.57999999999999996</v>
      </c>
      <c r="AO861" s="136">
        <v>18</v>
      </c>
      <c r="AP861" s="136">
        <v>13</v>
      </c>
      <c r="AQ861" s="6">
        <v>0.57999999999999996</v>
      </c>
      <c r="AR861" s="149">
        <v>7.6499999999999999E-2</v>
      </c>
      <c r="AS861" s="149">
        <v>0.34</v>
      </c>
      <c r="AT861" s="149">
        <v>0.4</v>
      </c>
      <c r="AU861" s="149">
        <v>0.4</v>
      </c>
      <c r="AV861" s="136">
        <v>323</v>
      </c>
      <c r="AW861" s="136">
        <v>2152</v>
      </c>
      <c r="AX861" s="136">
        <v>3556</v>
      </c>
      <c r="AY861" s="136">
        <v>3556</v>
      </c>
      <c r="AZ861" s="149">
        <v>7.6499999999999999E-2</v>
      </c>
      <c r="BA861" s="149">
        <v>0.1598</v>
      </c>
      <c r="BB861" s="149">
        <v>0.21060000000000001</v>
      </c>
      <c r="BC861" s="149">
        <v>0.21060000000000001</v>
      </c>
      <c r="BD861" s="138">
        <v>0</v>
      </c>
      <c r="BE861" s="138"/>
      <c r="BF861" s="138"/>
      <c r="BG861" s="136">
        <v>0</v>
      </c>
      <c r="BH861" s="6">
        <v>4.75</v>
      </c>
      <c r="BI861" s="6">
        <v>3.35</v>
      </c>
      <c r="BJ861" s="136">
        <v>412028</v>
      </c>
      <c r="BK861" s="136">
        <v>125442</v>
      </c>
      <c r="BL861" s="136">
        <v>5630</v>
      </c>
      <c r="BM861" s="136">
        <v>280956</v>
      </c>
      <c r="BN861" s="238">
        <v>2571547</v>
      </c>
      <c r="BO861" s="136">
        <v>641120.5</v>
      </c>
      <c r="BP861" s="136">
        <v>1301907.7289333299</v>
      </c>
      <c r="BQ861" s="136">
        <v>165062.75685555601</v>
      </c>
      <c r="BR861" s="136">
        <v>2224507.2515666699</v>
      </c>
      <c r="BS861" s="136">
        <v>608039.19974444399</v>
      </c>
      <c r="BT861" s="136">
        <v>43708.940699999999</v>
      </c>
      <c r="BU861" s="136">
        <v>742217.78735555604</v>
      </c>
    </row>
    <row r="862" spans="1:73">
      <c r="A862" s="4" t="s">
        <v>115</v>
      </c>
      <c r="B862" s="137">
        <v>45</v>
      </c>
      <c r="C862" s="137">
        <v>1996</v>
      </c>
      <c r="D862" s="190">
        <v>2022253</v>
      </c>
      <c r="E862" s="141">
        <v>1003979</v>
      </c>
      <c r="F862" s="141">
        <v>34988</v>
      </c>
      <c r="G862" s="191">
        <v>3.4</v>
      </c>
      <c r="H862" s="209"/>
      <c r="I862" s="209"/>
      <c r="J862" s="209"/>
      <c r="K862" s="145">
        <v>52016</v>
      </c>
      <c r="L862" s="197"/>
      <c r="N862" s="140">
        <v>41619496</v>
      </c>
      <c r="O862" s="145">
        <v>101523</v>
      </c>
      <c r="P862" s="145">
        <v>40330</v>
      </c>
      <c r="Q862" s="145">
        <v>14767</v>
      </c>
      <c r="R862" s="145">
        <v>110010.8</v>
      </c>
      <c r="S862" s="145">
        <v>41754.080000000002</v>
      </c>
      <c r="T862" s="145">
        <v>342</v>
      </c>
      <c r="U862" s="145">
        <v>426</v>
      </c>
      <c r="V862" s="145">
        <v>498</v>
      </c>
      <c r="W862" s="145">
        <v>119</v>
      </c>
      <c r="X862" s="145">
        <v>218</v>
      </c>
      <c r="Y862" s="145">
        <v>313</v>
      </c>
      <c r="Z862" s="145">
        <v>397</v>
      </c>
      <c r="AA862" s="136">
        <f>ROUND((T862+X862)-MAX(0.3*(T862-138-247),0),0)</f>
        <v>560</v>
      </c>
      <c r="AB862" s="136">
        <f>ROUND((U862+Y862)-MAX(0.3*(U862-138-247),0),0)</f>
        <v>727</v>
      </c>
      <c r="AC862" s="136">
        <f>ROUND((V862+Z862)-MAX(0.3*(V862-138-247),0),0)</f>
        <v>861</v>
      </c>
      <c r="AD862" s="203">
        <v>3017</v>
      </c>
      <c r="AE862" s="136">
        <v>470</v>
      </c>
      <c r="AF862" s="136">
        <v>0</v>
      </c>
      <c r="AG862" s="136">
        <f>SUM(AE862:AF862)</f>
        <v>470</v>
      </c>
      <c r="AH862" s="136">
        <f>ROUND((AG862+W862)-MAX(0.3*(AG862-138-247),0),0)</f>
        <v>564</v>
      </c>
      <c r="AI862" s="203">
        <v>153</v>
      </c>
      <c r="AJ862" s="204">
        <v>7.7</v>
      </c>
      <c r="AK862" s="136">
        <v>0</v>
      </c>
      <c r="AL862" s="136">
        <v>20</v>
      </c>
      <c r="AM862" s="136">
        <v>55</v>
      </c>
      <c r="AN862" s="6">
        <f>ROUND(AL862/(AL862+AM862),2)</f>
        <v>0.27</v>
      </c>
      <c r="AO862" s="136">
        <v>18</v>
      </c>
      <c r="AP862" s="136">
        <v>11</v>
      </c>
      <c r="AQ862" s="6">
        <v>0.62</v>
      </c>
      <c r="AR862" s="149">
        <v>7.6499999999999999E-2</v>
      </c>
      <c r="AS862" s="149">
        <v>0.34</v>
      </c>
      <c r="AT862" s="149">
        <v>0.4</v>
      </c>
      <c r="AU862" s="149">
        <v>0.4</v>
      </c>
      <c r="AV862" s="136">
        <v>323</v>
      </c>
      <c r="AW862" s="136">
        <v>2152</v>
      </c>
      <c r="AX862" s="136">
        <v>3556</v>
      </c>
      <c r="AY862" s="136">
        <v>3556</v>
      </c>
      <c r="AZ862" s="149">
        <v>7.6499999999999999E-2</v>
      </c>
      <c r="BA862" s="149">
        <v>0.1598</v>
      </c>
      <c r="BB862" s="149">
        <v>0.21060000000000001</v>
      </c>
      <c r="BC862" s="149">
        <v>0.21060000000000001</v>
      </c>
      <c r="BD862" s="138">
        <v>0</v>
      </c>
      <c r="BE862" s="138"/>
      <c r="BF862" s="138"/>
      <c r="BG862" s="136">
        <v>0</v>
      </c>
      <c r="BH862" s="6">
        <v>4.75</v>
      </c>
      <c r="BI862" s="6">
        <v>4.75</v>
      </c>
      <c r="BJ862" s="136">
        <v>21013</v>
      </c>
      <c r="BK862" s="136">
        <v>2206</v>
      </c>
      <c r="BL862" s="136">
        <v>298</v>
      </c>
      <c r="BM862" s="136">
        <v>18509</v>
      </c>
      <c r="BN862" s="238">
        <v>152076</v>
      </c>
      <c r="BO862" s="136">
        <v>54759.583333333299</v>
      </c>
      <c r="BP862" s="136">
        <v>70264.052944444498</v>
      </c>
      <c r="BQ862" s="136">
        <v>31242.779500000001</v>
      </c>
      <c r="BR862" s="136">
        <v>250113.86792222201</v>
      </c>
      <c r="BS862" s="136">
        <v>18401.542844444401</v>
      </c>
      <c r="BT862" s="136">
        <v>2743.7660000000001</v>
      </c>
      <c r="BU862" s="136">
        <v>24909.5049777778</v>
      </c>
    </row>
    <row r="863" spans="1:73">
      <c r="A863" s="4" t="s">
        <v>116</v>
      </c>
      <c r="B863" s="137">
        <v>46</v>
      </c>
      <c r="C863" s="137">
        <v>1996</v>
      </c>
      <c r="D863" s="190">
        <v>586352</v>
      </c>
      <c r="E863" s="141">
        <v>310043</v>
      </c>
      <c r="F863" s="141">
        <v>13913</v>
      </c>
      <c r="G863" s="191">
        <v>4.3</v>
      </c>
      <c r="H863" s="209"/>
      <c r="I863" s="209"/>
      <c r="J863" s="209"/>
      <c r="K863" s="145">
        <v>14672</v>
      </c>
      <c r="L863" s="197"/>
      <c r="N863" s="140">
        <v>13467271</v>
      </c>
      <c r="O863" s="145">
        <v>3077</v>
      </c>
      <c r="P863" s="145">
        <v>25299</v>
      </c>
      <c r="Q863" s="145">
        <v>9057</v>
      </c>
      <c r="R863" s="145">
        <v>56459.33</v>
      </c>
      <c r="S863" s="145">
        <v>26033.83</v>
      </c>
      <c r="T863" s="145">
        <v>553</v>
      </c>
      <c r="U863" s="145">
        <v>656</v>
      </c>
      <c r="V863" s="145">
        <v>738</v>
      </c>
      <c r="W863" s="145">
        <v>119</v>
      </c>
      <c r="X863" s="145">
        <v>218</v>
      </c>
      <c r="Y863" s="145">
        <v>313</v>
      </c>
      <c r="Z863" s="145">
        <v>397</v>
      </c>
      <c r="AA863" s="136">
        <f>ROUND((T863+X863)-MAX(0.3*(T863-138-247),0),0)</f>
        <v>721</v>
      </c>
      <c r="AB863" s="136">
        <f>ROUND((U863+Y863)-MAX(0.3*(U863-138-247),0),0)</f>
        <v>888</v>
      </c>
      <c r="AC863" s="136">
        <f>ROUND((V863+Z863)-MAX(0.3*(V863-138-247),0),0)</f>
        <v>1029</v>
      </c>
      <c r="AD863" s="203">
        <v>987</v>
      </c>
      <c r="AE863" s="136">
        <v>470</v>
      </c>
      <c r="AF863" s="136">
        <v>47</v>
      </c>
      <c r="AG863" s="136">
        <f>SUM(AE863:AF863)</f>
        <v>517</v>
      </c>
      <c r="AH863" s="136">
        <f>ROUND((AG863+W863)-MAX(0.3*(AG863-138-247),0),0)</f>
        <v>596</v>
      </c>
      <c r="AI863" s="203">
        <v>74</v>
      </c>
      <c r="AJ863" s="204">
        <v>12.6</v>
      </c>
      <c r="AK863" s="136">
        <v>1</v>
      </c>
      <c r="AL863" s="136">
        <v>86</v>
      </c>
      <c r="AM863" s="136">
        <v>61</v>
      </c>
      <c r="AN863" s="6">
        <f>ROUND(AL863/(AL863+AM863),2)</f>
        <v>0.59</v>
      </c>
      <c r="AO863" s="136">
        <v>14</v>
      </c>
      <c r="AP863" s="136">
        <v>16</v>
      </c>
      <c r="AQ863" s="6">
        <v>0.47</v>
      </c>
      <c r="AR863" s="149">
        <v>7.6499999999999999E-2</v>
      </c>
      <c r="AS863" s="149">
        <v>0.34</v>
      </c>
      <c r="AT863" s="149">
        <v>0.4</v>
      </c>
      <c r="AU863" s="149">
        <v>0.4</v>
      </c>
      <c r="AV863" s="136">
        <v>323</v>
      </c>
      <c r="AW863" s="136">
        <v>2152</v>
      </c>
      <c r="AX863" s="136">
        <v>3556</v>
      </c>
      <c r="AY863" s="136">
        <v>3556</v>
      </c>
      <c r="AZ863" s="149">
        <v>7.6499999999999999E-2</v>
      </c>
      <c r="BA863" s="149">
        <v>0.1598</v>
      </c>
      <c r="BB863" s="149">
        <v>0.21060000000000001</v>
      </c>
      <c r="BC863" s="149">
        <v>0.21060000000000001</v>
      </c>
      <c r="BD863" s="138">
        <v>0.25</v>
      </c>
      <c r="BE863" s="138"/>
      <c r="BF863" s="138"/>
      <c r="BG863" s="136">
        <v>1</v>
      </c>
      <c r="BH863" s="6">
        <v>4.75</v>
      </c>
      <c r="BI863" s="6">
        <v>4.75</v>
      </c>
      <c r="BJ863" s="136">
        <v>12890</v>
      </c>
      <c r="BK863" s="136">
        <v>1969</v>
      </c>
      <c r="BL863" s="136">
        <v>129</v>
      </c>
      <c r="BM863" s="136">
        <v>10792</v>
      </c>
      <c r="BN863" s="238">
        <v>102220</v>
      </c>
      <c r="BO863" s="136">
        <v>16060.833333333299</v>
      </c>
      <c r="BP863" s="136">
        <v>17389.3530333333</v>
      </c>
      <c r="BQ863" s="136">
        <v>4316.3151555555596</v>
      </c>
      <c r="BR863" s="136">
        <v>50619.681166666698</v>
      </c>
      <c r="BS863" s="136">
        <v>7148.4981333333299</v>
      </c>
      <c r="BT863" s="136">
        <v>963.98655555555604</v>
      </c>
      <c r="BU863" s="136">
        <v>11395.4213111111</v>
      </c>
    </row>
    <row r="864" spans="1:73">
      <c r="A864" s="4" t="s">
        <v>117</v>
      </c>
      <c r="B864" s="137">
        <v>47</v>
      </c>
      <c r="C864" s="137">
        <v>1996</v>
      </c>
      <c r="D864" s="190">
        <v>6665491</v>
      </c>
      <c r="E864" s="141">
        <v>3268553</v>
      </c>
      <c r="F864" s="141">
        <v>152127</v>
      </c>
      <c r="G864" s="191">
        <v>4.4000000000000004</v>
      </c>
      <c r="H864" s="209"/>
      <c r="I864" s="209"/>
      <c r="J864" s="209"/>
      <c r="K864" s="145">
        <v>197756</v>
      </c>
      <c r="L864" s="197"/>
      <c r="N864" s="140">
        <v>175267502</v>
      </c>
      <c r="O864" s="145">
        <v>80350</v>
      </c>
      <c r="P864" s="145">
        <v>161928</v>
      </c>
      <c r="Q864" s="145">
        <v>64937</v>
      </c>
      <c r="R864" s="145">
        <v>537530.80000000005</v>
      </c>
      <c r="S864" s="145">
        <v>234756.5</v>
      </c>
      <c r="T864" s="145">
        <v>294</v>
      </c>
      <c r="U864" s="145">
        <v>354</v>
      </c>
      <c r="V864" s="145">
        <v>410</v>
      </c>
      <c r="W864" s="145">
        <v>119</v>
      </c>
      <c r="X864" s="145">
        <v>218</v>
      </c>
      <c r="Y864" s="145">
        <v>313</v>
      </c>
      <c r="Z864" s="145">
        <v>397</v>
      </c>
      <c r="AA864" s="136">
        <f>ROUND((T864+X864)-MAX(0.3*(T864-138-247),0),0)</f>
        <v>512</v>
      </c>
      <c r="AB864" s="136">
        <f>ROUND((U864+Y864)-MAX(0.3*(U864-138-247),0),0)</f>
        <v>667</v>
      </c>
      <c r="AC864" s="136">
        <f>ROUND((V864+Z864)-MAX(0.3*(V864-138-247),0),0)</f>
        <v>800</v>
      </c>
      <c r="AD864" s="203">
        <v>18592</v>
      </c>
      <c r="AE864" s="136">
        <v>470</v>
      </c>
      <c r="AF864" s="136">
        <v>0</v>
      </c>
      <c r="AG864" s="136">
        <f>SUM(AE864:AF864)</f>
        <v>470</v>
      </c>
      <c r="AH864" s="136">
        <f>ROUND((AG864+W864)-MAX(0.3*(AG864-138-247),0),0)</f>
        <v>564</v>
      </c>
      <c r="AI864" s="203">
        <v>795</v>
      </c>
      <c r="AJ864" s="204">
        <v>12.3</v>
      </c>
      <c r="AK864" s="136">
        <v>0</v>
      </c>
      <c r="AL864" s="136">
        <v>52</v>
      </c>
      <c r="AM864" s="136">
        <v>47</v>
      </c>
      <c r="AN864" s="6">
        <f>ROUND(AL864/(AL864+AM864),2)</f>
        <v>0.53</v>
      </c>
      <c r="AO864" s="136">
        <v>22</v>
      </c>
      <c r="AP864" s="136">
        <v>18</v>
      </c>
      <c r="AQ864" s="6">
        <v>0.55000000000000004</v>
      </c>
      <c r="AR864" s="149">
        <v>7.6499999999999999E-2</v>
      </c>
      <c r="AS864" s="149">
        <v>0.34</v>
      </c>
      <c r="AT864" s="149">
        <v>0.4</v>
      </c>
      <c r="AU864" s="149">
        <v>0.4</v>
      </c>
      <c r="AV864" s="136">
        <v>323</v>
      </c>
      <c r="AW864" s="136">
        <v>2152</v>
      </c>
      <c r="AX864" s="136">
        <v>3556</v>
      </c>
      <c r="AY864" s="136">
        <v>3556</v>
      </c>
      <c r="AZ864" s="149">
        <v>7.6499999999999999E-2</v>
      </c>
      <c r="BA864" s="149">
        <v>0.1598</v>
      </c>
      <c r="BB864" s="149">
        <v>0.21060000000000001</v>
      </c>
      <c r="BC864" s="149">
        <v>0.21060000000000001</v>
      </c>
      <c r="BD864" s="138">
        <v>0</v>
      </c>
      <c r="BE864" s="138"/>
      <c r="BF864" s="138"/>
      <c r="BG864" s="136">
        <v>0</v>
      </c>
      <c r="BH864" s="6">
        <v>4.75</v>
      </c>
      <c r="BI864" s="6">
        <v>4.75</v>
      </c>
      <c r="BJ864" s="136">
        <v>133433</v>
      </c>
      <c r="BK864" s="136">
        <v>27396</v>
      </c>
      <c r="BL864" s="136">
        <v>1589</v>
      </c>
      <c r="BM864" s="136">
        <v>104448</v>
      </c>
      <c r="BN864" s="238">
        <v>623315</v>
      </c>
      <c r="BO864" s="136">
        <v>127041.08333333299</v>
      </c>
      <c r="BP864" s="136">
        <v>234039.96771111101</v>
      </c>
      <c r="BQ864" s="136">
        <v>45541.912411111101</v>
      </c>
      <c r="BR864" s="136">
        <v>626632.62616666697</v>
      </c>
      <c r="BS864" s="136">
        <v>114912.43533333299</v>
      </c>
      <c r="BT864" s="136">
        <v>11235.417722222201</v>
      </c>
      <c r="BU864" s="136">
        <v>157509.76868888899</v>
      </c>
    </row>
    <row r="865" spans="1:73">
      <c r="A865" s="4" t="s">
        <v>118</v>
      </c>
      <c r="B865" s="137">
        <v>48</v>
      </c>
      <c r="C865" s="137">
        <v>1996</v>
      </c>
      <c r="D865" s="190">
        <v>5509963</v>
      </c>
      <c r="E865" s="141">
        <v>2710214</v>
      </c>
      <c r="F865" s="141">
        <v>174654</v>
      </c>
      <c r="G865" s="191">
        <v>6.1</v>
      </c>
      <c r="H865" s="209"/>
      <c r="I865" s="209"/>
      <c r="J865" s="209"/>
      <c r="K865" s="145">
        <v>166540</v>
      </c>
      <c r="L865" s="197"/>
      <c r="N865" s="140">
        <v>143601196</v>
      </c>
      <c r="O865" s="145">
        <v>997147</v>
      </c>
      <c r="P865" s="145">
        <v>274160</v>
      </c>
      <c r="Q865" s="145">
        <v>98933</v>
      </c>
      <c r="R865" s="145">
        <v>476390.9</v>
      </c>
      <c r="S865" s="145">
        <v>206043.1</v>
      </c>
      <c r="T865" s="145">
        <v>440</v>
      </c>
      <c r="U865" s="145">
        <v>546</v>
      </c>
      <c r="V865" s="145">
        <v>642</v>
      </c>
      <c r="W865" s="145">
        <v>119</v>
      </c>
      <c r="X865" s="145">
        <v>218</v>
      </c>
      <c r="Y865" s="145">
        <v>313</v>
      </c>
      <c r="Z865" s="145">
        <v>397</v>
      </c>
      <c r="AA865" s="136">
        <f>ROUND((T865+X865)-MAX(0.3*(T865-138-247),0),0)</f>
        <v>642</v>
      </c>
      <c r="AB865" s="136">
        <f>ROUND((U865+Y865)-MAX(0.3*(U865-138-247),0),0)</f>
        <v>811</v>
      </c>
      <c r="AC865" s="136">
        <f>ROUND((V865+Z865)-MAX(0.3*(V865-138-247),0),0)</f>
        <v>962</v>
      </c>
      <c r="AD865" s="203">
        <v>16897</v>
      </c>
      <c r="AE865" s="136">
        <v>470</v>
      </c>
      <c r="AF865" s="136">
        <v>25</v>
      </c>
      <c r="AG865" s="136">
        <f>SUM(AE865:AF865)</f>
        <v>495</v>
      </c>
      <c r="AH865" s="136">
        <f>ROUND((AG865+W865)-MAX(0.3*(AG865-138-247),0),0)</f>
        <v>581</v>
      </c>
      <c r="AI865" s="203">
        <v>666</v>
      </c>
      <c r="AJ865" s="204">
        <v>11.9</v>
      </c>
      <c r="AK865" s="136">
        <v>1</v>
      </c>
      <c r="AL865" s="136">
        <v>34</v>
      </c>
      <c r="AM865" s="136">
        <v>62</v>
      </c>
      <c r="AN865" s="6">
        <f>ROUND(AL865/(AL865+AM865),2)</f>
        <v>0.35</v>
      </c>
      <c r="AO865" s="136">
        <v>28</v>
      </c>
      <c r="AP865" s="136">
        <v>21</v>
      </c>
      <c r="AQ865" s="6">
        <v>0.56999999999999995</v>
      </c>
      <c r="AR865" s="149">
        <v>7.6499999999999999E-2</v>
      </c>
      <c r="AS865" s="149">
        <v>0.34</v>
      </c>
      <c r="AT865" s="149">
        <v>0.4</v>
      </c>
      <c r="AU865" s="149">
        <v>0.4</v>
      </c>
      <c r="AV865" s="136">
        <v>323</v>
      </c>
      <c r="AW865" s="136">
        <v>2152</v>
      </c>
      <c r="AX865" s="136">
        <v>3556</v>
      </c>
      <c r="AY865" s="136">
        <v>3556</v>
      </c>
      <c r="AZ865" s="149">
        <v>7.6499999999999999E-2</v>
      </c>
      <c r="BA865" s="149">
        <v>0.1598</v>
      </c>
      <c r="BB865" s="149">
        <v>0.21060000000000001</v>
      </c>
      <c r="BC865" s="149">
        <v>0.21060000000000001</v>
      </c>
      <c r="BD865" s="138">
        <v>0</v>
      </c>
      <c r="BE865" s="138"/>
      <c r="BF865" s="138"/>
      <c r="BG865" s="136">
        <v>0</v>
      </c>
      <c r="BH865" s="6">
        <v>4.75</v>
      </c>
      <c r="BI865" s="6">
        <v>4.9000000000000004</v>
      </c>
      <c r="BJ865" s="136">
        <v>94795</v>
      </c>
      <c r="BK865" s="136">
        <v>13435</v>
      </c>
      <c r="BL865" s="136">
        <v>940</v>
      </c>
      <c r="BM865" s="136">
        <v>80420</v>
      </c>
      <c r="BN865" s="238">
        <v>621462</v>
      </c>
      <c r="BO865" s="136">
        <v>129292.83333333299</v>
      </c>
      <c r="BP865" s="136">
        <v>191706.23240000001</v>
      </c>
      <c r="BQ865" s="136">
        <v>41721.238922222197</v>
      </c>
      <c r="BR865" s="136">
        <v>434894.881933333</v>
      </c>
      <c r="BS865" s="136">
        <v>79082.053211111095</v>
      </c>
      <c r="BT865" s="136">
        <v>6484.4537</v>
      </c>
      <c r="BU865" s="136">
        <v>97923.049277777798</v>
      </c>
    </row>
    <row r="866" spans="1:73">
      <c r="A866" s="4" t="s">
        <v>119</v>
      </c>
      <c r="B866" s="137">
        <v>49</v>
      </c>
      <c r="C866" s="137">
        <v>1996</v>
      </c>
      <c r="D866" s="190">
        <v>1818983</v>
      </c>
      <c r="E866" s="141">
        <v>735701</v>
      </c>
      <c r="F866" s="141">
        <v>59708</v>
      </c>
      <c r="G866" s="191">
        <v>7.5</v>
      </c>
      <c r="H866" s="209"/>
      <c r="I866" s="209"/>
      <c r="J866" s="209"/>
      <c r="K866" s="145">
        <v>37224</v>
      </c>
      <c r="L866" s="197"/>
      <c r="N866" s="140">
        <v>34072081</v>
      </c>
      <c r="O866" s="145">
        <v>472957</v>
      </c>
      <c r="P866" s="145">
        <v>95085</v>
      </c>
      <c r="Q866" s="145">
        <v>36562</v>
      </c>
      <c r="R866" s="145">
        <v>299718.59999999998</v>
      </c>
      <c r="S866" s="145">
        <v>120789.4</v>
      </c>
      <c r="T866" s="145">
        <v>201</v>
      </c>
      <c r="U866" s="145">
        <v>253</v>
      </c>
      <c r="V866" s="145">
        <v>312</v>
      </c>
      <c r="W866" s="145">
        <v>119</v>
      </c>
      <c r="X866" s="145">
        <v>218</v>
      </c>
      <c r="Y866" s="145">
        <v>313</v>
      </c>
      <c r="Z866" s="145">
        <v>397</v>
      </c>
      <c r="AA866" s="136">
        <f>ROUND((T866+X866)-MAX(0.3*(T866-138-247),0),0)</f>
        <v>419</v>
      </c>
      <c r="AB866" s="136">
        <f>ROUND((U866+Y866)-MAX(0.3*(U866-138-247),0),0)</f>
        <v>566</v>
      </c>
      <c r="AC866" s="136">
        <f>ROUND((V866+Z866)-MAX(0.3*(V866-138-247),0),0)</f>
        <v>709</v>
      </c>
      <c r="AD866" s="203">
        <v>7687</v>
      </c>
      <c r="AE866" s="136">
        <v>470</v>
      </c>
      <c r="AF866" s="136">
        <v>0</v>
      </c>
      <c r="AG866" s="136">
        <f>SUM(AE866:AF866)</f>
        <v>470</v>
      </c>
      <c r="AH866" s="136">
        <f>ROUND((AG866+W866)-MAX(0.3*(AG866-138-247),0),0)</f>
        <v>564</v>
      </c>
      <c r="AI866" s="203">
        <v>323</v>
      </c>
      <c r="AJ866" s="204">
        <v>18.5</v>
      </c>
      <c r="AK866" s="136">
        <v>0</v>
      </c>
      <c r="AL866" s="136">
        <v>69</v>
      </c>
      <c r="AM866" s="136">
        <v>31</v>
      </c>
      <c r="AN866" s="6">
        <f>ROUND(AL866/(AL866+AM866),2)</f>
        <v>0.69</v>
      </c>
      <c r="AO866" s="136">
        <v>32</v>
      </c>
      <c r="AP866" s="136">
        <v>2</v>
      </c>
      <c r="AQ866" s="6">
        <v>0.94</v>
      </c>
      <c r="AR866" s="149">
        <v>7.6499999999999999E-2</v>
      </c>
      <c r="AS866" s="149">
        <v>0.34</v>
      </c>
      <c r="AT866" s="149">
        <v>0.4</v>
      </c>
      <c r="AU866" s="149">
        <v>0.4</v>
      </c>
      <c r="AV866" s="136">
        <v>323</v>
      </c>
      <c r="AW866" s="136">
        <v>2152</v>
      </c>
      <c r="AX866" s="136">
        <v>3556</v>
      </c>
      <c r="AY866" s="136">
        <v>3556</v>
      </c>
      <c r="AZ866" s="149">
        <v>7.6499999999999999E-2</v>
      </c>
      <c r="BA866" s="149">
        <v>0.1598</v>
      </c>
      <c r="BB866" s="149">
        <v>0.21060000000000001</v>
      </c>
      <c r="BC866" s="149">
        <v>0.21060000000000001</v>
      </c>
      <c r="BD866" s="138">
        <v>0</v>
      </c>
      <c r="BE866" s="138"/>
      <c r="BF866" s="138"/>
      <c r="BG866" s="136">
        <v>0</v>
      </c>
      <c r="BH866" s="6">
        <v>4.75</v>
      </c>
      <c r="BI866" s="6">
        <v>4.25</v>
      </c>
      <c r="BJ866" s="136">
        <v>69720</v>
      </c>
      <c r="BK866" s="136">
        <v>7307</v>
      </c>
      <c r="BL866" s="136">
        <v>676</v>
      </c>
      <c r="BM866" s="136">
        <v>61737</v>
      </c>
      <c r="BN866" s="238">
        <v>394963</v>
      </c>
      <c r="BO866" s="136">
        <v>53934.25</v>
      </c>
      <c r="BP866" s="136">
        <v>97083.915833333303</v>
      </c>
      <c r="BQ866" s="136">
        <v>18016.646066666701</v>
      </c>
      <c r="BR866" s="136">
        <v>202854.60865555599</v>
      </c>
      <c r="BS866" s="136">
        <v>55392.931400000001</v>
      </c>
      <c r="BT866" s="136">
        <v>6832.8952222222197</v>
      </c>
      <c r="BU866" s="136">
        <v>81728.035466666697</v>
      </c>
    </row>
    <row r="867" spans="1:73">
      <c r="A867" s="4" t="s">
        <v>120</v>
      </c>
      <c r="B867" s="137">
        <v>50</v>
      </c>
      <c r="C867" s="137">
        <v>1996</v>
      </c>
      <c r="D867" s="190">
        <v>5173828</v>
      </c>
      <c r="E867" s="141">
        <v>2827094</v>
      </c>
      <c r="F867" s="141">
        <v>105909</v>
      </c>
      <c r="G867" s="191">
        <v>3.6</v>
      </c>
      <c r="H867" s="209"/>
      <c r="I867" s="209"/>
      <c r="J867" s="209"/>
      <c r="K867" s="145">
        <v>143444</v>
      </c>
      <c r="L867" s="197"/>
      <c r="N867" s="140">
        <v>125662960</v>
      </c>
      <c r="O867" s="145">
        <v>18839</v>
      </c>
      <c r="P867" s="145">
        <v>170224</v>
      </c>
      <c r="Q867" s="145">
        <v>60058</v>
      </c>
      <c r="R867" s="145">
        <v>283254.5</v>
      </c>
      <c r="S867" s="145">
        <v>104528.8</v>
      </c>
      <c r="T867" s="145">
        <v>440</v>
      </c>
      <c r="U867" s="145">
        <v>517</v>
      </c>
      <c r="V867" s="145">
        <v>617</v>
      </c>
      <c r="W867" s="145">
        <v>119</v>
      </c>
      <c r="X867" s="145">
        <v>218</v>
      </c>
      <c r="Y867" s="145">
        <v>313</v>
      </c>
      <c r="Z867" s="145">
        <v>397</v>
      </c>
      <c r="AA867" s="136">
        <f>ROUND((T867+X867)-MAX(0.3*(T867-138-247),0),0)</f>
        <v>642</v>
      </c>
      <c r="AB867" s="136">
        <f>ROUND((U867+Y867)-MAX(0.3*(U867-138-247),0),0)</f>
        <v>790</v>
      </c>
      <c r="AC867" s="136">
        <f>ROUND((V867+Z867)-MAX(0.3*(V867-138-247),0),0)</f>
        <v>944</v>
      </c>
      <c r="AD867" s="203">
        <v>15713</v>
      </c>
      <c r="AE867" s="136">
        <v>470</v>
      </c>
      <c r="AF867" s="136">
        <v>84</v>
      </c>
      <c r="AG867" s="136">
        <f>SUM(AE867:AF867)</f>
        <v>554</v>
      </c>
      <c r="AH867" s="136">
        <f>ROUND((AG867+W867)-MAX(0.3*(AG867-138-247),0),0)</f>
        <v>622</v>
      </c>
      <c r="AI867" s="203">
        <v>460</v>
      </c>
      <c r="AJ867" s="204">
        <v>8.8000000000000007</v>
      </c>
      <c r="AK867" s="136">
        <v>0</v>
      </c>
      <c r="AL867" s="136">
        <v>48</v>
      </c>
      <c r="AM867" s="136">
        <v>51</v>
      </c>
      <c r="AN867" s="6">
        <f>ROUND(AL867/(AL867+AM867),2)</f>
        <v>0.48</v>
      </c>
      <c r="AO867" s="136">
        <v>16</v>
      </c>
      <c r="AP867" s="136">
        <v>17</v>
      </c>
      <c r="AQ867" s="6">
        <v>0.48</v>
      </c>
      <c r="AR867" s="149">
        <v>7.6499999999999999E-2</v>
      </c>
      <c r="AS867" s="149">
        <v>0.34</v>
      </c>
      <c r="AT867" s="149">
        <v>0.4</v>
      </c>
      <c r="AU867" s="149">
        <v>0.4</v>
      </c>
      <c r="AV867" s="136">
        <v>323</v>
      </c>
      <c r="AW867" s="136">
        <v>2152</v>
      </c>
      <c r="AX867" s="136">
        <v>3556</v>
      </c>
      <c r="AY867" s="136">
        <v>3556</v>
      </c>
      <c r="AZ867" s="149">
        <v>7.6499999999999999E-2</v>
      </c>
      <c r="BA867" s="149">
        <v>0.1598</v>
      </c>
      <c r="BB867" s="149">
        <v>0.21060000000000001</v>
      </c>
      <c r="BC867" s="149">
        <v>0.21060000000000001</v>
      </c>
      <c r="BD867" s="138">
        <v>0.04</v>
      </c>
      <c r="BE867" s="138">
        <v>0.14000000000000001</v>
      </c>
      <c r="BF867" s="138">
        <v>0.43</v>
      </c>
      <c r="BG867" s="136">
        <v>1</v>
      </c>
      <c r="BH867" s="6">
        <v>4.75</v>
      </c>
      <c r="BI867" s="6">
        <v>4.75</v>
      </c>
      <c r="BJ867" s="136">
        <v>94719</v>
      </c>
      <c r="BK867" s="136">
        <v>11897</v>
      </c>
      <c r="BL867" s="136">
        <v>1036</v>
      </c>
      <c r="BM867" s="136">
        <v>81786</v>
      </c>
      <c r="BN867" s="238">
        <v>434314</v>
      </c>
      <c r="BO867" s="136">
        <v>109691.58333333299</v>
      </c>
      <c r="BP867" s="136">
        <v>148204.05872222199</v>
      </c>
      <c r="BQ867" s="136">
        <v>36703.312288888897</v>
      </c>
      <c r="BR867" s="136">
        <v>509887.57040000003</v>
      </c>
      <c r="BS867" s="136">
        <v>29679.287655555599</v>
      </c>
      <c r="BT867" s="136">
        <v>2410.1057000000001</v>
      </c>
      <c r="BU867" s="136">
        <v>38553.637766666703</v>
      </c>
    </row>
    <row r="868" spans="1:73">
      <c r="A868" s="4" t="s">
        <v>121</v>
      </c>
      <c r="B868" s="137">
        <v>51</v>
      </c>
      <c r="C868" s="137">
        <v>1996</v>
      </c>
      <c r="D868" s="190">
        <v>480085</v>
      </c>
      <c r="E868" s="141">
        <v>243205</v>
      </c>
      <c r="F868" s="141">
        <v>12631</v>
      </c>
      <c r="G868" s="191">
        <v>4.9000000000000004</v>
      </c>
      <c r="H868" s="209"/>
      <c r="I868" s="209"/>
      <c r="J868" s="209"/>
      <c r="K868" s="145">
        <v>15752</v>
      </c>
      <c r="L868" s="197"/>
      <c r="N868" s="140">
        <v>10954402</v>
      </c>
      <c r="O868" s="145">
        <v>72839</v>
      </c>
      <c r="P868" s="145">
        <v>12839</v>
      </c>
      <c r="Q868" s="145">
        <v>4732</v>
      </c>
      <c r="R868" s="145">
        <v>33013.08</v>
      </c>
      <c r="S868" s="145">
        <v>12714.92</v>
      </c>
      <c r="T868" s="145">
        <v>320</v>
      </c>
      <c r="U868" s="145">
        <v>360</v>
      </c>
      <c r="V868" s="145">
        <v>390</v>
      </c>
      <c r="W868" s="145">
        <v>119</v>
      </c>
      <c r="X868" s="145">
        <v>218</v>
      </c>
      <c r="Y868" s="145">
        <v>313</v>
      </c>
      <c r="Z868" s="145">
        <v>397</v>
      </c>
      <c r="AA868" s="136">
        <f>ROUND((T868+X868)-MAX(0.3*(T868-138-247),0),0)</f>
        <v>538</v>
      </c>
      <c r="AB868" s="136">
        <f>ROUND((U868+Y868)-MAX(0.3*(U868-138-247),0),0)</f>
        <v>673</v>
      </c>
      <c r="AC868" s="136">
        <f>ROUND((V868+Z868)-MAX(0.3*(V868-138-247),0),0)</f>
        <v>786</v>
      </c>
      <c r="AD868" s="203">
        <v>1118</v>
      </c>
      <c r="AE868" s="136">
        <v>470</v>
      </c>
      <c r="AF868" s="136">
        <v>10</v>
      </c>
      <c r="AG868" s="136">
        <f>SUM(AE868:AF868)</f>
        <v>480</v>
      </c>
      <c r="AH868" s="136">
        <f>ROUND((AG868+W868)-MAX(0.3*(AG868-138-247),0),0)</f>
        <v>571</v>
      </c>
      <c r="AI868" s="203">
        <v>58</v>
      </c>
      <c r="AJ868" s="204">
        <v>11.9</v>
      </c>
      <c r="AK868" s="136">
        <v>0</v>
      </c>
      <c r="AL868" s="136">
        <v>13</v>
      </c>
      <c r="AM868" s="136">
        <v>47</v>
      </c>
      <c r="AN868" s="6">
        <f>ROUND(AL868/(AL868+AM868),2)</f>
        <v>0.22</v>
      </c>
      <c r="AO868" s="136">
        <v>10</v>
      </c>
      <c r="AP868" s="136">
        <v>20</v>
      </c>
      <c r="AQ868" s="6">
        <v>0.33</v>
      </c>
      <c r="AR868" s="149">
        <v>7.6499999999999999E-2</v>
      </c>
      <c r="AS868" s="149">
        <v>0.34</v>
      </c>
      <c r="AT868" s="149">
        <v>0.4</v>
      </c>
      <c r="AU868" s="149">
        <v>0.4</v>
      </c>
      <c r="AV868" s="136">
        <v>323</v>
      </c>
      <c r="AW868" s="136">
        <v>2152</v>
      </c>
      <c r="AX868" s="136">
        <v>3556</v>
      </c>
      <c r="AY868" s="136">
        <v>3556</v>
      </c>
      <c r="AZ868" s="149">
        <v>7.6499999999999999E-2</v>
      </c>
      <c r="BA868" s="149">
        <v>0.1598</v>
      </c>
      <c r="BB868" s="149">
        <v>0.21060000000000001</v>
      </c>
      <c r="BC868" s="149">
        <v>0.21060000000000001</v>
      </c>
      <c r="BD868" s="138">
        <v>0</v>
      </c>
      <c r="BE868" s="138"/>
      <c r="BF868" s="138"/>
      <c r="BG868" s="136">
        <v>0</v>
      </c>
      <c r="BH868" s="6">
        <v>4.25</v>
      </c>
      <c r="BI868" s="6">
        <v>1.6</v>
      </c>
      <c r="BJ868" s="136">
        <v>5876</v>
      </c>
      <c r="BK868" s="136">
        <v>669</v>
      </c>
      <c r="BL868" s="136">
        <v>55</v>
      </c>
      <c r="BM868" s="136">
        <v>5152</v>
      </c>
      <c r="BN868" s="238">
        <v>51231</v>
      </c>
      <c r="BO868" s="136">
        <v>11964.75</v>
      </c>
      <c r="BP868" s="136">
        <v>17268.9564333333</v>
      </c>
      <c r="BQ868" s="136">
        <v>5756.1550555555596</v>
      </c>
      <c r="BR868" s="136">
        <v>56569.0998555556</v>
      </c>
      <c r="BS868" s="136">
        <v>5395.6980444444398</v>
      </c>
      <c r="BT868" s="136">
        <v>698.60254444444399</v>
      </c>
      <c r="BU868" s="136">
        <v>7390.3871444444403</v>
      </c>
    </row>
    <row r="869" spans="1:73">
      <c r="A869" s="4" t="s">
        <v>70</v>
      </c>
      <c r="B869" s="137">
        <v>1</v>
      </c>
      <c r="C869" s="137">
        <v>1997</v>
      </c>
      <c r="D869" s="190">
        <v>4320281</v>
      </c>
      <c r="E869" s="141">
        <v>2027064</v>
      </c>
      <c r="F869" s="141">
        <v>106509</v>
      </c>
      <c r="G869" s="191">
        <v>5</v>
      </c>
      <c r="H869" s="209"/>
      <c r="I869" s="209"/>
      <c r="J869" s="209"/>
      <c r="K869" s="145">
        <v>103009</v>
      </c>
      <c r="L869" s="197"/>
      <c r="N869" s="140">
        <v>93822199</v>
      </c>
      <c r="O869" s="145">
        <v>53923</v>
      </c>
      <c r="P869" s="145">
        <v>85552</v>
      </c>
      <c r="Q869" s="145">
        <v>34519</v>
      </c>
      <c r="R869" s="145">
        <v>469267.6</v>
      </c>
      <c r="S869" s="145">
        <v>185945.9</v>
      </c>
      <c r="T869" s="145">
        <v>137</v>
      </c>
      <c r="U869" s="145">
        <v>164</v>
      </c>
      <c r="V869" s="145">
        <v>194</v>
      </c>
      <c r="W869" s="145">
        <v>120</v>
      </c>
      <c r="X869" s="145">
        <v>220</v>
      </c>
      <c r="Y869" s="145">
        <v>315</v>
      </c>
      <c r="Z869" s="145">
        <v>400</v>
      </c>
      <c r="AA869" s="136">
        <f>ROUND((T869+X869)-MAX(0.3*(T869-134-250),0),0)</f>
        <v>357</v>
      </c>
      <c r="AB869" s="136">
        <f>ROUND((U869+Y869)-MAX(0.3*(U869-134-250),0),0)</f>
        <v>479</v>
      </c>
      <c r="AC869" s="136">
        <f>ROUND((V869+Z869)-MAX(0.3*(V869-134-250),0),0)</f>
        <v>594</v>
      </c>
      <c r="AD869" s="203">
        <v>16268</v>
      </c>
      <c r="AE869" s="136">
        <v>484</v>
      </c>
      <c r="AF869" s="136">
        <v>0</v>
      </c>
      <c r="AG869" s="136">
        <f>SUM(AE869:AF869)</f>
        <v>484</v>
      </c>
      <c r="AH869" s="136">
        <f>ROUND((AG869+W869)-MAX(0.3*(AG869-134-250),0),0)</f>
        <v>574</v>
      </c>
      <c r="AI869" s="203">
        <v>665</v>
      </c>
      <c r="AJ869" s="204">
        <v>15.7</v>
      </c>
      <c r="AK869" s="136">
        <v>0</v>
      </c>
      <c r="AL869" s="136">
        <v>73</v>
      </c>
      <c r="AM869" s="136">
        <v>32</v>
      </c>
      <c r="AN869" s="6">
        <v>0.7</v>
      </c>
      <c r="AO869" s="136">
        <v>23</v>
      </c>
      <c r="AP869" s="136">
        <v>12</v>
      </c>
      <c r="AQ869" s="6">
        <v>0.66</v>
      </c>
      <c r="AR869" s="149">
        <v>7.6499999999999999E-2</v>
      </c>
      <c r="AS869" s="149">
        <v>0.34</v>
      </c>
      <c r="AT869" s="149">
        <v>0.4</v>
      </c>
      <c r="AU869" s="149">
        <v>0.4</v>
      </c>
      <c r="AV869" s="136">
        <v>332</v>
      </c>
      <c r="AW869" s="136">
        <v>2210</v>
      </c>
      <c r="AX869" s="136">
        <v>3656</v>
      </c>
      <c r="AY869" s="136">
        <v>3656</v>
      </c>
      <c r="AZ869" s="149">
        <v>7.6499999999999999E-2</v>
      </c>
      <c r="BA869" s="149">
        <v>0.1598</v>
      </c>
      <c r="BB869" s="149">
        <v>0.21060000000000001</v>
      </c>
      <c r="BC869" s="149">
        <v>0.21060000000000001</v>
      </c>
      <c r="BD869" s="138">
        <v>0</v>
      </c>
      <c r="BE869" s="138"/>
      <c r="BF869" s="138"/>
      <c r="BG869" s="136">
        <v>0</v>
      </c>
      <c r="BH869" s="6">
        <v>4.75</v>
      </c>
      <c r="BI869" s="6">
        <v>4.75</v>
      </c>
      <c r="BJ869" s="136">
        <v>163222</v>
      </c>
      <c r="BK869" s="136">
        <v>33324</v>
      </c>
      <c r="BL869" s="136">
        <v>1348</v>
      </c>
      <c r="BM869" s="136">
        <v>128550</v>
      </c>
      <c r="BN869" s="238">
        <v>546152</v>
      </c>
      <c r="BO869" s="136">
        <v>118898.5</v>
      </c>
      <c r="BP869" s="136">
        <v>268812.82251111098</v>
      </c>
      <c r="BQ869" s="136">
        <v>44504.514177777797</v>
      </c>
      <c r="BR869" s="136">
        <v>549315.35419999994</v>
      </c>
      <c r="BS869" s="136">
        <v>117288.09866666701</v>
      </c>
      <c r="BT869" s="136">
        <v>9926.2283444444492</v>
      </c>
      <c r="BU869" s="136">
        <v>147081.38560000001</v>
      </c>
    </row>
    <row r="870" spans="1:73">
      <c r="A870" s="4" t="s">
        <v>71</v>
      </c>
      <c r="B870" s="137">
        <v>2</v>
      </c>
      <c r="C870" s="137">
        <v>1997</v>
      </c>
      <c r="D870" s="190">
        <v>608846</v>
      </c>
      <c r="E870" s="141">
        <v>290845</v>
      </c>
      <c r="F870" s="141">
        <v>22372</v>
      </c>
      <c r="G870" s="191">
        <v>7.1</v>
      </c>
      <c r="H870" s="209"/>
      <c r="I870" s="209"/>
      <c r="J870" s="209"/>
      <c r="K870" s="145">
        <v>25919</v>
      </c>
      <c r="L870" s="197"/>
      <c r="N870" s="140">
        <v>17047974</v>
      </c>
      <c r="O870" s="145">
        <v>10812</v>
      </c>
      <c r="P870" s="145">
        <v>35371</v>
      </c>
      <c r="Q870" s="145">
        <v>12023</v>
      </c>
      <c r="R870" s="145">
        <v>45234.080000000002</v>
      </c>
      <c r="S870" s="145">
        <v>15351.08</v>
      </c>
      <c r="T870" s="145">
        <v>821</v>
      </c>
      <c r="U870" s="145">
        <v>923</v>
      </c>
      <c r="V870" s="145">
        <v>1025</v>
      </c>
      <c r="W870" s="145">
        <v>153</v>
      </c>
      <c r="X870" s="145">
        <v>280</v>
      </c>
      <c r="Y870" s="145">
        <v>401</v>
      </c>
      <c r="Z870" s="145">
        <v>510</v>
      </c>
      <c r="AA870" s="136">
        <f>ROUND((T870+X870)-MAX(0.3*(T870-229-434),0),0)</f>
        <v>1054</v>
      </c>
      <c r="AB870" s="136">
        <f>ROUND((U870+Y870)-MAX(0.3*(U870-229-434),0),0)</f>
        <v>1246</v>
      </c>
      <c r="AC870" s="136">
        <f>ROUND((V870+Z870)-MAX(0.3*(V870-229-434),0),0)</f>
        <v>1426</v>
      </c>
      <c r="AE870" s="136">
        <v>484</v>
      </c>
      <c r="AF870" s="136">
        <v>362</v>
      </c>
      <c r="AG870" s="136">
        <f>SUM(AE870:AF870)</f>
        <v>846</v>
      </c>
      <c r="AH870" s="136">
        <f>ROUND((AG870+W870)-MAX(0.3*(AG870-229-434),0),0)</f>
        <v>944</v>
      </c>
      <c r="AI870" s="203">
        <v>56</v>
      </c>
      <c r="AJ870" s="204">
        <v>8.8000000000000007</v>
      </c>
      <c r="AK870" s="136">
        <v>1</v>
      </c>
      <c r="AL870" s="136">
        <v>17</v>
      </c>
      <c r="AM870" s="136">
        <v>22</v>
      </c>
      <c r="AN870" s="6">
        <v>0.44</v>
      </c>
      <c r="AO870" s="136">
        <v>8</v>
      </c>
      <c r="AP870" s="136">
        <v>12</v>
      </c>
      <c r="AQ870" s="6">
        <v>0.4</v>
      </c>
      <c r="AR870" s="149">
        <v>7.6499999999999999E-2</v>
      </c>
      <c r="AS870" s="149">
        <v>0.34</v>
      </c>
      <c r="AT870" s="149">
        <v>0.4</v>
      </c>
      <c r="AU870" s="149">
        <v>0.4</v>
      </c>
      <c r="AV870" s="136">
        <v>332</v>
      </c>
      <c r="AW870" s="136">
        <v>2210</v>
      </c>
      <c r="AX870" s="136">
        <v>3656</v>
      </c>
      <c r="AY870" s="136">
        <v>3656</v>
      </c>
      <c r="AZ870" s="149">
        <v>7.6499999999999999E-2</v>
      </c>
      <c r="BA870" s="149">
        <v>0.1598</v>
      </c>
      <c r="BB870" s="149">
        <v>0.21060000000000001</v>
      </c>
      <c r="BC870" s="149">
        <v>0.21060000000000001</v>
      </c>
      <c r="BD870" s="138">
        <v>0</v>
      </c>
      <c r="BE870" s="138"/>
      <c r="BF870" s="138"/>
      <c r="BG870" s="136">
        <v>0</v>
      </c>
      <c r="BH870" s="6">
        <v>4.75</v>
      </c>
      <c r="BI870" s="6">
        <v>5.25</v>
      </c>
      <c r="BJ870" s="136">
        <v>7446</v>
      </c>
      <c r="BK870" s="136">
        <v>1225</v>
      </c>
      <c r="BL870" s="136">
        <v>117</v>
      </c>
      <c r="BM870" s="136">
        <v>6104</v>
      </c>
      <c r="BN870" s="238">
        <v>73050</v>
      </c>
      <c r="BO870" s="136">
        <v>23537.416666666701</v>
      </c>
      <c r="BP870" s="136">
        <v>23612.440144444401</v>
      </c>
      <c r="BQ870" s="136">
        <v>5394.26452222222</v>
      </c>
      <c r="BR870" s="136">
        <v>49505.453666666697</v>
      </c>
      <c r="BS870" s="136">
        <v>6331.25645555556</v>
      </c>
      <c r="BT870" s="136">
        <v>681.605488888889</v>
      </c>
      <c r="BU870" s="136">
        <v>8448.1601222222198</v>
      </c>
    </row>
    <row r="871" spans="1:73">
      <c r="A871" s="4" t="s">
        <v>72</v>
      </c>
      <c r="B871" s="137">
        <v>3</v>
      </c>
      <c r="C871" s="137">
        <v>1997</v>
      </c>
      <c r="D871" s="190">
        <v>4552207</v>
      </c>
      <c r="E871" s="141">
        <v>2202911</v>
      </c>
      <c r="F871" s="141">
        <v>105658</v>
      </c>
      <c r="G871" s="191">
        <v>4.5999999999999996</v>
      </c>
      <c r="H871" s="209"/>
      <c r="I871" s="209"/>
      <c r="J871" s="209"/>
      <c r="K871" s="145">
        <v>132573</v>
      </c>
      <c r="L871" s="197"/>
      <c r="N871" s="140">
        <v>107437212</v>
      </c>
      <c r="O871" s="145">
        <v>249648</v>
      </c>
      <c r="P871" s="145">
        <v>147380</v>
      </c>
      <c r="Q871" s="145">
        <v>54744</v>
      </c>
      <c r="R871" s="145">
        <v>363778.8</v>
      </c>
      <c r="S871" s="145">
        <v>133349.79999999999</v>
      </c>
      <c r="T871" s="145">
        <v>275</v>
      </c>
      <c r="U871" s="145">
        <v>347</v>
      </c>
      <c r="V871" s="145">
        <v>418</v>
      </c>
      <c r="W871" s="145">
        <v>120</v>
      </c>
      <c r="X871" s="145">
        <v>220</v>
      </c>
      <c r="Y871" s="145">
        <v>315</v>
      </c>
      <c r="Z871" s="145">
        <v>400</v>
      </c>
      <c r="AA871" s="136">
        <f>ROUND((T871+X871)-MAX(0.3*(T871-134-250),0),0)</f>
        <v>495</v>
      </c>
      <c r="AB871" s="136">
        <f>ROUND((U871+Y871)-MAX(0.3*(U871-134-250),0),0)</f>
        <v>662</v>
      </c>
      <c r="AC871" s="136">
        <f>ROUND((V871+Z871)-MAX(0.3*(V871-134-250),0),0)</f>
        <v>808</v>
      </c>
      <c r="AD871" s="203">
        <v>18369</v>
      </c>
      <c r="AE871" s="136">
        <v>484</v>
      </c>
      <c r="AF871" s="136">
        <v>0</v>
      </c>
      <c r="AG871" s="136">
        <f>SUM(AE871:AF871)</f>
        <v>484</v>
      </c>
      <c r="AH871" s="136">
        <f>ROUND((AG871+W871)-MAX(0.3*(AG871-134-250),0),0)</f>
        <v>574</v>
      </c>
      <c r="AI871" s="203">
        <v>797</v>
      </c>
      <c r="AJ871" s="204">
        <v>17.2</v>
      </c>
      <c r="AK871" s="136">
        <v>0</v>
      </c>
      <c r="AL871" s="136">
        <v>22</v>
      </c>
      <c r="AM871" s="136">
        <v>38</v>
      </c>
      <c r="AN871" s="6">
        <v>0.37</v>
      </c>
      <c r="AO871" s="136">
        <v>11</v>
      </c>
      <c r="AP871" s="136">
        <v>19</v>
      </c>
      <c r="AQ871" s="6">
        <v>0.37</v>
      </c>
      <c r="AR871" s="149">
        <v>7.6499999999999999E-2</v>
      </c>
      <c r="AS871" s="149">
        <v>0.34</v>
      </c>
      <c r="AT871" s="149">
        <v>0.4</v>
      </c>
      <c r="AU871" s="149">
        <v>0.4</v>
      </c>
      <c r="AV871" s="136">
        <v>332</v>
      </c>
      <c r="AW871" s="136">
        <v>2210</v>
      </c>
      <c r="AX871" s="136">
        <v>3656</v>
      </c>
      <c r="AY871" s="136">
        <v>3656</v>
      </c>
      <c r="AZ871" s="149">
        <v>7.6499999999999999E-2</v>
      </c>
      <c r="BA871" s="149">
        <v>0.1598</v>
      </c>
      <c r="BB871" s="149">
        <v>0.21060000000000001</v>
      </c>
      <c r="BC871" s="149">
        <v>0.21060000000000001</v>
      </c>
      <c r="BD871" s="138">
        <v>0</v>
      </c>
      <c r="BE871" s="138"/>
      <c r="BF871" s="138"/>
      <c r="BG871" s="136">
        <v>0</v>
      </c>
      <c r="BH871" s="6">
        <v>4.75</v>
      </c>
      <c r="BI871" s="6">
        <v>4.75</v>
      </c>
      <c r="BJ871" s="136">
        <v>76339</v>
      </c>
      <c r="BK871" s="136">
        <v>13340</v>
      </c>
      <c r="BL871" s="136">
        <v>911</v>
      </c>
      <c r="BM871" s="136">
        <v>62088</v>
      </c>
      <c r="BN871" s="238">
        <v>540785</v>
      </c>
      <c r="BO871" s="136">
        <v>145848.58333333299</v>
      </c>
      <c r="BP871" s="136">
        <v>240644.26811111101</v>
      </c>
      <c r="BQ871" s="136">
        <v>36177.056833333299</v>
      </c>
      <c r="BR871" s="136">
        <v>422016.78053333302</v>
      </c>
      <c r="BS871" s="136">
        <v>106721.890588889</v>
      </c>
      <c r="BT871" s="136">
        <v>8420.8307000000004</v>
      </c>
      <c r="BU871" s="136">
        <v>130260.457866667</v>
      </c>
    </row>
    <row r="872" spans="1:73">
      <c r="A872" s="4" t="s">
        <v>73</v>
      </c>
      <c r="B872" s="137">
        <v>4</v>
      </c>
      <c r="C872" s="137">
        <v>1997</v>
      </c>
      <c r="D872" s="190">
        <v>2524007</v>
      </c>
      <c r="E872" s="141">
        <v>1177521</v>
      </c>
      <c r="F872" s="141">
        <v>65073</v>
      </c>
      <c r="G872" s="191">
        <v>5.2</v>
      </c>
      <c r="H872" s="209"/>
      <c r="I872" s="209"/>
      <c r="J872" s="209"/>
      <c r="K872" s="145">
        <v>60959</v>
      </c>
      <c r="L872" s="197"/>
      <c r="N872" s="140">
        <v>52409055</v>
      </c>
      <c r="O872" s="145">
        <v>28177</v>
      </c>
      <c r="P872" s="145">
        <v>53188</v>
      </c>
      <c r="Q872" s="145">
        <v>20896</v>
      </c>
      <c r="R872" s="145">
        <v>265653.59999999998</v>
      </c>
      <c r="S872" s="145">
        <v>105434.8</v>
      </c>
      <c r="T872" s="145">
        <v>162</v>
      </c>
      <c r="U872" s="145">
        <v>204</v>
      </c>
      <c r="V872" s="145">
        <v>247</v>
      </c>
      <c r="W872" s="145">
        <v>120</v>
      </c>
      <c r="X872" s="145">
        <v>220</v>
      </c>
      <c r="Y872" s="145">
        <v>315</v>
      </c>
      <c r="Z872" s="145">
        <v>400</v>
      </c>
      <c r="AA872" s="136">
        <f>ROUND((T872+X872)-MAX(0.3*(T872-134-250),0),0)</f>
        <v>382</v>
      </c>
      <c r="AB872" s="136">
        <f>ROUND((U872+Y872)-MAX(0.3*(U872-134-250),0),0)</f>
        <v>519</v>
      </c>
      <c r="AC872" s="136">
        <f>ROUND((V872+Z872)-MAX(0.3*(V872-134-250),0),0)</f>
        <v>647</v>
      </c>
      <c r="AD872" s="203">
        <v>6017</v>
      </c>
      <c r="AE872" s="136">
        <v>484</v>
      </c>
      <c r="AF872" s="136">
        <v>0</v>
      </c>
      <c r="AG872" s="136">
        <f>SUM(AE872:AF872)</f>
        <v>484</v>
      </c>
      <c r="AH872" s="136">
        <f>ROUND((AG872+W872)-MAX(0.3*(AG872-134-250),0),0)</f>
        <v>574</v>
      </c>
      <c r="AI872" s="203">
        <v>515</v>
      </c>
      <c r="AJ872" s="204">
        <v>19.7</v>
      </c>
      <c r="AK872" s="136">
        <v>1</v>
      </c>
      <c r="AL872" s="136">
        <v>87</v>
      </c>
      <c r="AM872" s="136">
        <v>12</v>
      </c>
      <c r="AN872" s="6">
        <v>0.88</v>
      </c>
      <c r="AO872" s="136">
        <v>28</v>
      </c>
      <c r="AP872" s="136">
        <v>7</v>
      </c>
      <c r="AQ872" s="6">
        <v>0.8</v>
      </c>
      <c r="AR872" s="149">
        <v>7.6499999999999999E-2</v>
      </c>
      <c r="AS872" s="149">
        <v>0.34</v>
      </c>
      <c r="AT872" s="149">
        <v>0.4</v>
      </c>
      <c r="AU872" s="149">
        <v>0.4</v>
      </c>
      <c r="AV872" s="136">
        <v>332</v>
      </c>
      <c r="AW872" s="136">
        <v>2210</v>
      </c>
      <c r="AX872" s="136">
        <v>3656</v>
      </c>
      <c r="AY872" s="136">
        <v>3656</v>
      </c>
      <c r="AZ872" s="149">
        <v>7.6499999999999999E-2</v>
      </c>
      <c r="BA872" s="149">
        <v>0.1598</v>
      </c>
      <c r="BB872" s="149">
        <v>0.21060000000000001</v>
      </c>
      <c r="BC872" s="149">
        <v>0.21060000000000001</v>
      </c>
      <c r="BD872" s="138">
        <v>0</v>
      </c>
      <c r="BE872" s="138"/>
      <c r="BF872" s="138"/>
      <c r="BG872" s="136">
        <v>0</v>
      </c>
      <c r="BH872" s="6">
        <v>5.15</v>
      </c>
      <c r="BI872" s="6">
        <v>5.15</v>
      </c>
      <c r="BJ872" s="136">
        <v>90527</v>
      </c>
      <c r="BK872" s="136">
        <v>18086</v>
      </c>
      <c r="BL872" s="136">
        <v>1073</v>
      </c>
      <c r="BM872" s="136">
        <v>71368</v>
      </c>
      <c r="BN872" s="238">
        <v>370386</v>
      </c>
      <c r="BO872" s="136">
        <v>87310.25</v>
      </c>
      <c r="BP872" s="136">
        <v>153928.360888889</v>
      </c>
      <c r="BQ872" s="136">
        <v>25510.889877777801</v>
      </c>
      <c r="BR872" s="136">
        <v>311029.00635555602</v>
      </c>
      <c r="BS872" s="136">
        <v>87800.425033333304</v>
      </c>
      <c r="BT872" s="136">
        <v>8003.3814777777798</v>
      </c>
      <c r="BU872" s="136">
        <v>115484.95746666699</v>
      </c>
    </row>
    <row r="873" spans="1:73">
      <c r="A873" s="4" t="s">
        <v>74</v>
      </c>
      <c r="B873" s="137">
        <v>5</v>
      </c>
      <c r="C873" s="137">
        <v>1997</v>
      </c>
      <c r="D873" s="190">
        <v>32217708</v>
      </c>
      <c r="E873" s="141">
        <v>14784636</v>
      </c>
      <c r="F873" s="141">
        <v>1005427</v>
      </c>
      <c r="G873" s="191">
        <v>6.4</v>
      </c>
      <c r="H873" s="209"/>
      <c r="I873" s="209"/>
      <c r="J873" s="209"/>
      <c r="K873" s="145">
        <v>1085261</v>
      </c>
      <c r="L873" s="197"/>
      <c r="N873" s="140">
        <v>881903762</v>
      </c>
      <c r="O873" s="145">
        <v>1251286</v>
      </c>
      <c r="P873" s="145">
        <v>2403510</v>
      </c>
      <c r="Q873" s="145">
        <v>815913</v>
      </c>
      <c r="R873" s="145">
        <v>2814761</v>
      </c>
      <c r="S873" s="145">
        <v>1045260</v>
      </c>
      <c r="T873" s="145">
        <v>456</v>
      </c>
      <c r="U873" s="145">
        <v>565</v>
      </c>
      <c r="V873" s="145">
        <v>673</v>
      </c>
      <c r="W873" s="145">
        <v>120</v>
      </c>
      <c r="X873" s="145">
        <v>220</v>
      </c>
      <c r="Y873" s="145">
        <v>315</v>
      </c>
      <c r="Z873" s="145">
        <v>400</v>
      </c>
      <c r="AA873" s="136">
        <f>ROUND((T873+X873)-MAX(0.3*(T873-134-250),0),0)</f>
        <v>654</v>
      </c>
      <c r="AB873" s="136">
        <f>ROUND((U873+Y873)-MAX(0.3*(U873-134-250),0),0)</f>
        <v>826</v>
      </c>
      <c r="AC873" s="136">
        <f>ROUND((V873+Z873)-MAX(0.3*(V873-134-250),0),0)</f>
        <v>986</v>
      </c>
      <c r="AD873" s="203">
        <v>190989</v>
      </c>
      <c r="AE873" s="136">
        <v>484</v>
      </c>
      <c r="AF873" s="136">
        <v>156</v>
      </c>
      <c r="AG873" s="136">
        <f>SUM(AE873:AF873)</f>
        <v>640</v>
      </c>
      <c r="AH873" s="136">
        <f>ROUND((AG873+W873)-MAX(0.3*(AG873-134-250),0),0)</f>
        <v>683</v>
      </c>
      <c r="AI873" s="203">
        <v>5459</v>
      </c>
      <c r="AJ873" s="204">
        <v>16.600000000000001</v>
      </c>
      <c r="AK873" s="136">
        <v>0</v>
      </c>
      <c r="AL873" s="136">
        <v>39</v>
      </c>
      <c r="AM873" s="136">
        <v>41</v>
      </c>
      <c r="AN873" s="6">
        <v>0.49</v>
      </c>
      <c r="AO873" s="136">
        <v>21</v>
      </c>
      <c r="AP873" s="136">
        <v>17</v>
      </c>
      <c r="AQ873" s="6">
        <v>0.55000000000000004</v>
      </c>
      <c r="AR873" s="149">
        <v>7.6499999999999999E-2</v>
      </c>
      <c r="AS873" s="149">
        <v>0.34</v>
      </c>
      <c r="AT873" s="149">
        <v>0.4</v>
      </c>
      <c r="AU873" s="149">
        <v>0.4</v>
      </c>
      <c r="AV873" s="136">
        <v>332</v>
      </c>
      <c r="AW873" s="136">
        <v>2210</v>
      </c>
      <c r="AX873" s="136">
        <v>3656</v>
      </c>
      <c r="AY873" s="136">
        <v>3656</v>
      </c>
      <c r="AZ873" s="149">
        <v>7.6499999999999999E-2</v>
      </c>
      <c r="BA873" s="149">
        <v>0.1598</v>
      </c>
      <c r="BB873" s="149">
        <v>0.21060000000000001</v>
      </c>
      <c r="BC873" s="149">
        <v>0.21060000000000001</v>
      </c>
      <c r="BD873" s="138">
        <v>0</v>
      </c>
      <c r="BE873" s="138"/>
      <c r="BF873" s="138"/>
      <c r="BG873" s="136">
        <v>0</v>
      </c>
      <c r="BH873" s="6">
        <v>5.15</v>
      </c>
      <c r="BI873" s="6">
        <v>5.15</v>
      </c>
      <c r="BJ873" s="136">
        <v>1023102</v>
      </c>
      <c r="BK873" s="136">
        <v>323906</v>
      </c>
      <c r="BL873" s="136">
        <v>21518</v>
      </c>
      <c r="BM873" s="136">
        <v>677678</v>
      </c>
      <c r="BN873" s="238">
        <v>4854546</v>
      </c>
      <c r="BO873" s="136">
        <v>1224223.58333333</v>
      </c>
      <c r="BP873" s="136">
        <v>1734558.3424</v>
      </c>
      <c r="BQ873" s="136">
        <v>194437.826011111</v>
      </c>
      <c r="BR873" s="136">
        <v>2491455.8312444398</v>
      </c>
      <c r="BS873" s="136">
        <v>733088.52332222206</v>
      </c>
      <c r="BT873" s="136">
        <v>42469.8632222222</v>
      </c>
      <c r="BU873" s="136">
        <v>823189.97961111099</v>
      </c>
    </row>
    <row r="874" spans="1:73">
      <c r="A874" s="4" t="s">
        <v>75</v>
      </c>
      <c r="B874" s="137">
        <v>6</v>
      </c>
      <c r="C874" s="137">
        <v>1997</v>
      </c>
      <c r="D874" s="190">
        <v>3891293</v>
      </c>
      <c r="E874" s="141">
        <v>2140797</v>
      </c>
      <c r="F874" s="141">
        <v>76756</v>
      </c>
      <c r="G874" s="191">
        <v>3.5</v>
      </c>
      <c r="H874" s="209"/>
      <c r="I874" s="209"/>
      <c r="J874" s="209"/>
      <c r="K874" s="145">
        <v>137371</v>
      </c>
      <c r="L874" s="197"/>
      <c r="N874" s="140">
        <v>110052113</v>
      </c>
      <c r="O874" s="145">
        <v>208959</v>
      </c>
      <c r="P874" s="145">
        <v>79874</v>
      </c>
      <c r="Q874" s="145">
        <v>29888</v>
      </c>
      <c r="R874" s="145">
        <v>216748.1</v>
      </c>
      <c r="S874" s="145">
        <v>90928.5</v>
      </c>
      <c r="T874" s="145">
        <v>280</v>
      </c>
      <c r="U874" s="145">
        <v>356</v>
      </c>
      <c r="V874" s="145">
        <v>432</v>
      </c>
      <c r="W874" s="145">
        <v>120</v>
      </c>
      <c r="X874" s="145">
        <v>220</v>
      </c>
      <c r="Y874" s="145">
        <v>315</v>
      </c>
      <c r="Z874" s="145">
        <v>400</v>
      </c>
      <c r="AA874" s="136">
        <f>ROUND((T874+X874)-MAX(0.3*(T874-134-250),0),0)</f>
        <v>500</v>
      </c>
      <c r="AB874" s="136">
        <f>ROUND((U874+Y874)-MAX(0.3*(U874-134-250),0),0)</f>
        <v>671</v>
      </c>
      <c r="AC874" s="136">
        <f>ROUND((V874+Z874)-MAX(0.3*(V874-134-250),0),0)</f>
        <v>818</v>
      </c>
      <c r="AD874" s="203">
        <v>6273</v>
      </c>
      <c r="AE874" s="136">
        <v>484</v>
      </c>
      <c r="AF874" s="136">
        <v>62</v>
      </c>
      <c r="AG874" s="136">
        <f>SUM(AE874:AF874)</f>
        <v>546</v>
      </c>
      <c r="AH874" s="136">
        <f>ROUND((AG874+W874)-MAX(0.3*(AG874-134-250),0),0)</f>
        <v>617</v>
      </c>
      <c r="AI874" s="203">
        <v>320</v>
      </c>
      <c r="AJ874" s="204">
        <v>8.1999999999999993</v>
      </c>
      <c r="AK874" s="136">
        <v>1</v>
      </c>
      <c r="AL874" s="136">
        <v>24</v>
      </c>
      <c r="AM874" s="136">
        <v>41</v>
      </c>
      <c r="AN874" s="6">
        <v>0.37</v>
      </c>
      <c r="AO874" s="136">
        <v>16</v>
      </c>
      <c r="AP874" s="136">
        <v>19</v>
      </c>
      <c r="AQ874" s="6">
        <v>0.46</v>
      </c>
      <c r="AR874" s="149">
        <v>7.6499999999999999E-2</v>
      </c>
      <c r="AS874" s="149">
        <v>0.34</v>
      </c>
      <c r="AT874" s="149">
        <v>0.4</v>
      </c>
      <c r="AU874" s="149">
        <v>0.4</v>
      </c>
      <c r="AV874" s="136">
        <v>332</v>
      </c>
      <c r="AW874" s="136">
        <v>2210</v>
      </c>
      <c r="AX874" s="136">
        <v>3656</v>
      </c>
      <c r="AY874" s="136">
        <v>3656</v>
      </c>
      <c r="AZ874" s="149">
        <v>7.6499999999999999E-2</v>
      </c>
      <c r="BA874" s="149">
        <v>0.1598</v>
      </c>
      <c r="BB874" s="149">
        <v>0.21060000000000001</v>
      </c>
      <c r="BC874" s="149">
        <v>0.21060000000000001</v>
      </c>
      <c r="BD874" s="138">
        <v>0</v>
      </c>
      <c r="BE874" s="138"/>
      <c r="BF874" s="138"/>
      <c r="BG874" s="136">
        <v>0</v>
      </c>
      <c r="BH874" s="6">
        <v>5.15</v>
      </c>
      <c r="BI874" s="6">
        <v>5.15</v>
      </c>
      <c r="BJ874" s="136">
        <v>56479</v>
      </c>
      <c r="BK874" s="136">
        <v>9337</v>
      </c>
      <c r="BL874" s="136">
        <v>566</v>
      </c>
      <c r="BM874" s="136">
        <v>46576</v>
      </c>
      <c r="BN874" s="238">
        <v>251423</v>
      </c>
      <c r="BO874" s="136">
        <v>75067.583333333299</v>
      </c>
      <c r="BP874" s="136">
        <v>120279.670177778</v>
      </c>
      <c r="BQ874" s="136">
        <v>29349.938533333301</v>
      </c>
      <c r="BR874" s="136">
        <v>310957.808922222</v>
      </c>
      <c r="BS874" s="136">
        <v>35263.400999999998</v>
      </c>
      <c r="BT874" s="136">
        <v>3919.6030999999998</v>
      </c>
      <c r="BU874" s="136">
        <v>48794.678155555601</v>
      </c>
    </row>
    <row r="875" spans="1:73">
      <c r="A875" s="4" t="s">
        <v>76</v>
      </c>
      <c r="B875" s="137">
        <v>7</v>
      </c>
      <c r="C875" s="137">
        <v>1997</v>
      </c>
      <c r="D875" s="190">
        <v>3268514</v>
      </c>
      <c r="E875" s="141">
        <v>1664912</v>
      </c>
      <c r="F875" s="141">
        <v>87628</v>
      </c>
      <c r="G875" s="191">
        <v>5</v>
      </c>
      <c r="H875" s="209"/>
      <c r="I875" s="209"/>
      <c r="J875" s="209"/>
      <c r="K875" s="145">
        <v>141808</v>
      </c>
      <c r="L875" s="197"/>
      <c r="N875" s="140">
        <v>117944101</v>
      </c>
      <c r="O875" s="145">
        <v>208145</v>
      </c>
      <c r="P875" s="145">
        <v>154351</v>
      </c>
      <c r="Q875" s="145">
        <v>55796</v>
      </c>
      <c r="R875" s="145">
        <v>209528.7</v>
      </c>
      <c r="S875" s="145">
        <v>94161.41</v>
      </c>
      <c r="T875" s="145">
        <v>513</v>
      </c>
      <c r="U875" s="145">
        <v>636</v>
      </c>
      <c r="V875" s="145">
        <v>741</v>
      </c>
      <c r="W875" s="145">
        <v>120</v>
      </c>
      <c r="X875" s="145">
        <v>220</v>
      </c>
      <c r="Y875" s="145">
        <v>315</v>
      </c>
      <c r="Z875" s="145">
        <v>400</v>
      </c>
      <c r="AA875" s="136">
        <f>ROUND((T875+X875)-MAX(0.3*(T875-134-250),0),0)</f>
        <v>694</v>
      </c>
      <c r="AB875" s="136">
        <f>ROUND((U875+Y875)-MAX(0.3*(U875-134-250),0),0)</f>
        <v>875</v>
      </c>
      <c r="AC875" s="136">
        <f>ROUND((V875+Z875)-MAX(0.3*(V875-134-250),0),0)</f>
        <v>1034</v>
      </c>
      <c r="AD875" s="203">
        <v>6625</v>
      </c>
      <c r="AE875" s="136">
        <v>484</v>
      </c>
      <c r="AF875" s="136">
        <v>243</v>
      </c>
      <c r="AG875" s="136">
        <f>SUM(AE875:AF875)</f>
        <v>727</v>
      </c>
      <c r="AH875" s="136">
        <f>ROUND((AG875+W875)-MAX(0.3*(AG875-134-250),0),0)</f>
        <v>744</v>
      </c>
      <c r="AI875" s="203">
        <v>282</v>
      </c>
      <c r="AJ875" s="204">
        <v>8.6</v>
      </c>
      <c r="AK875" s="136">
        <v>0</v>
      </c>
      <c r="AL875" s="136">
        <v>91</v>
      </c>
      <c r="AM875" s="136">
        <v>60</v>
      </c>
      <c r="AN875" s="6">
        <v>0.6</v>
      </c>
      <c r="AO875" s="136">
        <v>19</v>
      </c>
      <c r="AP875" s="136">
        <v>17</v>
      </c>
      <c r="AQ875" s="6">
        <v>0.53</v>
      </c>
      <c r="AR875" s="149">
        <v>7.6499999999999999E-2</v>
      </c>
      <c r="AS875" s="149">
        <v>0.34</v>
      </c>
      <c r="AT875" s="149">
        <v>0.4</v>
      </c>
      <c r="AU875" s="149">
        <v>0.4</v>
      </c>
      <c r="AV875" s="136">
        <v>332</v>
      </c>
      <c r="AW875" s="136">
        <v>2210</v>
      </c>
      <c r="AX875" s="136">
        <v>3656</v>
      </c>
      <c r="AY875" s="136">
        <v>3656</v>
      </c>
      <c r="AZ875" s="149">
        <v>7.6499999999999999E-2</v>
      </c>
      <c r="BA875" s="149">
        <v>0.1598</v>
      </c>
      <c r="BB875" s="149">
        <v>0.21060000000000001</v>
      </c>
      <c r="BC875" s="149">
        <v>0.21060000000000001</v>
      </c>
      <c r="BD875" s="138">
        <v>0</v>
      </c>
      <c r="BE875" s="138"/>
      <c r="BF875" s="138"/>
      <c r="BG875" s="136">
        <v>0</v>
      </c>
      <c r="BH875" s="6">
        <v>5.15</v>
      </c>
      <c r="BI875" s="6">
        <v>5.18</v>
      </c>
      <c r="BJ875" s="136">
        <v>46170</v>
      </c>
      <c r="BK875" s="136">
        <v>7172</v>
      </c>
      <c r="BL875" s="136">
        <v>505</v>
      </c>
      <c r="BM875" s="136">
        <v>38493</v>
      </c>
      <c r="BN875" s="238">
        <v>201779</v>
      </c>
      <c r="BO875" s="136">
        <v>59368.333333333299</v>
      </c>
      <c r="BP875" s="136">
        <v>98421.942999999999</v>
      </c>
      <c r="BQ875" s="136">
        <v>15867.661577777801</v>
      </c>
      <c r="BR875" s="136">
        <v>241698.07023333301</v>
      </c>
      <c r="BS875" s="136">
        <v>39377.2656333333</v>
      </c>
      <c r="BT875" s="136">
        <v>2501.71372222222</v>
      </c>
      <c r="BU875" s="136">
        <v>47519.717111111102</v>
      </c>
    </row>
    <row r="876" spans="1:73">
      <c r="A876" s="4" t="s">
        <v>77</v>
      </c>
      <c r="B876" s="137">
        <v>8</v>
      </c>
      <c r="C876" s="137">
        <v>1997</v>
      </c>
      <c r="D876" s="190">
        <v>735024</v>
      </c>
      <c r="E876" s="141">
        <v>372144</v>
      </c>
      <c r="F876" s="141">
        <v>15453</v>
      </c>
      <c r="G876" s="191">
        <v>4</v>
      </c>
      <c r="H876" s="209"/>
      <c r="I876" s="209"/>
      <c r="J876" s="209"/>
      <c r="K876" s="145">
        <v>34844</v>
      </c>
      <c r="L876" s="197"/>
      <c r="N876" s="140">
        <v>20362927</v>
      </c>
      <c r="O876" s="145">
        <v>11740</v>
      </c>
      <c r="P876" s="145">
        <v>22177</v>
      </c>
      <c r="Q876" s="145">
        <v>9761</v>
      </c>
      <c r="R876" s="145">
        <v>53654.5</v>
      </c>
      <c r="S876" s="145">
        <v>19872.080000000002</v>
      </c>
      <c r="T876" s="145">
        <v>270</v>
      </c>
      <c r="U876" s="145">
        <v>338</v>
      </c>
      <c r="V876" s="145">
        <v>407</v>
      </c>
      <c r="W876" s="145">
        <v>120</v>
      </c>
      <c r="X876" s="145">
        <v>220</v>
      </c>
      <c r="Y876" s="145">
        <v>315</v>
      </c>
      <c r="Z876" s="145">
        <v>400</v>
      </c>
      <c r="AA876" s="136">
        <f>ROUND((T876+X876)-MAX(0.3*(T876-134-250),0),0)</f>
        <v>490</v>
      </c>
      <c r="AB876" s="136">
        <f>ROUND((U876+Y876)-MAX(0.3*(U876-134-250),0),0)</f>
        <v>653</v>
      </c>
      <c r="AC876" s="136">
        <f>ROUND((V876+Z876)-MAX(0.3*(V876-134-250),0),0)</f>
        <v>800</v>
      </c>
      <c r="AD876" s="203">
        <v>2585</v>
      </c>
      <c r="AE876" s="136">
        <v>484</v>
      </c>
      <c r="AF876" s="136">
        <v>0</v>
      </c>
      <c r="AG876" s="136">
        <f>SUM(AE876:AF876)</f>
        <v>484</v>
      </c>
      <c r="AH876" s="136">
        <f>ROUND((AG876+W876)-MAX(0.3*(AG876-134-250),0),0)</f>
        <v>574</v>
      </c>
      <c r="AI876" s="203">
        <v>72</v>
      </c>
      <c r="AJ876" s="204">
        <v>9.6</v>
      </c>
      <c r="AK876" s="136">
        <v>1</v>
      </c>
      <c r="AL876" s="136">
        <v>14</v>
      </c>
      <c r="AM876" s="136">
        <v>27</v>
      </c>
      <c r="AN876" s="6">
        <v>0.34</v>
      </c>
      <c r="AO876" s="136">
        <v>13</v>
      </c>
      <c r="AP876" s="136">
        <v>8</v>
      </c>
      <c r="AQ876" s="6">
        <v>0.62</v>
      </c>
      <c r="AR876" s="149">
        <v>7.6499999999999999E-2</v>
      </c>
      <c r="AS876" s="149">
        <v>0.34</v>
      </c>
      <c r="AT876" s="149">
        <v>0.4</v>
      </c>
      <c r="AU876" s="149">
        <v>0.4</v>
      </c>
      <c r="AV876" s="136">
        <v>332</v>
      </c>
      <c r="AW876" s="136">
        <v>2210</v>
      </c>
      <c r="AX876" s="136">
        <v>3656</v>
      </c>
      <c r="AY876" s="136">
        <v>3656</v>
      </c>
      <c r="AZ876" s="149">
        <v>7.6499999999999999E-2</v>
      </c>
      <c r="BA876" s="149">
        <v>0.1598</v>
      </c>
      <c r="BB876" s="149">
        <v>0.21060000000000001</v>
      </c>
      <c r="BC876" s="149">
        <v>0.21060000000000001</v>
      </c>
      <c r="BD876" s="138">
        <v>0</v>
      </c>
      <c r="BE876" s="138"/>
      <c r="BF876" s="138"/>
      <c r="BG876" s="136">
        <v>0</v>
      </c>
      <c r="BH876" s="6">
        <v>5.15</v>
      </c>
      <c r="BI876" s="6">
        <v>5.15</v>
      </c>
      <c r="BJ876" s="136">
        <v>11430</v>
      </c>
      <c r="BK876" s="136">
        <v>1466</v>
      </c>
      <c r="BL876" s="136">
        <v>125</v>
      </c>
      <c r="BM876" s="136">
        <v>9839</v>
      </c>
      <c r="BN876" s="238">
        <v>83956</v>
      </c>
      <c r="BO876" s="136">
        <v>15580.5</v>
      </c>
      <c r="BP876" s="136">
        <v>27135.984388888901</v>
      </c>
      <c r="BQ876" s="136">
        <v>4461.2671111111104</v>
      </c>
      <c r="BR876" s="136">
        <v>67076.471322222205</v>
      </c>
      <c r="BS876" s="136">
        <v>12465.258211111101</v>
      </c>
      <c r="BT876" s="136">
        <v>913.68345555555595</v>
      </c>
      <c r="BU876" s="136">
        <v>16028.2871777778</v>
      </c>
    </row>
    <row r="877" spans="1:73">
      <c r="A877" s="4" t="s">
        <v>78</v>
      </c>
      <c r="B877" s="137">
        <v>9</v>
      </c>
      <c r="C877" s="137">
        <v>1997</v>
      </c>
      <c r="D877" s="190">
        <v>528752</v>
      </c>
      <c r="E877" s="141">
        <v>260105</v>
      </c>
      <c r="F877" s="141">
        <v>22639</v>
      </c>
      <c r="G877" s="191">
        <v>8</v>
      </c>
      <c r="H877" s="209"/>
      <c r="I877" s="209"/>
      <c r="J877" s="209"/>
      <c r="K877" s="145">
        <v>52186</v>
      </c>
      <c r="L877" s="197"/>
      <c r="N877" s="140">
        <v>20209086</v>
      </c>
      <c r="O877" s="145">
        <v>17635</v>
      </c>
      <c r="P877" s="145">
        <v>66272</v>
      </c>
      <c r="Q877" s="145">
        <v>24119</v>
      </c>
      <c r="R877" s="145">
        <v>90390.75</v>
      </c>
      <c r="S877" s="145">
        <v>40406.160000000003</v>
      </c>
      <c r="T877" s="145">
        <v>312</v>
      </c>
      <c r="U877" s="145">
        <v>398</v>
      </c>
      <c r="V877" s="145">
        <v>486</v>
      </c>
      <c r="W877" s="145">
        <v>120</v>
      </c>
      <c r="X877" s="145">
        <v>220</v>
      </c>
      <c r="Y877" s="145">
        <v>315</v>
      </c>
      <c r="Z877" s="145">
        <v>400</v>
      </c>
      <c r="AA877" s="136">
        <f>ROUND((T877+X877)-MAX(0.3*(T877-134-250),0),0)</f>
        <v>532</v>
      </c>
      <c r="AB877" s="136">
        <f>ROUND((U877+Y877)-MAX(0.3*(U877-134-250),0),0)</f>
        <v>709</v>
      </c>
      <c r="AC877" s="136">
        <f>ROUND((V877+Z877)-MAX(0.3*(V877-134-250),0),0)</f>
        <v>855</v>
      </c>
      <c r="AD877" s="203">
        <v>4780</v>
      </c>
      <c r="AE877" s="136">
        <v>484</v>
      </c>
      <c r="AF877" s="136">
        <v>0</v>
      </c>
      <c r="AG877" s="136">
        <f>SUM(AE877:AF877)</f>
        <v>484</v>
      </c>
      <c r="AH877" s="136">
        <f>ROUND((AG877+W877)-MAX(0.3*(AG877-134-250),0),0)</f>
        <v>574</v>
      </c>
      <c r="AI877" s="203">
        <v>113</v>
      </c>
      <c r="AJ877" s="204">
        <v>21.8</v>
      </c>
      <c r="AK877" s="136"/>
      <c r="AL877" s="136"/>
      <c r="AM877" s="136"/>
      <c r="AN877" s="6"/>
      <c r="AO877" s="136"/>
      <c r="AP877" s="136"/>
      <c r="AQ877" s="6"/>
      <c r="AR877" s="149">
        <v>7.6499999999999999E-2</v>
      </c>
      <c r="AS877" s="149">
        <v>0.34</v>
      </c>
      <c r="AT877" s="149">
        <v>0.4</v>
      </c>
      <c r="AU877" s="149">
        <v>0.4</v>
      </c>
      <c r="AV877" s="136">
        <v>332</v>
      </c>
      <c r="AW877" s="136">
        <v>2210</v>
      </c>
      <c r="AX877" s="136">
        <v>3656</v>
      </c>
      <c r="AY877" s="136">
        <v>3656</v>
      </c>
      <c r="AZ877" s="149">
        <v>7.6499999999999999E-2</v>
      </c>
      <c r="BA877" s="149">
        <v>0.1598</v>
      </c>
      <c r="BB877" s="149">
        <v>0.21060000000000001</v>
      </c>
      <c r="BC877" s="149">
        <v>0.21060000000000001</v>
      </c>
      <c r="BD877" s="138">
        <v>0</v>
      </c>
      <c r="BE877" s="138"/>
      <c r="BF877" s="138"/>
      <c r="BG877" s="136">
        <v>0</v>
      </c>
      <c r="BH877" s="6">
        <v>4.75</v>
      </c>
      <c r="BI877" s="6">
        <v>5.75</v>
      </c>
      <c r="BJ877" s="136">
        <v>19834</v>
      </c>
      <c r="BK877" s="136">
        <v>2882</v>
      </c>
      <c r="BL877" s="136">
        <v>184</v>
      </c>
      <c r="BM877" s="136">
        <v>16768</v>
      </c>
      <c r="BN877" s="238">
        <v>128008</v>
      </c>
      <c r="BO877" s="136">
        <v>16746.5</v>
      </c>
      <c r="BP877" s="136">
        <v>47270.979233333303</v>
      </c>
      <c r="BQ877" s="136">
        <v>1273.56921111111</v>
      </c>
      <c r="BR877" s="136">
        <v>50989.332377777799</v>
      </c>
      <c r="BS877" s="136">
        <v>16888.5810444444</v>
      </c>
      <c r="BT877" s="136">
        <v>226.09045555555599</v>
      </c>
      <c r="BU877" s="136">
        <v>17460.385933333298</v>
      </c>
    </row>
    <row r="878" spans="1:73">
      <c r="A878" s="4" t="s">
        <v>80</v>
      </c>
      <c r="B878" s="137">
        <v>10</v>
      </c>
      <c r="C878" s="137">
        <v>1997</v>
      </c>
      <c r="D878" s="190">
        <v>14683350</v>
      </c>
      <c r="E878" s="141">
        <v>7015836</v>
      </c>
      <c r="F878" s="141">
        <v>352275</v>
      </c>
      <c r="G878" s="191">
        <v>4.8</v>
      </c>
      <c r="H878" s="209"/>
      <c r="I878" s="209"/>
      <c r="J878" s="209"/>
      <c r="K878" s="145">
        <v>408673</v>
      </c>
      <c r="L878" s="197"/>
      <c r="N878" s="140">
        <v>388030818</v>
      </c>
      <c r="O878" s="145">
        <v>296125</v>
      </c>
      <c r="P878" s="145">
        <v>447369</v>
      </c>
      <c r="Q878" s="145">
        <v>170507</v>
      </c>
      <c r="R878" s="145">
        <v>1191664</v>
      </c>
      <c r="S878" s="145">
        <v>513784.2</v>
      </c>
      <c r="T878" s="145">
        <v>241</v>
      </c>
      <c r="U878" s="145">
        <v>303</v>
      </c>
      <c r="V878" s="145">
        <v>364</v>
      </c>
      <c r="W878" s="145">
        <v>120</v>
      </c>
      <c r="X878" s="145">
        <v>220</v>
      </c>
      <c r="Y878" s="145">
        <v>315</v>
      </c>
      <c r="Z878" s="145">
        <v>400</v>
      </c>
      <c r="AA878" s="136">
        <f>ROUND((T878+X878)-MAX(0.3*(T878-134-250),0),0)</f>
        <v>461</v>
      </c>
      <c r="AB878" s="136">
        <f>ROUND((U878+Y878)-MAX(0.3*(U878-134-250),0),0)</f>
        <v>618</v>
      </c>
      <c r="AC878" s="136">
        <f>ROUND((V878+Z878)-MAX(0.3*(V878-134-250),0),0)</f>
        <v>764</v>
      </c>
      <c r="AD878" s="203">
        <v>50556</v>
      </c>
      <c r="AE878" s="136">
        <v>484</v>
      </c>
      <c r="AF878" s="136">
        <v>0</v>
      </c>
      <c r="AG878" s="136">
        <f>SUM(AE878:AF878)</f>
        <v>484</v>
      </c>
      <c r="AH878" s="136">
        <f>ROUND((AG878+W878)-MAX(0.3*(AG878-134-250),0),0)</f>
        <v>574</v>
      </c>
      <c r="AI878" s="203">
        <v>2056</v>
      </c>
      <c r="AJ878" s="204">
        <v>14.3</v>
      </c>
      <c r="AK878" s="136">
        <v>1</v>
      </c>
      <c r="AL878" s="136">
        <v>63</v>
      </c>
      <c r="AM878" s="136">
        <v>57</v>
      </c>
      <c r="AN878" s="6">
        <v>0.53</v>
      </c>
      <c r="AO878" s="136">
        <v>18</v>
      </c>
      <c r="AP878" s="136">
        <v>22</v>
      </c>
      <c r="AQ878" s="6">
        <v>0.45</v>
      </c>
      <c r="AR878" s="149">
        <v>7.6499999999999999E-2</v>
      </c>
      <c r="AS878" s="149">
        <v>0.34</v>
      </c>
      <c r="AT878" s="149">
        <v>0.4</v>
      </c>
      <c r="AU878" s="149">
        <v>0.4</v>
      </c>
      <c r="AV878" s="136">
        <v>332</v>
      </c>
      <c r="AW878" s="136">
        <v>2210</v>
      </c>
      <c r="AX878" s="136">
        <v>3656</v>
      </c>
      <c r="AY878" s="136">
        <v>3656</v>
      </c>
      <c r="AZ878" s="149">
        <v>7.6499999999999999E-2</v>
      </c>
      <c r="BA878" s="149">
        <v>0.1598</v>
      </c>
      <c r="BB878" s="149">
        <v>0.21060000000000001</v>
      </c>
      <c r="BC878" s="149">
        <v>0.21060000000000001</v>
      </c>
      <c r="BD878" s="138">
        <v>0</v>
      </c>
      <c r="BE878" s="138"/>
      <c r="BF878" s="138"/>
      <c r="BG878" s="136">
        <v>0</v>
      </c>
      <c r="BH878" s="6">
        <v>5.15</v>
      </c>
      <c r="BI878" s="6">
        <v>5.15</v>
      </c>
      <c r="BJ878" s="136">
        <v>353102</v>
      </c>
      <c r="BK878" s="136">
        <v>96935</v>
      </c>
      <c r="BL878" s="136">
        <v>3160</v>
      </c>
      <c r="BM878" s="136">
        <v>253007</v>
      </c>
      <c r="BN878" s="238">
        <v>1597461</v>
      </c>
      <c r="BO878" s="136">
        <v>354970.58333333331</v>
      </c>
      <c r="BP878" s="136">
        <v>752140.18616666703</v>
      </c>
      <c r="BQ878" s="136">
        <v>113435.38158888899</v>
      </c>
      <c r="BR878" s="136">
        <v>1267712.8131222201</v>
      </c>
      <c r="BS878" s="136">
        <v>320460.41104444402</v>
      </c>
      <c r="BT878" s="136">
        <v>22132.456544444402</v>
      </c>
      <c r="BU878" s="136">
        <v>379765.07252222201</v>
      </c>
    </row>
    <row r="879" spans="1:73">
      <c r="A879" s="4" t="s">
        <v>81</v>
      </c>
      <c r="B879" s="137">
        <v>11</v>
      </c>
      <c r="C879" s="137">
        <v>1997</v>
      </c>
      <c r="D879" s="190">
        <v>7486094</v>
      </c>
      <c r="E879" s="141">
        <v>3779217</v>
      </c>
      <c r="F879" s="141">
        <v>181275</v>
      </c>
      <c r="G879" s="191">
        <v>4.5999999999999996</v>
      </c>
      <c r="H879" s="209"/>
      <c r="I879" s="209"/>
      <c r="J879" s="209"/>
      <c r="K879" s="145">
        <v>238219</v>
      </c>
      <c r="L879" s="197"/>
      <c r="N879" s="140">
        <v>186659726</v>
      </c>
      <c r="O879" s="145">
        <v>64369</v>
      </c>
      <c r="P879" s="145">
        <v>278881</v>
      </c>
      <c r="Q879" s="145">
        <v>105919</v>
      </c>
      <c r="R879" s="145">
        <v>698322.6</v>
      </c>
      <c r="S879" s="145">
        <v>284142.2</v>
      </c>
      <c r="T879" s="145">
        <v>235</v>
      </c>
      <c r="U879" s="145">
        <v>280</v>
      </c>
      <c r="V879" s="145">
        <v>330</v>
      </c>
      <c r="W879" s="145">
        <v>120</v>
      </c>
      <c r="X879" s="145">
        <v>220</v>
      </c>
      <c r="Y879" s="145">
        <v>315</v>
      </c>
      <c r="Z879" s="145">
        <v>400</v>
      </c>
      <c r="AA879" s="136">
        <f>ROUND((T879+X879)-MAX(0.3*(T879-134-250),0),0)</f>
        <v>455</v>
      </c>
      <c r="AB879" s="136">
        <f>ROUND((U879+Y879)-MAX(0.3*(U879-134-250),0),0)</f>
        <v>595</v>
      </c>
      <c r="AC879" s="136">
        <f>ROUND((V879+Z879)-MAX(0.3*(V879-134-250),0),0)</f>
        <v>730</v>
      </c>
      <c r="AD879" s="203">
        <v>33699</v>
      </c>
      <c r="AE879" s="136">
        <v>484</v>
      </c>
      <c r="AF879" s="136">
        <v>0</v>
      </c>
      <c r="AG879" s="136">
        <f>SUM(AE879:AF879)</f>
        <v>484</v>
      </c>
      <c r="AH879" s="136">
        <f>ROUND((AG879+W879)-MAX(0.3*(AG879-134-250),0),0)</f>
        <v>574</v>
      </c>
      <c r="AI879" s="203">
        <v>1109</v>
      </c>
      <c r="AJ879" s="204">
        <v>14.5</v>
      </c>
      <c r="AK879" s="136">
        <v>1</v>
      </c>
      <c r="AL879" s="136">
        <v>114</v>
      </c>
      <c r="AM879" s="136">
        <v>66</v>
      </c>
      <c r="AN879" s="6">
        <v>0.63</v>
      </c>
      <c r="AO879" s="136">
        <v>35</v>
      </c>
      <c r="AP879" s="136">
        <v>20</v>
      </c>
      <c r="AQ879" s="6">
        <v>0.64</v>
      </c>
      <c r="AR879" s="149">
        <v>7.6499999999999999E-2</v>
      </c>
      <c r="AS879" s="149">
        <v>0.34</v>
      </c>
      <c r="AT879" s="149">
        <v>0.4</v>
      </c>
      <c r="AU879" s="149">
        <v>0.4</v>
      </c>
      <c r="AV879" s="136">
        <v>332</v>
      </c>
      <c r="AW879" s="136">
        <v>2210</v>
      </c>
      <c r="AX879" s="136">
        <v>3656</v>
      </c>
      <c r="AY879" s="136">
        <v>3656</v>
      </c>
      <c r="AZ879" s="149">
        <v>7.6499999999999999E-2</v>
      </c>
      <c r="BA879" s="149">
        <v>0.1598</v>
      </c>
      <c r="BB879" s="149">
        <v>0.21060000000000001</v>
      </c>
      <c r="BC879" s="149">
        <v>0.21060000000000001</v>
      </c>
      <c r="BD879" s="138">
        <v>0</v>
      </c>
      <c r="BE879" s="138"/>
      <c r="BF879" s="138"/>
      <c r="BG879" s="136">
        <v>0</v>
      </c>
      <c r="BH879" s="6">
        <v>5.15</v>
      </c>
      <c r="BI879" s="6">
        <v>3.25</v>
      </c>
      <c r="BJ879" s="136">
        <v>199370</v>
      </c>
      <c r="BK879" s="136">
        <v>39661</v>
      </c>
      <c r="BL879" s="136">
        <v>2459</v>
      </c>
      <c r="BM879" s="136">
        <v>157250</v>
      </c>
      <c r="BN879" s="238">
        <v>1208445</v>
      </c>
      <c r="BO879" s="136">
        <v>230153.08333333299</v>
      </c>
      <c r="BP879" s="136">
        <v>472324.33351111098</v>
      </c>
      <c r="BQ879" s="136">
        <v>74711.521433333299</v>
      </c>
      <c r="BR879" s="136">
        <v>1024709.45704444</v>
      </c>
      <c r="BS879" s="136">
        <v>254362.75987777801</v>
      </c>
      <c r="BT879" s="136">
        <v>24769.569444444402</v>
      </c>
      <c r="BU879" s="136">
        <v>343648.92724444403</v>
      </c>
    </row>
    <row r="880" spans="1:73">
      <c r="A880" s="4" t="s">
        <v>82</v>
      </c>
      <c r="B880" s="137">
        <v>12</v>
      </c>
      <c r="C880" s="137">
        <v>1997</v>
      </c>
      <c r="D880" s="190">
        <v>1189322</v>
      </c>
      <c r="E880" s="141">
        <v>563580</v>
      </c>
      <c r="F880" s="141">
        <v>37374</v>
      </c>
      <c r="G880" s="191">
        <v>6.2</v>
      </c>
      <c r="H880" s="209"/>
      <c r="I880" s="209"/>
      <c r="J880" s="209"/>
      <c r="K880" s="145">
        <v>38126</v>
      </c>
      <c r="L880" s="197"/>
      <c r="N880" s="140">
        <v>31791726</v>
      </c>
      <c r="O880" s="145">
        <v>18998</v>
      </c>
      <c r="P880" s="145">
        <v>64898</v>
      </c>
      <c r="Q880" s="145">
        <v>21267</v>
      </c>
      <c r="R880" s="145">
        <v>126900.5</v>
      </c>
      <c r="S880" s="145">
        <v>56680.25</v>
      </c>
      <c r="T880" s="145">
        <v>565</v>
      </c>
      <c r="U880" s="145">
        <v>712</v>
      </c>
      <c r="V880" s="145">
        <v>859</v>
      </c>
      <c r="W880" s="145">
        <v>198</v>
      </c>
      <c r="X880" s="145">
        <v>364</v>
      </c>
      <c r="Y880" s="145">
        <v>522</v>
      </c>
      <c r="Z880" s="145">
        <v>663</v>
      </c>
      <c r="AA880" s="136">
        <f>ROUND((T880+X880)-MAX(0.3*(T880-189-357),0),0)</f>
        <v>923</v>
      </c>
      <c r="AB880" s="136">
        <f>ROUND((U880+Y880)-MAX(0.3*(U880-189-357),0),0)</f>
        <v>1184</v>
      </c>
      <c r="AC880" s="136">
        <f>ROUND((V880+Z880)-MAX(0.3*(V880-189-357),0),0)</f>
        <v>1428</v>
      </c>
      <c r="AD880" s="203">
        <v>2970</v>
      </c>
      <c r="AE880" s="136">
        <v>484</v>
      </c>
      <c r="AF880" s="136">
        <v>5</v>
      </c>
      <c r="AG880" s="136">
        <f>SUM(AE880:AF880)</f>
        <v>489</v>
      </c>
      <c r="AH880" s="136">
        <f>ROUND((AG880+W880)-MAX(0.3*(AG880-189-357),0),0)</f>
        <v>687</v>
      </c>
      <c r="AI880" s="203">
        <v>164</v>
      </c>
      <c r="AJ880" s="204">
        <v>13.9</v>
      </c>
      <c r="AK880" s="136">
        <v>1</v>
      </c>
      <c r="AL880" s="136">
        <v>44</v>
      </c>
      <c r="AM880" s="136">
        <v>7</v>
      </c>
      <c r="AN880" s="6">
        <v>0.86</v>
      </c>
      <c r="AO880" s="136">
        <v>23</v>
      </c>
      <c r="AP880" s="136">
        <v>2</v>
      </c>
      <c r="AQ880" s="6">
        <v>0.92</v>
      </c>
      <c r="AR880" s="149">
        <v>7.6499999999999999E-2</v>
      </c>
      <c r="AS880" s="149">
        <v>0.34</v>
      </c>
      <c r="AT880" s="149">
        <v>0.4</v>
      </c>
      <c r="AU880" s="149">
        <v>0.4</v>
      </c>
      <c r="AV880" s="136">
        <v>332</v>
      </c>
      <c r="AW880" s="136">
        <v>2210</v>
      </c>
      <c r="AX880" s="136">
        <v>3656</v>
      </c>
      <c r="AY880" s="136">
        <v>3656</v>
      </c>
      <c r="AZ880" s="149">
        <v>7.6499999999999999E-2</v>
      </c>
      <c r="BA880" s="149">
        <v>0.1598</v>
      </c>
      <c r="BB880" s="149">
        <v>0.21060000000000001</v>
      </c>
      <c r="BC880" s="149">
        <v>0.21060000000000001</v>
      </c>
      <c r="BD880" s="138">
        <v>0</v>
      </c>
      <c r="BE880" s="138"/>
      <c r="BF880" s="138"/>
      <c r="BG880" s="136">
        <v>0</v>
      </c>
      <c r="BH880" s="6">
        <v>5.15</v>
      </c>
      <c r="BI880" s="6">
        <v>5.25</v>
      </c>
      <c r="BJ880" s="136">
        <v>19442</v>
      </c>
      <c r="BK880" s="136">
        <v>7352</v>
      </c>
      <c r="BL880" s="136">
        <v>164</v>
      </c>
      <c r="BM880" s="136">
        <v>11926</v>
      </c>
      <c r="BN880" s="238">
        <v>0</v>
      </c>
      <c r="BO880" s="136">
        <v>30807.25</v>
      </c>
      <c r="BP880" s="136">
        <v>48680.195344444503</v>
      </c>
      <c r="BQ880" s="136">
        <v>13104.347477777799</v>
      </c>
      <c r="BR880" s="136">
        <v>144577.96956666699</v>
      </c>
      <c r="BS880" s="136">
        <v>21806.7392555556</v>
      </c>
      <c r="BT880" s="136">
        <v>3466.4367666666699</v>
      </c>
      <c r="BU880" s="136">
        <v>37597.387044444396</v>
      </c>
    </row>
    <row r="881" spans="1:73">
      <c r="A881" s="4" t="s">
        <v>83</v>
      </c>
      <c r="B881" s="137">
        <v>13</v>
      </c>
      <c r="C881" s="137">
        <v>1997</v>
      </c>
      <c r="D881" s="190">
        <v>1210638</v>
      </c>
      <c r="E881" s="141">
        <v>601135</v>
      </c>
      <c r="F881" s="141">
        <v>32590</v>
      </c>
      <c r="G881" s="191">
        <v>5.0999999999999996</v>
      </c>
      <c r="H881" s="209"/>
      <c r="I881" s="209"/>
      <c r="J881" s="209"/>
      <c r="K881" s="145">
        <v>29728</v>
      </c>
      <c r="L881" s="197"/>
      <c r="N881" s="140">
        <v>26166890</v>
      </c>
      <c r="O881" s="145">
        <v>84795</v>
      </c>
      <c r="P881" s="145">
        <v>16147</v>
      </c>
      <c r="Q881" s="145">
        <v>6465</v>
      </c>
      <c r="R881" s="145">
        <v>70413.16</v>
      </c>
      <c r="S881" s="145">
        <v>26711.16</v>
      </c>
      <c r="T881" s="145">
        <v>251</v>
      </c>
      <c r="U881" s="145">
        <v>317</v>
      </c>
      <c r="V881" s="145">
        <v>382</v>
      </c>
      <c r="W881" s="145">
        <v>120</v>
      </c>
      <c r="X881" s="145">
        <v>220</v>
      </c>
      <c r="Y881" s="145">
        <v>315</v>
      </c>
      <c r="Z881" s="145">
        <v>400</v>
      </c>
      <c r="AA881" s="136">
        <f>ROUND((T881+X881)-MAX(0.3*(T881-134-250),0),0)</f>
        <v>471</v>
      </c>
      <c r="AB881" s="136">
        <f>ROUND((U881+Y881)-MAX(0.3*(U881-134-250),0),0)</f>
        <v>632</v>
      </c>
      <c r="AC881" s="136">
        <f>ROUND((V881+Z881)-MAX(0.3*(V881-134-250),0),0)</f>
        <v>782</v>
      </c>
      <c r="AD881" s="203">
        <v>1217</v>
      </c>
      <c r="AE881" s="136">
        <v>484</v>
      </c>
      <c r="AF881" s="136">
        <v>48</v>
      </c>
      <c r="AG881" s="136">
        <f>SUM(AE881:AF881)</f>
        <v>532</v>
      </c>
      <c r="AH881" s="136">
        <f>ROUND((AG881+W881)-MAX(0.3*(AG881-134-250),0),0)</f>
        <v>608</v>
      </c>
      <c r="AI881" s="203">
        <v>183</v>
      </c>
      <c r="AJ881" s="204">
        <v>14.7</v>
      </c>
      <c r="AK881" s="136">
        <v>0</v>
      </c>
      <c r="AL881" s="136">
        <v>13</v>
      </c>
      <c r="AM881" s="136">
        <v>57</v>
      </c>
      <c r="AN881" s="6">
        <v>0.19</v>
      </c>
      <c r="AO881" s="136">
        <v>8</v>
      </c>
      <c r="AP881" s="136">
        <v>27</v>
      </c>
      <c r="AQ881" s="6">
        <v>0.23</v>
      </c>
      <c r="AR881" s="149">
        <v>7.6499999999999999E-2</v>
      </c>
      <c r="AS881" s="149">
        <v>0.34</v>
      </c>
      <c r="AT881" s="149">
        <v>0.4</v>
      </c>
      <c r="AU881" s="149">
        <v>0.4</v>
      </c>
      <c r="AV881" s="136">
        <v>332</v>
      </c>
      <c r="AW881" s="136">
        <v>2210</v>
      </c>
      <c r="AX881" s="136">
        <v>3656</v>
      </c>
      <c r="AY881" s="136">
        <v>3656</v>
      </c>
      <c r="AZ881" s="149">
        <v>7.6499999999999999E-2</v>
      </c>
      <c r="BA881" s="149">
        <v>0.1598</v>
      </c>
      <c r="BB881" s="149">
        <v>0.21060000000000001</v>
      </c>
      <c r="BC881" s="149">
        <v>0.21060000000000001</v>
      </c>
      <c r="BD881" s="138">
        <v>0</v>
      </c>
      <c r="BE881" s="138"/>
      <c r="BF881" s="138"/>
      <c r="BG881" s="136">
        <v>0</v>
      </c>
      <c r="BH881" s="6">
        <v>5.15</v>
      </c>
      <c r="BI881" s="6">
        <v>5.15</v>
      </c>
      <c r="BJ881" s="136">
        <v>17020</v>
      </c>
      <c r="BK881" s="136">
        <v>1863</v>
      </c>
      <c r="BL881" s="136">
        <v>174</v>
      </c>
      <c r="BM881" s="136">
        <v>14983</v>
      </c>
      <c r="BN881" s="238">
        <v>115087</v>
      </c>
      <c r="BO881" s="136">
        <v>31474.5</v>
      </c>
      <c r="BP881" s="136">
        <v>50155.650966666697</v>
      </c>
      <c r="BQ881" s="136">
        <v>16594.798144444401</v>
      </c>
      <c r="BR881" s="136">
        <v>139418.7942</v>
      </c>
      <c r="BS881" s="136">
        <v>16823.902900000001</v>
      </c>
      <c r="BT881" s="136">
        <v>2050.2296333333302</v>
      </c>
      <c r="BU881" s="136">
        <v>23300.011988888898</v>
      </c>
    </row>
    <row r="882" spans="1:73">
      <c r="A882" s="4" t="s">
        <v>84</v>
      </c>
      <c r="B882" s="137">
        <v>14</v>
      </c>
      <c r="C882" s="137">
        <v>1997</v>
      </c>
      <c r="D882" s="190">
        <v>12011509</v>
      </c>
      <c r="E882" s="141">
        <v>5999611</v>
      </c>
      <c r="F882" s="141">
        <v>301317</v>
      </c>
      <c r="G882" s="191">
        <v>4.8</v>
      </c>
      <c r="H882" s="209"/>
      <c r="I882" s="209"/>
      <c r="J882" s="209"/>
      <c r="K882" s="145">
        <v>419988</v>
      </c>
      <c r="L882" s="197"/>
      <c r="N882" s="140">
        <v>346357612</v>
      </c>
      <c r="O882" s="145">
        <v>47823</v>
      </c>
      <c r="P882" s="145">
        <v>580324</v>
      </c>
      <c r="Q882" s="145">
        <v>198923</v>
      </c>
      <c r="R882" s="145">
        <v>1019600</v>
      </c>
      <c r="S882" s="145">
        <v>433932.9</v>
      </c>
      <c r="T882" s="145">
        <v>278</v>
      </c>
      <c r="U882" s="145">
        <v>377</v>
      </c>
      <c r="V882" s="145">
        <v>414</v>
      </c>
      <c r="W882" s="145">
        <v>120</v>
      </c>
      <c r="X882" s="145">
        <v>220</v>
      </c>
      <c r="Y882" s="145">
        <v>315</v>
      </c>
      <c r="Z882" s="145">
        <v>400</v>
      </c>
      <c r="AA882" s="136">
        <f>ROUND((T882+X882)-MAX(0.3*(T882-134-250),0),0)</f>
        <v>498</v>
      </c>
      <c r="AB882" s="136">
        <f>ROUND((U882+Y882)-MAX(0.3*(U882-134-250),0),0)</f>
        <v>692</v>
      </c>
      <c r="AC882" s="136">
        <f>ROUND((V882+Z882)-MAX(0.3*(V882-134-250),0),0)</f>
        <v>805</v>
      </c>
      <c r="AD882" s="203">
        <v>37371</v>
      </c>
      <c r="AE882" s="136">
        <v>484</v>
      </c>
      <c r="AF882" s="136">
        <v>0</v>
      </c>
      <c r="AG882" s="136">
        <f>SUM(AE882:AF882)</f>
        <v>484</v>
      </c>
      <c r="AH882" s="136">
        <f>ROUND((AG882+W882)-MAX(0.3*(AG882-134-250),0),0)</f>
        <v>574</v>
      </c>
      <c r="AI882" s="203">
        <v>1349</v>
      </c>
      <c r="AJ882" s="204">
        <v>11.2</v>
      </c>
      <c r="AK882" s="136">
        <v>0</v>
      </c>
      <c r="AL882" s="136">
        <v>54</v>
      </c>
      <c r="AM882" s="136">
        <v>64</v>
      </c>
      <c r="AN882" s="6">
        <v>0.46</v>
      </c>
      <c r="AO882" s="136">
        <v>26</v>
      </c>
      <c r="AP882" s="136">
        <v>33</v>
      </c>
      <c r="AQ882" s="6">
        <v>0.44</v>
      </c>
      <c r="AR882" s="149">
        <v>7.6499999999999999E-2</v>
      </c>
      <c r="AS882" s="149">
        <v>0.34</v>
      </c>
      <c r="AT882" s="149">
        <v>0.4</v>
      </c>
      <c r="AU882" s="149">
        <v>0.4</v>
      </c>
      <c r="AV882" s="136">
        <v>332</v>
      </c>
      <c r="AW882" s="136">
        <v>2210</v>
      </c>
      <c r="AX882" s="136">
        <v>3656</v>
      </c>
      <c r="AY882" s="136">
        <v>3656</v>
      </c>
      <c r="AZ882" s="149">
        <v>7.6499999999999999E-2</v>
      </c>
      <c r="BA882" s="149">
        <v>0.1598</v>
      </c>
      <c r="BB882" s="149">
        <v>0.21060000000000001</v>
      </c>
      <c r="BC882" s="149">
        <v>0.21060000000000001</v>
      </c>
      <c r="BD882" s="138">
        <v>0</v>
      </c>
      <c r="BE882" s="138"/>
      <c r="BF882" s="138"/>
      <c r="BG882" s="136">
        <v>0</v>
      </c>
      <c r="BH882" s="6">
        <v>5.15</v>
      </c>
      <c r="BI882" s="6">
        <v>5.15</v>
      </c>
      <c r="BJ882" s="136">
        <v>252734</v>
      </c>
      <c r="BK882" s="136">
        <v>33816</v>
      </c>
      <c r="BL882" s="136">
        <v>2404</v>
      </c>
      <c r="BM882" s="136">
        <v>216514</v>
      </c>
      <c r="BN882" s="238">
        <v>1399960</v>
      </c>
      <c r="BO882" s="136">
        <v>236067.66666666701</v>
      </c>
      <c r="BP882" s="136">
        <v>545573.64233333303</v>
      </c>
      <c r="BQ882" s="136">
        <v>63418.667000000001</v>
      </c>
      <c r="BR882" s="136">
        <v>1002641.01642222</v>
      </c>
      <c r="BS882" s="136">
        <v>163483.767922222</v>
      </c>
      <c r="BT882" s="136">
        <v>7441.9622222222197</v>
      </c>
      <c r="BU882" s="136">
        <v>188383.435222222</v>
      </c>
    </row>
    <row r="883" spans="1:73">
      <c r="A883" s="4" t="s">
        <v>85</v>
      </c>
      <c r="B883" s="137">
        <v>15</v>
      </c>
      <c r="C883" s="137">
        <v>1997</v>
      </c>
      <c r="D883" s="190">
        <v>5872370</v>
      </c>
      <c r="E883" s="141">
        <v>3011304</v>
      </c>
      <c r="F883" s="141">
        <v>109304</v>
      </c>
      <c r="G883" s="191">
        <v>3.5</v>
      </c>
      <c r="H883" s="209"/>
      <c r="I883" s="209"/>
      <c r="J883" s="209"/>
      <c r="K883" s="145">
        <v>173872</v>
      </c>
      <c r="L883" s="197"/>
      <c r="N883" s="140">
        <v>142738061</v>
      </c>
      <c r="O883" s="145">
        <v>24625</v>
      </c>
      <c r="P883" s="145">
        <v>120179</v>
      </c>
      <c r="Q883" s="145">
        <v>44688</v>
      </c>
      <c r="R883" s="145">
        <v>347771.6</v>
      </c>
      <c r="S883" s="145">
        <v>140330.70000000001</v>
      </c>
      <c r="T883" s="145">
        <v>229</v>
      </c>
      <c r="U883" s="145">
        <v>288</v>
      </c>
      <c r="V883" s="145">
        <v>346</v>
      </c>
      <c r="W883" s="145">
        <v>120</v>
      </c>
      <c r="X883" s="145">
        <v>220</v>
      </c>
      <c r="Y883" s="145">
        <v>315</v>
      </c>
      <c r="Z883" s="145">
        <v>400</v>
      </c>
      <c r="AA883" s="136">
        <f>ROUND((T883+X883)-MAX(0.3*(T883-134-250),0),0)</f>
        <v>449</v>
      </c>
      <c r="AB883" s="136">
        <f>ROUND((U883+Y883)-MAX(0.3*(U883-134-250),0),0)</f>
        <v>603</v>
      </c>
      <c r="AC883" s="136">
        <f>ROUND((V883+Z883)-MAX(0.3*(V883-134-250),0),0)</f>
        <v>746</v>
      </c>
      <c r="AD883" s="203">
        <v>13193</v>
      </c>
      <c r="AE883" s="136">
        <v>484</v>
      </c>
      <c r="AF883" s="136">
        <v>0</v>
      </c>
      <c r="AG883" s="136">
        <f>SUM(AE883:AF883)</f>
        <v>484</v>
      </c>
      <c r="AH883" s="136">
        <f>ROUND((AG883+W883)-MAX(0.3*(AG883-134-250),0),0)</f>
        <v>574</v>
      </c>
      <c r="AI883" s="203">
        <v>515</v>
      </c>
      <c r="AJ883" s="204">
        <v>8.8000000000000007</v>
      </c>
      <c r="AK883" s="136">
        <v>1</v>
      </c>
      <c r="AL883" s="136">
        <v>45</v>
      </c>
      <c r="AM883" s="136">
        <v>55</v>
      </c>
      <c r="AN883" s="6">
        <v>0.45</v>
      </c>
      <c r="AO883" s="136">
        <v>20</v>
      </c>
      <c r="AP883" s="136">
        <v>30</v>
      </c>
      <c r="AQ883" s="6">
        <v>0.4</v>
      </c>
      <c r="AR883" s="149">
        <v>7.6499999999999999E-2</v>
      </c>
      <c r="AS883" s="149">
        <v>0.34</v>
      </c>
      <c r="AT883" s="149">
        <v>0.4</v>
      </c>
      <c r="AU883" s="149">
        <v>0.4</v>
      </c>
      <c r="AV883" s="136">
        <v>332</v>
      </c>
      <c r="AW883" s="136">
        <v>2210</v>
      </c>
      <c r="AX883" s="136">
        <v>3656</v>
      </c>
      <c r="AY883" s="136">
        <v>3656</v>
      </c>
      <c r="AZ883" s="149">
        <v>7.6499999999999999E-2</v>
      </c>
      <c r="BA883" s="149">
        <v>0.1598</v>
      </c>
      <c r="BB883" s="149">
        <v>0.21060000000000001</v>
      </c>
      <c r="BC883" s="149">
        <v>0.21060000000000001</v>
      </c>
      <c r="BD883" s="138">
        <v>0</v>
      </c>
      <c r="BE883" s="138"/>
      <c r="BF883" s="138"/>
      <c r="BG883" s="136">
        <v>0</v>
      </c>
      <c r="BH883" s="6">
        <v>5.15</v>
      </c>
      <c r="BI883" s="6">
        <v>3.35</v>
      </c>
      <c r="BJ883" s="136">
        <v>88542</v>
      </c>
      <c r="BK883" s="136">
        <v>8512</v>
      </c>
      <c r="BL883" s="136">
        <v>1086</v>
      </c>
      <c r="BM883" s="136">
        <v>78944</v>
      </c>
      <c r="BN883" s="238">
        <v>514683</v>
      </c>
      <c r="BO883" s="136">
        <v>132699.66666666701</v>
      </c>
      <c r="BP883" s="136">
        <v>177575.33502222199</v>
      </c>
      <c r="BQ883" s="136">
        <v>38277.879811111103</v>
      </c>
      <c r="BR883" s="136">
        <v>599395.78088888898</v>
      </c>
      <c r="BS883" s="136">
        <v>73669.199299999993</v>
      </c>
      <c r="BT883" s="136">
        <v>6897.5289888888901</v>
      </c>
      <c r="BU883" s="136">
        <v>100459.427044444</v>
      </c>
    </row>
    <row r="884" spans="1:73">
      <c r="A884" s="4" t="s">
        <v>86</v>
      </c>
      <c r="B884" s="137">
        <v>16</v>
      </c>
      <c r="C884" s="137">
        <v>1997</v>
      </c>
      <c r="D884" s="190">
        <v>2854396</v>
      </c>
      <c r="E884" s="141">
        <v>1552946</v>
      </c>
      <c r="F884" s="141">
        <v>49989</v>
      </c>
      <c r="G884" s="191">
        <v>3.1</v>
      </c>
      <c r="H884" s="209"/>
      <c r="I884" s="209"/>
      <c r="J884" s="209"/>
      <c r="K884" s="145">
        <v>84097</v>
      </c>
      <c r="L884" s="197"/>
      <c r="N884" s="140">
        <v>70118131</v>
      </c>
      <c r="O884" s="145">
        <v>7866</v>
      </c>
      <c r="P884" s="145">
        <v>78378</v>
      </c>
      <c r="Q884" s="145">
        <v>28843</v>
      </c>
      <c r="R884" s="145">
        <v>161183.5</v>
      </c>
      <c r="S884" s="145">
        <v>66923.83</v>
      </c>
      <c r="T884" s="145">
        <v>361</v>
      </c>
      <c r="U884" s="145">
        <v>426</v>
      </c>
      <c r="V884" s="145">
        <v>495</v>
      </c>
      <c r="W884" s="145">
        <v>120</v>
      </c>
      <c r="X884" s="145">
        <v>220</v>
      </c>
      <c r="Y884" s="145">
        <v>315</v>
      </c>
      <c r="Z884" s="145">
        <v>400</v>
      </c>
      <c r="AA884" s="136">
        <f>ROUND((T884+X884)-MAX(0.3*(T884-134-250),0),0)</f>
        <v>581</v>
      </c>
      <c r="AB884" s="136">
        <f>ROUND((U884+Y884)-MAX(0.3*(U884-134-250),0),0)</f>
        <v>728</v>
      </c>
      <c r="AC884" s="136">
        <f>ROUND((V884+Z884)-MAX(0.3*(V884-134-250),0),0)</f>
        <v>862</v>
      </c>
      <c r="AD884" s="203">
        <v>5811</v>
      </c>
      <c r="AE884" s="136">
        <v>484</v>
      </c>
      <c r="AF884" s="136">
        <v>0</v>
      </c>
      <c r="AG884" s="136">
        <f>SUM(AE884:AF884)</f>
        <v>484</v>
      </c>
      <c r="AH884" s="136">
        <f>ROUND((AG884+W884)-MAX(0.3*(AG884-134-250),0),0)</f>
        <v>574</v>
      </c>
      <c r="AI884" s="203">
        <v>270</v>
      </c>
      <c r="AJ884" s="204">
        <v>9.6</v>
      </c>
      <c r="AK884" s="136">
        <v>0</v>
      </c>
      <c r="AL884" s="136">
        <v>36</v>
      </c>
      <c r="AM884" s="136">
        <v>64</v>
      </c>
      <c r="AN884" s="6">
        <v>0.36</v>
      </c>
      <c r="AO884" s="136">
        <v>27</v>
      </c>
      <c r="AP884" s="136">
        <v>23</v>
      </c>
      <c r="AQ884" s="6">
        <v>0.54</v>
      </c>
      <c r="AR884" s="149">
        <v>7.6499999999999999E-2</v>
      </c>
      <c r="AS884" s="149">
        <v>0.34</v>
      </c>
      <c r="AT884" s="149">
        <v>0.4</v>
      </c>
      <c r="AU884" s="149">
        <v>0.4</v>
      </c>
      <c r="AV884" s="136">
        <v>332</v>
      </c>
      <c r="AW884" s="136">
        <v>2210</v>
      </c>
      <c r="AX884" s="136">
        <v>3656</v>
      </c>
      <c r="AY884" s="136">
        <v>3656</v>
      </c>
      <c r="AZ884" s="149">
        <v>7.6499999999999999E-2</v>
      </c>
      <c r="BA884" s="149">
        <v>0.1598</v>
      </c>
      <c r="BB884" s="149">
        <v>0.21060000000000001</v>
      </c>
      <c r="BC884" s="149">
        <v>0.21060000000000001</v>
      </c>
      <c r="BD884" s="138">
        <v>6.5000000000000002E-2</v>
      </c>
      <c r="BE884" s="138"/>
      <c r="BF884" s="138"/>
      <c r="BG884" s="136">
        <v>0</v>
      </c>
      <c r="BH884" s="6">
        <v>5.15</v>
      </c>
      <c r="BI884" s="6">
        <v>5.15</v>
      </c>
      <c r="BJ884" s="136">
        <v>40743</v>
      </c>
      <c r="BK884" s="136">
        <v>5325</v>
      </c>
      <c r="BL884" s="136">
        <v>912</v>
      </c>
      <c r="BM884" s="136">
        <v>34506</v>
      </c>
      <c r="BN884" s="238">
        <v>293596</v>
      </c>
      <c r="BO884" s="136">
        <v>66292.583333333299</v>
      </c>
      <c r="BP884" s="136">
        <v>93803.530888888898</v>
      </c>
      <c r="BQ884" s="136">
        <v>29452.8001</v>
      </c>
      <c r="BR884" s="136">
        <v>386810.85940000002</v>
      </c>
      <c r="BS884" s="136">
        <v>31523.795833333301</v>
      </c>
      <c r="BT884" s="136">
        <v>4337.3027666666703</v>
      </c>
      <c r="BU884" s="136">
        <v>53752.606977777803</v>
      </c>
    </row>
    <row r="885" spans="1:73">
      <c r="A885" s="4" t="s">
        <v>87</v>
      </c>
      <c r="B885" s="137">
        <v>17</v>
      </c>
      <c r="C885" s="137">
        <v>1997</v>
      </c>
      <c r="D885" s="190">
        <v>2616339</v>
      </c>
      <c r="E885" s="141">
        <v>1329751</v>
      </c>
      <c r="F885" s="141">
        <v>51951</v>
      </c>
      <c r="G885" s="191">
        <v>3.8</v>
      </c>
      <c r="H885" s="209"/>
      <c r="I885" s="209"/>
      <c r="J885" s="209"/>
      <c r="K885" s="145">
        <v>76035</v>
      </c>
      <c r="L885" s="197"/>
      <c r="N885" s="140">
        <v>65844794</v>
      </c>
      <c r="O885" s="145">
        <v>31478</v>
      </c>
      <c r="P885" s="145">
        <v>53844</v>
      </c>
      <c r="Q885" s="145">
        <v>20218</v>
      </c>
      <c r="R885" s="145">
        <v>148734.39999999999</v>
      </c>
      <c r="S885" s="145">
        <v>63607.41</v>
      </c>
      <c r="T885" s="145">
        <v>352</v>
      </c>
      <c r="U885" s="145">
        <v>429</v>
      </c>
      <c r="V885" s="145">
        <v>497</v>
      </c>
      <c r="W885" s="145">
        <v>120</v>
      </c>
      <c r="X885" s="145">
        <v>220</v>
      </c>
      <c r="Y885" s="145">
        <v>315</v>
      </c>
      <c r="Z885" s="145">
        <v>400</v>
      </c>
      <c r="AA885" s="136">
        <f>ROUND((T885+X885)-MAX(0.3*(T885-134-250),0),0)</f>
        <v>572</v>
      </c>
      <c r="AB885" s="136">
        <f>ROUND((U885+Y885)-MAX(0.3*(U885-134-250),0),0)</f>
        <v>731</v>
      </c>
      <c r="AC885" s="136">
        <f>ROUND((V885+Z885)-MAX(0.3*(V885-134-250),0),0)</f>
        <v>863</v>
      </c>
      <c r="AD885" s="203">
        <v>5557</v>
      </c>
      <c r="AE885" s="136">
        <v>484</v>
      </c>
      <c r="AF885" s="136">
        <v>0</v>
      </c>
      <c r="AG885" s="136">
        <f>SUM(AE885:AF885)</f>
        <v>484</v>
      </c>
      <c r="AH885" s="136">
        <f>ROUND((AG885+W885)-MAX(0.3*(AG885-134-250),0),0)</f>
        <v>574</v>
      </c>
      <c r="AI885" s="203">
        <v>250</v>
      </c>
      <c r="AJ885" s="204">
        <v>9.6999999999999993</v>
      </c>
      <c r="AK885" s="136">
        <v>0</v>
      </c>
      <c r="AL885" s="136">
        <v>44</v>
      </c>
      <c r="AM885" s="136">
        <v>80</v>
      </c>
      <c r="AN885" s="6">
        <v>0.35</v>
      </c>
      <c r="AO885" s="136">
        <v>13</v>
      </c>
      <c r="AP885" s="136">
        <v>27</v>
      </c>
      <c r="AQ885" s="6">
        <v>0.33</v>
      </c>
      <c r="AR885" s="149">
        <v>7.6499999999999999E-2</v>
      </c>
      <c r="AS885" s="149">
        <v>0.34</v>
      </c>
      <c r="AT885" s="149">
        <v>0.4</v>
      </c>
      <c r="AU885" s="149">
        <v>0.4</v>
      </c>
      <c r="AV885" s="136">
        <v>332</v>
      </c>
      <c r="AW885" s="136">
        <v>2210</v>
      </c>
      <c r="AX885" s="136">
        <v>3656</v>
      </c>
      <c r="AY885" s="136">
        <v>3656</v>
      </c>
      <c r="AZ885" s="149">
        <v>7.6499999999999999E-2</v>
      </c>
      <c r="BA885" s="149">
        <v>0.1598</v>
      </c>
      <c r="BB885" s="149">
        <v>0.21060000000000001</v>
      </c>
      <c r="BC885" s="149">
        <v>0.21060000000000001</v>
      </c>
      <c r="BD885" s="138">
        <v>0</v>
      </c>
      <c r="BE885" s="138"/>
      <c r="BF885" s="138"/>
      <c r="BG885" s="136">
        <v>0</v>
      </c>
      <c r="BH885" s="6">
        <v>5.15</v>
      </c>
      <c r="BI885" s="6">
        <v>2.65</v>
      </c>
      <c r="BJ885" s="136">
        <v>36307</v>
      </c>
      <c r="BK885" s="136">
        <v>4271</v>
      </c>
      <c r="BL885" s="136">
        <v>402</v>
      </c>
      <c r="BM885" s="136">
        <v>31634</v>
      </c>
      <c r="BN885" s="238">
        <v>232888</v>
      </c>
      <c r="BO885" s="136">
        <v>54753.5</v>
      </c>
      <c r="BP885" s="136">
        <v>95878.284188888894</v>
      </c>
      <c r="BQ885" s="136">
        <v>31639.353255555601</v>
      </c>
      <c r="BR885" s="136">
        <v>309829.55771111097</v>
      </c>
      <c r="BS885" s="136">
        <v>42812.747733333301</v>
      </c>
      <c r="BT885" s="136">
        <v>7167.9735777777796</v>
      </c>
      <c r="BU885" s="136">
        <v>64999.880155555598</v>
      </c>
    </row>
    <row r="886" spans="1:73">
      <c r="A886" s="4" t="s">
        <v>88</v>
      </c>
      <c r="B886" s="137">
        <v>18</v>
      </c>
      <c r="C886" s="137">
        <v>1997</v>
      </c>
      <c r="D886" s="190">
        <v>3907816</v>
      </c>
      <c r="E886" s="141">
        <v>1814492</v>
      </c>
      <c r="F886" s="141">
        <v>102253</v>
      </c>
      <c r="G886" s="191">
        <v>5.3</v>
      </c>
      <c r="H886" s="209"/>
      <c r="I886" s="209"/>
      <c r="J886" s="209"/>
      <c r="K886" s="145">
        <v>105578</v>
      </c>
      <c r="L886" s="197"/>
      <c r="N886" s="140">
        <v>84293663</v>
      </c>
      <c r="O886" s="145">
        <v>184557</v>
      </c>
      <c r="P886" s="145">
        <v>157807</v>
      </c>
      <c r="Q886" s="145">
        <v>65294</v>
      </c>
      <c r="R886" s="145">
        <v>444421.8</v>
      </c>
      <c r="S886" s="145">
        <v>173515.8</v>
      </c>
      <c r="T886" s="145">
        <v>225</v>
      </c>
      <c r="U886" s="145">
        <v>262</v>
      </c>
      <c r="V886" s="145">
        <v>328</v>
      </c>
      <c r="W886" s="145">
        <v>120</v>
      </c>
      <c r="X886" s="145">
        <v>220</v>
      </c>
      <c r="Y886" s="145">
        <v>315</v>
      </c>
      <c r="Z886" s="145">
        <v>400</v>
      </c>
      <c r="AA886" s="136">
        <f>ROUND((T886+X886)-MAX(0.3*(T886-134-250),0),0)</f>
        <v>445</v>
      </c>
      <c r="AB886" s="136">
        <f>ROUND((U886+Y886)-MAX(0.3*(U886-134-250),0),0)</f>
        <v>577</v>
      </c>
      <c r="AC886" s="136">
        <f>ROUND((V886+Z886)-MAX(0.3*(V886-134-250),0),0)</f>
        <v>728</v>
      </c>
      <c r="AD886" s="203">
        <v>20145</v>
      </c>
      <c r="AE886" s="136">
        <v>484</v>
      </c>
      <c r="AF886" s="136">
        <v>0</v>
      </c>
      <c r="AG886" s="136">
        <f>SUM(AE886:AF886)</f>
        <v>484</v>
      </c>
      <c r="AH886" s="136">
        <f>ROUND((AG886+W886)-MAX(0.3*(AG886-134-250),0),0)</f>
        <v>574</v>
      </c>
      <c r="AI886" s="203">
        <v>623</v>
      </c>
      <c r="AJ886" s="204">
        <v>15.9</v>
      </c>
      <c r="AK886" s="136">
        <v>1</v>
      </c>
      <c r="AL886" s="136">
        <v>61</v>
      </c>
      <c r="AM886" s="136">
        <v>37</v>
      </c>
      <c r="AN886" s="6">
        <v>0.62</v>
      </c>
      <c r="AO886" s="136">
        <v>21</v>
      </c>
      <c r="AP886" s="136">
        <v>17</v>
      </c>
      <c r="AQ886" s="6">
        <v>0.55000000000000004</v>
      </c>
      <c r="AR886" s="149">
        <v>7.6499999999999999E-2</v>
      </c>
      <c r="AS886" s="149">
        <v>0.34</v>
      </c>
      <c r="AT886" s="149">
        <v>0.4</v>
      </c>
      <c r="AU886" s="149">
        <v>0.4</v>
      </c>
      <c r="AV886" s="136">
        <v>332</v>
      </c>
      <c r="AW886" s="136">
        <v>2210</v>
      </c>
      <c r="AX886" s="136">
        <v>3656</v>
      </c>
      <c r="AY886" s="136">
        <v>3656</v>
      </c>
      <c r="AZ886" s="149">
        <v>7.6499999999999999E-2</v>
      </c>
      <c r="BA886" s="149">
        <v>0.1598</v>
      </c>
      <c r="BB886" s="149">
        <v>0.21060000000000001</v>
      </c>
      <c r="BC886" s="149">
        <v>0.21060000000000001</v>
      </c>
      <c r="BD886" s="138">
        <v>0</v>
      </c>
      <c r="BE886" s="138"/>
      <c r="BF886" s="138"/>
      <c r="BG886" s="136">
        <v>0</v>
      </c>
      <c r="BH886" s="6">
        <v>5.15</v>
      </c>
      <c r="BI886" s="6">
        <v>4.25</v>
      </c>
      <c r="BJ886" s="136">
        <v>167803</v>
      </c>
      <c r="BK886" s="136">
        <v>22385</v>
      </c>
      <c r="BL886" s="136">
        <v>1615</v>
      </c>
      <c r="BM886" s="136">
        <v>143803</v>
      </c>
      <c r="BN886" s="238">
        <v>664454</v>
      </c>
      <c r="BO886" s="136">
        <v>122947.66666666701</v>
      </c>
      <c r="BP886" s="136">
        <v>226062.44931111101</v>
      </c>
      <c r="BQ886" s="136">
        <v>42296.681166666698</v>
      </c>
      <c r="BR886" s="136">
        <v>500038.115788889</v>
      </c>
      <c r="BS886" s="136">
        <v>124690.88012222201</v>
      </c>
      <c r="BT886" s="136">
        <v>13718.954355555599</v>
      </c>
      <c r="BU886" s="136">
        <v>172493.34772222201</v>
      </c>
    </row>
    <row r="887" spans="1:73">
      <c r="A887" s="4" t="s">
        <v>89</v>
      </c>
      <c r="B887" s="137">
        <v>19</v>
      </c>
      <c r="C887" s="137">
        <v>1997</v>
      </c>
      <c r="D887" s="190">
        <v>4351390</v>
      </c>
      <c r="E887" s="141">
        <v>1899922</v>
      </c>
      <c r="F887" s="141">
        <v>121318</v>
      </c>
      <c r="G887" s="191">
        <v>6</v>
      </c>
      <c r="H887" s="209"/>
      <c r="I887" s="209"/>
      <c r="J887" s="209"/>
      <c r="K887" s="145">
        <v>118868</v>
      </c>
      <c r="L887" s="197"/>
      <c r="N887" s="140">
        <v>93605316</v>
      </c>
      <c r="O887" s="145">
        <v>52944</v>
      </c>
      <c r="P887" s="145">
        <v>186565</v>
      </c>
      <c r="Q887" s="145">
        <v>56535</v>
      </c>
      <c r="R887" s="145">
        <v>575411</v>
      </c>
      <c r="S887" s="145">
        <v>219546.7</v>
      </c>
      <c r="T887" s="145">
        <v>138</v>
      </c>
      <c r="U887" s="145">
        <v>190</v>
      </c>
      <c r="V887" s="145">
        <v>234</v>
      </c>
      <c r="W887" s="145">
        <v>120</v>
      </c>
      <c r="X887" s="145">
        <v>220</v>
      </c>
      <c r="Y887" s="145">
        <v>315</v>
      </c>
      <c r="Z887" s="145">
        <v>400</v>
      </c>
      <c r="AA887" s="136">
        <f>ROUND((T887+X887)-MAX(0.3*(T887-134-250),0),0)</f>
        <v>358</v>
      </c>
      <c r="AB887" s="136">
        <f>ROUND((U887+Y887)-MAX(0.3*(U887-134-250),0),0)</f>
        <v>505</v>
      </c>
      <c r="AC887" s="136">
        <f>ROUND((V887+Z887)-MAX(0.3*(V887-134-250),0),0)</f>
        <v>634</v>
      </c>
      <c r="AD887" s="203">
        <v>21111</v>
      </c>
      <c r="AE887" s="136">
        <v>484</v>
      </c>
      <c r="AF887" s="136">
        <v>0</v>
      </c>
      <c r="AG887" s="136">
        <f>SUM(AE887:AF887)</f>
        <v>484</v>
      </c>
      <c r="AH887" s="136">
        <f>ROUND((AG887+W887)-MAX(0.3*(AG887-134-250),0),0)</f>
        <v>574</v>
      </c>
      <c r="AI887" s="203">
        <v>691</v>
      </c>
      <c r="AJ887" s="204">
        <v>16.3</v>
      </c>
      <c r="AK887" s="136">
        <v>0</v>
      </c>
      <c r="AL887" s="136">
        <v>78</v>
      </c>
      <c r="AM887" s="136">
        <v>27</v>
      </c>
      <c r="AN887" s="6">
        <v>0.74</v>
      </c>
      <c r="AO887" s="136">
        <v>26</v>
      </c>
      <c r="AP887" s="136">
        <v>13</v>
      </c>
      <c r="AQ887" s="6">
        <v>0.67</v>
      </c>
      <c r="AR887" s="149">
        <v>7.6499999999999999E-2</v>
      </c>
      <c r="AS887" s="149">
        <v>0.34</v>
      </c>
      <c r="AT887" s="149">
        <v>0.4</v>
      </c>
      <c r="AU887" s="149">
        <v>0.4</v>
      </c>
      <c r="AV887" s="136">
        <v>332</v>
      </c>
      <c r="AW887" s="136">
        <v>2210</v>
      </c>
      <c r="AX887" s="136">
        <v>3656</v>
      </c>
      <c r="AY887" s="136">
        <v>3656</v>
      </c>
      <c r="AZ887" s="149">
        <v>7.6499999999999999E-2</v>
      </c>
      <c r="BA887" s="149">
        <v>0.1598</v>
      </c>
      <c r="BB887" s="149">
        <v>0.21060000000000001</v>
      </c>
      <c r="BC887" s="149">
        <v>0.21060000000000001</v>
      </c>
      <c r="BD887" s="138">
        <v>0</v>
      </c>
      <c r="BE887" s="138"/>
      <c r="BF887" s="138"/>
      <c r="BG887" s="136">
        <v>0</v>
      </c>
      <c r="BH887" s="6">
        <v>5.15</v>
      </c>
      <c r="BI887" s="6">
        <v>5.15</v>
      </c>
      <c r="BJ887" s="136">
        <v>175320</v>
      </c>
      <c r="BK887" s="136">
        <v>29777</v>
      </c>
      <c r="BL887" s="136">
        <v>2107</v>
      </c>
      <c r="BM887" s="136">
        <v>143436</v>
      </c>
      <c r="BN887" s="238">
        <v>746461</v>
      </c>
      <c r="BO887" s="136">
        <v>139222.5</v>
      </c>
      <c r="BP887" s="136">
        <v>372828.89117777802</v>
      </c>
      <c r="BQ887" s="136">
        <v>51840.204155555599</v>
      </c>
      <c r="BR887" s="136">
        <v>660012.70526666695</v>
      </c>
      <c r="BS887" s="136">
        <v>191966.905833333</v>
      </c>
      <c r="BT887" s="136">
        <v>14172.2856111111</v>
      </c>
      <c r="BU887" s="136">
        <v>233119.86097777801</v>
      </c>
    </row>
    <row r="888" spans="1:73">
      <c r="A888" s="4" t="s">
        <v>90</v>
      </c>
      <c r="B888" s="137">
        <v>20</v>
      </c>
      <c r="C888" s="137">
        <v>1997</v>
      </c>
      <c r="D888" s="190">
        <v>1245215</v>
      </c>
      <c r="E888" s="141">
        <v>623530</v>
      </c>
      <c r="F888" s="141">
        <v>33179</v>
      </c>
      <c r="G888" s="191">
        <v>5.0999999999999996</v>
      </c>
      <c r="H888" s="209"/>
      <c r="I888" s="209"/>
      <c r="J888" s="209"/>
      <c r="K888" s="145">
        <v>30805</v>
      </c>
      <c r="L888" s="197"/>
      <c r="N888" s="140">
        <v>28858308</v>
      </c>
      <c r="O888" s="145">
        <v>9624</v>
      </c>
      <c r="P888" s="145">
        <v>49397</v>
      </c>
      <c r="Q888" s="145">
        <v>18470</v>
      </c>
      <c r="R888" s="145">
        <v>123766.5</v>
      </c>
      <c r="S888" s="145">
        <v>58449.25</v>
      </c>
      <c r="T888" s="145">
        <v>312</v>
      </c>
      <c r="U888" s="145">
        <v>418</v>
      </c>
      <c r="V888" s="145">
        <v>526</v>
      </c>
      <c r="W888" s="145">
        <v>120</v>
      </c>
      <c r="X888" s="145">
        <v>220</v>
      </c>
      <c r="Y888" s="145">
        <v>315</v>
      </c>
      <c r="Z888" s="145">
        <v>400</v>
      </c>
      <c r="AA888" s="136">
        <f>ROUND((T888+X888)-MAX(0.3*(T888-134-250),0),0)</f>
        <v>532</v>
      </c>
      <c r="AB888" s="136">
        <f>ROUND((U888+Y888)-MAX(0.3*(U888-134-250),0),0)</f>
        <v>723</v>
      </c>
      <c r="AC888" s="136">
        <f>ROUND((V888+Z888)-MAX(0.3*(V888-134-250),0),0)</f>
        <v>883</v>
      </c>
      <c r="AD888" s="203">
        <v>1534</v>
      </c>
      <c r="AE888" s="136">
        <v>484</v>
      </c>
      <c r="AF888" s="136">
        <v>10</v>
      </c>
      <c r="AG888" s="136">
        <f>SUM(AE888:AF888)</f>
        <v>494</v>
      </c>
      <c r="AH888" s="136">
        <f>ROUND((AG888+W888)-MAX(0.3*(AG888-134-250),0),0)</f>
        <v>581</v>
      </c>
      <c r="AI888" s="203">
        <v>124</v>
      </c>
      <c r="AJ888" s="204">
        <v>10.1</v>
      </c>
      <c r="AK888" s="136">
        <v>0</v>
      </c>
      <c r="AL888" s="136">
        <v>75</v>
      </c>
      <c r="AM888" s="136">
        <v>75</v>
      </c>
      <c r="AN888" s="6">
        <v>0.5</v>
      </c>
      <c r="AO888" s="136">
        <v>16</v>
      </c>
      <c r="AP888" s="136">
        <v>18</v>
      </c>
      <c r="AQ888" s="6">
        <v>0.47</v>
      </c>
      <c r="AR888" s="149">
        <v>7.6499999999999999E-2</v>
      </c>
      <c r="AS888" s="149">
        <v>0.34</v>
      </c>
      <c r="AT888" s="149">
        <v>0.4</v>
      </c>
      <c r="AU888" s="149">
        <v>0.4</v>
      </c>
      <c r="AV888" s="136">
        <v>332</v>
      </c>
      <c r="AW888" s="136">
        <v>2210</v>
      </c>
      <c r="AX888" s="136">
        <v>3656</v>
      </c>
      <c r="AY888" s="136">
        <v>3656</v>
      </c>
      <c r="AZ888" s="149">
        <v>7.6499999999999999E-2</v>
      </c>
      <c r="BA888" s="149">
        <v>0.1598</v>
      </c>
      <c r="BB888" s="149">
        <v>0.21060000000000001</v>
      </c>
      <c r="BC888" s="149">
        <v>0.21060000000000001</v>
      </c>
      <c r="BD888" s="138">
        <v>0</v>
      </c>
      <c r="BE888" s="138"/>
      <c r="BF888" s="138"/>
      <c r="BG888" s="136">
        <v>0</v>
      </c>
      <c r="BH888" s="6">
        <v>4.75</v>
      </c>
      <c r="BI888" s="6">
        <v>4.75</v>
      </c>
      <c r="BJ888" s="136">
        <v>28192</v>
      </c>
      <c r="BK888" s="136">
        <v>3949</v>
      </c>
      <c r="BL888" s="136">
        <v>253</v>
      </c>
      <c r="BM888" s="136">
        <v>23990</v>
      </c>
      <c r="BN888" s="238">
        <v>167221</v>
      </c>
      <c r="BO888" s="136">
        <v>26663.416666666668</v>
      </c>
      <c r="BP888" s="136">
        <v>42246.535711111101</v>
      </c>
      <c r="BQ888" s="136">
        <v>10282.351011111101</v>
      </c>
      <c r="BR888" s="136">
        <v>104327.46015555599</v>
      </c>
      <c r="BS888" s="136">
        <v>15603.649433333299</v>
      </c>
      <c r="BT888" s="136">
        <v>1814.5946444444401</v>
      </c>
      <c r="BU888" s="136">
        <v>23494.905922222199</v>
      </c>
    </row>
    <row r="889" spans="1:73">
      <c r="A889" s="4" t="s">
        <v>91</v>
      </c>
      <c r="B889" s="137">
        <v>21</v>
      </c>
      <c r="C889" s="137">
        <v>1997</v>
      </c>
      <c r="D889" s="190">
        <v>5092914</v>
      </c>
      <c r="E889" s="141">
        <v>2629577</v>
      </c>
      <c r="F889" s="141">
        <v>137413</v>
      </c>
      <c r="G889" s="191">
        <v>5</v>
      </c>
      <c r="H889" s="209"/>
      <c r="I889" s="209"/>
      <c r="J889" s="209"/>
      <c r="K889" s="145">
        <v>162802</v>
      </c>
      <c r="L889" s="197"/>
      <c r="N889" s="140">
        <v>151291853</v>
      </c>
      <c r="O889" s="145">
        <v>282324</v>
      </c>
      <c r="P889" s="145">
        <v>163089</v>
      </c>
      <c r="Q889" s="145">
        <v>59230</v>
      </c>
      <c r="R889" s="145">
        <v>354435.9</v>
      </c>
      <c r="S889" s="145">
        <v>151909.9</v>
      </c>
      <c r="T889" s="145">
        <v>295</v>
      </c>
      <c r="U889" s="145">
        <v>377</v>
      </c>
      <c r="V889" s="145">
        <v>455</v>
      </c>
      <c r="W889" s="145">
        <v>120</v>
      </c>
      <c r="X889" s="145">
        <v>220</v>
      </c>
      <c r="Y889" s="145">
        <v>315</v>
      </c>
      <c r="Z889" s="145">
        <v>400</v>
      </c>
      <c r="AA889" s="136">
        <f>ROUND((T889+X889)-MAX(0.3*(T889-134-250),0),0)</f>
        <v>515</v>
      </c>
      <c r="AB889" s="136">
        <f>ROUND((U889+Y889)-MAX(0.3*(U889-134-250),0),0)</f>
        <v>692</v>
      </c>
      <c r="AC889" s="136">
        <f>ROUND((V889+Z889)-MAX(0.3*(V889-134-250),0),0)</f>
        <v>834</v>
      </c>
      <c r="AD889" s="203">
        <v>12910</v>
      </c>
      <c r="AE889" s="136">
        <v>484</v>
      </c>
      <c r="AF889" s="136">
        <v>0</v>
      </c>
      <c r="AG889" s="136">
        <f>SUM(AE889:AF889)</f>
        <v>484</v>
      </c>
      <c r="AH889" s="136">
        <f>ROUND((AG889+W889)-MAX(0.3*(AG889-134-250),0),0)</f>
        <v>574</v>
      </c>
      <c r="AI889" s="203">
        <v>422</v>
      </c>
      <c r="AJ889" s="204">
        <v>8.4</v>
      </c>
      <c r="AK889" s="136">
        <v>1</v>
      </c>
      <c r="AL889" s="136">
        <v>100</v>
      </c>
      <c r="AM889" s="136">
        <v>41</v>
      </c>
      <c r="AN889" s="6">
        <v>0.71</v>
      </c>
      <c r="AO889" s="136">
        <v>32</v>
      </c>
      <c r="AP889" s="136">
        <v>15</v>
      </c>
      <c r="AQ889" s="6">
        <v>0.68</v>
      </c>
      <c r="AR889" s="149">
        <v>7.6499999999999999E-2</v>
      </c>
      <c r="AS889" s="149">
        <v>0.34</v>
      </c>
      <c r="AT889" s="149">
        <v>0.4</v>
      </c>
      <c r="AU889" s="149">
        <v>0.4</v>
      </c>
      <c r="AV889" s="136">
        <v>332</v>
      </c>
      <c r="AW889" s="136">
        <v>2210</v>
      </c>
      <c r="AX889" s="136">
        <v>3656</v>
      </c>
      <c r="AY889" s="136">
        <v>3656</v>
      </c>
      <c r="AZ889" s="149">
        <v>7.6499999999999999E-2</v>
      </c>
      <c r="BA889" s="149">
        <v>0.1598</v>
      </c>
      <c r="BB889" s="149">
        <v>0.21060000000000001</v>
      </c>
      <c r="BC889" s="149">
        <v>0.21060000000000001</v>
      </c>
      <c r="BD889" s="138">
        <v>0.5</v>
      </c>
      <c r="BE889" s="138"/>
      <c r="BF889" s="138"/>
      <c r="BG889" s="136">
        <v>0</v>
      </c>
      <c r="BH889" s="6">
        <v>5.15</v>
      </c>
      <c r="BI889" s="6">
        <v>5.15</v>
      </c>
      <c r="BJ889" s="136">
        <v>85117</v>
      </c>
      <c r="BK889" s="136">
        <v>16103</v>
      </c>
      <c r="BL889" s="136">
        <v>796</v>
      </c>
      <c r="BM889" s="136">
        <v>68218</v>
      </c>
      <c r="BN889" s="238">
        <v>402002</v>
      </c>
      <c r="BO889" s="136">
        <v>91412.166666666701</v>
      </c>
      <c r="BP889" s="136">
        <v>175936.40933333299</v>
      </c>
      <c r="BQ889" s="136">
        <v>28705.955600000001</v>
      </c>
      <c r="BR889" s="136">
        <v>375705.86119999998</v>
      </c>
      <c r="BS889" s="136">
        <v>66352.8498555556</v>
      </c>
      <c r="BT889" s="136">
        <v>5260.7227000000003</v>
      </c>
      <c r="BU889" s="136">
        <v>80034.280233333295</v>
      </c>
    </row>
    <row r="890" spans="1:73">
      <c r="A890" s="4" t="s">
        <v>92</v>
      </c>
      <c r="B890" s="137">
        <v>22</v>
      </c>
      <c r="C890" s="137">
        <v>1997</v>
      </c>
      <c r="D890" s="190">
        <v>6115476</v>
      </c>
      <c r="E890" s="141">
        <v>3176134</v>
      </c>
      <c r="F890" s="141">
        <v>129526</v>
      </c>
      <c r="G890" s="191">
        <v>3.9</v>
      </c>
      <c r="H890" s="209"/>
      <c r="I890" s="209"/>
      <c r="J890" s="209"/>
      <c r="K890" s="145">
        <v>238165</v>
      </c>
      <c r="L890" s="197"/>
      <c r="N890" s="140">
        <v>193952126</v>
      </c>
      <c r="O890" s="145">
        <v>80216</v>
      </c>
      <c r="P890" s="145">
        <v>207138</v>
      </c>
      <c r="Q890" s="145">
        <v>77989</v>
      </c>
      <c r="R890" s="145">
        <v>339504.6</v>
      </c>
      <c r="S890" s="145">
        <v>149113.5</v>
      </c>
      <c r="T890" s="145">
        <v>474</v>
      </c>
      <c r="U890" s="145">
        <v>565</v>
      </c>
      <c r="V890" s="145">
        <v>651</v>
      </c>
      <c r="W890" s="145">
        <v>120</v>
      </c>
      <c r="X890" s="145">
        <v>220</v>
      </c>
      <c r="Y890" s="145">
        <v>315</v>
      </c>
      <c r="Z890" s="145">
        <v>400</v>
      </c>
      <c r="AA890" s="136">
        <f>ROUND((T890+X890)-MAX(0.3*(T890-134-250),0),0)</f>
        <v>667</v>
      </c>
      <c r="AB890" s="136">
        <f>ROUND((U890+Y890)-MAX(0.3*(U890-134-250),0),0)</f>
        <v>826</v>
      </c>
      <c r="AC890" s="136">
        <f>ROUND((V890+Z890)-MAX(0.3*(V890-134-250),0),0)</f>
        <v>971</v>
      </c>
      <c r="AD890" s="203">
        <v>16425</v>
      </c>
      <c r="AE890" s="136">
        <v>484</v>
      </c>
      <c r="AF890" s="136">
        <v>126</v>
      </c>
      <c r="AG890" s="136">
        <f>SUM(AE890:AF890)</f>
        <v>610</v>
      </c>
      <c r="AH890" s="136">
        <f>ROUND((AG890+W890)-MAX(0.3*(AG890-134-250),0),0)</f>
        <v>662</v>
      </c>
      <c r="AI890" s="203">
        <v>732</v>
      </c>
      <c r="AJ890" s="204">
        <v>12.2</v>
      </c>
      <c r="AK890" s="136">
        <v>0</v>
      </c>
      <c r="AL890" s="136">
        <v>121</v>
      </c>
      <c r="AM890" s="136">
        <v>33</v>
      </c>
      <c r="AN890" s="6">
        <v>0.79</v>
      </c>
      <c r="AO890" s="136">
        <v>30</v>
      </c>
      <c r="AP890" s="136">
        <v>10</v>
      </c>
      <c r="AQ890" s="6">
        <v>0.75</v>
      </c>
      <c r="AR890" s="149">
        <v>7.6499999999999999E-2</v>
      </c>
      <c r="AS890" s="149">
        <v>0.34</v>
      </c>
      <c r="AT890" s="149">
        <v>0.4</v>
      </c>
      <c r="AU890" s="149">
        <v>0.4</v>
      </c>
      <c r="AV890" s="136">
        <v>332</v>
      </c>
      <c r="AW890" s="136">
        <v>2210</v>
      </c>
      <c r="AX890" s="136">
        <v>3656</v>
      </c>
      <c r="AY890" s="136">
        <v>3656</v>
      </c>
      <c r="AZ890" s="149">
        <v>7.6499999999999999E-2</v>
      </c>
      <c r="BA890" s="149">
        <v>0.1598</v>
      </c>
      <c r="BB890" s="149">
        <v>0.21060000000000001</v>
      </c>
      <c r="BC890" s="149">
        <v>0.21060000000000001</v>
      </c>
      <c r="BD890" s="138">
        <v>0.1</v>
      </c>
      <c r="BE890" s="138"/>
      <c r="BF890" s="138"/>
      <c r="BG890" s="136">
        <v>1</v>
      </c>
      <c r="BH890" s="6">
        <v>5.15</v>
      </c>
      <c r="BI890" s="6">
        <v>5.25</v>
      </c>
      <c r="BJ890" s="136">
        <v>168431</v>
      </c>
      <c r="BK890" s="136">
        <v>46349</v>
      </c>
      <c r="BL890" s="136">
        <v>4464</v>
      </c>
      <c r="BM890" s="136">
        <v>117618</v>
      </c>
      <c r="BN890" s="238">
        <v>723472</v>
      </c>
      <c r="BO890" s="136">
        <v>118817.58333333299</v>
      </c>
      <c r="BP890" s="136">
        <v>194056.01138888899</v>
      </c>
      <c r="BQ890" s="136">
        <v>27267.0683444444</v>
      </c>
      <c r="BR890" s="136">
        <v>489598.82536666701</v>
      </c>
      <c r="BS890" s="136">
        <v>83718.042100000006</v>
      </c>
      <c r="BT890" s="136">
        <v>3324.4648666666699</v>
      </c>
      <c r="BU890" s="136">
        <v>97202.924611111099</v>
      </c>
    </row>
    <row r="891" spans="1:73">
      <c r="A891" s="4" t="s">
        <v>93</v>
      </c>
      <c r="B891" s="137">
        <v>23</v>
      </c>
      <c r="C891" s="137">
        <v>1997</v>
      </c>
      <c r="D891" s="190">
        <v>9785450</v>
      </c>
      <c r="E891" s="141">
        <v>4743163</v>
      </c>
      <c r="F891" s="141">
        <v>211395</v>
      </c>
      <c r="G891" s="191">
        <v>4.3</v>
      </c>
      <c r="H891" s="209"/>
      <c r="I891" s="209"/>
      <c r="J891" s="209"/>
      <c r="K891" s="145">
        <v>309476</v>
      </c>
      <c r="L891" s="197"/>
      <c r="N891" s="140">
        <v>253799739</v>
      </c>
      <c r="O891" s="145">
        <v>59495</v>
      </c>
      <c r="P891" s="145">
        <v>448704</v>
      </c>
      <c r="Q891" s="145">
        <v>151620</v>
      </c>
      <c r="R891" s="145">
        <v>838917</v>
      </c>
      <c r="S891" s="145">
        <v>366413.9</v>
      </c>
      <c r="T891" s="145">
        <v>371</v>
      </c>
      <c r="U891" s="145">
        <v>459</v>
      </c>
      <c r="V891" s="145">
        <v>563</v>
      </c>
      <c r="W891" s="145">
        <v>120</v>
      </c>
      <c r="X891" s="145">
        <v>220</v>
      </c>
      <c r="Y891" s="145">
        <v>315</v>
      </c>
      <c r="Z891" s="145">
        <v>400</v>
      </c>
      <c r="AA891" s="136">
        <f>ROUND((T891+X891)-MAX(0.3*(T891-134-250),0),0)</f>
        <v>591</v>
      </c>
      <c r="AB891" s="136">
        <f>ROUND((U891+Y891)-MAX(0.3*(U891-134-250),0),0)</f>
        <v>752</v>
      </c>
      <c r="AC891" s="136">
        <f>ROUND((V891+Z891)-MAX(0.3*(V891-134-250),0),0)</f>
        <v>909</v>
      </c>
      <c r="AD891" s="203">
        <v>23073</v>
      </c>
      <c r="AE891" s="136">
        <v>484</v>
      </c>
      <c r="AF891" s="136">
        <v>14</v>
      </c>
      <c r="AG891" s="136">
        <f>SUM(AE891:AF891)</f>
        <v>498</v>
      </c>
      <c r="AH891" s="136">
        <f>ROUND((AG891+W891)-MAX(0.3*(AG891-134-250),0),0)</f>
        <v>584</v>
      </c>
      <c r="AI891" s="203">
        <v>1006</v>
      </c>
      <c r="AJ891" s="204">
        <v>10.3</v>
      </c>
      <c r="AK891" s="136">
        <v>0</v>
      </c>
      <c r="AL891" s="136">
        <v>54</v>
      </c>
      <c r="AM891" s="136">
        <v>56</v>
      </c>
      <c r="AN891" s="6">
        <v>0.49</v>
      </c>
      <c r="AO891" s="136">
        <v>16</v>
      </c>
      <c r="AP891" s="136">
        <v>22</v>
      </c>
      <c r="AQ891" s="6">
        <v>0.42</v>
      </c>
      <c r="AR891" s="149">
        <v>7.6499999999999999E-2</v>
      </c>
      <c r="AS891" s="149">
        <v>0.34</v>
      </c>
      <c r="AT891" s="149">
        <v>0.4</v>
      </c>
      <c r="AU891" s="149">
        <v>0.4</v>
      </c>
      <c r="AV891" s="136">
        <v>332</v>
      </c>
      <c r="AW891" s="136">
        <v>2210</v>
      </c>
      <c r="AX891" s="136">
        <v>3656</v>
      </c>
      <c r="AY891" s="136">
        <v>3656</v>
      </c>
      <c r="AZ891" s="149">
        <v>7.6499999999999999E-2</v>
      </c>
      <c r="BA891" s="149">
        <v>0.1598</v>
      </c>
      <c r="BB891" s="149">
        <v>0.21060000000000001</v>
      </c>
      <c r="BC891" s="149">
        <v>0.21060000000000001</v>
      </c>
      <c r="BD891" s="138">
        <v>0</v>
      </c>
      <c r="BE891" s="138"/>
      <c r="BF891" s="138"/>
      <c r="BG891" s="136">
        <v>0</v>
      </c>
      <c r="BH891" s="6">
        <v>5.15</v>
      </c>
      <c r="BI891" s="6">
        <v>5.15</v>
      </c>
      <c r="BJ891" s="136">
        <v>209059</v>
      </c>
      <c r="BK891" s="136">
        <v>21131</v>
      </c>
      <c r="BL891" s="136">
        <v>1959</v>
      </c>
      <c r="BM891" s="136">
        <v>185969</v>
      </c>
      <c r="BN891" s="238">
        <v>1132783</v>
      </c>
      <c r="BO891" s="136">
        <v>218371.33333333299</v>
      </c>
      <c r="BP891" s="136">
        <v>332110.5687</v>
      </c>
      <c r="BQ891" s="136">
        <v>54227.689333333299</v>
      </c>
      <c r="BR891" s="136">
        <v>762115.90554444399</v>
      </c>
      <c r="BS891" s="136">
        <v>125278.832888889</v>
      </c>
      <c r="BT891" s="136">
        <v>9806.9664333333294</v>
      </c>
      <c r="BU891" s="136">
        <v>158500.53935555599</v>
      </c>
    </row>
    <row r="892" spans="1:73">
      <c r="A892" s="4" t="s">
        <v>94</v>
      </c>
      <c r="B892" s="137">
        <v>24</v>
      </c>
      <c r="C892" s="137">
        <v>1997</v>
      </c>
      <c r="D892" s="190">
        <v>4687726</v>
      </c>
      <c r="E892" s="141">
        <v>2591975</v>
      </c>
      <c r="F892" s="141">
        <v>87259</v>
      </c>
      <c r="G892" s="191">
        <v>3.3</v>
      </c>
      <c r="H892" s="209"/>
      <c r="I892" s="209"/>
      <c r="J892" s="209"/>
      <c r="K892" s="145">
        <v>156471</v>
      </c>
      <c r="L892" s="197"/>
      <c r="N892" s="140">
        <v>128314666</v>
      </c>
      <c r="O892" s="145">
        <v>112225</v>
      </c>
      <c r="P892" s="145">
        <v>156872</v>
      </c>
      <c r="Q892" s="145">
        <v>53340</v>
      </c>
      <c r="R892" s="145">
        <v>260476.4</v>
      </c>
      <c r="S892" s="145">
        <v>110394.5</v>
      </c>
      <c r="T892" s="145">
        <v>437</v>
      </c>
      <c r="U892" s="145">
        <v>532</v>
      </c>
      <c r="V892" s="145">
        <v>621</v>
      </c>
      <c r="W892" s="145">
        <v>120</v>
      </c>
      <c r="X892" s="145">
        <v>220</v>
      </c>
      <c r="Y892" s="145">
        <v>315</v>
      </c>
      <c r="Z892" s="145">
        <v>400</v>
      </c>
      <c r="AA892" s="136">
        <f>ROUND((T892+X892)-MAX(0.3*(T892-134-250),0),0)</f>
        <v>641</v>
      </c>
      <c r="AB892" s="136">
        <f>ROUND((U892+Y892)-MAX(0.3*(U892-134-250),0),0)</f>
        <v>803</v>
      </c>
      <c r="AC892" s="136">
        <f>ROUND((V892+Z892)-MAX(0.3*(V892-134-250),0),0)</f>
        <v>950</v>
      </c>
      <c r="AD892" s="203">
        <v>6147</v>
      </c>
      <c r="AE892" s="136">
        <v>484</v>
      </c>
      <c r="AF892" s="136">
        <v>81</v>
      </c>
      <c r="AG892" s="136">
        <f>SUM(AE892:AF892)</f>
        <v>565</v>
      </c>
      <c r="AH892" s="136">
        <f>ROUND((AG892+W892)-MAX(0.3*(AG892-134-250),0),0)</f>
        <v>631</v>
      </c>
      <c r="AI892" s="203">
        <v>457</v>
      </c>
      <c r="AJ892" s="204">
        <v>9.6</v>
      </c>
      <c r="AK892" s="136">
        <v>0</v>
      </c>
      <c r="AL892" s="136">
        <v>69</v>
      </c>
      <c r="AM892" s="136">
        <v>65</v>
      </c>
      <c r="AN892" s="6">
        <v>0.51</v>
      </c>
      <c r="AO892" s="136">
        <v>43</v>
      </c>
      <c r="AP892" s="136">
        <v>24</v>
      </c>
      <c r="AQ892" s="6">
        <v>0.64</v>
      </c>
      <c r="AR892" s="149">
        <v>7.6499999999999999E-2</v>
      </c>
      <c r="AS892" s="149">
        <v>0.34</v>
      </c>
      <c r="AT892" s="149">
        <v>0.4</v>
      </c>
      <c r="AU892" s="149">
        <v>0.4</v>
      </c>
      <c r="AV892" s="136">
        <v>332</v>
      </c>
      <c r="AW892" s="136">
        <v>2210</v>
      </c>
      <c r="AX892" s="136">
        <v>3656</v>
      </c>
      <c r="AY892" s="136">
        <v>3656</v>
      </c>
      <c r="AZ892" s="149">
        <v>7.6499999999999999E-2</v>
      </c>
      <c r="BA892" s="149">
        <v>0.1598</v>
      </c>
      <c r="BB892" s="149">
        <v>0.21060000000000001</v>
      </c>
      <c r="BC892" s="149">
        <v>0.21060000000000001</v>
      </c>
      <c r="BD892" s="138">
        <v>0.15</v>
      </c>
      <c r="BE892" s="138"/>
      <c r="BF892" s="138"/>
      <c r="BG892" s="136">
        <v>1</v>
      </c>
      <c r="BH892" s="6">
        <v>5.15</v>
      </c>
      <c r="BI892" s="6">
        <v>5.15</v>
      </c>
      <c r="BJ892" s="136">
        <v>62621</v>
      </c>
      <c r="BK892" s="136">
        <v>10286</v>
      </c>
      <c r="BL892" s="136">
        <v>732</v>
      </c>
      <c r="BM892" s="136">
        <v>51603</v>
      </c>
      <c r="BN892" s="238">
        <v>371483</v>
      </c>
      <c r="BO892" s="136">
        <v>94807.25</v>
      </c>
      <c r="BP892" s="136">
        <v>141442.23982222201</v>
      </c>
      <c r="BQ892" s="136">
        <v>45297.836344444397</v>
      </c>
      <c r="BR892" s="136">
        <v>545894.16275555606</v>
      </c>
      <c r="BS892" s="136">
        <v>51450.115955555601</v>
      </c>
      <c r="BT892" s="136">
        <v>6013.9297888888896</v>
      </c>
      <c r="BU892" s="136">
        <v>75831.835077777796</v>
      </c>
    </row>
    <row r="893" spans="1:73">
      <c r="A893" s="4" t="s">
        <v>95</v>
      </c>
      <c r="B893" s="137">
        <v>25</v>
      </c>
      <c r="C893" s="137">
        <v>1997</v>
      </c>
      <c r="D893" s="190">
        <v>2731826</v>
      </c>
      <c r="E893" s="141">
        <v>1200208</v>
      </c>
      <c r="F893" s="141">
        <v>72594</v>
      </c>
      <c r="G893" s="191">
        <v>5.7</v>
      </c>
      <c r="H893" s="209"/>
      <c r="I893" s="209"/>
      <c r="J893" s="209"/>
      <c r="K893" s="145">
        <v>58773</v>
      </c>
      <c r="L893" s="197"/>
      <c r="N893" s="140">
        <v>53121279</v>
      </c>
      <c r="O893" s="145">
        <v>21911</v>
      </c>
      <c r="P893" s="145">
        <v>102284</v>
      </c>
      <c r="Q893" s="145">
        <v>38513</v>
      </c>
      <c r="R893" s="145">
        <v>399061.7</v>
      </c>
      <c r="S893" s="145">
        <v>155465.70000000001</v>
      </c>
      <c r="T893" s="145">
        <v>96</v>
      </c>
      <c r="U893" s="145">
        <v>120</v>
      </c>
      <c r="V893" s="145">
        <v>144</v>
      </c>
      <c r="W893" s="145">
        <v>120</v>
      </c>
      <c r="X893" s="145">
        <v>220</v>
      </c>
      <c r="Y893" s="145">
        <v>315</v>
      </c>
      <c r="Z893" s="145">
        <v>400</v>
      </c>
      <c r="AA893" s="136">
        <f>ROUND((T893+X893)-MAX(0.3*(T893-134-250),0),0)</f>
        <v>316</v>
      </c>
      <c r="AB893" s="136">
        <f>ROUND((U893+Y893)-MAX(0.3*(U893-134-250),0),0)</f>
        <v>435</v>
      </c>
      <c r="AC893" s="136">
        <f>ROUND((V893+Z893)-MAX(0.3*(V893-134-250),0),0)</f>
        <v>544</v>
      </c>
      <c r="AD893" s="203">
        <v>14064</v>
      </c>
      <c r="AE893" s="136">
        <v>484</v>
      </c>
      <c r="AF893" s="136">
        <v>0</v>
      </c>
      <c r="AG893" s="136">
        <f>SUM(AE893:AF893)</f>
        <v>484</v>
      </c>
      <c r="AH893" s="136">
        <f>ROUND((AG893+W893)-MAX(0.3*(AG893-134-250),0),0)</f>
        <v>574</v>
      </c>
      <c r="AI893" s="203">
        <v>455</v>
      </c>
      <c r="AJ893" s="204">
        <v>16.7</v>
      </c>
      <c r="AK893" s="136">
        <v>0</v>
      </c>
      <c r="AL893" s="136">
        <v>85</v>
      </c>
      <c r="AM893" s="136">
        <v>34</v>
      </c>
      <c r="AN893" s="6">
        <v>0.71</v>
      </c>
      <c r="AO893" s="136">
        <v>34</v>
      </c>
      <c r="AP893" s="136">
        <v>18</v>
      </c>
      <c r="AQ893" s="6">
        <v>0.65</v>
      </c>
      <c r="AR893" s="149">
        <v>7.6499999999999999E-2</v>
      </c>
      <c r="AS893" s="149">
        <v>0.34</v>
      </c>
      <c r="AT893" s="149">
        <v>0.4</v>
      </c>
      <c r="AU893" s="149">
        <v>0.4</v>
      </c>
      <c r="AV893" s="136">
        <v>332</v>
      </c>
      <c r="AW893" s="136">
        <v>2210</v>
      </c>
      <c r="AX893" s="136">
        <v>3656</v>
      </c>
      <c r="AY893" s="136">
        <v>3656</v>
      </c>
      <c r="AZ893" s="149">
        <v>7.6499999999999999E-2</v>
      </c>
      <c r="BA893" s="149">
        <v>0.1598</v>
      </c>
      <c r="BB893" s="149">
        <v>0.21060000000000001</v>
      </c>
      <c r="BC893" s="149">
        <v>0.21060000000000001</v>
      </c>
      <c r="BD893" s="138">
        <v>0</v>
      </c>
      <c r="BE893" s="138"/>
      <c r="BF893" s="138"/>
      <c r="BG893" s="136">
        <v>0</v>
      </c>
      <c r="BH893" s="6">
        <v>5.15</v>
      </c>
      <c r="BI893" s="6">
        <v>5.15</v>
      </c>
      <c r="BJ893" s="136">
        <v>135946</v>
      </c>
      <c r="BK893" s="136">
        <v>27956</v>
      </c>
      <c r="BL893" s="136">
        <v>1383</v>
      </c>
      <c r="BM893" s="136">
        <v>106607</v>
      </c>
      <c r="BN893" s="238">
        <v>504017</v>
      </c>
      <c r="BO893" s="136">
        <v>100124.16666666663</v>
      </c>
      <c r="BP893" s="136">
        <v>255240.822288889</v>
      </c>
      <c r="BQ893" s="136">
        <v>33203.578788888903</v>
      </c>
      <c r="BR893" s="136">
        <v>402540.09350000002</v>
      </c>
      <c r="BS893" s="136">
        <v>141181.25766666699</v>
      </c>
      <c r="BT893" s="136">
        <v>10842.6395222222</v>
      </c>
      <c r="BU893" s="136">
        <v>169022.89345555601</v>
      </c>
    </row>
    <row r="894" spans="1:73">
      <c r="A894" s="4" t="s">
        <v>96</v>
      </c>
      <c r="B894" s="137">
        <v>26</v>
      </c>
      <c r="C894" s="137">
        <v>1997</v>
      </c>
      <c r="D894" s="190">
        <v>5407113</v>
      </c>
      <c r="E894" s="141">
        <v>2800544</v>
      </c>
      <c r="F894" s="141">
        <v>127326</v>
      </c>
      <c r="G894" s="191">
        <v>4.3</v>
      </c>
      <c r="H894" s="209"/>
      <c r="I894" s="209"/>
      <c r="J894" s="209"/>
      <c r="K894" s="145">
        <v>162816</v>
      </c>
      <c r="L894" s="197"/>
      <c r="N894" s="140">
        <v>134265735</v>
      </c>
      <c r="O894" s="145">
        <v>43785</v>
      </c>
      <c r="P894" s="145">
        <v>196937</v>
      </c>
      <c r="Q894" s="145">
        <v>71752</v>
      </c>
      <c r="R894" s="145">
        <v>477702.5</v>
      </c>
      <c r="S894" s="145">
        <v>199413.3</v>
      </c>
      <c r="T894" s="145">
        <v>234</v>
      </c>
      <c r="U894" s="145">
        <v>292</v>
      </c>
      <c r="V894" s="145">
        <v>342</v>
      </c>
      <c r="W894" s="145">
        <v>120</v>
      </c>
      <c r="X894" s="145">
        <v>220</v>
      </c>
      <c r="Y894" s="145">
        <v>315</v>
      </c>
      <c r="Z894" s="145">
        <v>400</v>
      </c>
      <c r="AA894" s="136">
        <f>ROUND((T894+X894)-MAX(0.3*(T894-134-250),0),0)</f>
        <v>454</v>
      </c>
      <c r="AB894" s="136">
        <f>ROUND((U894+Y894)-MAX(0.3*(U894-134-250),0),0)</f>
        <v>607</v>
      </c>
      <c r="AC894" s="136">
        <f>ROUND((V894+Z894)-MAX(0.3*(V894-134-250),0),0)</f>
        <v>742</v>
      </c>
      <c r="AD894" s="203">
        <v>17678</v>
      </c>
      <c r="AE894" s="136">
        <v>484</v>
      </c>
      <c r="AF894" s="136">
        <v>0</v>
      </c>
      <c r="AG894" s="136">
        <f>SUM(AE894:AF894)</f>
        <v>484</v>
      </c>
      <c r="AH894" s="136">
        <f>ROUND((AG894+W894)-MAX(0.3*(AG894-134-250),0),0)</f>
        <v>574</v>
      </c>
      <c r="AI894" s="203">
        <v>627</v>
      </c>
      <c r="AJ894" s="204">
        <v>11.8</v>
      </c>
      <c r="AK894" s="136">
        <v>1</v>
      </c>
      <c r="AL894" s="136">
        <v>81</v>
      </c>
      <c r="AM894" s="136">
        <v>76</v>
      </c>
      <c r="AN894" s="6">
        <v>0.52</v>
      </c>
      <c r="AO894" s="136">
        <v>19</v>
      </c>
      <c r="AP894" s="136">
        <v>15</v>
      </c>
      <c r="AQ894" s="6">
        <v>0.56000000000000005</v>
      </c>
      <c r="AR894" s="149">
        <v>7.6499999999999999E-2</v>
      </c>
      <c r="AS894" s="149">
        <v>0.34</v>
      </c>
      <c r="AT894" s="149">
        <v>0.4</v>
      </c>
      <c r="AU894" s="149">
        <v>0.4</v>
      </c>
      <c r="AV894" s="136">
        <v>332</v>
      </c>
      <c r="AW894" s="136">
        <v>2210</v>
      </c>
      <c r="AX894" s="136">
        <v>3656</v>
      </c>
      <c r="AY894" s="136">
        <v>3656</v>
      </c>
      <c r="AZ894" s="149">
        <v>7.6499999999999999E-2</v>
      </c>
      <c r="BA894" s="149">
        <v>0.1598</v>
      </c>
      <c r="BB894" s="149">
        <v>0.21060000000000001</v>
      </c>
      <c r="BC894" s="149">
        <v>0.21060000000000001</v>
      </c>
      <c r="BD894" s="138">
        <v>0</v>
      </c>
      <c r="BE894" s="138"/>
      <c r="BF894" s="138"/>
      <c r="BG894" s="136">
        <v>0</v>
      </c>
      <c r="BH894" s="6">
        <v>5.15</v>
      </c>
      <c r="BI894" s="6">
        <v>5.15</v>
      </c>
      <c r="BJ894" s="136">
        <v>112521</v>
      </c>
      <c r="BK894" s="136">
        <v>15348</v>
      </c>
      <c r="BL894" s="136">
        <v>1011</v>
      </c>
      <c r="BM894" s="136">
        <v>96162</v>
      </c>
      <c r="BN894" s="238">
        <v>540487</v>
      </c>
      <c r="BO894" s="136">
        <v>131638</v>
      </c>
      <c r="BP894" s="136">
        <v>221262.522555556</v>
      </c>
      <c r="BQ894" s="136">
        <v>42518.039288888896</v>
      </c>
      <c r="BR894" s="136">
        <v>578080.66641111101</v>
      </c>
      <c r="BS894" s="136">
        <v>103799.202744444</v>
      </c>
      <c r="BT894" s="136">
        <v>10036.051911111101</v>
      </c>
      <c r="BU894" s="136">
        <v>142318.710311111</v>
      </c>
    </row>
    <row r="895" spans="1:73">
      <c r="A895" s="4" t="s">
        <v>97</v>
      </c>
      <c r="B895" s="137">
        <v>27</v>
      </c>
      <c r="C895" s="137">
        <v>1997</v>
      </c>
      <c r="D895" s="190">
        <v>878706</v>
      </c>
      <c r="E895" s="141">
        <v>428555</v>
      </c>
      <c r="F895" s="141">
        <v>24153</v>
      </c>
      <c r="G895" s="191">
        <v>5.3</v>
      </c>
      <c r="H895" s="209"/>
      <c r="I895" s="209"/>
      <c r="J895" s="209"/>
      <c r="K895" s="145">
        <v>19389</v>
      </c>
      <c r="L895" s="197"/>
      <c r="N895" s="140">
        <v>18044406</v>
      </c>
      <c r="O895" s="145">
        <v>78342</v>
      </c>
      <c r="P895" s="145">
        <v>26218</v>
      </c>
      <c r="Q895" s="145">
        <v>8886</v>
      </c>
      <c r="R895" s="145">
        <v>66604.66</v>
      </c>
      <c r="S895" s="145">
        <v>26750</v>
      </c>
      <c r="T895" s="145">
        <v>349</v>
      </c>
      <c r="U895" s="145">
        <v>438</v>
      </c>
      <c r="V895" s="145">
        <v>527</v>
      </c>
      <c r="W895" s="145">
        <v>120</v>
      </c>
      <c r="X895" s="145">
        <v>220</v>
      </c>
      <c r="Y895" s="145">
        <v>315</v>
      </c>
      <c r="Z895" s="145">
        <v>400</v>
      </c>
      <c r="AA895" s="136">
        <f>ROUND((T895+X895)-MAX(0.3*(T895-134-250),0),0)</f>
        <v>569</v>
      </c>
      <c r="AB895" s="136">
        <f>ROUND((U895+Y895)-MAX(0.3*(U895-134-250),0),0)</f>
        <v>737</v>
      </c>
      <c r="AC895" s="136">
        <f>ROUND((V895+Z895)-MAX(0.3*(V895-134-250),0),0)</f>
        <v>884</v>
      </c>
      <c r="AD895" s="203">
        <v>1167</v>
      </c>
      <c r="AE895" s="136">
        <v>484</v>
      </c>
      <c r="AF895" s="136">
        <v>0</v>
      </c>
      <c r="AG895" s="136">
        <f>SUM(AE895:AF895)</f>
        <v>484</v>
      </c>
      <c r="AH895" s="136">
        <f>ROUND((AG895+W895)-MAX(0.3*(AG895-134-250),0),0)</f>
        <v>574</v>
      </c>
      <c r="AI895" s="203">
        <v>139</v>
      </c>
      <c r="AJ895" s="204">
        <v>15.6</v>
      </c>
      <c r="AK895" s="136">
        <v>0</v>
      </c>
      <c r="AL895" s="136">
        <v>33</v>
      </c>
      <c r="AM895" s="136">
        <v>67</v>
      </c>
      <c r="AN895" s="6">
        <v>0.33</v>
      </c>
      <c r="AO895" s="136">
        <v>19</v>
      </c>
      <c r="AP895" s="136">
        <v>31</v>
      </c>
      <c r="AQ895" s="6">
        <v>0.38</v>
      </c>
      <c r="AR895" s="149">
        <v>7.6499999999999999E-2</v>
      </c>
      <c r="AS895" s="149">
        <v>0.34</v>
      </c>
      <c r="AT895" s="149">
        <v>0.4</v>
      </c>
      <c r="AU895" s="149">
        <v>0.4</v>
      </c>
      <c r="AV895" s="136">
        <v>332</v>
      </c>
      <c r="AW895" s="136">
        <v>2210</v>
      </c>
      <c r="AX895" s="136">
        <v>3656</v>
      </c>
      <c r="AY895" s="136">
        <v>3656</v>
      </c>
      <c r="AZ895" s="149">
        <v>7.6499999999999999E-2</v>
      </c>
      <c r="BA895" s="149">
        <v>0.1598</v>
      </c>
      <c r="BB895" s="149">
        <v>0.21060000000000001</v>
      </c>
      <c r="BC895" s="149">
        <v>0.21060000000000001</v>
      </c>
      <c r="BD895" s="138">
        <v>0</v>
      </c>
      <c r="BE895" s="138"/>
      <c r="BF895" s="138"/>
      <c r="BG895" s="136">
        <v>0</v>
      </c>
      <c r="BH895" s="6">
        <v>5.15</v>
      </c>
      <c r="BI895" s="6">
        <v>5.15</v>
      </c>
      <c r="BJ895" s="136">
        <v>13747</v>
      </c>
      <c r="BK895" s="136">
        <v>1565</v>
      </c>
      <c r="BL895" s="136">
        <v>134</v>
      </c>
      <c r="BM895" s="136">
        <v>12048</v>
      </c>
      <c r="BN895" s="238">
        <v>95562</v>
      </c>
      <c r="BO895" s="136">
        <v>21679.083333333299</v>
      </c>
      <c r="BP895" s="136">
        <v>32119.558300000001</v>
      </c>
      <c r="BQ895" s="136">
        <v>8423.3955666666698</v>
      </c>
      <c r="BR895" s="136">
        <v>84104.159188888894</v>
      </c>
      <c r="BS895" s="136">
        <v>10688.0476555556</v>
      </c>
      <c r="BT895" s="136">
        <v>1167.25567777778</v>
      </c>
      <c r="BU895" s="136">
        <v>14548.3639</v>
      </c>
    </row>
    <row r="896" spans="1:73">
      <c r="A896" s="4" t="s">
        <v>98</v>
      </c>
      <c r="B896" s="137">
        <v>28</v>
      </c>
      <c r="C896" s="137">
        <v>1997</v>
      </c>
      <c r="D896" s="190">
        <v>1656042</v>
      </c>
      <c r="E896" s="141">
        <v>898310</v>
      </c>
      <c r="F896" s="141">
        <v>23002</v>
      </c>
      <c r="G896" s="191">
        <v>2.5</v>
      </c>
      <c r="H896" s="209"/>
      <c r="I896" s="209"/>
      <c r="J896" s="209"/>
      <c r="K896" s="145">
        <v>50661</v>
      </c>
      <c r="L896" s="197"/>
      <c r="N896" s="140">
        <v>41937191</v>
      </c>
      <c r="O896" s="145">
        <v>5173</v>
      </c>
      <c r="P896" s="145">
        <v>37418</v>
      </c>
      <c r="Q896" s="145">
        <v>13859</v>
      </c>
      <c r="R896" s="145">
        <v>97175.83</v>
      </c>
      <c r="S896" s="145">
        <v>40602.160000000003</v>
      </c>
      <c r="T896" s="145">
        <v>293</v>
      </c>
      <c r="U896" s="145">
        <v>364</v>
      </c>
      <c r="V896" s="145">
        <v>435</v>
      </c>
      <c r="W896" s="145">
        <v>120</v>
      </c>
      <c r="X896" s="145">
        <v>220</v>
      </c>
      <c r="Y896" s="145">
        <v>315</v>
      </c>
      <c r="Z896" s="145">
        <v>400</v>
      </c>
      <c r="AA896" s="136">
        <f>ROUND((T896+X896)-MAX(0.3*(T896-134-250),0),0)</f>
        <v>513</v>
      </c>
      <c r="AB896" s="136">
        <f>ROUND((U896+Y896)-MAX(0.3*(U896-134-250),0),0)</f>
        <v>679</v>
      </c>
      <c r="AC896" s="136">
        <f>ROUND((V896+Z896)-MAX(0.3*(V896-134-250),0),0)</f>
        <v>820</v>
      </c>
      <c r="AD896" s="203">
        <v>2233</v>
      </c>
      <c r="AE896" s="136">
        <v>484</v>
      </c>
      <c r="AF896" s="136">
        <v>8</v>
      </c>
      <c r="AG896" s="136">
        <f>SUM(AE896:AF896)</f>
        <v>492</v>
      </c>
      <c r="AH896" s="136">
        <f>ROUND((AG896+W896)-MAX(0.3*(AG896-134-250),0),0)</f>
        <v>580</v>
      </c>
      <c r="AI896" s="203">
        <v>163</v>
      </c>
      <c r="AJ896" s="204">
        <v>9.8000000000000007</v>
      </c>
      <c r="AK896" s="136">
        <v>1</v>
      </c>
      <c r="AL896" s="136"/>
      <c r="AM896" s="136"/>
      <c r="AN896" s="6"/>
      <c r="AO896" s="136"/>
      <c r="AP896" s="136"/>
      <c r="AQ896" s="6"/>
      <c r="AR896" s="149">
        <v>7.6499999999999999E-2</v>
      </c>
      <c r="AS896" s="149">
        <v>0.34</v>
      </c>
      <c r="AT896" s="149">
        <v>0.4</v>
      </c>
      <c r="AU896" s="149">
        <v>0.4</v>
      </c>
      <c r="AV896" s="136">
        <v>332</v>
      </c>
      <c r="AW896" s="136">
        <v>2210</v>
      </c>
      <c r="AX896" s="136">
        <v>3656</v>
      </c>
      <c r="AY896" s="136">
        <v>3656</v>
      </c>
      <c r="AZ896" s="149">
        <v>7.6499999999999999E-2</v>
      </c>
      <c r="BA896" s="149">
        <v>0.1598</v>
      </c>
      <c r="BB896" s="149">
        <v>0.21060000000000001</v>
      </c>
      <c r="BC896" s="149">
        <v>0.21060000000000001</v>
      </c>
      <c r="BD896" s="138">
        <v>0</v>
      </c>
      <c r="BE896" s="138"/>
      <c r="BF896" s="138"/>
      <c r="BG896" s="136">
        <v>0</v>
      </c>
      <c r="BH896" s="6">
        <v>5.15</v>
      </c>
      <c r="BI896" s="6">
        <v>5.15</v>
      </c>
      <c r="BJ896" s="136">
        <v>21072</v>
      </c>
      <c r="BK896" s="136">
        <v>2729</v>
      </c>
      <c r="BL896" s="136">
        <v>255</v>
      </c>
      <c r="BM896" s="136">
        <v>18088</v>
      </c>
      <c r="BN896" s="238">
        <v>203340</v>
      </c>
      <c r="BO896" s="136">
        <v>33040.75</v>
      </c>
      <c r="BP896" s="136">
        <v>57961.974411111099</v>
      </c>
      <c r="BQ896" s="136">
        <v>20834.9084666667</v>
      </c>
      <c r="BR896" s="136">
        <v>211525.710177778</v>
      </c>
      <c r="BS896" s="136">
        <v>17291.579033333299</v>
      </c>
      <c r="BT896" s="136">
        <v>2237.8427222222199</v>
      </c>
      <c r="BU896" s="136">
        <v>24544.7680666667</v>
      </c>
    </row>
    <row r="897" spans="1:73">
      <c r="A897" s="4" t="s">
        <v>99</v>
      </c>
      <c r="B897" s="137">
        <v>29</v>
      </c>
      <c r="C897" s="137">
        <v>1997</v>
      </c>
      <c r="D897" s="190">
        <v>1675581</v>
      </c>
      <c r="E897" s="141">
        <v>898496</v>
      </c>
      <c r="F897" s="141">
        <v>41284</v>
      </c>
      <c r="G897" s="191">
        <v>4.4000000000000004</v>
      </c>
      <c r="H897" s="209"/>
      <c r="I897" s="209"/>
      <c r="J897" s="209"/>
      <c r="K897" s="145">
        <v>59421</v>
      </c>
      <c r="L897" s="197"/>
      <c r="N897" s="140">
        <v>48512959</v>
      </c>
      <c r="O897" s="145">
        <v>235287</v>
      </c>
      <c r="P897" s="145">
        <v>29492</v>
      </c>
      <c r="Q897" s="145">
        <v>11918</v>
      </c>
      <c r="R897" s="145">
        <v>82418.58</v>
      </c>
      <c r="S897" s="145">
        <v>38466.25</v>
      </c>
      <c r="T897" s="145">
        <v>289</v>
      </c>
      <c r="U897" s="145">
        <v>348</v>
      </c>
      <c r="V897" s="145">
        <v>408</v>
      </c>
      <c r="W897" s="145">
        <v>120</v>
      </c>
      <c r="X897" s="145">
        <v>220</v>
      </c>
      <c r="Y897" s="145">
        <v>315</v>
      </c>
      <c r="Z897" s="145">
        <v>400</v>
      </c>
      <c r="AA897" s="136">
        <f>ROUND((T897+X897)-MAX(0.3*(T897-134-250),0),0)</f>
        <v>509</v>
      </c>
      <c r="AB897" s="136">
        <f>ROUND((U897+Y897)-MAX(0.3*(U897-134-250),0),0)</f>
        <v>663</v>
      </c>
      <c r="AC897" s="136">
        <f>ROUND((V897+Z897)-MAX(0.3*(V897-134-250),0),0)</f>
        <v>801</v>
      </c>
      <c r="AD897" s="203">
        <v>5467</v>
      </c>
      <c r="AE897" s="136">
        <v>484</v>
      </c>
      <c r="AF897" s="136">
        <v>36</v>
      </c>
      <c r="AG897" s="136">
        <f>SUM(AE897:AF897)</f>
        <v>520</v>
      </c>
      <c r="AH897" s="136">
        <f>ROUND((AG897+W897)-MAX(0.3*(AG897-134-250),0),0)</f>
        <v>599</v>
      </c>
      <c r="AI897" s="203">
        <v>190</v>
      </c>
      <c r="AJ897" s="204">
        <v>11</v>
      </c>
      <c r="AK897" s="136">
        <v>1</v>
      </c>
      <c r="AL897" s="136">
        <v>21</v>
      </c>
      <c r="AM897" s="136">
        <v>21</v>
      </c>
      <c r="AN897" s="6">
        <v>0.5</v>
      </c>
      <c r="AO897" s="136">
        <v>8</v>
      </c>
      <c r="AP897" s="136">
        <v>13</v>
      </c>
      <c r="AQ897" s="6">
        <v>0.38</v>
      </c>
      <c r="AR897" s="149">
        <v>7.6499999999999999E-2</v>
      </c>
      <c r="AS897" s="149">
        <v>0.34</v>
      </c>
      <c r="AT897" s="149">
        <v>0.4</v>
      </c>
      <c r="AU897" s="149">
        <v>0.4</v>
      </c>
      <c r="AV897" s="136">
        <v>332</v>
      </c>
      <c r="AW897" s="136">
        <v>2210</v>
      </c>
      <c r="AX897" s="136">
        <v>3656</v>
      </c>
      <c r="AY897" s="136">
        <v>3656</v>
      </c>
      <c r="AZ897" s="149">
        <v>7.6499999999999999E-2</v>
      </c>
      <c r="BA897" s="149">
        <v>0.1598</v>
      </c>
      <c r="BB897" s="149">
        <v>0.21060000000000001</v>
      </c>
      <c r="BC897" s="149">
        <v>0.21060000000000001</v>
      </c>
      <c r="BD897" s="138">
        <v>0</v>
      </c>
      <c r="BE897" s="138"/>
      <c r="BF897" s="138"/>
      <c r="BG897" s="136">
        <v>0</v>
      </c>
      <c r="BH897" s="6">
        <v>5.15</v>
      </c>
      <c r="BI897" s="6">
        <v>5.15</v>
      </c>
      <c r="BJ897" s="136">
        <v>22257</v>
      </c>
      <c r="BK897" s="136">
        <v>6400</v>
      </c>
      <c r="BL897" s="136">
        <v>610</v>
      </c>
      <c r="BM897" s="136">
        <v>15247</v>
      </c>
      <c r="BN897" s="238">
        <v>105588</v>
      </c>
      <c r="BO897" s="136">
        <v>37323.583333333365</v>
      </c>
      <c r="BP897" s="136">
        <v>47746.502122222199</v>
      </c>
      <c r="BQ897" s="136">
        <v>10851.959311111101</v>
      </c>
      <c r="BR897" s="136">
        <v>101721.083544444</v>
      </c>
      <c r="BS897" s="136">
        <v>21938.941622222199</v>
      </c>
      <c r="BT897" s="136">
        <v>2452.1423222222202</v>
      </c>
      <c r="BU897" s="136">
        <v>28857.365455555599</v>
      </c>
    </row>
    <row r="898" spans="1:73">
      <c r="A898" s="4" t="s">
        <v>100</v>
      </c>
      <c r="B898" s="137">
        <v>30</v>
      </c>
      <c r="C898" s="137">
        <v>1997</v>
      </c>
      <c r="D898" s="190">
        <v>1173239</v>
      </c>
      <c r="E898" s="141">
        <v>627666</v>
      </c>
      <c r="F898" s="141">
        <v>21578</v>
      </c>
      <c r="G898" s="191">
        <v>3.3</v>
      </c>
      <c r="H898" s="209"/>
      <c r="I898" s="209"/>
      <c r="J898" s="209"/>
      <c r="K898" s="145">
        <v>38020</v>
      </c>
      <c r="L898" s="197"/>
      <c r="N898" s="140">
        <v>33335717</v>
      </c>
      <c r="O898" s="145">
        <v>43506</v>
      </c>
      <c r="P898" s="145">
        <v>20199</v>
      </c>
      <c r="Q898" s="145">
        <v>8120</v>
      </c>
      <c r="R898" s="145">
        <v>45999.75</v>
      </c>
      <c r="S898" s="145">
        <v>20774.75</v>
      </c>
      <c r="T898" s="145">
        <v>481</v>
      </c>
      <c r="U898" s="145">
        <v>550</v>
      </c>
      <c r="V898" s="145">
        <v>613</v>
      </c>
      <c r="W898" s="145">
        <v>120</v>
      </c>
      <c r="X898" s="145">
        <v>220</v>
      </c>
      <c r="Y898" s="145">
        <v>315</v>
      </c>
      <c r="Z898" s="145">
        <v>400</v>
      </c>
      <c r="AA898" s="136">
        <f>ROUND((T898+X898)-MAX(0.3*(T898-134-250),0),0)</f>
        <v>672</v>
      </c>
      <c r="AB898" s="136">
        <f>ROUND((U898+Y898)-MAX(0.3*(U898-134-250),0),0)</f>
        <v>815</v>
      </c>
      <c r="AC898" s="136">
        <f>ROUND((V898+Z898)-MAX(0.3*(V898-134-250),0),0)</f>
        <v>944</v>
      </c>
      <c r="AD898" s="203">
        <v>1337</v>
      </c>
      <c r="AE898" s="136">
        <v>484</v>
      </c>
      <c r="AF898" s="136">
        <v>27</v>
      </c>
      <c r="AG898" s="136">
        <f>SUM(AE898:AF898)</f>
        <v>511</v>
      </c>
      <c r="AH898" s="136">
        <f>ROUND((AG898+W898)-MAX(0.3*(AG898-134-250),0),0)</f>
        <v>593</v>
      </c>
      <c r="AI898" s="203">
        <v>109</v>
      </c>
      <c r="AJ898" s="204">
        <v>9.1</v>
      </c>
      <c r="AK898" s="136">
        <v>0</v>
      </c>
      <c r="AL898" s="136">
        <v>110</v>
      </c>
      <c r="AM898" s="136">
        <v>282</v>
      </c>
      <c r="AN898" s="6">
        <v>0.28000000000000003</v>
      </c>
      <c r="AO898" s="136">
        <v>6</v>
      </c>
      <c r="AP898" s="136">
        <v>18</v>
      </c>
      <c r="AQ898" s="6">
        <v>0.25</v>
      </c>
      <c r="AR898" s="149">
        <v>7.6499999999999999E-2</v>
      </c>
      <c r="AS898" s="149">
        <v>0.34</v>
      </c>
      <c r="AT898" s="149">
        <v>0.4</v>
      </c>
      <c r="AU898" s="149">
        <v>0.4</v>
      </c>
      <c r="AV898" s="136">
        <v>332</v>
      </c>
      <c r="AW898" s="136">
        <v>2210</v>
      </c>
      <c r="AX898" s="136">
        <v>3656</v>
      </c>
      <c r="AY898" s="136">
        <v>3656</v>
      </c>
      <c r="AZ898" s="149">
        <v>7.6499999999999999E-2</v>
      </c>
      <c r="BA898" s="149">
        <v>0.1598</v>
      </c>
      <c r="BB898" s="149">
        <v>0.21060000000000001</v>
      </c>
      <c r="BC898" s="149">
        <v>0.21060000000000001</v>
      </c>
      <c r="BD898" s="138">
        <v>0</v>
      </c>
      <c r="BE898" s="138"/>
      <c r="BF898" s="138"/>
      <c r="BG898" s="136">
        <v>0</v>
      </c>
      <c r="BH898" s="6">
        <v>5.15</v>
      </c>
      <c r="BI898" s="6">
        <v>5.15</v>
      </c>
      <c r="BJ898" s="136">
        <v>11098</v>
      </c>
      <c r="BK898" s="136">
        <v>1202</v>
      </c>
      <c r="BL898" s="136">
        <v>116</v>
      </c>
      <c r="BM898" s="136">
        <v>9780</v>
      </c>
      <c r="BN898" s="238">
        <v>95215</v>
      </c>
      <c r="BO898" s="136">
        <v>19179.416666666701</v>
      </c>
      <c r="BP898" s="136">
        <v>21842.964411111101</v>
      </c>
      <c r="BQ898" s="136">
        <v>7175.57345555555</v>
      </c>
      <c r="BR898" s="136">
        <v>94118.422611111106</v>
      </c>
      <c r="BS898" s="136">
        <v>7814.7953333333298</v>
      </c>
      <c r="BT898" s="136">
        <v>1120.9100000000001</v>
      </c>
      <c r="BU898" s="136">
        <v>14484.717744444401</v>
      </c>
    </row>
    <row r="899" spans="1:73">
      <c r="A899" s="4" t="s">
        <v>101</v>
      </c>
      <c r="B899" s="137">
        <v>31</v>
      </c>
      <c r="C899" s="137">
        <v>1997</v>
      </c>
      <c r="D899" s="190">
        <v>8054178</v>
      </c>
      <c r="E899" s="141">
        <v>4039773</v>
      </c>
      <c r="F899" s="141">
        <v>223994</v>
      </c>
      <c r="G899" s="191">
        <v>5.3</v>
      </c>
      <c r="H899" s="209"/>
      <c r="I899" s="209"/>
      <c r="J899" s="209"/>
      <c r="K899" s="145">
        <v>312763</v>
      </c>
      <c r="L899" s="197"/>
      <c r="N899" s="140">
        <v>269821158</v>
      </c>
      <c r="O899" s="145">
        <v>206038</v>
      </c>
      <c r="P899" s="145">
        <v>253913</v>
      </c>
      <c r="Q899" s="145">
        <v>95428</v>
      </c>
      <c r="R899" s="145">
        <v>491336.8</v>
      </c>
      <c r="S899" s="145">
        <v>212473.5</v>
      </c>
      <c r="T899" s="145">
        <v>322</v>
      </c>
      <c r="U899" s="145">
        <v>424</v>
      </c>
      <c r="V899" s="145">
        <v>488</v>
      </c>
      <c r="W899" s="145">
        <v>120</v>
      </c>
      <c r="X899" s="145">
        <v>220</v>
      </c>
      <c r="Y899" s="145">
        <v>315</v>
      </c>
      <c r="Z899" s="145">
        <v>400</v>
      </c>
      <c r="AA899" s="136">
        <f>ROUND((T899+X899)-MAX(0.3*(T899-134-250),0),0)</f>
        <v>542</v>
      </c>
      <c r="AB899" s="136">
        <f>ROUND((U899+Y899)-MAX(0.3*(U899-134-250),0),0)</f>
        <v>727</v>
      </c>
      <c r="AC899" s="136">
        <f>ROUND((V899+Z899)-MAX(0.3*(V899-134-250),0),0)</f>
        <v>857</v>
      </c>
      <c r="AD899" s="203">
        <v>21194</v>
      </c>
      <c r="AE899" s="136">
        <v>484</v>
      </c>
      <c r="AF899" s="136">
        <v>31</v>
      </c>
      <c r="AG899" s="136">
        <f>SUM(AE899:AF899)</f>
        <v>515</v>
      </c>
      <c r="AH899" s="136">
        <f>ROUND((AG899+W899)-MAX(0.3*(AG899-134-250),0),0)</f>
        <v>596</v>
      </c>
      <c r="AI899" s="203">
        <v>737</v>
      </c>
      <c r="AJ899" s="204">
        <v>9.3000000000000007</v>
      </c>
      <c r="AK899" s="136">
        <v>0</v>
      </c>
      <c r="AL899" s="136">
        <v>27</v>
      </c>
      <c r="AM899" s="136">
        <v>53</v>
      </c>
      <c r="AN899" s="6">
        <v>0.34</v>
      </c>
      <c r="AO899" s="136">
        <v>16</v>
      </c>
      <c r="AP899" s="136">
        <v>24</v>
      </c>
      <c r="AQ899" s="6">
        <v>0.4</v>
      </c>
      <c r="AR899" s="149">
        <v>7.6499999999999999E-2</v>
      </c>
      <c r="AS899" s="149">
        <v>0.34</v>
      </c>
      <c r="AT899" s="149">
        <v>0.4</v>
      </c>
      <c r="AU899" s="149">
        <v>0.4</v>
      </c>
      <c r="AV899" s="136">
        <v>332</v>
      </c>
      <c r="AW899" s="136">
        <v>2210</v>
      </c>
      <c r="AX899" s="136">
        <v>3656</v>
      </c>
      <c r="AY899" s="136">
        <v>3656</v>
      </c>
      <c r="AZ899" s="149">
        <v>7.6499999999999999E-2</v>
      </c>
      <c r="BA899" s="149">
        <v>0.1598</v>
      </c>
      <c r="BB899" s="149">
        <v>0.21060000000000001</v>
      </c>
      <c r="BC899" s="149">
        <v>0.21060000000000001</v>
      </c>
      <c r="BD899" s="138">
        <v>0</v>
      </c>
      <c r="BE899" s="138"/>
      <c r="BF899" s="138"/>
      <c r="BG899" s="136">
        <v>0</v>
      </c>
      <c r="BH899" s="6">
        <v>5.15</v>
      </c>
      <c r="BI899" s="6">
        <v>5.05</v>
      </c>
      <c r="BJ899" s="136">
        <v>144159</v>
      </c>
      <c r="BK899" s="136">
        <v>34274</v>
      </c>
      <c r="BL899" s="136">
        <v>1065</v>
      </c>
      <c r="BM899" s="136">
        <v>108820</v>
      </c>
      <c r="BN899" s="238">
        <v>537890</v>
      </c>
      <c r="BO899" s="136">
        <v>141513.91666666701</v>
      </c>
      <c r="BP899" s="136">
        <v>261600.897233333</v>
      </c>
      <c r="BQ899" s="136">
        <v>42212.229422222197</v>
      </c>
      <c r="BR899" s="136">
        <v>542147.42897777795</v>
      </c>
      <c r="BS899" s="136">
        <v>65138.903922222198</v>
      </c>
      <c r="BT899" s="136">
        <v>3330.9567777777802</v>
      </c>
      <c r="BU899" s="136">
        <v>75162.171877777801</v>
      </c>
    </row>
    <row r="900" spans="1:73">
      <c r="A900" s="4" t="s">
        <v>102</v>
      </c>
      <c r="B900" s="137">
        <v>32</v>
      </c>
      <c r="C900" s="137">
        <v>1997</v>
      </c>
      <c r="D900" s="190">
        <v>1722939</v>
      </c>
      <c r="E900" s="141">
        <v>771069</v>
      </c>
      <c r="F900" s="141">
        <v>52032</v>
      </c>
      <c r="G900" s="191">
        <v>6.3</v>
      </c>
      <c r="H900" s="209"/>
      <c r="I900" s="209"/>
      <c r="J900" s="209"/>
      <c r="K900" s="145">
        <v>52746</v>
      </c>
      <c r="L900" s="197"/>
      <c r="N900" s="140">
        <v>36127950</v>
      </c>
      <c r="O900" s="145">
        <v>30276</v>
      </c>
      <c r="P900" s="145">
        <v>81450</v>
      </c>
      <c r="Q900" s="145">
        <v>26954</v>
      </c>
      <c r="R900" s="145">
        <v>204644.2</v>
      </c>
      <c r="S900" s="145">
        <v>74970.080000000002</v>
      </c>
      <c r="T900" s="145">
        <v>310</v>
      </c>
      <c r="U900" s="145">
        <v>389</v>
      </c>
      <c r="V900" s="145">
        <v>469</v>
      </c>
      <c r="W900" s="145">
        <v>120</v>
      </c>
      <c r="X900" s="145">
        <v>220</v>
      </c>
      <c r="Y900" s="145">
        <v>315</v>
      </c>
      <c r="Z900" s="145">
        <v>400</v>
      </c>
      <c r="AA900" s="136">
        <f>ROUND((T900+X900)-MAX(0.3*(T900-134-250),0),0)</f>
        <v>530</v>
      </c>
      <c r="AB900" s="136">
        <f>ROUND((U900+Y900)-MAX(0.3*(U900-134-250),0),0)</f>
        <v>703</v>
      </c>
      <c r="AC900" s="136">
        <f>ROUND((V900+Z900)-MAX(0.3*(V900-134-250),0),0)</f>
        <v>844</v>
      </c>
      <c r="AD900" s="203">
        <v>6143</v>
      </c>
      <c r="AE900" s="136">
        <v>484</v>
      </c>
      <c r="AF900" s="136">
        <v>0</v>
      </c>
      <c r="AG900" s="136">
        <f>SUM(AE900:AF900)</f>
        <v>484</v>
      </c>
      <c r="AH900" s="136">
        <f>ROUND((AG900+W900)-MAX(0.3*(AG900-134-250),0),0)</f>
        <v>574</v>
      </c>
      <c r="AI900" s="203">
        <v>387</v>
      </c>
      <c r="AJ900" s="204">
        <v>21.2</v>
      </c>
      <c r="AK900" s="136">
        <v>0</v>
      </c>
      <c r="AL900" s="136">
        <v>46</v>
      </c>
      <c r="AM900" s="136">
        <v>24</v>
      </c>
      <c r="AN900" s="6">
        <v>0.66</v>
      </c>
      <c r="AO900" s="136">
        <v>27</v>
      </c>
      <c r="AP900" s="136">
        <v>15</v>
      </c>
      <c r="AQ900" s="6">
        <v>0.64</v>
      </c>
      <c r="AR900" s="149">
        <v>7.6499999999999999E-2</v>
      </c>
      <c r="AS900" s="149">
        <v>0.34</v>
      </c>
      <c r="AT900" s="149">
        <v>0.4</v>
      </c>
      <c r="AU900" s="149">
        <v>0.4</v>
      </c>
      <c r="AV900" s="136">
        <v>332</v>
      </c>
      <c r="AW900" s="136">
        <v>2210</v>
      </c>
      <c r="AX900" s="136">
        <v>3656</v>
      </c>
      <c r="AY900" s="136">
        <v>3656</v>
      </c>
      <c r="AZ900" s="149">
        <v>7.6499999999999999E-2</v>
      </c>
      <c r="BA900" s="149">
        <v>0.1598</v>
      </c>
      <c r="BB900" s="149">
        <v>0.21060000000000001</v>
      </c>
      <c r="BC900" s="149">
        <v>0.21060000000000001</v>
      </c>
      <c r="BD900" s="138">
        <v>0</v>
      </c>
      <c r="BE900" s="138"/>
      <c r="BF900" s="138"/>
      <c r="BG900" s="136">
        <v>0</v>
      </c>
      <c r="BH900" s="6">
        <v>5.15</v>
      </c>
      <c r="BI900" s="6">
        <v>4.25</v>
      </c>
      <c r="BJ900" s="136">
        <v>45365</v>
      </c>
      <c r="BK900" s="136">
        <v>9497</v>
      </c>
      <c r="BL900" s="136">
        <v>595</v>
      </c>
      <c r="BM900" s="136">
        <v>35273</v>
      </c>
      <c r="BN900" s="238">
        <v>320223</v>
      </c>
      <c r="BO900" s="136">
        <v>54040.166666666621</v>
      </c>
      <c r="BP900" s="136">
        <v>124065.0628</v>
      </c>
      <c r="BQ900" s="136">
        <v>18859.7918777778</v>
      </c>
      <c r="BR900" s="136">
        <v>191025.650244444</v>
      </c>
      <c r="BS900" s="136">
        <v>57334.876422222202</v>
      </c>
      <c r="BT900" s="136">
        <v>5086.3277444444402</v>
      </c>
      <c r="BU900" s="136">
        <v>70267.170088888903</v>
      </c>
    </row>
    <row r="901" spans="1:73">
      <c r="A901" s="4" t="s">
        <v>103</v>
      </c>
      <c r="B901" s="137">
        <v>33</v>
      </c>
      <c r="C901" s="137">
        <v>1997</v>
      </c>
      <c r="D901" s="190">
        <v>18143184</v>
      </c>
      <c r="E901" s="141">
        <v>8432577</v>
      </c>
      <c r="F901" s="141">
        <v>579640</v>
      </c>
      <c r="G901" s="191">
        <v>6.4</v>
      </c>
      <c r="H901" s="209"/>
      <c r="I901" s="209"/>
      <c r="J901" s="209"/>
      <c r="K901" s="145">
        <v>697131</v>
      </c>
      <c r="L901" s="197"/>
      <c r="N901" s="140">
        <v>568314287</v>
      </c>
      <c r="O901" s="145">
        <v>1581772</v>
      </c>
      <c r="P901" s="145">
        <v>1048257</v>
      </c>
      <c r="Q901" s="145">
        <v>384377</v>
      </c>
      <c r="R901" s="145">
        <v>1913548</v>
      </c>
      <c r="S901" s="145">
        <v>899035.3</v>
      </c>
      <c r="T901" s="145">
        <v>468</v>
      </c>
      <c r="U901" s="145">
        <v>577</v>
      </c>
      <c r="V901" s="145">
        <v>687</v>
      </c>
      <c r="W901" s="145">
        <v>120</v>
      </c>
      <c r="X901" s="145">
        <v>220</v>
      </c>
      <c r="Y901" s="145">
        <v>315</v>
      </c>
      <c r="Z901" s="145">
        <v>400</v>
      </c>
      <c r="AA901" s="136">
        <f>ROUND((T901+X901)-MAX(0.3*(T901-134-250),0),0)</f>
        <v>663</v>
      </c>
      <c r="AB901" s="136">
        <f>ROUND((U901+Y901)-MAX(0.3*(U901-134-250),0),0)</f>
        <v>834</v>
      </c>
      <c r="AC901" s="136">
        <f>ROUND((V901+Z901)-MAX(0.3*(V901-134-250),0),0)</f>
        <v>996</v>
      </c>
      <c r="AD901" s="203">
        <v>72077</v>
      </c>
      <c r="AE901" s="136">
        <v>484</v>
      </c>
      <c r="AF901" s="136">
        <v>86</v>
      </c>
      <c r="AG901" s="136">
        <f>SUM(AE901:AF901)</f>
        <v>570</v>
      </c>
      <c r="AH901" s="136">
        <f>ROUND((AG901+W901)-MAX(0.3*(AG901-134-250),0),0)</f>
        <v>634</v>
      </c>
      <c r="AI901" s="203">
        <v>2979</v>
      </c>
      <c r="AJ901" s="204">
        <v>16.5</v>
      </c>
      <c r="AK901" s="136">
        <v>0</v>
      </c>
      <c r="AL901" s="136">
        <v>96</v>
      </c>
      <c r="AM901" s="136">
        <v>54</v>
      </c>
      <c r="AN901" s="6">
        <v>0.64</v>
      </c>
      <c r="AO901" s="136">
        <v>25</v>
      </c>
      <c r="AP901" s="136">
        <v>36</v>
      </c>
      <c r="AQ901" s="6">
        <v>0.41</v>
      </c>
      <c r="AR901" s="149">
        <v>7.6499999999999999E-2</v>
      </c>
      <c r="AS901" s="149">
        <v>0.34</v>
      </c>
      <c r="AT901" s="149">
        <v>0.4</v>
      </c>
      <c r="AU901" s="149">
        <v>0.4</v>
      </c>
      <c r="AV901" s="136">
        <v>332</v>
      </c>
      <c r="AW901" s="136">
        <v>2210</v>
      </c>
      <c r="AX901" s="136">
        <v>3656</v>
      </c>
      <c r="AY901" s="136">
        <v>3656</v>
      </c>
      <c r="AZ901" s="149">
        <v>7.6499999999999999E-2</v>
      </c>
      <c r="BA901" s="149">
        <v>0.1598</v>
      </c>
      <c r="BB901" s="149">
        <v>0.21060000000000001</v>
      </c>
      <c r="BC901" s="149">
        <v>0.21060000000000001</v>
      </c>
      <c r="BD901" s="138">
        <v>0.2</v>
      </c>
      <c r="BE901" s="138"/>
      <c r="BF901" s="138"/>
      <c r="BG901" s="136">
        <v>1</v>
      </c>
      <c r="BH901" s="6">
        <v>5.15</v>
      </c>
      <c r="BI901" s="6">
        <v>4.25</v>
      </c>
      <c r="BJ901" s="136">
        <v>597835</v>
      </c>
      <c r="BK901" s="136">
        <v>141943</v>
      </c>
      <c r="BL901" s="136">
        <v>3549</v>
      </c>
      <c r="BM901" s="136">
        <v>452343</v>
      </c>
      <c r="BN901" s="238">
        <v>3151837</v>
      </c>
      <c r="BO901" s="136">
        <v>478979.83333333331</v>
      </c>
      <c r="BP901" s="136">
        <v>1030618.3924</v>
      </c>
      <c r="BQ901" s="136">
        <v>116452.935133333</v>
      </c>
      <c r="BR901" s="136">
        <v>1704490.5909111099</v>
      </c>
      <c r="BS901" s="136">
        <v>367084.01591111103</v>
      </c>
      <c r="BT901" s="136">
        <v>25515.068555555601</v>
      </c>
      <c r="BU901" s="136">
        <v>443693.75523333298</v>
      </c>
    </row>
    <row r="902" spans="1:73">
      <c r="A902" s="4" t="s">
        <v>104</v>
      </c>
      <c r="B902" s="137">
        <v>34</v>
      </c>
      <c r="C902" s="137">
        <v>1997</v>
      </c>
      <c r="D902" s="190">
        <v>7428672</v>
      </c>
      <c r="E902" s="141">
        <v>3834296</v>
      </c>
      <c r="F902" s="141">
        <v>149383</v>
      </c>
      <c r="G902" s="191">
        <v>3.7</v>
      </c>
      <c r="H902" s="209"/>
      <c r="I902" s="209"/>
      <c r="J902" s="209"/>
      <c r="K902" s="145">
        <v>233521</v>
      </c>
      <c r="L902" s="197"/>
      <c r="N902" s="140">
        <v>184820214</v>
      </c>
      <c r="O902" s="145">
        <v>46284</v>
      </c>
      <c r="P902" s="145">
        <v>242714</v>
      </c>
      <c r="Q902" s="145">
        <v>98904</v>
      </c>
      <c r="R902" s="145">
        <v>586415.19999999995</v>
      </c>
      <c r="S902" s="145">
        <v>249828.6</v>
      </c>
      <c r="T902" s="145">
        <v>236</v>
      </c>
      <c r="U902" s="145">
        <v>272</v>
      </c>
      <c r="V902" s="145">
        <v>297</v>
      </c>
      <c r="W902" s="145">
        <v>120</v>
      </c>
      <c r="X902" s="145">
        <v>220</v>
      </c>
      <c r="Y902" s="145">
        <v>315</v>
      </c>
      <c r="Z902" s="145">
        <v>400</v>
      </c>
      <c r="AA902" s="136">
        <f>ROUND((T902+X902)-MAX(0.3*(T902-134-250),0),0)</f>
        <v>456</v>
      </c>
      <c r="AB902" s="136">
        <f>ROUND((U902+Y902)-MAX(0.3*(U902-134-250),0),0)</f>
        <v>587</v>
      </c>
      <c r="AC902" s="136">
        <f>ROUND((V902+Z902)-MAX(0.3*(V902-134-250),0),0)</f>
        <v>697</v>
      </c>
      <c r="AD902" s="203">
        <v>27066</v>
      </c>
      <c r="AE902" s="136">
        <v>484</v>
      </c>
      <c r="AF902" s="136">
        <v>0</v>
      </c>
      <c r="AG902" s="136">
        <f>SUM(AE902:AF902)</f>
        <v>484</v>
      </c>
      <c r="AH902" s="136">
        <f>ROUND((AG902+W902)-MAX(0.3*(AG902-134-250),0),0)</f>
        <v>574</v>
      </c>
      <c r="AI902" s="203">
        <v>839</v>
      </c>
      <c r="AJ902" s="204">
        <v>11.4</v>
      </c>
      <c r="AK902" s="136">
        <v>1</v>
      </c>
      <c r="AL902" s="136">
        <v>68</v>
      </c>
      <c r="AM902" s="136">
        <v>52</v>
      </c>
      <c r="AN902" s="6">
        <v>0.56999999999999995</v>
      </c>
      <c r="AO902" s="136">
        <v>26</v>
      </c>
      <c r="AP902" s="136">
        <v>24</v>
      </c>
      <c r="AQ902" s="6">
        <v>0.52</v>
      </c>
      <c r="AR902" s="149">
        <v>7.6499999999999999E-2</v>
      </c>
      <c r="AS902" s="149">
        <v>0.34</v>
      </c>
      <c r="AT902" s="149">
        <v>0.4</v>
      </c>
      <c r="AU902" s="149">
        <v>0.4</v>
      </c>
      <c r="AV902" s="136">
        <v>332</v>
      </c>
      <c r="AW902" s="136">
        <v>2210</v>
      </c>
      <c r="AX902" s="136">
        <v>3656</v>
      </c>
      <c r="AY902" s="136">
        <v>3656</v>
      </c>
      <c r="AZ902" s="149">
        <v>7.6499999999999999E-2</v>
      </c>
      <c r="BA902" s="149">
        <v>0.1598</v>
      </c>
      <c r="BB902" s="149">
        <v>0.21060000000000001</v>
      </c>
      <c r="BC902" s="149">
        <v>0.21060000000000001</v>
      </c>
      <c r="BD902" s="138">
        <v>0</v>
      </c>
      <c r="BE902" s="138"/>
      <c r="BF902" s="138"/>
      <c r="BG902" s="136">
        <v>0</v>
      </c>
      <c r="BH902" s="6">
        <v>5.15</v>
      </c>
      <c r="BI902" s="6">
        <v>5.15</v>
      </c>
      <c r="BJ902" s="136">
        <v>193135</v>
      </c>
      <c r="BK902" s="136">
        <v>40382</v>
      </c>
      <c r="BL902" s="136">
        <v>2294</v>
      </c>
      <c r="BM902" s="136">
        <v>150459</v>
      </c>
      <c r="BN902" s="238">
        <v>1112931</v>
      </c>
      <c r="BO902" s="136">
        <v>194565.83333333366</v>
      </c>
      <c r="BP902" s="136">
        <v>345766.243433333</v>
      </c>
      <c r="BQ902" s="136">
        <v>71437.911766666701</v>
      </c>
      <c r="BR902" s="136">
        <v>790974.82920000004</v>
      </c>
      <c r="BS902" s="136">
        <v>177621.77518888901</v>
      </c>
      <c r="BT902" s="136">
        <v>19313.996988888899</v>
      </c>
      <c r="BU902" s="136">
        <v>235564.784866667</v>
      </c>
    </row>
    <row r="903" spans="1:73">
      <c r="A903" s="4" t="s">
        <v>105</v>
      </c>
      <c r="B903" s="137">
        <v>35</v>
      </c>
      <c r="C903" s="137">
        <v>1997</v>
      </c>
      <c r="D903" s="190">
        <v>640945</v>
      </c>
      <c r="E903" s="141">
        <v>341823</v>
      </c>
      <c r="F903" s="141">
        <v>9568</v>
      </c>
      <c r="G903" s="191">
        <v>2.7</v>
      </c>
      <c r="H903" s="209"/>
      <c r="I903" s="209"/>
      <c r="J903" s="209"/>
      <c r="K903" s="145">
        <v>16116</v>
      </c>
      <c r="L903" s="197"/>
      <c r="N903" s="140">
        <v>13808529</v>
      </c>
      <c r="O903" s="145">
        <v>93614</v>
      </c>
      <c r="P903" s="145">
        <v>11398</v>
      </c>
      <c r="Q903" s="145">
        <v>4195</v>
      </c>
      <c r="R903" s="145">
        <v>37687.83</v>
      </c>
      <c r="S903" s="145">
        <v>15558.66</v>
      </c>
      <c r="T903" s="145">
        <v>333</v>
      </c>
      <c r="U903" s="145">
        <v>431</v>
      </c>
      <c r="V903" s="145">
        <v>517</v>
      </c>
      <c r="W903" s="145">
        <v>120</v>
      </c>
      <c r="X903" s="145">
        <v>220</v>
      </c>
      <c r="Y903" s="145">
        <v>315</v>
      </c>
      <c r="Z903" s="145">
        <v>400</v>
      </c>
      <c r="AA903" s="136">
        <f>ROUND((T903+X903)-MAX(0.3*(T903-134-250),0),0)</f>
        <v>553</v>
      </c>
      <c r="AB903" s="136">
        <f>ROUND((U903+Y903)-MAX(0.3*(U903-134-250),0),0)</f>
        <v>732</v>
      </c>
      <c r="AC903" s="136">
        <f>ROUND((V903+Z903)-MAX(0.3*(V903-134-250),0),0)</f>
        <v>877</v>
      </c>
      <c r="AD903" s="203">
        <v>568</v>
      </c>
      <c r="AE903" s="136">
        <v>484</v>
      </c>
      <c r="AF903" s="136">
        <v>0</v>
      </c>
      <c r="AG903" s="136">
        <f>SUM(AE903:AF903)</f>
        <v>484</v>
      </c>
      <c r="AH903" s="136">
        <f>ROUND((AG903+W903)-MAX(0.3*(AG903-134-250),0),0)</f>
        <v>574</v>
      </c>
      <c r="AI903" s="203">
        <v>87</v>
      </c>
      <c r="AJ903" s="204">
        <v>13.6</v>
      </c>
      <c r="AK903" s="136">
        <v>0</v>
      </c>
      <c r="AL903" s="136">
        <v>23</v>
      </c>
      <c r="AM903" s="136">
        <v>75</v>
      </c>
      <c r="AN903" s="6">
        <v>0.23</v>
      </c>
      <c r="AO903" s="136">
        <v>20</v>
      </c>
      <c r="AP903" s="136">
        <v>29</v>
      </c>
      <c r="AQ903" s="6">
        <v>0.41</v>
      </c>
      <c r="AR903" s="149">
        <v>7.6499999999999999E-2</v>
      </c>
      <c r="AS903" s="149">
        <v>0.34</v>
      </c>
      <c r="AT903" s="149">
        <v>0.4</v>
      </c>
      <c r="AU903" s="149">
        <v>0.4</v>
      </c>
      <c r="AV903" s="136">
        <v>332</v>
      </c>
      <c r="AW903" s="136">
        <v>2210</v>
      </c>
      <c r="AX903" s="136">
        <v>3656</v>
      </c>
      <c r="AY903" s="136">
        <v>3656</v>
      </c>
      <c r="AZ903" s="149">
        <v>7.6499999999999999E-2</v>
      </c>
      <c r="BA903" s="149">
        <v>0.1598</v>
      </c>
      <c r="BB903" s="149">
        <v>0.21060000000000001</v>
      </c>
      <c r="BC903" s="149">
        <v>0.21060000000000001</v>
      </c>
      <c r="BD903" s="138">
        <v>0</v>
      </c>
      <c r="BE903" s="138"/>
      <c r="BF903" s="138"/>
      <c r="BG903" s="136">
        <v>0</v>
      </c>
      <c r="BH903" s="6">
        <v>5.15</v>
      </c>
      <c r="BI903" s="6">
        <v>5.15</v>
      </c>
      <c r="BJ903" s="136">
        <v>8614</v>
      </c>
      <c r="BK903" s="136">
        <v>1601</v>
      </c>
      <c r="BL903" s="136">
        <v>77</v>
      </c>
      <c r="BM903" s="136">
        <v>6936</v>
      </c>
      <c r="BN903" s="238">
        <v>61117</v>
      </c>
      <c r="BO903" s="136">
        <v>16897.5</v>
      </c>
      <c r="BP903" s="136">
        <v>21626.069955555598</v>
      </c>
      <c r="BQ903" s="136">
        <v>7105.4282999999996</v>
      </c>
      <c r="BR903" s="136">
        <v>83969.555311111093</v>
      </c>
      <c r="BS903" s="136">
        <v>6346.1839333333301</v>
      </c>
      <c r="BT903" s="136">
        <v>813.01356666666697</v>
      </c>
      <c r="BU903" s="136">
        <v>10965.719755555599</v>
      </c>
    </row>
    <row r="904" spans="1:73">
      <c r="A904" s="4" t="s">
        <v>106</v>
      </c>
      <c r="B904" s="137">
        <v>36</v>
      </c>
      <c r="C904" s="137">
        <v>1997</v>
      </c>
      <c r="D904" s="190">
        <v>11212498</v>
      </c>
      <c r="E904" s="141">
        <v>5431051</v>
      </c>
      <c r="F904" s="141">
        <v>264126</v>
      </c>
      <c r="G904" s="191">
        <v>4.5999999999999996</v>
      </c>
      <c r="H904" s="209"/>
      <c r="I904" s="209"/>
      <c r="J904" s="209"/>
      <c r="K904" s="145">
        <v>338372</v>
      </c>
      <c r="L904" s="197"/>
      <c r="N904" s="140">
        <v>282349312</v>
      </c>
      <c r="O904" s="145">
        <v>1682317</v>
      </c>
      <c r="P904" s="145">
        <v>497429</v>
      </c>
      <c r="Q904" s="145">
        <v>186206</v>
      </c>
      <c r="R904" s="145">
        <v>873561.7</v>
      </c>
      <c r="S904" s="145">
        <v>388708.3</v>
      </c>
      <c r="T904" s="145">
        <v>279</v>
      </c>
      <c r="U904" s="145">
        <v>341</v>
      </c>
      <c r="V904" s="145">
        <v>421</v>
      </c>
      <c r="W904" s="145">
        <v>120</v>
      </c>
      <c r="X904" s="145">
        <v>220</v>
      </c>
      <c r="Y904" s="145">
        <v>315</v>
      </c>
      <c r="Z904" s="145">
        <v>400</v>
      </c>
      <c r="AA904" s="136">
        <f>ROUND((T904+X904)-MAX(0.3*(T904-134-250),0),0)</f>
        <v>499</v>
      </c>
      <c r="AB904" s="136">
        <f>ROUND((U904+Y904)-MAX(0.3*(U904-134-250),0),0)</f>
        <v>656</v>
      </c>
      <c r="AC904" s="136">
        <f>ROUND((V904+Z904)-MAX(0.3*(V904-134-250),0),0)</f>
        <v>810</v>
      </c>
      <c r="AD904" s="203">
        <v>43212</v>
      </c>
      <c r="AE904" s="136">
        <v>484</v>
      </c>
      <c r="AF904" s="136">
        <v>0</v>
      </c>
      <c r="AG904" s="136">
        <f>SUM(AE904:AF904)</f>
        <v>484</v>
      </c>
      <c r="AH904" s="136">
        <f>ROUND((AG904+W904)-MAX(0.3*(AG904-134-250),0),0)</f>
        <v>574</v>
      </c>
      <c r="AI904" s="203">
        <v>1231</v>
      </c>
      <c r="AJ904" s="204">
        <v>11</v>
      </c>
      <c r="AK904" s="136">
        <v>0</v>
      </c>
      <c r="AL904" s="136">
        <v>41</v>
      </c>
      <c r="AM904" s="136">
        <v>56</v>
      </c>
      <c r="AN904" s="6">
        <v>0.42</v>
      </c>
      <c r="AO904" s="136">
        <v>13</v>
      </c>
      <c r="AP904" s="136">
        <v>20</v>
      </c>
      <c r="AQ904" s="6">
        <v>0.39</v>
      </c>
      <c r="AR904" s="149">
        <v>7.6499999999999999E-2</v>
      </c>
      <c r="AS904" s="149">
        <v>0.34</v>
      </c>
      <c r="AT904" s="149">
        <v>0.4</v>
      </c>
      <c r="AU904" s="149">
        <v>0.4</v>
      </c>
      <c r="AV904" s="136">
        <v>332</v>
      </c>
      <c r="AW904" s="136">
        <v>2210</v>
      </c>
      <c r="AX904" s="136">
        <v>3656</v>
      </c>
      <c r="AY904" s="136">
        <v>3656</v>
      </c>
      <c r="AZ904" s="149">
        <v>7.6499999999999999E-2</v>
      </c>
      <c r="BA904" s="149">
        <v>0.1598</v>
      </c>
      <c r="BB904" s="149">
        <v>0.21060000000000001</v>
      </c>
      <c r="BC904" s="149">
        <v>0.21060000000000001</v>
      </c>
      <c r="BD904" s="138">
        <v>0</v>
      </c>
      <c r="BE904" s="138"/>
      <c r="BF904" s="138"/>
      <c r="BG904" s="136">
        <v>0</v>
      </c>
      <c r="BH904" s="6">
        <v>5.15</v>
      </c>
      <c r="BI904" s="6">
        <v>4.25</v>
      </c>
      <c r="BJ904" s="136">
        <v>247018</v>
      </c>
      <c r="BK904" s="136">
        <v>19714</v>
      </c>
      <c r="BL904" s="136">
        <v>2424</v>
      </c>
      <c r="BM904" s="136">
        <v>224880</v>
      </c>
      <c r="BN904" s="238">
        <v>1395540</v>
      </c>
      <c r="BO904" s="136">
        <v>254667.58333333299</v>
      </c>
      <c r="BP904" s="136">
        <v>373555.972633333</v>
      </c>
      <c r="BQ904" s="136">
        <v>67827.0821</v>
      </c>
      <c r="BR904" s="136">
        <v>973477.88564444403</v>
      </c>
      <c r="BS904" s="136">
        <v>140959.09044444401</v>
      </c>
      <c r="BT904" s="136">
        <v>8426.9069888888898</v>
      </c>
      <c r="BU904" s="136">
        <v>169084.86156666701</v>
      </c>
    </row>
    <row r="905" spans="1:73">
      <c r="A905" s="4" t="s">
        <v>107</v>
      </c>
      <c r="B905" s="137">
        <v>37</v>
      </c>
      <c r="C905" s="137">
        <v>1997</v>
      </c>
      <c r="D905" s="190">
        <v>3314259</v>
      </c>
      <c r="E905" s="141">
        <v>1544175</v>
      </c>
      <c r="F905" s="141">
        <v>65779</v>
      </c>
      <c r="G905" s="191">
        <v>4.0999999999999996</v>
      </c>
      <c r="H905" s="209"/>
      <c r="I905" s="209"/>
      <c r="J905" s="209"/>
      <c r="K905" s="145">
        <v>79555</v>
      </c>
      <c r="L905" s="197"/>
      <c r="N905" s="140">
        <v>70867876</v>
      </c>
      <c r="O905" s="145">
        <v>189934</v>
      </c>
      <c r="P905" s="145">
        <v>84766</v>
      </c>
      <c r="Q905" s="145">
        <v>30336</v>
      </c>
      <c r="R905" s="145">
        <v>321893.8</v>
      </c>
      <c r="S905" s="145">
        <v>130890.1</v>
      </c>
      <c r="T905" s="145">
        <v>238</v>
      </c>
      <c r="U905" s="145">
        <v>307</v>
      </c>
      <c r="V905" s="145">
        <v>380</v>
      </c>
      <c r="W905" s="145">
        <v>120</v>
      </c>
      <c r="X905" s="145">
        <v>220</v>
      </c>
      <c r="Y905" s="145">
        <v>315</v>
      </c>
      <c r="Z905" s="145">
        <v>400</v>
      </c>
      <c r="AA905" s="136">
        <f>ROUND((T905+X905)-MAX(0.3*(T905-134-250),0),0)</f>
        <v>458</v>
      </c>
      <c r="AB905" s="136">
        <f>ROUND((U905+Y905)-MAX(0.3*(U905-134-250),0),0)</f>
        <v>622</v>
      </c>
      <c r="AC905" s="136">
        <f>ROUND((V905+Z905)-MAX(0.3*(V905-134-250),0),0)</f>
        <v>780</v>
      </c>
      <c r="AD905" s="203">
        <v>9309</v>
      </c>
      <c r="AE905" s="136">
        <v>484</v>
      </c>
      <c r="AF905" s="136">
        <v>53</v>
      </c>
      <c r="AG905" s="136">
        <f>SUM(AE905:AF905)</f>
        <v>537</v>
      </c>
      <c r="AH905" s="136">
        <f>ROUND((AG905+W905)-MAX(0.3*(AG905-134-250),0),0)</f>
        <v>611</v>
      </c>
      <c r="AI905" s="203">
        <v>456</v>
      </c>
      <c r="AJ905" s="204">
        <v>13.7</v>
      </c>
      <c r="AK905" s="136">
        <v>0</v>
      </c>
      <c r="AL905" s="136">
        <v>65</v>
      </c>
      <c r="AM905" s="136">
        <v>36</v>
      </c>
      <c r="AN905" s="6">
        <v>0.64</v>
      </c>
      <c r="AO905" s="136">
        <v>36</v>
      </c>
      <c r="AP905" s="136">
        <v>12</v>
      </c>
      <c r="AQ905" s="6">
        <v>0.75</v>
      </c>
      <c r="AR905" s="149">
        <v>7.6499999999999999E-2</v>
      </c>
      <c r="AS905" s="149">
        <v>0.34</v>
      </c>
      <c r="AT905" s="149">
        <v>0.4</v>
      </c>
      <c r="AU905" s="149">
        <v>0.4</v>
      </c>
      <c r="AV905" s="136">
        <v>332</v>
      </c>
      <c r="AW905" s="136">
        <v>2210</v>
      </c>
      <c r="AX905" s="136">
        <v>3656</v>
      </c>
      <c r="AY905" s="136">
        <v>3656</v>
      </c>
      <c r="AZ905" s="149">
        <v>7.6499999999999999E-2</v>
      </c>
      <c r="BA905" s="149">
        <v>0.1598</v>
      </c>
      <c r="BB905" s="149">
        <v>0.21060000000000001</v>
      </c>
      <c r="BC905" s="149">
        <v>0.21060000000000001</v>
      </c>
      <c r="BD905" s="138">
        <v>0</v>
      </c>
      <c r="BE905" s="138"/>
      <c r="BF905" s="138"/>
      <c r="BG905" s="136">
        <v>0</v>
      </c>
      <c r="BH905" s="6">
        <v>5.15</v>
      </c>
      <c r="BI905" s="6">
        <v>5.15</v>
      </c>
      <c r="BJ905" s="136">
        <v>73791</v>
      </c>
      <c r="BK905" s="136">
        <v>13303</v>
      </c>
      <c r="BL905" s="136">
        <v>923</v>
      </c>
      <c r="BM905" s="136">
        <v>59565</v>
      </c>
      <c r="BN905" s="238">
        <v>315801</v>
      </c>
      <c r="BO905" s="136">
        <v>108348.16666666672</v>
      </c>
      <c r="BP905" s="136">
        <v>182574.958766667</v>
      </c>
      <c r="BQ905" s="136">
        <v>39246.871677777803</v>
      </c>
      <c r="BR905" s="136">
        <v>366792.041233333</v>
      </c>
      <c r="BS905" s="136">
        <v>93199.156655555504</v>
      </c>
      <c r="BT905" s="136">
        <v>11167.0430777778</v>
      </c>
      <c r="BU905" s="136">
        <v>123903.751655556</v>
      </c>
    </row>
    <row r="906" spans="1:73">
      <c r="A906" s="4" t="s">
        <v>108</v>
      </c>
      <c r="B906" s="137">
        <v>38</v>
      </c>
      <c r="C906" s="137">
        <v>1997</v>
      </c>
      <c r="D906" s="190">
        <v>3243254</v>
      </c>
      <c r="E906" s="141">
        <v>1651241</v>
      </c>
      <c r="F906" s="141">
        <v>99039</v>
      </c>
      <c r="G906" s="191">
        <v>5.7</v>
      </c>
      <c r="H906" s="209"/>
      <c r="I906" s="209"/>
      <c r="J906" s="209"/>
      <c r="K906" s="145">
        <v>100995</v>
      </c>
      <c r="L906" s="197"/>
      <c r="N906" s="140">
        <v>82428855</v>
      </c>
      <c r="O906" s="145">
        <v>454051</v>
      </c>
      <c r="P906" s="145">
        <v>62484</v>
      </c>
      <c r="Q906" s="145">
        <v>24076</v>
      </c>
      <c r="R906" s="145">
        <v>258615.1</v>
      </c>
      <c r="S906" s="145">
        <v>121018.5</v>
      </c>
      <c r="T906" s="145">
        <v>395</v>
      </c>
      <c r="U906" s="145">
        <v>460</v>
      </c>
      <c r="V906" s="145">
        <v>565</v>
      </c>
      <c r="W906" s="145">
        <v>120</v>
      </c>
      <c r="X906" s="145">
        <v>220</v>
      </c>
      <c r="Y906" s="145">
        <v>315</v>
      </c>
      <c r="Z906" s="145">
        <v>400</v>
      </c>
      <c r="AA906" s="136">
        <f>ROUND((T906+X906)-MAX(0.3*(T906-134-250),0),0)</f>
        <v>612</v>
      </c>
      <c r="AB906" s="136">
        <f>ROUND((U906+Y906)-MAX(0.3*(U906-134-250),0),0)</f>
        <v>752</v>
      </c>
      <c r="AC906" s="136">
        <f>ROUND((V906+Z906)-MAX(0.3*(V906-134-250),0),0)</f>
        <v>911</v>
      </c>
      <c r="AD906" s="203">
        <v>7259</v>
      </c>
      <c r="AE906" s="136">
        <v>484</v>
      </c>
      <c r="AF906" s="136">
        <v>2</v>
      </c>
      <c r="AG906" s="136">
        <f>SUM(AE906:AF906)</f>
        <v>486</v>
      </c>
      <c r="AH906" s="136">
        <f>ROUND((AG906+W906)-MAX(0.3*(AG906-134-250),0),0)</f>
        <v>575</v>
      </c>
      <c r="AI906" s="203">
        <v>382</v>
      </c>
      <c r="AJ906" s="204">
        <v>11.6</v>
      </c>
      <c r="AK906" s="136">
        <v>1</v>
      </c>
      <c r="AL906" s="136">
        <v>26</v>
      </c>
      <c r="AM906" s="136">
        <v>34</v>
      </c>
      <c r="AN906" s="6">
        <v>0.43</v>
      </c>
      <c r="AO906" s="136">
        <v>11</v>
      </c>
      <c r="AP906" s="136">
        <v>19</v>
      </c>
      <c r="AQ906" s="6">
        <v>0.37</v>
      </c>
      <c r="AR906" s="149">
        <v>7.6499999999999999E-2</v>
      </c>
      <c r="AS906" s="149">
        <v>0.34</v>
      </c>
      <c r="AT906" s="149">
        <v>0.4</v>
      </c>
      <c r="AU906" s="149">
        <v>0.4</v>
      </c>
      <c r="AV906" s="136">
        <v>332</v>
      </c>
      <c r="AW906" s="136">
        <v>2210</v>
      </c>
      <c r="AX906" s="136">
        <v>3656</v>
      </c>
      <c r="AY906" s="136">
        <v>3656</v>
      </c>
      <c r="AZ906" s="149">
        <v>7.6499999999999999E-2</v>
      </c>
      <c r="BA906" s="149">
        <v>0.1598</v>
      </c>
      <c r="BB906" s="149">
        <v>0.21060000000000001</v>
      </c>
      <c r="BC906" s="149">
        <v>0.21060000000000001</v>
      </c>
      <c r="BD906" s="138">
        <v>0.05</v>
      </c>
      <c r="BE906" s="138"/>
      <c r="BF906" s="138"/>
      <c r="BG906" s="136">
        <v>0</v>
      </c>
      <c r="BH906" s="6">
        <v>4.75</v>
      </c>
      <c r="BI906" s="6">
        <v>5.5</v>
      </c>
      <c r="BJ906" s="136">
        <v>47943</v>
      </c>
      <c r="BK906" s="136">
        <v>7044</v>
      </c>
      <c r="BL906" s="136">
        <v>615</v>
      </c>
      <c r="BM906" s="136">
        <v>40284</v>
      </c>
      <c r="BN906" s="238">
        <v>531242</v>
      </c>
      <c r="BO906" s="136">
        <v>89298.666666666701</v>
      </c>
      <c r="BP906" s="136">
        <v>110962.402544444</v>
      </c>
      <c r="BQ906" s="136">
        <v>25838.0166222222</v>
      </c>
      <c r="BR906" s="136">
        <v>259392.18506666701</v>
      </c>
      <c r="BS906" s="136">
        <v>56764.096788888899</v>
      </c>
      <c r="BT906" s="136">
        <v>5835.63251111111</v>
      </c>
      <c r="BU906" s="136">
        <v>75288.745077777799</v>
      </c>
    </row>
    <row r="907" spans="1:73">
      <c r="A907" s="4" t="s">
        <v>109</v>
      </c>
      <c r="B907" s="137">
        <v>39</v>
      </c>
      <c r="C907" s="137">
        <v>1997</v>
      </c>
      <c r="D907" s="190">
        <v>12015888</v>
      </c>
      <c r="E907" s="141">
        <v>5746071</v>
      </c>
      <c r="F907" s="141">
        <v>309930</v>
      </c>
      <c r="G907" s="191">
        <v>5.0999999999999996</v>
      </c>
      <c r="H907" s="209"/>
      <c r="I907" s="209"/>
      <c r="J907" s="209"/>
      <c r="K907" s="145">
        <v>354673</v>
      </c>
      <c r="L907" s="197"/>
      <c r="N907" s="140">
        <v>317899634</v>
      </c>
      <c r="O907" s="145">
        <v>334144</v>
      </c>
      <c r="P907" s="145">
        <v>460607</v>
      </c>
      <c r="Q907" s="145">
        <v>163563</v>
      </c>
      <c r="R907" s="145">
        <v>1008864</v>
      </c>
      <c r="S907" s="145">
        <v>440166.8</v>
      </c>
      <c r="T907" s="145">
        <v>330</v>
      </c>
      <c r="U907" s="145">
        <v>421</v>
      </c>
      <c r="V907" s="145">
        <v>514</v>
      </c>
      <c r="W907" s="145">
        <v>120</v>
      </c>
      <c r="X907" s="145">
        <v>220</v>
      </c>
      <c r="Y907" s="145">
        <v>315</v>
      </c>
      <c r="Z907" s="145">
        <v>400</v>
      </c>
      <c r="AA907" s="136">
        <f>ROUND((T907+X907)-MAX(0.3*(T907-134-250),0),0)</f>
        <v>550</v>
      </c>
      <c r="AB907" s="136">
        <f>ROUND((U907+Y907)-MAX(0.3*(U907-134-250),0),0)</f>
        <v>725</v>
      </c>
      <c r="AC907" s="136">
        <f>ROUND((V907+Z907)-MAX(0.3*(V907-134-250),0),0)</f>
        <v>875</v>
      </c>
      <c r="AD907" s="203">
        <v>26456</v>
      </c>
      <c r="AE907" s="136">
        <v>484</v>
      </c>
      <c r="AF907" s="136">
        <v>27</v>
      </c>
      <c r="AG907" s="136">
        <f>SUM(AE907:AF907)</f>
        <v>511</v>
      </c>
      <c r="AH907" s="136">
        <f>ROUND((AG907+W907)-MAX(0.3*(AG907-134-250),0),0)</f>
        <v>593</v>
      </c>
      <c r="AI907" s="203">
        <v>1337</v>
      </c>
      <c r="AJ907" s="204">
        <v>11.2</v>
      </c>
      <c r="AK907" s="136">
        <v>0</v>
      </c>
      <c r="AL907" s="136">
        <v>100</v>
      </c>
      <c r="AM907" s="136">
        <v>102</v>
      </c>
      <c r="AN907" s="6">
        <v>0.5</v>
      </c>
      <c r="AO907" s="136">
        <v>21</v>
      </c>
      <c r="AP907" s="136">
        <v>27</v>
      </c>
      <c r="AQ907" s="6">
        <v>0.44</v>
      </c>
      <c r="AR907" s="149">
        <v>7.6499999999999999E-2</v>
      </c>
      <c r="AS907" s="149">
        <v>0.34</v>
      </c>
      <c r="AT907" s="149">
        <v>0.4</v>
      </c>
      <c r="AU907" s="149">
        <v>0.4</v>
      </c>
      <c r="AV907" s="136">
        <v>332</v>
      </c>
      <c r="AW907" s="136">
        <v>2210</v>
      </c>
      <c r="AX907" s="136">
        <v>3656</v>
      </c>
      <c r="AY907" s="136">
        <v>3656</v>
      </c>
      <c r="AZ907" s="149">
        <v>7.6499999999999999E-2</v>
      </c>
      <c r="BA907" s="149">
        <v>0.1598</v>
      </c>
      <c r="BB907" s="149">
        <v>0.21060000000000001</v>
      </c>
      <c r="BC907" s="149">
        <v>0.21060000000000001</v>
      </c>
      <c r="BD907" s="138">
        <v>0</v>
      </c>
      <c r="BE907" s="138"/>
      <c r="BF907" s="138"/>
      <c r="BG907" s="136">
        <v>0</v>
      </c>
      <c r="BH907" s="6">
        <v>4.75</v>
      </c>
      <c r="BI907" s="6">
        <v>4.75</v>
      </c>
      <c r="BJ907" s="136">
        <v>269441</v>
      </c>
      <c r="BK907" s="136">
        <v>40071</v>
      </c>
      <c r="BL907" s="136">
        <v>2618</v>
      </c>
      <c r="BM907" s="136">
        <v>226752</v>
      </c>
      <c r="BN907" s="238">
        <v>1024993</v>
      </c>
      <c r="BO907" s="136">
        <v>257017.75</v>
      </c>
      <c r="BP907" s="136">
        <v>391824.32764444401</v>
      </c>
      <c r="BQ907" s="136">
        <v>73702.378033333298</v>
      </c>
      <c r="BR907" s="136">
        <v>1007937.19285556</v>
      </c>
      <c r="BS907" s="136">
        <v>131098.98819999999</v>
      </c>
      <c r="BT907" s="136">
        <v>10380.615155555601</v>
      </c>
      <c r="BU907" s="136">
        <v>170246.43414444401</v>
      </c>
    </row>
    <row r="908" spans="1:73">
      <c r="A908" s="4" t="s">
        <v>110</v>
      </c>
      <c r="B908" s="137">
        <v>40</v>
      </c>
      <c r="C908" s="137">
        <v>1997</v>
      </c>
      <c r="D908" s="190">
        <v>986966</v>
      </c>
      <c r="E908" s="141">
        <v>500704</v>
      </c>
      <c r="F908" s="141">
        <v>27174</v>
      </c>
      <c r="G908" s="191">
        <v>5.0999999999999996</v>
      </c>
      <c r="H908" s="209"/>
      <c r="I908" s="209"/>
      <c r="J908" s="209"/>
      <c r="K908" s="145">
        <v>28896</v>
      </c>
      <c r="L908" s="197"/>
      <c r="N908" s="140">
        <v>26452272</v>
      </c>
      <c r="O908" s="145">
        <v>11350</v>
      </c>
      <c r="P908" s="145">
        <v>55330</v>
      </c>
      <c r="Q908" s="145">
        <v>19811</v>
      </c>
      <c r="R908" s="145">
        <v>84627.41</v>
      </c>
      <c r="S908" s="145">
        <v>36976</v>
      </c>
      <c r="T908" s="145">
        <v>449</v>
      </c>
      <c r="U908" s="145">
        <v>554</v>
      </c>
      <c r="V908" s="145">
        <v>632</v>
      </c>
      <c r="W908" s="145">
        <v>120</v>
      </c>
      <c r="X908" s="145">
        <v>220</v>
      </c>
      <c r="Y908" s="145">
        <v>315</v>
      </c>
      <c r="Z908" s="145">
        <v>400</v>
      </c>
      <c r="AA908" s="136">
        <f>ROUND((T908+X908)-MAX(0.3*(T908-134-250),0),0)</f>
        <v>650</v>
      </c>
      <c r="AB908" s="136">
        <f>ROUND((U908+Y908)-MAX(0.3*(U908-134-250),0),0)</f>
        <v>818</v>
      </c>
      <c r="AC908" s="136">
        <f>ROUND((V908+Z908)-MAX(0.3*(V908-134-250),0),0)</f>
        <v>958</v>
      </c>
      <c r="AD908" s="203">
        <v>3125</v>
      </c>
      <c r="AE908" s="136">
        <v>484</v>
      </c>
      <c r="AF908" s="136">
        <v>64</v>
      </c>
      <c r="AG908" s="136">
        <f>SUM(AE908:AF908)</f>
        <v>548</v>
      </c>
      <c r="AH908" s="136">
        <f>ROUND((AG908+W908)-MAX(0.3*(AG908-134-250),0),0)</f>
        <v>619</v>
      </c>
      <c r="AI908" s="203">
        <v>120</v>
      </c>
      <c r="AJ908" s="204">
        <v>12.7</v>
      </c>
      <c r="AK908" s="136">
        <v>0</v>
      </c>
      <c r="AL908" s="136">
        <v>84</v>
      </c>
      <c r="AM908" s="136">
        <v>16</v>
      </c>
      <c r="AN908" s="6">
        <v>0.84</v>
      </c>
      <c r="AO908" s="136">
        <v>40</v>
      </c>
      <c r="AP908" s="136">
        <v>10</v>
      </c>
      <c r="AQ908" s="6">
        <v>0.8</v>
      </c>
      <c r="AR908" s="149">
        <v>7.6499999999999999E-2</v>
      </c>
      <c r="AS908" s="149">
        <v>0.34</v>
      </c>
      <c r="AT908" s="149">
        <v>0.4</v>
      </c>
      <c r="AU908" s="149">
        <v>0.4</v>
      </c>
      <c r="AV908" s="136">
        <v>332</v>
      </c>
      <c r="AW908" s="136">
        <v>2210</v>
      </c>
      <c r="AX908" s="136">
        <v>3656</v>
      </c>
      <c r="AY908" s="136">
        <v>3656</v>
      </c>
      <c r="AZ908" s="149">
        <v>7.6499999999999999E-2</v>
      </c>
      <c r="BA908" s="149">
        <v>0.1598</v>
      </c>
      <c r="BB908" s="149">
        <v>0.21060000000000001</v>
      </c>
      <c r="BC908" s="149">
        <v>0.21060000000000001</v>
      </c>
      <c r="BD908" s="138">
        <v>0.27500000000000002</v>
      </c>
      <c r="BE908" s="138"/>
      <c r="BF908" s="138"/>
      <c r="BG908" s="136">
        <v>0</v>
      </c>
      <c r="BH908" s="6">
        <v>5.15</v>
      </c>
      <c r="BI908" s="6">
        <v>5.15</v>
      </c>
      <c r="BJ908" s="136">
        <v>25316</v>
      </c>
      <c r="BK908" s="136">
        <v>4655</v>
      </c>
      <c r="BL908" s="136">
        <v>234</v>
      </c>
      <c r="BM908" s="136">
        <v>20427</v>
      </c>
      <c r="BN908" s="238">
        <v>116766</v>
      </c>
      <c r="BO908" s="136">
        <v>22595.833333333299</v>
      </c>
      <c r="BP908" s="136">
        <v>31722.526922222201</v>
      </c>
      <c r="BQ908" s="136">
        <v>3614.5946111111102</v>
      </c>
      <c r="BR908" s="136">
        <v>56664.748888888898</v>
      </c>
      <c r="BS908" s="136">
        <v>7164.4971777777801</v>
      </c>
      <c r="BT908" s="136">
        <v>176.302677777778</v>
      </c>
      <c r="BU908" s="136">
        <v>7767.7094666666699</v>
      </c>
    </row>
    <row r="909" spans="1:73">
      <c r="A909" s="4" t="s">
        <v>111</v>
      </c>
      <c r="B909" s="137">
        <v>41</v>
      </c>
      <c r="C909" s="137">
        <v>1997</v>
      </c>
      <c r="D909" s="190">
        <v>3790066</v>
      </c>
      <c r="E909" s="141">
        <v>1824147</v>
      </c>
      <c r="F909" s="141">
        <v>87488</v>
      </c>
      <c r="G909" s="191">
        <v>4.5999999999999996</v>
      </c>
      <c r="H909" s="209"/>
      <c r="I909" s="209"/>
      <c r="J909" s="209"/>
      <c r="K909" s="145">
        <v>99225</v>
      </c>
      <c r="L909" s="197"/>
      <c r="N909" s="140">
        <v>83268712</v>
      </c>
      <c r="O909" s="145">
        <v>120484</v>
      </c>
      <c r="P909" s="145">
        <v>89761</v>
      </c>
      <c r="Q909" s="145">
        <v>34214</v>
      </c>
      <c r="R909" s="145">
        <v>349137</v>
      </c>
      <c r="S909" s="145">
        <v>139762.29999999999</v>
      </c>
      <c r="T909" s="145">
        <v>159</v>
      </c>
      <c r="U909" s="145">
        <v>200</v>
      </c>
      <c r="V909" s="145">
        <v>241</v>
      </c>
      <c r="W909" s="145">
        <v>120</v>
      </c>
      <c r="X909" s="145">
        <v>220</v>
      </c>
      <c r="Y909" s="145">
        <v>315</v>
      </c>
      <c r="Z909" s="145">
        <v>400</v>
      </c>
      <c r="AA909" s="136">
        <f>ROUND((T909+X909)-MAX(0.3*(T909-134-250),0),0)</f>
        <v>379</v>
      </c>
      <c r="AB909" s="136">
        <f>ROUND((U909+Y909)-MAX(0.3*(U909-134-250),0),0)</f>
        <v>515</v>
      </c>
      <c r="AC909" s="136">
        <f>ROUND((V909+Z909)-MAX(0.3*(V909-134-250),0),0)</f>
        <v>641</v>
      </c>
      <c r="AD909" s="203">
        <v>11605</v>
      </c>
      <c r="AE909" s="136">
        <v>484</v>
      </c>
      <c r="AF909" s="136">
        <v>0</v>
      </c>
      <c r="AG909" s="136">
        <f>SUM(AE909:AF909)</f>
        <v>484</v>
      </c>
      <c r="AH909" s="136">
        <f>ROUND((AG909+W909)-MAX(0.3*(AG909-134-250),0),0)</f>
        <v>574</v>
      </c>
      <c r="AI909" s="203">
        <v>500</v>
      </c>
      <c r="AJ909" s="204">
        <v>13.1</v>
      </c>
      <c r="AK909" s="136">
        <v>0</v>
      </c>
      <c r="AL909" s="136">
        <v>54</v>
      </c>
      <c r="AM909" s="136">
        <v>65</v>
      </c>
      <c r="AN909" s="6">
        <v>0.45</v>
      </c>
      <c r="AO909" s="136">
        <v>26</v>
      </c>
      <c r="AP909" s="136">
        <v>19</v>
      </c>
      <c r="AQ909" s="6">
        <v>0.57999999999999996</v>
      </c>
      <c r="AR909" s="149">
        <v>7.6499999999999999E-2</v>
      </c>
      <c r="AS909" s="149">
        <v>0.34</v>
      </c>
      <c r="AT909" s="149">
        <v>0.4</v>
      </c>
      <c r="AU909" s="149">
        <v>0.4</v>
      </c>
      <c r="AV909" s="136">
        <v>332</v>
      </c>
      <c r="AW909" s="136">
        <v>2210</v>
      </c>
      <c r="AX909" s="136">
        <v>3656</v>
      </c>
      <c r="AY909" s="136">
        <v>3656</v>
      </c>
      <c r="AZ909" s="149">
        <v>7.6499999999999999E-2</v>
      </c>
      <c r="BA909" s="149">
        <v>0.1598</v>
      </c>
      <c r="BB909" s="149">
        <v>0.21060000000000001</v>
      </c>
      <c r="BC909" s="149">
        <v>0.21060000000000001</v>
      </c>
      <c r="BD909" s="138">
        <v>0</v>
      </c>
      <c r="BE909" s="138"/>
      <c r="BF909" s="138"/>
      <c r="BG909" s="136">
        <v>0</v>
      </c>
      <c r="BH909" s="6">
        <v>4.75</v>
      </c>
      <c r="BI909" s="6">
        <v>4.75</v>
      </c>
      <c r="BJ909" s="136">
        <v>109750</v>
      </c>
      <c r="BK909" s="136">
        <v>21105</v>
      </c>
      <c r="BL909" s="136">
        <v>1710</v>
      </c>
      <c r="BM909" s="136">
        <v>86935</v>
      </c>
      <c r="BN909" s="238">
        <v>519875</v>
      </c>
      <c r="BO909" s="136">
        <v>118966.08333333299</v>
      </c>
      <c r="BP909" s="136">
        <v>239527.11744444401</v>
      </c>
      <c r="BQ909" s="136">
        <v>35480.888966666702</v>
      </c>
      <c r="BR909" s="136">
        <v>458401.65407777799</v>
      </c>
      <c r="BS909" s="136">
        <v>128289.7494</v>
      </c>
      <c r="BT909" s="136">
        <v>11004.1307555556</v>
      </c>
      <c r="BU909" s="136">
        <v>161418.434622222</v>
      </c>
    </row>
    <row r="910" spans="1:73">
      <c r="A910" s="4" t="s">
        <v>112</v>
      </c>
      <c r="B910" s="137">
        <v>42</v>
      </c>
      <c r="C910" s="137">
        <v>1997</v>
      </c>
      <c r="D910" s="190">
        <v>730855</v>
      </c>
      <c r="E910" s="141">
        <v>382116</v>
      </c>
      <c r="F910" s="141">
        <v>11533</v>
      </c>
      <c r="G910" s="191">
        <v>2.9</v>
      </c>
      <c r="H910" s="209"/>
      <c r="I910" s="209"/>
      <c r="J910" s="209"/>
      <c r="K910" s="145">
        <v>19441</v>
      </c>
      <c r="N910" s="140">
        <v>16852186</v>
      </c>
      <c r="O910" s="145">
        <v>7060</v>
      </c>
      <c r="P910" s="145">
        <v>13439</v>
      </c>
      <c r="Q910" s="145">
        <v>5105</v>
      </c>
      <c r="R910" s="145">
        <v>46900.91</v>
      </c>
      <c r="S910" s="145">
        <v>17767</v>
      </c>
      <c r="T910" s="145">
        <v>380</v>
      </c>
      <c r="U910" s="145">
        <v>430</v>
      </c>
      <c r="V910" s="145">
        <v>478</v>
      </c>
      <c r="W910" s="145">
        <v>120</v>
      </c>
      <c r="X910" s="145">
        <v>220</v>
      </c>
      <c r="Y910" s="145">
        <v>315</v>
      </c>
      <c r="Z910" s="145">
        <v>400</v>
      </c>
      <c r="AA910" s="136">
        <f>ROUND((T910+X910)-MAX(0.3*(T910-134-250),0),0)</f>
        <v>600</v>
      </c>
      <c r="AB910" s="136">
        <f>ROUND((U910+Y910)-MAX(0.3*(U910-134-250),0),0)</f>
        <v>731</v>
      </c>
      <c r="AC910" s="136">
        <f>ROUND((V910+Z910)-MAX(0.3*(V910-134-250),0),0)</f>
        <v>850</v>
      </c>
      <c r="AD910" s="203">
        <v>1921</v>
      </c>
      <c r="AE910" s="136">
        <v>484</v>
      </c>
      <c r="AF910" s="136">
        <v>15</v>
      </c>
      <c r="AG910" s="136">
        <f>SUM(AE910:AF910)</f>
        <v>499</v>
      </c>
      <c r="AH910" s="136">
        <f>ROUND((AG910+W910)-MAX(0.3*(AG910-134-250),0),0)</f>
        <v>585</v>
      </c>
      <c r="AI910" s="203">
        <v>117</v>
      </c>
      <c r="AJ910" s="204">
        <v>16.5</v>
      </c>
      <c r="AK910" s="136">
        <v>0</v>
      </c>
      <c r="AL910" s="136">
        <v>24</v>
      </c>
      <c r="AM910" s="136">
        <v>46</v>
      </c>
      <c r="AN910" s="6">
        <v>0.34</v>
      </c>
      <c r="AO910" s="136">
        <v>16</v>
      </c>
      <c r="AP910" s="136">
        <v>19</v>
      </c>
      <c r="AQ910" s="6">
        <v>0.46</v>
      </c>
      <c r="AR910" s="149">
        <v>7.6499999999999999E-2</v>
      </c>
      <c r="AS910" s="149">
        <v>0.34</v>
      </c>
      <c r="AT910" s="149">
        <v>0.4</v>
      </c>
      <c r="AU910" s="149">
        <v>0.4</v>
      </c>
      <c r="AV910" s="136">
        <v>332</v>
      </c>
      <c r="AW910" s="136">
        <v>2210</v>
      </c>
      <c r="AX910" s="136">
        <v>3656</v>
      </c>
      <c r="AY910" s="136">
        <v>3656</v>
      </c>
      <c r="AZ910" s="149">
        <v>7.6499999999999999E-2</v>
      </c>
      <c r="BA910" s="149">
        <v>0.1598</v>
      </c>
      <c r="BB910" s="149">
        <v>0.21060000000000001</v>
      </c>
      <c r="BC910" s="149">
        <v>0.21060000000000001</v>
      </c>
      <c r="BD910" s="138">
        <v>0</v>
      </c>
      <c r="BE910" s="138"/>
      <c r="BF910" s="138"/>
      <c r="BG910" s="136">
        <v>0</v>
      </c>
      <c r="BH910" s="6">
        <v>5.15</v>
      </c>
      <c r="BI910" s="6">
        <v>5.15</v>
      </c>
      <c r="BJ910" s="136">
        <v>13174</v>
      </c>
      <c r="BK910" s="136">
        <v>2287</v>
      </c>
      <c r="BL910" s="136">
        <v>125</v>
      </c>
      <c r="BM910" s="136">
        <v>10762</v>
      </c>
      <c r="BN910" s="238">
        <v>75444</v>
      </c>
      <c r="BO910" s="136">
        <v>21944.916666666701</v>
      </c>
      <c r="BP910" s="136">
        <v>34607.607955555599</v>
      </c>
      <c r="BQ910" s="136">
        <v>10715.638199999999</v>
      </c>
      <c r="BR910" s="136">
        <v>105112.669288889</v>
      </c>
      <c r="BS910" s="136">
        <v>11264.3380777778</v>
      </c>
      <c r="BT910" s="136">
        <v>1025.16032222222</v>
      </c>
      <c r="BU910" s="136">
        <v>14335.730555555599</v>
      </c>
    </row>
    <row r="911" spans="1:73">
      <c r="A911" s="4" t="s">
        <v>113</v>
      </c>
      <c r="B911" s="137">
        <v>43</v>
      </c>
      <c r="C911" s="137">
        <v>1997</v>
      </c>
      <c r="D911" s="190">
        <v>5378433</v>
      </c>
      <c r="E911" s="141">
        <v>2639198</v>
      </c>
      <c r="F911" s="141">
        <v>146884</v>
      </c>
      <c r="G911" s="191">
        <v>5.3</v>
      </c>
      <c r="H911" s="209"/>
      <c r="I911" s="209"/>
      <c r="J911" s="209"/>
      <c r="K911" s="145">
        <v>154378</v>
      </c>
      <c r="L911" s="197"/>
      <c r="N911" s="140">
        <v>128174369</v>
      </c>
      <c r="O911" s="145">
        <v>61445</v>
      </c>
      <c r="P911" s="145">
        <v>183973</v>
      </c>
      <c r="Q911" s="145">
        <v>70419</v>
      </c>
      <c r="R911" s="145">
        <v>585889.30000000005</v>
      </c>
      <c r="S911" s="145">
        <v>252697.8</v>
      </c>
      <c r="T911" s="145">
        <v>142</v>
      </c>
      <c r="U911" s="145">
        <v>185</v>
      </c>
      <c r="V911" s="145">
        <v>226</v>
      </c>
      <c r="W911" s="145">
        <v>120</v>
      </c>
      <c r="X911" s="145">
        <v>220</v>
      </c>
      <c r="Y911" s="145">
        <v>315</v>
      </c>
      <c r="Z911" s="145">
        <v>400</v>
      </c>
      <c r="AA911" s="136">
        <f>ROUND((T911+X911)-MAX(0.3*(T911-134-250),0),0)</f>
        <v>362</v>
      </c>
      <c r="AB911" s="136">
        <f>ROUND((U911+Y911)-MAX(0.3*(U911-134-250),0),0)</f>
        <v>500</v>
      </c>
      <c r="AC911" s="136">
        <f>ROUND((V911+Z911)-MAX(0.3*(V911-134-250),0),0)</f>
        <v>626</v>
      </c>
      <c r="AD911" s="203">
        <v>19763</v>
      </c>
      <c r="AE911" s="136">
        <v>484</v>
      </c>
      <c r="AF911" s="136">
        <v>0</v>
      </c>
      <c r="AG911" s="136">
        <f>SUM(AE911:AF911)</f>
        <v>484</v>
      </c>
      <c r="AH911" s="136">
        <f>ROUND((AG911+W911)-MAX(0.3*(AG911-134-250),0),0)</f>
        <v>574</v>
      </c>
      <c r="AI911" s="203">
        <v>791</v>
      </c>
      <c r="AJ911" s="204">
        <v>14.3</v>
      </c>
      <c r="AK911" s="136">
        <v>0</v>
      </c>
      <c r="AL911" s="136">
        <v>59</v>
      </c>
      <c r="AM911" s="136">
        <v>40</v>
      </c>
      <c r="AN911" s="6">
        <v>0.6</v>
      </c>
      <c r="AO911" s="136">
        <v>16</v>
      </c>
      <c r="AP911" s="136">
        <v>17</v>
      </c>
      <c r="AQ911" s="6">
        <v>0.48</v>
      </c>
      <c r="AR911" s="149">
        <v>7.6499999999999999E-2</v>
      </c>
      <c r="AS911" s="149">
        <v>0.34</v>
      </c>
      <c r="AT911" s="149">
        <v>0.4</v>
      </c>
      <c r="AU911" s="149">
        <v>0.4</v>
      </c>
      <c r="AV911" s="136">
        <v>332</v>
      </c>
      <c r="AW911" s="136">
        <v>2210</v>
      </c>
      <c r="AX911" s="136">
        <v>3656</v>
      </c>
      <c r="AY911" s="136">
        <v>3656</v>
      </c>
      <c r="AZ911" s="149">
        <v>7.6499999999999999E-2</v>
      </c>
      <c r="BA911" s="149">
        <v>0.1598</v>
      </c>
      <c r="BB911" s="149">
        <v>0.21060000000000001</v>
      </c>
      <c r="BC911" s="149">
        <v>0.21060000000000001</v>
      </c>
      <c r="BD911" s="138">
        <v>0</v>
      </c>
      <c r="BE911" s="138"/>
      <c r="BF911" s="138"/>
      <c r="BG911" s="136">
        <v>0</v>
      </c>
      <c r="BH911" s="6">
        <v>4.75</v>
      </c>
      <c r="BI911" s="6">
        <v>4.75</v>
      </c>
      <c r="BJ911" s="136">
        <v>171828</v>
      </c>
      <c r="BK911" s="136">
        <v>28771</v>
      </c>
      <c r="BL911" s="136">
        <v>1781</v>
      </c>
      <c r="BM911" s="136">
        <v>141276</v>
      </c>
      <c r="BN911" s="238">
        <v>1415612</v>
      </c>
      <c r="BO911" s="136">
        <v>150289.08333333299</v>
      </c>
      <c r="BP911" s="136">
        <v>264236.46372222202</v>
      </c>
      <c r="BQ911" s="136">
        <v>42558.580099999999</v>
      </c>
      <c r="BR911" s="136">
        <v>605626.51324444404</v>
      </c>
      <c r="BS911" s="136">
        <v>132416.47161111099</v>
      </c>
      <c r="BT911" s="136">
        <v>13227.926222222201</v>
      </c>
      <c r="BU911" s="136">
        <v>181801.74995555601</v>
      </c>
    </row>
    <row r="912" spans="1:73">
      <c r="A912" s="4" t="s">
        <v>114</v>
      </c>
      <c r="B912" s="137">
        <v>44</v>
      </c>
      <c r="C912" s="137">
        <v>1997</v>
      </c>
      <c r="D912" s="190">
        <v>19355427</v>
      </c>
      <c r="E912" s="141">
        <v>9395537</v>
      </c>
      <c r="F912" s="141">
        <v>526713</v>
      </c>
      <c r="G912" s="191">
        <v>5.3</v>
      </c>
      <c r="H912" s="209"/>
      <c r="I912" s="209"/>
      <c r="J912" s="209"/>
      <c r="K912" s="145">
        <v>612658</v>
      </c>
      <c r="L912" s="197"/>
      <c r="N912" s="140">
        <v>470314809</v>
      </c>
      <c r="O912" s="145">
        <v>149074</v>
      </c>
      <c r="P912" s="145">
        <v>573880</v>
      </c>
      <c r="Q912" s="145">
        <v>208974</v>
      </c>
      <c r="R912" s="145">
        <v>2033750</v>
      </c>
      <c r="S912" s="145">
        <v>751093.8</v>
      </c>
      <c r="T912" s="145">
        <v>163</v>
      </c>
      <c r="U912" s="145">
        <v>188</v>
      </c>
      <c r="V912" s="145">
        <v>226</v>
      </c>
      <c r="W912" s="145">
        <v>120</v>
      </c>
      <c r="X912" s="145">
        <v>220</v>
      </c>
      <c r="Y912" s="145">
        <v>315</v>
      </c>
      <c r="Z912" s="145">
        <v>400</v>
      </c>
      <c r="AA912" s="136">
        <f>ROUND((T912+X912)-MAX(0.3*(T912-134-250),0),0)</f>
        <v>383</v>
      </c>
      <c r="AB912" s="136">
        <f>ROUND((U912+Y912)-MAX(0.3*(U912-134-250),0),0)</f>
        <v>503</v>
      </c>
      <c r="AC912" s="136">
        <f>ROUND((V912+Z912)-MAX(0.3*(V912-134-250),0),0)</f>
        <v>626</v>
      </c>
      <c r="AD912" s="203">
        <v>56169</v>
      </c>
      <c r="AE912" s="136">
        <v>484</v>
      </c>
      <c r="AF912" s="136">
        <v>0</v>
      </c>
      <c r="AG912" s="136">
        <f>SUM(AE912:AF912)</f>
        <v>484</v>
      </c>
      <c r="AH912" s="136">
        <f>ROUND((AG912+W912)-MAX(0.3*(AG912-134-250),0),0)</f>
        <v>574</v>
      </c>
      <c r="AI912" s="203">
        <v>3297</v>
      </c>
      <c r="AJ912" s="204">
        <v>16.7</v>
      </c>
      <c r="AK912" s="136">
        <v>0</v>
      </c>
      <c r="AL912" s="136">
        <v>81</v>
      </c>
      <c r="AM912" s="136">
        <v>63</v>
      </c>
      <c r="AN912" s="6">
        <v>0.56000000000000005</v>
      </c>
      <c r="AO912" s="136">
        <v>17</v>
      </c>
      <c r="AP912" s="136">
        <v>14</v>
      </c>
      <c r="AQ912" s="6">
        <v>0.55000000000000004</v>
      </c>
      <c r="AR912" s="149">
        <v>7.6499999999999999E-2</v>
      </c>
      <c r="AS912" s="149">
        <v>0.34</v>
      </c>
      <c r="AT912" s="149">
        <v>0.4</v>
      </c>
      <c r="AU912" s="149">
        <v>0.4</v>
      </c>
      <c r="AV912" s="136">
        <v>332</v>
      </c>
      <c r="AW912" s="136">
        <v>2210</v>
      </c>
      <c r="AX912" s="136">
        <v>3656</v>
      </c>
      <c r="AY912" s="136">
        <v>3656</v>
      </c>
      <c r="AZ912" s="149">
        <v>7.6499999999999999E-2</v>
      </c>
      <c r="BA912" s="149">
        <v>0.1598</v>
      </c>
      <c r="BB912" s="149">
        <v>0.21060000000000001</v>
      </c>
      <c r="BC912" s="149">
        <v>0.21060000000000001</v>
      </c>
      <c r="BD912" s="138">
        <v>0</v>
      </c>
      <c r="BE912" s="138"/>
      <c r="BF912" s="138"/>
      <c r="BG912" s="136">
        <v>0</v>
      </c>
      <c r="BH912" s="6">
        <v>5.15</v>
      </c>
      <c r="BI912" s="6">
        <v>3.35</v>
      </c>
      <c r="BJ912" s="136">
        <v>407010</v>
      </c>
      <c r="BK912" s="136">
        <v>121758</v>
      </c>
      <c r="BL912" s="136">
        <v>5622</v>
      </c>
      <c r="BM912" s="136">
        <v>279630</v>
      </c>
      <c r="BN912" s="238">
        <v>2538655</v>
      </c>
      <c r="BO912" s="136">
        <v>683583.16666666698</v>
      </c>
      <c r="BP912" s="136">
        <v>1345789.4456777801</v>
      </c>
      <c r="BQ912" s="136">
        <v>181698.620811111</v>
      </c>
      <c r="BR912" s="136">
        <v>2287547.7645888901</v>
      </c>
      <c r="BS912" s="136">
        <v>640794.31143333297</v>
      </c>
      <c r="BT912" s="136">
        <v>50838.435044444399</v>
      </c>
      <c r="BU912" s="136">
        <v>788420.831855556</v>
      </c>
    </row>
    <row r="913" spans="1:73">
      <c r="A913" s="4" t="s">
        <v>115</v>
      </c>
      <c r="B913" s="137">
        <v>45</v>
      </c>
      <c r="C913" s="137">
        <v>1997</v>
      </c>
      <c r="D913" s="190">
        <v>2065397</v>
      </c>
      <c r="E913" s="141">
        <v>1036156</v>
      </c>
      <c r="F913" s="141">
        <v>34067</v>
      </c>
      <c r="G913" s="191">
        <v>3.2</v>
      </c>
      <c r="H913" s="209"/>
      <c r="I913" s="209"/>
      <c r="J913" s="209"/>
      <c r="K913" s="145">
        <v>56342</v>
      </c>
      <c r="L913" s="197"/>
      <c r="N913" s="140">
        <v>45005385</v>
      </c>
      <c r="O913" s="145">
        <v>100550</v>
      </c>
      <c r="P913" s="145">
        <v>33805</v>
      </c>
      <c r="Q913" s="145">
        <v>12250</v>
      </c>
      <c r="R913" s="145">
        <v>98338.25</v>
      </c>
      <c r="S913" s="145">
        <v>37625.160000000003</v>
      </c>
      <c r="T913" s="145">
        <v>342</v>
      </c>
      <c r="U913" s="145">
        <v>426</v>
      </c>
      <c r="V913" s="145">
        <v>498</v>
      </c>
      <c r="W913" s="145">
        <v>120</v>
      </c>
      <c r="X913" s="145">
        <v>220</v>
      </c>
      <c r="Y913" s="145">
        <v>315</v>
      </c>
      <c r="Z913" s="145">
        <v>400</v>
      </c>
      <c r="AA913" s="136">
        <f>ROUND((T913+X913)-MAX(0.3*(T913-134-250),0),0)</f>
        <v>562</v>
      </c>
      <c r="AB913" s="136">
        <f>ROUND((U913+Y913)-MAX(0.3*(U913-134-250),0),0)</f>
        <v>728</v>
      </c>
      <c r="AC913" s="136">
        <f>ROUND((V913+Z913)-MAX(0.3*(V913-134-250),0),0)</f>
        <v>864</v>
      </c>
      <c r="AD913" s="203">
        <v>2176</v>
      </c>
      <c r="AE913" s="136">
        <v>484</v>
      </c>
      <c r="AF913" s="136">
        <v>0</v>
      </c>
      <c r="AG913" s="136">
        <f>SUM(AE913:AF913)</f>
        <v>484</v>
      </c>
      <c r="AH913" s="136">
        <f>ROUND((AG913+W913)-MAX(0.3*(AG913-134-250),0),0)</f>
        <v>574</v>
      </c>
      <c r="AI913" s="203">
        <v>185</v>
      </c>
      <c r="AJ913" s="204">
        <v>8.9</v>
      </c>
      <c r="AK913" s="136">
        <v>0</v>
      </c>
      <c r="AL913" s="136">
        <v>20</v>
      </c>
      <c r="AM913" s="136">
        <v>55</v>
      </c>
      <c r="AN913" s="6">
        <v>0.27</v>
      </c>
      <c r="AO913" s="136">
        <v>10</v>
      </c>
      <c r="AP913" s="136">
        <v>19</v>
      </c>
      <c r="AQ913" s="6">
        <v>0.34</v>
      </c>
      <c r="AR913" s="149">
        <v>7.6499999999999999E-2</v>
      </c>
      <c r="AS913" s="149">
        <v>0.34</v>
      </c>
      <c r="AT913" s="149">
        <v>0.4</v>
      </c>
      <c r="AU913" s="149">
        <v>0.4</v>
      </c>
      <c r="AV913" s="136">
        <v>332</v>
      </c>
      <c r="AW913" s="136">
        <v>2210</v>
      </c>
      <c r="AX913" s="136">
        <v>3656</v>
      </c>
      <c r="AY913" s="136">
        <v>3656</v>
      </c>
      <c r="AZ913" s="149">
        <v>7.6499999999999999E-2</v>
      </c>
      <c r="BA913" s="149">
        <v>0.1598</v>
      </c>
      <c r="BB913" s="149">
        <v>0.21060000000000001</v>
      </c>
      <c r="BC913" s="149">
        <v>0.21060000000000001</v>
      </c>
      <c r="BD913" s="138">
        <v>0</v>
      </c>
      <c r="BE913" s="138"/>
      <c r="BF913" s="138"/>
      <c r="BG913" s="136">
        <v>0</v>
      </c>
      <c r="BH913" s="6">
        <v>5.15</v>
      </c>
      <c r="BI913" s="6">
        <v>5.15</v>
      </c>
      <c r="BJ913" s="136">
        <v>20304</v>
      </c>
      <c r="BK913" s="136">
        <v>2161</v>
      </c>
      <c r="BL913" s="136">
        <v>286</v>
      </c>
      <c r="BM913" s="136">
        <v>17857</v>
      </c>
      <c r="BN913" s="238">
        <v>144749</v>
      </c>
      <c r="BO913" s="136">
        <v>57510.583333333299</v>
      </c>
      <c r="BP913" s="136">
        <v>71467.604900000006</v>
      </c>
      <c r="BQ913" s="136">
        <v>32301.485266666699</v>
      </c>
      <c r="BR913" s="136">
        <v>258217.42777777801</v>
      </c>
      <c r="BS913" s="136">
        <v>19407.480655555599</v>
      </c>
      <c r="BT913" s="136">
        <v>3166.4726777777801</v>
      </c>
      <c r="BU913" s="136">
        <v>26866.115300000001</v>
      </c>
    </row>
    <row r="914" spans="1:73">
      <c r="A914" s="4" t="s">
        <v>116</v>
      </c>
      <c r="B914" s="137">
        <v>46</v>
      </c>
      <c r="C914" s="137">
        <v>1997</v>
      </c>
      <c r="D914" s="190">
        <v>588665</v>
      </c>
      <c r="E914" s="141">
        <v>315053</v>
      </c>
      <c r="F914" s="141">
        <v>12825</v>
      </c>
      <c r="G914" s="191">
        <v>3.9</v>
      </c>
      <c r="H914" s="209"/>
      <c r="I914" s="209"/>
      <c r="J914" s="209"/>
      <c r="K914" s="145">
        <v>15763</v>
      </c>
      <c r="L914" s="197"/>
      <c r="N914" s="140">
        <v>14192206</v>
      </c>
      <c r="O914" s="145">
        <v>3028</v>
      </c>
      <c r="P914" s="145">
        <v>22936</v>
      </c>
      <c r="Q914" s="145">
        <v>8263</v>
      </c>
      <c r="R914" s="145">
        <v>53004.91</v>
      </c>
      <c r="S914" s="145">
        <v>24745.66</v>
      </c>
      <c r="T914" s="145">
        <v>539</v>
      </c>
      <c r="U914" s="145">
        <v>639</v>
      </c>
      <c r="V914" s="145">
        <v>719</v>
      </c>
      <c r="W914" s="145">
        <v>120</v>
      </c>
      <c r="X914" s="145">
        <v>220</v>
      </c>
      <c r="Y914" s="145">
        <v>315</v>
      </c>
      <c r="Z914" s="145">
        <v>400</v>
      </c>
      <c r="AA914" s="136">
        <f>ROUND((T914+X914)-MAX(0.3*(T914-134-250),0),0)</f>
        <v>713</v>
      </c>
      <c r="AB914" s="136">
        <f>ROUND((U914+Y914)-MAX(0.3*(U914-134-250),0),0)</f>
        <v>878</v>
      </c>
      <c r="AC914" s="136">
        <f>ROUND((V914+Z914)-MAX(0.3*(V914-134-250),0),0)</f>
        <v>1019</v>
      </c>
      <c r="AD914" s="203">
        <v>812</v>
      </c>
      <c r="AE914" s="136">
        <v>484</v>
      </c>
      <c r="AF914" s="136">
        <v>55</v>
      </c>
      <c r="AG914" s="136">
        <f>SUM(AE914:AF914)</f>
        <v>539</v>
      </c>
      <c r="AH914" s="136">
        <f>ROUND((AG914+W914)-MAX(0.3*(AG914-134-250),0),0)</f>
        <v>613</v>
      </c>
      <c r="AI914" s="203">
        <v>54</v>
      </c>
      <c r="AJ914" s="204">
        <v>9.3000000000000007</v>
      </c>
      <c r="AK914" s="136">
        <v>1</v>
      </c>
      <c r="AL914" s="136">
        <v>86</v>
      </c>
      <c r="AM914" s="136">
        <v>61</v>
      </c>
      <c r="AN914" s="6">
        <v>0.59</v>
      </c>
      <c r="AO914" s="136">
        <v>12</v>
      </c>
      <c r="AP914" s="136">
        <v>18</v>
      </c>
      <c r="AQ914" s="6">
        <v>0.4</v>
      </c>
      <c r="AR914" s="149">
        <v>7.6499999999999999E-2</v>
      </c>
      <c r="AS914" s="149">
        <v>0.34</v>
      </c>
      <c r="AT914" s="149">
        <v>0.4</v>
      </c>
      <c r="AU914" s="149">
        <v>0.4</v>
      </c>
      <c r="AV914" s="136">
        <v>332</v>
      </c>
      <c r="AW914" s="136">
        <v>2210</v>
      </c>
      <c r="AX914" s="136">
        <v>3656</v>
      </c>
      <c r="AY914" s="136">
        <v>3656</v>
      </c>
      <c r="AZ914" s="149">
        <v>7.6499999999999999E-2</v>
      </c>
      <c r="BA914" s="149">
        <v>0.1598</v>
      </c>
      <c r="BB914" s="149">
        <v>0.21060000000000001</v>
      </c>
      <c r="BC914" s="149">
        <v>0.21060000000000001</v>
      </c>
      <c r="BD914" s="138">
        <v>0.25</v>
      </c>
      <c r="BE914" s="138"/>
      <c r="BF914" s="138"/>
      <c r="BG914" s="136">
        <v>1</v>
      </c>
      <c r="BH914" s="6">
        <v>5.15</v>
      </c>
      <c r="BI914" s="6">
        <v>5.25</v>
      </c>
      <c r="BJ914" s="136">
        <v>12715</v>
      </c>
      <c r="BK914" s="136">
        <v>1900</v>
      </c>
      <c r="BL914" s="136">
        <v>118</v>
      </c>
      <c r="BM914" s="136">
        <v>10697</v>
      </c>
      <c r="BN914" s="238">
        <v>109283</v>
      </c>
      <c r="BO914" s="136">
        <v>16132.75</v>
      </c>
      <c r="BP914" s="136">
        <v>17537.716788888902</v>
      </c>
      <c r="BQ914" s="136">
        <v>4625.83931111111</v>
      </c>
      <c r="BR914" s="136">
        <v>51208.7977888889</v>
      </c>
      <c r="BS914" s="136">
        <v>7419.6381444444496</v>
      </c>
      <c r="BT914" s="136">
        <v>1043.1022111111099</v>
      </c>
      <c r="BU914" s="136">
        <v>11960.4458666667</v>
      </c>
    </row>
    <row r="915" spans="1:73">
      <c r="A915" s="4" t="s">
        <v>117</v>
      </c>
      <c r="B915" s="137">
        <v>47</v>
      </c>
      <c r="C915" s="137">
        <v>1997</v>
      </c>
      <c r="D915" s="190">
        <v>6732878</v>
      </c>
      <c r="E915" s="141">
        <v>3314344</v>
      </c>
      <c r="F915" s="141">
        <v>131979</v>
      </c>
      <c r="G915" s="191">
        <v>3.8</v>
      </c>
      <c r="H915" s="209"/>
      <c r="I915" s="209"/>
      <c r="J915" s="209"/>
      <c r="K915" s="145">
        <v>215624</v>
      </c>
      <c r="L915" s="197"/>
      <c r="N915" s="140">
        <v>186787562</v>
      </c>
      <c r="O915" s="145">
        <v>79874</v>
      </c>
      <c r="P915" s="145">
        <v>130600</v>
      </c>
      <c r="Q915" s="145">
        <v>53856</v>
      </c>
      <c r="R915" s="145">
        <v>476087.5</v>
      </c>
      <c r="S915" s="145">
        <v>205926.3</v>
      </c>
      <c r="T915" s="145">
        <v>294</v>
      </c>
      <c r="U915" s="145">
        <v>354</v>
      </c>
      <c r="V915" s="145">
        <v>410</v>
      </c>
      <c r="W915" s="145">
        <v>120</v>
      </c>
      <c r="X915" s="145">
        <v>220</v>
      </c>
      <c r="Y915" s="145">
        <v>315</v>
      </c>
      <c r="Z915" s="145">
        <v>400</v>
      </c>
      <c r="AA915" s="136">
        <f>ROUND((T915+X915)-MAX(0.3*(T915-134-250),0),0)</f>
        <v>514</v>
      </c>
      <c r="AB915" s="136">
        <f>ROUND((U915+Y915)-MAX(0.3*(U915-134-250),0),0)</f>
        <v>669</v>
      </c>
      <c r="AC915" s="136">
        <f>ROUND((V915+Z915)-MAX(0.3*(V915-134-250),0),0)</f>
        <v>802</v>
      </c>
      <c r="AD915" s="203">
        <v>17577</v>
      </c>
      <c r="AE915" s="136">
        <v>484</v>
      </c>
      <c r="AF915" s="136">
        <v>0</v>
      </c>
      <c r="AG915" s="136">
        <f>SUM(AE915:AF915)</f>
        <v>484</v>
      </c>
      <c r="AH915" s="136">
        <f>ROUND((AG915+W915)-MAX(0.3*(AG915-134-250),0),0)</f>
        <v>574</v>
      </c>
      <c r="AI915" s="203">
        <v>858</v>
      </c>
      <c r="AJ915" s="204">
        <v>12.7</v>
      </c>
      <c r="AK915" s="136">
        <v>0</v>
      </c>
      <c r="AL915" s="136">
        <v>52</v>
      </c>
      <c r="AM915" s="136">
        <v>47</v>
      </c>
      <c r="AN915" s="6">
        <v>0.53</v>
      </c>
      <c r="AO915" s="136">
        <v>20</v>
      </c>
      <c r="AP915" s="136">
        <v>20</v>
      </c>
      <c r="AQ915" s="6">
        <v>0.5</v>
      </c>
      <c r="AR915" s="149">
        <v>7.6499999999999999E-2</v>
      </c>
      <c r="AS915" s="149">
        <v>0.34</v>
      </c>
      <c r="AT915" s="149">
        <v>0.4</v>
      </c>
      <c r="AU915" s="149">
        <v>0.4</v>
      </c>
      <c r="AV915" s="136">
        <v>332</v>
      </c>
      <c r="AW915" s="136">
        <v>2210</v>
      </c>
      <c r="AX915" s="136">
        <v>3656</v>
      </c>
      <c r="AY915" s="136">
        <v>3656</v>
      </c>
      <c r="AZ915" s="149">
        <v>7.6499999999999999E-2</v>
      </c>
      <c r="BA915" s="149">
        <v>0.1598</v>
      </c>
      <c r="BB915" s="149">
        <v>0.21060000000000001</v>
      </c>
      <c r="BC915" s="149">
        <v>0.21060000000000001</v>
      </c>
      <c r="BD915" s="138">
        <v>0</v>
      </c>
      <c r="BE915" s="138"/>
      <c r="BF915" s="138"/>
      <c r="BG915" s="136">
        <v>0</v>
      </c>
      <c r="BH915" s="6">
        <v>5.15</v>
      </c>
      <c r="BI915" s="6">
        <v>5.15</v>
      </c>
      <c r="BJ915" s="136">
        <v>130954</v>
      </c>
      <c r="BK915" s="136">
        <v>26068</v>
      </c>
      <c r="BL915" s="136">
        <v>1561</v>
      </c>
      <c r="BM915" s="136">
        <v>103325</v>
      </c>
      <c r="BN915" s="238">
        <v>595234</v>
      </c>
      <c r="BO915" s="136">
        <v>129520</v>
      </c>
      <c r="BP915" s="136">
        <v>238701.873211111</v>
      </c>
      <c r="BQ915" s="136">
        <v>48238.738233333301</v>
      </c>
      <c r="BR915" s="136">
        <v>633551.36044444505</v>
      </c>
      <c r="BS915" s="136">
        <v>118335.962122222</v>
      </c>
      <c r="BT915" s="136">
        <v>12222.8011444444</v>
      </c>
      <c r="BU915" s="136">
        <v>162736.42574444399</v>
      </c>
    </row>
    <row r="916" spans="1:73">
      <c r="A916" s="4" t="s">
        <v>118</v>
      </c>
      <c r="B916" s="137">
        <v>48</v>
      </c>
      <c r="C916" s="137">
        <v>1997</v>
      </c>
      <c r="D916" s="190">
        <v>5604105</v>
      </c>
      <c r="E916" s="141">
        <v>2835517</v>
      </c>
      <c r="F916" s="141">
        <v>146230</v>
      </c>
      <c r="G916" s="191">
        <v>4.9000000000000004</v>
      </c>
      <c r="H916" s="209"/>
      <c r="I916" s="209"/>
      <c r="J916" s="209"/>
      <c r="K916" s="145">
        <v>196594</v>
      </c>
      <c r="L916" s="197"/>
      <c r="N916" s="140">
        <v>154903989</v>
      </c>
      <c r="O916" s="145">
        <v>1062778</v>
      </c>
      <c r="P916" s="145">
        <v>254039</v>
      </c>
      <c r="Q916" s="145">
        <v>93043</v>
      </c>
      <c r="R916" s="145">
        <v>444799.5</v>
      </c>
      <c r="S916" s="145">
        <v>198967.5</v>
      </c>
      <c r="T916" s="145">
        <v>440</v>
      </c>
      <c r="U916" s="145">
        <v>546</v>
      </c>
      <c r="V916" s="145">
        <v>642</v>
      </c>
      <c r="W916" s="145">
        <v>120</v>
      </c>
      <c r="X916" s="145">
        <v>220</v>
      </c>
      <c r="Y916" s="145">
        <v>315</v>
      </c>
      <c r="Z916" s="145">
        <v>400</v>
      </c>
      <c r="AA916" s="136">
        <f>ROUND((T916+X916)-MAX(0.3*(T916-134-250),0),0)</f>
        <v>643</v>
      </c>
      <c r="AB916" s="136">
        <f>ROUND((U916+Y916)-MAX(0.3*(U916-134-250),0),0)</f>
        <v>812</v>
      </c>
      <c r="AC916" s="136">
        <f>ROUND((V916+Z916)-MAX(0.3*(V916-134-250),0),0)</f>
        <v>965</v>
      </c>
      <c r="AD916" s="203">
        <v>18663</v>
      </c>
      <c r="AE916" s="136">
        <v>484</v>
      </c>
      <c r="AF916" s="136">
        <v>28</v>
      </c>
      <c r="AG916" s="136">
        <f>SUM(AE916:AF916)</f>
        <v>512</v>
      </c>
      <c r="AH916" s="136">
        <f>ROUND((AG916+W916)-MAX(0.3*(AG916-134-250),0),0)</f>
        <v>594</v>
      </c>
      <c r="AI916" s="203">
        <v>529</v>
      </c>
      <c r="AJ916" s="204">
        <v>9.1999999999999993</v>
      </c>
      <c r="AK916" s="136">
        <v>1</v>
      </c>
      <c r="AL916" s="136">
        <v>34</v>
      </c>
      <c r="AM916" s="136">
        <v>62</v>
      </c>
      <c r="AN916" s="6">
        <v>0.35</v>
      </c>
      <c r="AO916" s="136">
        <v>25</v>
      </c>
      <c r="AP916" s="136">
        <v>24</v>
      </c>
      <c r="AQ916" s="6">
        <v>0.51</v>
      </c>
      <c r="AR916" s="149">
        <v>7.6499999999999999E-2</v>
      </c>
      <c r="AS916" s="149">
        <v>0.34</v>
      </c>
      <c r="AT916" s="149">
        <v>0.4</v>
      </c>
      <c r="AU916" s="149">
        <v>0.4</v>
      </c>
      <c r="AV916" s="136">
        <v>332</v>
      </c>
      <c r="AW916" s="136">
        <v>2210</v>
      </c>
      <c r="AX916" s="136">
        <v>3656</v>
      </c>
      <c r="AY916" s="136">
        <v>3656</v>
      </c>
      <c r="AZ916" s="149">
        <v>7.6499999999999999E-2</v>
      </c>
      <c r="BA916" s="149">
        <v>0.1598</v>
      </c>
      <c r="BB916" s="149">
        <v>0.21060000000000001</v>
      </c>
      <c r="BC916" s="149">
        <v>0.21060000000000001</v>
      </c>
      <c r="BD916" s="138">
        <v>0</v>
      </c>
      <c r="BE916" s="138"/>
      <c r="BF916" s="138"/>
      <c r="BG916" s="136">
        <v>0</v>
      </c>
      <c r="BH916" s="6">
        <v>5.15</v>
      </c>
      <c r="BI916" s="6">
        <v>4.9000000000000004</v>
      </c>
      <c r="BJ916" s="136">
        <v>94487</v>
      </c>
      <c r="BK916" s="136">
        <v>13250</v>
      </c>
      <c r="BL916" s="136">
        <v>897</v>
      </c>
      <c r="BM916" s="136">
        <v>80340</v>
      </c>
      <c r="BN916" s="238">
        <v>630165</v>
      </c>
      <c r="BO916" s="136">
        <v>145147.33333333299</v>
      </c>
      <c r="BP916" s="136">
        <v>195288.15388888901</v>
      </c>
      <c r="BQ916" s="136">
        <v>44199.9895888889</v>
      </c>
      <c r="BR916" s="136">
        <v>439771.30528888898</v>
      </c>
      <c r="BS916" s="136">
        <v>83192.269777777794</v>
      </c>
      <c r="BT916" s="136">
        <v>7511.5625666666701</v>
      </c>
      <c r="BU916" s="136">
        <v>104285.62866666701</v>
      </c>
    </row>
    <row r="917" spans="1:73">
      <c r="A917" s="4" t="s">
        <v>119</v>
      </c>
      <c r="B917" s="137">
        <v>49</v>
      </c>
      <c r="C917" s="137">
        <v>1997</v>
      </c>
      <c r="D917" s="190">
        <v>1815588</v>
      </c>
      <c r="E917" s="141">
        <v>741865</v>
      </c>
      <c r="F917" s="141">
        <v>54642</v>
      </c>
      <c r="G917" s="191">
        <v>6.9</v>
      </c>
      <c r="H917" s="209"/>
      <c r="I917" s="209"/>
      <c r="J917" s="209"/>
      <c r="K917" s="145">
        <v>38880</v>
      </c>
      <c r="L917" s="197"/>
      <c r="N917" s="140">
        <v>35498621</v>
      </c>
      <c r="O917" s="145">
        <v>481207</v>
      </c>
      <c r="P917" s="145">
        <v>82746</v>
      </c>
      <c r="Q917" s="145">
        <v>33639</v>
      </c>
      <c r="R917" s="145">
        <v>287034.7</v>
      </c>
      <c r="S917" s="145">
        <v>117128.5</v>
      </c>
      <c r="T917" s="145">
        <v>201</v>
      </c>
      <c r="U917" s="145">
        <v>253</v>
      </c>
      <c r="V917" s="145">
        <v>312</v>
      </c>
      <c r="W917" s="145">
        <v>120</v>
      </c>
      <c r="X917" s="145">
        <v>220</v>
      </c>
      <c r="Y917" s="145">
        <v>315</v>
      </c>
      <c r="Z917" s="145">
        <v>400</v>
      </c>
      <c r="AA917" s="136">
        <f>ROUND((T917+X917)-MAX(0.3*(T917-134-250),0),0)</f>
        <v>421</v>
      </c>
      <c r="AB917" s="136">
        <f>ROUND((U917+Y917)-MAX(0.3*(U917-134-250),0),0)</f>
        <v>568</v>
      </c>
      <c r="AC917" s="136">
        <f>ROUND((V917+Z917)-MAX(0.3*(V917-134-250),0),0)</f>
        <v>712</v>
      </c>
      <c r="AD917" s="203">
        <v>7830</v>
      </c>
      <c r="AE917" s="136">
        <v>484</v>
      </c>
      <c r="AF917" s="136">
        <v>0</v>
      </c>
      <c r="AG917" s="136">
        <f>SUM(AE917:AF917)</f>
        <v>484</v>
      </c>
      <c r="AH917" s="136">
        <f>ROUND((AG917+W917)-MAX(0.3*(AG917-134-250),0),0)</f>
        <v>574</v>
      </c>
      <c r="AI917" s="203">
        <v>286</v>
      </c>
      <c r="AJ917" s="204">
        <v>16.399999999999999</v>
      </c>
      <c r="AK917" s="136">
        <v>1</v>
      </c>
      <c r="AL917" s="136">
        <v>69</v>
      </c>
      <c r="AM917" s="136">
        <v>31</v>
      </c>
      <c r="AN917" s="6">
        <v>0.69</v>
      </c>
      <c r="AO917" s="136">
        <v>26</v>
      </c>
      <c r="AP917" s="136">
        <v>8</v>
      </c>
      <c r="AQ917" s="6">
        <v>0.76</v>
      </c>
      <c r="AR917" s="149">
        <v>7.6499999999999999E-2</v>
      </c>
      <c r="AS917" s="149">
        <v>0.34</v>
      </c>
      <c r="AT917" s="149">
        <v>0.4</v>
      </c>
      <c r="AU917" s="149">
        <v>0.4</v>
      </c>
      <c r="AV917" s="136">
        <v>332</v>
      </c>
      <c r="AW917" s="136">
        <v>2210</v>
      </c>
      <c r="AX917" s="136">
        <v>3656</v>
      </c>
      <c r="AY917" s="136">
        <v>3656</v>
      </c>
      <c r="AZ917" s="149">
        <v>7.6499999999999999E-2</v>
      </c>
      <c r="BA917" s="149">
        <v>0.1598</v>
      </c>
      <c r="BB917" s="149">
        <v>0.21060000000000001</v>
      </c>
      <c r="BC917" s="149">
        <v>0.21060000000000001</v>
      </c>
      <c r="BD917" s="138">
        <v>0</v>
      </c>
      <c r="BE917" s="138"/>
      <c r="BF917" s="138"/>
      <c r="BG917" s="136">
        <v>0</v>
      </c>
      <c r="BH917" s="6">
        <v>4.75</v>
      </c>
      <c r="BI917" s="6">
        <v>5.15</v>
      </c>
      <c r="BJ917" s="136">
        <v>69345</v>
      </c>
      <c r="BK917" s="136">
        <v>6777</v>
      </c>
      <c r="BL917" s="136">
        <v>663</v>
      </c>
      <c r="BM917" s="136">
        <v>61905</v>
      </c>
      <c r="BN917" s="238">
        <v>359091</v>
      </c>
      <c r="BO917" s="136">
        <v>55065.333333333299</v>
      </c>
      <c r="BP917" s="136">
        <v>100319.437655556</v>
      </c>
      <c r="BQ917" s="136">
        <v>19394.5393</v>
      </c>
      <c r="BR917" s="136">
        <v>209999.4007</v>
      </c>
      <c r="BS917" s="136">
        <v>58684.8488</v>
      </c>
      <c r="BT917" s="136">
        <v>7925.7444666666697</v>
      </c>
      <c r="BU917" s="136">
        <v>88227.615966666694</v>
      </c>
    </row>
    <row r="918" spans="1:73">
      <c r="A918" s="4" t="s">
        <v>120</v>
      </c>
      <c r="B918" s="137">
        <v>50</v>
      </c>
      <c r="C918" s="137">
        <v>1997</v>
      </c>
      <c r="D918" s="190">
        <v>5200235</v>
      </c>
      <c r="E918" s="141">
        <v>2864372</v>
      </c>
      <c r="F918" s="141">
        <v>105714</v>
      </c>
      <c r="G918" s="191">
        <v>3.6</v>
      </c>
      <c r="H918" s="209"/>
      <c r="I918" s="209"/>
      <c r="J918" s="209"/>
      <c r="K918" s="145">
        <v>156447</v>
      </c>
      <c r="L918" s="197"/>
      <c r="N918" s="140">
        <v>133284392</v>
      </c>
      <c r="O918" s="145">
        <v>18554</v>
      </c>
      <c r="P918" s="145">
        <v>118270</v>
      </c>
      <c r="Q918" s="145">
        <v>38874</v>
      </c>
      <c r="R918" s="145">
        <v>232103.1</v>
      </c>
      <c r="S918" s="145">
        <v>87361.33</v>
      </c>
      <c r="T918" s="145">
        <v>440</v>
      </c>
      <c r="U918" s="145">
        <v>517</v>
      </c>
      <c r="V918" s="145">
        <v>617</v>
      </c>
      <c r="W918" s="145">
        <v>120</v>
      </c>
      <c r="X918" s="145">
        <v>220</v>
      </c>
      <c r="Y918" s="145">
        <v>315</v>
      </c>
      <c r="Z918" s="145">
        <v>400</v>
      </c>
      <c r="AA918" s="136">
        <f>ROUND((T918+X918)-MAX(0.3*(T918-134-250),0),0)</f>
        <v>643</v>
      </c>
      <c r="AB918" s="136">
        <f>ROUND((U918+Y918)-MAX(0.3*(U918-134-250),0),0)</f>
        <v>792</v>
      </c>
      <c r="AC918" s="136">
        <f>ROUND((V918+Z918)-MAX(0.3*(V918-134-250),0),0)</f>
        <v>947</v>
      </c>
      <c r="AD918" s="203">
        <v>12260</v>
      </c>
      <c r="AE918" s="136">
        <v>484</v>
      </c>
      <c r="AF918" s="136">
        <v>84</v>
      </c>
      <c r="AG918" s="136">
        <f>SUM(AE918:AF918)</f>
        <v>568</v>
      </c>
      <c r="AH918" s="136">
        <f>ROUND((AG918+W918)-MAX(0.3*(AG918-134-250),0),0)</f>
        <v>633</v>
      </c>
      <c r="AI918" s="203">
        <v>422</v>
      </c>
      <c r="AJ918" s="204">
        <v>8.1999999999999993</v>
      </c>
      <c r="AK918" s="136">
        <v>0</v>
      </c>
      <c r="AL918" s="136">
        <v>48</v>
      </c>
      <c r="AM918" s="136">
        <v>51</v>
      </c>
      <c r="AN918" s="6">
        <v>0.48</v>
      </c>
      <c r="AO918" s="136">
        <v>16</v>
      </c>
      <c r="AP918" s="136">
        <v>17</v>
      </c>
      <c r="AQ918" s="6">
        <v>0.48</v>
      </c>
      <c r="AR918" s="149">
        <v>7.6499999999999999E-2</v>
      </c>
      <c r="AS918" s="149">
        <v>0.34</v>
      </c>
      <c r="AT918" s="149">
        <v>0.4</v>
      </c>
      <c r="AU918" s="149">
        <v>0.4</v>
      </c>
      <c r="AV918" s="136">
        <v>332</v>
      </c>
      <c r="AW918" s="136">
        <v>2210</v>
      </c>
      <c r="AX918" s="136">
        <v>3656</v>
      </c>
      <c r="AY918" s="136">
        <v>3656</v>
      </c>
      <c r="AZ918" s="149">
        <v>7.6499999999999999E-2</v>
      </c>
      <c r="BA918" s="149">
        <v>0.1598</v>
      </c>
      <c r="BB918" s="149">
        <v>0.21060000000000001</v>
      </c>
      <c r="BC918" s="149">
        <v>0.21060000000000001</v>
      </c>
      <c r="BD918" s="138">
        <v>0.04</v>
      </c>
      <c r="BE918" s="138">
        <v>0.14000000000000001</v>
      </c>
      <c r="BF918" s="138">
        <v>0.43</v>
      </c>
      <c r="BG918" s="136">
        <v>1</v>
      </c>
      <c r="BH918" s="6">
        <v>5.15</v>
      </c>
      <c r="BI918" s="6">
        <v>5.15</v>
      </c>
      <c r="BJ918" s="136">
        <v>90580</v>
      </c>
      <c r="BK918" s="136">
        <v>11294</v>
      </c>
      <c r="BL918" s="136">
        <v>1008</v>
      </c>
      <c r="BM918" s="136">
        <v>78278</v>
      </c>
      <c r="BN918" s="238">
        <v>392223</v>
      </c>
      <c r="BO918" s="136">
        <v>108886.41666666701</v>
      </c>
      <c r="BP918" s="136">
        <v>149875.25832222201</v>
      </c>
      <c r="BQ918" s="136">
        <v>39476.783022222196</v>
      </c>
      <c r="BR918" s="136">
        <v>518244.87593333301</v>
      </c>
      <c r="BS918" s="136">
        <v>31893.337966666699</v>
      </c>
      <c r="BT918" s="136">
        <v>2989.9457444444402</v>
      </c>
      <c r="BU918" s="136">
        <v>42250.6292777778</v>
      </c>
    </row>
    <row r="919" spans="1:73">
      <c r="A919" s="4" t="s">
        <v>121</v>
      </c>
      <c r="B919" s="137">
        <v>51</v>
      </c>
      <c r="C919" s="137">
        <v>1997</v>
      </c>
      <c r="D919" s="190">
        <v>480031</v>
      </c>
      <c r="E919" s="141">
        <v>241684</v>
      </c>
      <c r="F919" s="141">
        <v>12144</v>
      </c>
      <c r="G919" s="191">
        <v>4.8</v>
      </c>
      <c r="H919" s="209"/>
      <c r="I919" s="209"/>
      <c r="J919" s="209"/>
      <c r="K919" s="145">
        <v>14764</v>
      </c>
      <c r="L919" s="197"/>
      <c r="N919" s="140">
        <v>11730537</v>
      </c>
      <c r="O919" s="145">
        <v>73373</v>
      </c>
      <c r="P919" s="145">
        <v>7466</v>
      </c>
      <c r="Q919" s="145">
        <v>2798</v>
      </c>
      <c r="R919" s="145">
        <v>28583.83</v>
      </c>
      <c r="S919" s="145">
        <v>11108.5</v>
      </c>
      <c r="T919" s="145">
        <v>320</v>
      </c>
      <c r="U919" s="145">
        <v>360</v>
      </c>
      <c r="V919" s="145">
        <v>390</v>
      </c>
      <c r="W919" s="145">
        <v>120</v>
      </c>
      <c r="X919" s="145">
        <v>220</v>
      </c>
      <c r="Y919" s="145">
        <v>315</v>
      </c>
      <c r="Z919" s="145">
        <v>400</v>
      </c>
      <c r="AA919" s="136">
        <f>ROUND((T919+X919)-MAX(0.3*(T919-134-250),0),0)</f>
        <v>540</v>
      </c>
      <c r="AB919" s="136">
        <f>ROUND((U919+Y919)-MAX(0.3*(U919-134-250),0),0)</f>
        <v>675</v>
      </c>
      <c r="AC919" s="136">
        <f>ROUND((V919+Z919)-MAX(0.3*(V919-134-250),0),0)</f>
        <v>788</v>
      </c>
      <c r="AD919" s="203">
        <v>832</v>
      </c>
      <c r="AE919" s="136">
        <v>484</v>
      </c>
      <c r="AF919" s="136">
        <v>10</v>
      </c>
      <c r="AG919" s="136">
        <f>SUM(AE919:AF919)</f>
        <v>494</v>
      </c>
      <c r="AH919" s="136">
        <f>ROUND((AG919+W919)-MAX(0.3*(AG919-134-250),0),0)</f>
        <v>581</v>
      </c>
      <c r="AI919" s="203">
        <v>66</v>
      </c>
      <c r="AJ919" s="204">
        <v>13.5</v>
      </c>
      <c r="AK919" s="136">
        <v>0</v>
      </c>
      <c r="AL919" s="136">
        <v>13</v>
      </c>
      <c r="AM919" s="136">
        <v>47</v>
      </c>
      <c r="AN919" s="6">
        <v>0.22</v>
      </c>
      <c r="AO919" s="136">
        <v>10</v>
      </c>
      <c r="AP919" s="136">
        <v>20</v>
      </c>
      <c r="AQ919" s="6">
        <v>0.33</v>
      </c>
      <c r="AR919" s="149">
        <v>7.6499999999999999E-2</v>
      </c>
      <c r="AS919" s="149">
        <v>0.34</v>
      </c>
      <c r="AT919" s="149">
        <v>0.4</v>
      </c>
      <c r="AU919" s="149">
        <v>0.4</v>
      </c>
      <c r="AV919" s="136">
        <v>332</v>
      </c>
      <c r="AW919" s="136">
        <v>2210</v>
      </c>
      <c r="AX919" s="136">
        <v>3656</v>
      </c>
      <c r="AY919" s="136">
        <v>3656</v>
      </c>
      <c r="AZ919" s="149">
        <v>7.6499999999999999E-2</v>
      </c>
      <c r="BA919" s="149">
        <v>0.1598</v>
      </c>
      <c r="BB919" s="149">
        <v>0.21060000000000001</v>
      </c>
      <c r="BC919" s="149">
        <v>0.21060000000000001</v>
      </c>
      <c r="BD919" s="138">
        <v>0</v>
      </c>
      <c r="BE919" s="138"/>
      <c r="BF919" s="138"/>
      <c r="BG919" s="136">
        <v>0</v>
      </c>
      <c r="BH919" s="6">
        <v>4.75</v>
      </c>
      <c r="BI919" s="6">
        <v>1.6</v>
      </c>
      <c r="BJ919" s="136">
        <v>5760</v>
      </c>
      <c r="BK919" s="136">
        <v>609</v>
      </c>
      <c r="BL919" s="136">
        <v>51</v>
      </c>
      <c r="BM919" s="136">
        <v>5100</v>
      </c>
      <c r="BN919" s="238">
        <v>48865</v>
      </c>
      <c r="BO919" s="136">
        <v>12447.166666666701</v>
      </c>
      <c r="BP919" s="136">
        <v>17366.8439222222</v>
      </c>
      <c r="BQ919" s="136">
        <v>5846.3633666666701</v>
      </c>
      <c r="BR919" s="136">
        <v>55973.031288888902</v>
      </c>
      <c r="BS919" s="136">
        <v>5417.5583333333298</v>
      </c>
      <c r="BT919" s="136">
        <v>722.01493333333303</v>
      </c>
      <c r="BU919" s="136">
        <v>7495.9846444444402</v>
      </c>
    </row>
    <row r="920" spans="1:73">
      <c r="A920" s="4" t="s">
        <v>70</v>
      </c>
      <c r="B920" s="137">
        <v>1</v>
      </c>
      <c r="C920" s="137">
        <v>1998</v>
      </c>
      <c r="D920" s="190">
        <v>4351037</v>
      </c>
      <c r="E920" s="141">
        <v>2042291</v>
      </c>
      <c r="F920" s="141">
        <v>93886</v>
      </c>
      <c r="G920" s="191">
        <v>4.4000000000000004</v>
      </c>
      <c r="H920" s="209"/>
      <c r="I920" s="209"/>
      <c r="J920" s="209"/>
      <c r="K920" s="145">
        <v>109068</v>
      </c>
      <c r="L920" s="197"/>
      <c r="N920" s="140">
        <v>99767737</v>
      </c>
      <c r="O920" s="145">
        <v>54868</v>
      </c>
      <c r="P920" s="145">
        <v>56853</v>
      </c>
      <c r="Q920" s="145">
        <v>23309</v>
      </c>
      <c r="R920" s="145">
        <v>426819.1</v>
      </c>
      <c r="S920" s="145">
        <v>166821.5</v>
      </c>
      <c r="T920" s="145">
        <v>137</v>
      </c>
      <c r="U920" s="145">
        <v>164</v>
      </c>
      <c r="V920" s="145">
        <v>194</v>
      </c>
      <c r="W920" s="145">
        <v>122</v>
      </c>
      <c r="X920" s="145">
        <v>224</v>
      </c>
      <c r="Y920" s="145">
        <v>321</v>
      </c>
      <c r="Z920" s="145">
        <v>408</v>
      </c>
      <c r="AA920" s="136">
        <f>ROUND((T920+X920)-MAX(0.3*(T920-134-250),0),0)</f>
        <v>361</v>
      </c>
      <c r="AB920" s="136">
        <f>ROUND((U920+Y920)-MAX(0.3*(U920-134-250),0),0)</f>
        <v>485</v>
      </c>
      <c r="AC920" s="136">
        <f>ROUND((V920+Z920)-MAX(0.3*(V920-134-250),0),0)</f>
        <v>602</v>
      </c>
      <c r="AD920" s="203">
        <v>11081</v>
      </c>
      <c r="AE920" s="136">
        <v>494</v>
      </c>
      <c r="AF920" s="136">
        <v>0</v>
      </c>
      <c r="AG920" s="136">
        <f>SUM(AE920:AF920)</f>
        <v>494</v>
      </c>
      <c r="AH920" s="136">
        <f>ROUND((AG920+W920)-MAX(0.3*(AG920-134-250),0),0)</f>
        <v>583</v>
      </c>
      <c r="AI920" s="203">
        <v>609</v>
      </c>
      <c r="AJ920" s="204">
        <v>14.5</v>
      </c>
      <c r="AK920" s="136">
        <v>0</v>
      </c>
      <c r="AL920" s="136">
        <v>73</v>
      </c>
      <c r="AM920" s="136">
        <v>32</v>
      </c>
      <c r="AN920" s="6">
        <v>0.7</v>
      </c>
      <c r="AO920" s="136">
        <v>23</v>
      </c>
      <c r="AP920" s="136">
        <v>12</v>
      </c>
      <c r="AQ920" s="6">
        <v>0.66</v>
      </c>
      <c r="AR920" s="149">
        <v>7.6499999999999999E-2</v>
      </c>
      <c r="AS920" s="149">
        <v>0.34</v>
      </c>
      <c r="AT920" s="149">
        <v>0.4</v>
      </c>
      <c r="AU920" s="149">
        <v>0.4</v>
      </c>
      <c r="AV920" s="136">
        <v>341</v>
      </c>
      <c r="AW920" s="136">
        <v>2271</v>
      </c>
      <c r="AX920" s="136">
        <v>3756</v>
      </c>
      <c r="AY920" s="136">
        <v>3756</v>
      </c>
      <c r="AZ920" s="149">
        <v>7.6499999999999999E-2</v>
      </c>
      <c r="BA920" s="149">
        <v>0.1598</v>
      </c>
      <c r="BB920" s="149">
        <v>0.21060000000000001</v>
      </c>
      <c r="BC920" s="149">
        <v>0.21060000000000001</v>
      </c>
      <c r="BD920" s="138">
        <v>0</v>
      </c>
      <c r="BE920" s="138"/>
      <c r="BF920" s="138"/>
      <c r="BG920" s="136">
        <v>0</v>
      </c>
      <c r="BH920" s="6">
        <v>5.15</v>
      </c>
      <c r="BI920" s="6">
        <v>5.15</v>
      </c>
      <c r="BJ920" s="136">
        <v>163308</v>
      </c>
      <c r="BK920" s="136">
        <v>31003</v>
      </c>
      <c r="BL920" s="136">
        <v>1266</v>
      </c>
      <c r="BM920" s="136">
        <v>131039</v>
      </c>
      <c r="BN920" s="238">
        <v>539144</v>
      </c>
      <c r="BO920" s="136">
        <v>117319.16666666701</v>
      </c>
      <c r="BP920" s="136">
        <v>268883.99275555601</v>
      </c>
      <c r="BQ920" s="136">
        <v>45541.127866666699</v>
      </c>
      <c r="BR920" s="136">
        <v>541444.80402222194</v>
      </c>
      <c r="BS920" s="136">
        <v>115556.552244444</v>
      </c>
      <c r="BT920" s="136">
        <v>10086.787155555599</v>
      </c>
      <c r="BU920" s="136">
        <v>145027.807733333</v>
      </c>
    </row>
    <row r="921" spans="1:73">
      <c r="A921" s="4" t="s">
        <v>71</v>
      </c>
      <c r="B921" s="137">
        <v>2</v>
      </c>
      <c r="C921" s="137">
        <v>1998</v>
      </c>
      <c r="D921" s="190">
        <v>615205</v>
      </c>
      <c r="E921" s="141">
        <v>295823</v>
      </c>
      <c r="F921" s="141">
        <v>20047</v>
      </c>
      <c r="G921" s="191">
        <v>6.3</v>
      </c>
      <c r="H921" s="209"/>
      <c r="I921" s="209"/>
      <c r="J921" s="209"/>
      <c r="K921" s="145">
        <v>24120</v>
      </c>
      <c r="L921" s="197"/>
      <c r="N921" s="140">
        <v>17836325</v>
      </c>
      <c r="O921" s="145">
        <v>12254</v>
      </c>
      <c r="P921" s="145">
        <v>30997</v>
      </c>
      <c r="Q921" s="145">
        <v>10159</v>
      </c>
      <c r="R921" s="145">
        <v>42451.25</v>
      </c>
      <c r="S921" s="145">
        <v>14250.25</v>
      </c>
      <c r="T921" s="145">
        <v>821</v>
      </c>
      <c r="U921" s="145">
        <v>923</v>
      </c>
      <c r="V921" s="145">
        <v>1025</v>
      </c>
      <c r="W921" s="145">
        <v>154</v>
      </c>
      <c r="X921" s="145">
        <v>283</v>
      </c>
      <c r="Y921" s="145">
        <v>405</v>
      </c>
      <c r="Z921" s="145">
        <v>514</v>
      </c>
      <c r="AA921" s="136">
        <f>ROUND((T921+X921)-MAX(0.3*(T921-229-434),0),0)</f>
        <v>1057</v>
      </c>
      <c r="AB921" s="136">
        <f>ROUND((U921+Y921)-MAX(0.3*(U921-229-434),0),0)</f>
        <v>1250</v>
      </c>
      <c r="AC921" s="136">
        <f>ROUND((V921+Z921)-MAX(0.3*(V921-229-434),0),0)</f>
        <v>1430</v>
      </c>
      <c r="AD921" s="203">
        <v>1059</v>
      </c>
      <c r="AE921" s="136">
        <v>494</v>
      </c>
      <c r="AF921" s="136">
        <v>362</v>
      </c>
      <c r="AG921" s="136">
        <f>SUM(AE921:AF921)</f>
        <v>856</v>
      </c>
      <c r="AH921" s="136">
        <f>ROUND((AG921+W921)-MAX(0.3*(AG921-229-434),0),0)</f>
        <v>952</v>
      </c>
      <c r="AI921" s="203">
        <v>60</v>
      </c>
      <c r="AJ921" s="204">
        <v>9.4</v>
      </c>
      <c r="AK921" s="136">
        <v>1</v>
      </c>
      <c r="AL921" s="136">
        <v>17</v>
      </c>
      <c r="AM921" s="136">
        <v>22</v>
      </c>
      <c r="AN921" s="6">
        <v>0.44</v>
      </c>
      <c r="AO921" s="136">
        <v>8</v>
      </c>
      <c r="AP921" s="136">
        <v>12</v>
      </c>
      <c r="AQ921" s="6">
        <v>0.4</v>
      </c>
      <c r="AR921" s="149">
        <v>7.6499999999999999E-2</v>
      </c>
      <c r="AS921" s="149">
        <v>0.34</v>
      </c>
      <c r="AT921" s="149">
        <v>0.4</v>
      </c>
      <c r="AU921" s="149">
        <v>0.4</v>
      </c>
      <c r="AV921" s="136">
        <v>341</v>
      </c>
      <c r="AW921" s="136">
        <v>2271</v>
      </c>
      <c r="AX921" s="136">
        <v>3756</v>
      </c>
      <c r="AY921" s="136">
        <v>3756</v>
      </c>
      <c r="AZ921" s="149">
        <v>7.6499999999999999E-2</v>
      </c>
      <c r="BA921" s="149">
        <v>0.1598</v>
      </c>
      <c r="BB921" s="149">
        <v>0.21060000000000001</v>
      </c>
      <c r="BC921" s="149">
        <v>0.21060000000000001</v>
      </c>
      <c r="BD921" s="138">
        <v>0</v>
      </c>
      <c r="BE921" s="138"/>
      <c r="BF921" s="138"/>
      <c r="BG921" s="136">
        <v>0</v>
      </c>
      <c r="BH921" s="6">
        <v>5.15</v>
      </c>
      <c r="BI921" s="6">
        <v>5.65</v>
      </c>
      <c r="BJ921" s="136">
        <v>7891</v>
      </c>
      <c r="BK921" s="136">
        <v>1272</v>
      </c>
      <c r="BL921" s="136">
        <v>116</v>
      </c>
      <c r="BM921" s="136">
        <v>6503</v>
      </c>
      <c r="BN921" s="238">
        <v>74508</v>
      </c>
      <c r="BO921" s="136">
        <v>23829.416666666701</v>
      </c>
      <c r="BP921" s="136">
        <v>23478.940522222201</v>
      </c>
      <c r="BQ921" s="136">
        <v>5552.1787888888903</v>
      </c>
      <c r="BR921" s="136">
        <v>50113.148744444501</v>
      </c>
      <c r="BS921" s="136">
        <v>6062.51111111111</v>
      </c>
      <c r="BT921" s="136">
        <v>766.31352222222199</v>
      </c>
      <c r="BU921" s="136">
        <v>8422.0304333333297</v>
      </c>
    </row>
    <row r="922" spans="1:73">
      <c r="A922" s="4" t="s">
        <v>72</v>
      </c>
      <c r="B922" s="137">
        <v>3</v>
      </c>
      <c r="C922" s="137">
        <v>1998</v>
      </c>
      <c r="D922" s="190">
        <v>4667277</v>
      </c>
      <c r="E922" s="141">
        <v>2284323</v>
      </c>
      <c r="F922" s="141">
        <v>102704</v>
      </c>
      <c r="G922" s="191">
        <v>4.3</v>
      </c>
      <c r="H922" s="209"/>
      <c r="I922" s="209"/>
      <c r="J922" s="209"/>
      <c r="K922" s="145">
        <v>143348</v>
      </c>
      <c r="L922" s="197"/>
      <c r="N922" s="140">
        <v>117552632</v>
      </c>
      <c r="O922" s="145">
        <v>214562</v>
      </c>
      <c r="P922" s="145">
        <v>107949</v>
      </c>
      <c r="Q922" s="145">
        <v>39572</v>
      </c>
      <c r="R922" s="145">
        <v>295703.40000000002</v>
      </c>
      <c r="S922" s="145">
        <v>106943.2</v>
      </c>
      <c r="T922" s="145">
        <v>275</v>
      </c>
      <c r="U922" s="145">
        <v>347</v>
      </c>
      <c r="V922" s="145">
        <v>418</v>
      </c>
      <c r="W922" s="145">
        <v>122</v>
      </c>
      <c r="X922" s="145">
        <v>224</v>
      </c>
      <c r="Y922" s="145">
        <v>321</v>
      </c>
      <c r="Z922" s="145">
        <v>408</v>
      </c>
      <c r="AA922" s="136">
        <f>ROUND((T922+X922)-MAX(0.3*(T922-134-250),0),0)</f>
        <v>499</v>
      </c>
      <c r="AB922" s="136">
        <f>ROUND((U922+Y922)-MAX(0.3*(U922-134-250),0),0)</f>
        <v>668</v>
      </c>
      <c r="AC922" s="136">
        <f>ROUND((V922+Z922)-MAX(0.3*(V922-134-250),0),0)</f>
        <v>816</v>
      </c>
      <c r="AD922" s="203">
        <v>12441</v>
      </c>
      <c r="AE922" s="136">
        <v>494</v>
      </c>
      <c r="AF922" s="136">
        <v>0</v>
      </c>
      <c r="AG922" s="136">
        <f>SUM(AE922:AF922)</f>
        <v>494</v>
      </c>
      <c r="AH922" s="136">
        <f>ROUND((AG922+W922)-MAX(0.3*(AG922-134-250),0),0)</f>
        <v>583</v>
      </c>
      <c r="AI922" s="203">
        <v>812</v>
      </c>
      <c r="AJ922" s="204">
        <v>16.600000000000001</v>
      </c>
      <c r="AK922" s="136">
        <v>0</v>
      </c>
      <c r="AL922" s="136">
        <v>22</v>
      </c>
      <c r="AM922" s="136">
        <v>38</v>
      </c>
      <c r="AN922" s="6">
        <v>0.37</v>
      </c>
      <c r="AO922" s="136">
        <v>11</v>
      </c>
      <c r="AP922" s="136">
        <v>19</v>
      </c>
      <c r="AQ922" s="6">
        <v>0.37</v>
      </c>
      <c r="AR922" s="149">
        <v>7.6499999999999999E-2</v>
      </c>
      <c r="AS922" s="149">
        <v>0.34</v>
      </c>
      <c r="AT922" s="149">
        <v>0.4</v>
      </c>
      <c r="AU922" s="149">
        <v>0.4</v>
      </c>
      <c r="AV922" s="136">
        <v>341</v>
      </c>
      <c r="AW922" s="136">
        <v>2271</v>
      </c>
      <c r="AX922" s="136">
        <v>3756</v>
      </c>
      <c r="AY922" s="136">
        <v>3756</v>
      </c>
      <c r="AZ922" s="149">
        <v>7.6499999999999999E-2</v>
      </c>
      <c r="BA922" s="149">
        <v>0.1598</v>
      </c>
      <c r="BB922" s="149">
        <v>0.21060000000000001</v>
      </c>
      <c r="BC922" s="149">
        <v>0.21060000000000001</v>
      </c>
      <c r="BD922" s="138">
        <v>0</v>
      </c>
      <c r="BE922" s="138"/>
      <c r="BF922" s="138"/>
      <c r="BG922" s="136">
        <v>0</v>
      </c>
      <c r="BH922" s="6">
        <v>5.15</v>
      </c>
      <c r="BI922" s="6">
        <v>5.15</v>
      </c>
      <c r="BJ922" s="136">
        <v>77846</v>
      </c>
      <c r="BK922" s="136">
        <v>13119</v>
      </c>
      <c r="BL922" s="136">
        <v>916</v>
      </c>
      <c r="BM922" s="136">
        <v>63811</v>
      </c>
      <c r="BN922" s="238">
        <v>507668</v>
      </c>
      <c r="BO922" s="136">
        <v>141999.83333333299</v>
      </c>
      <c r="BP922" s="136">
        <v>245061.70374444401</v>
      </c>
      <c r="BQ922" s="136">
        <v>38568.152399999999</v>
      </c>
      <c r="BR922" s="136">
        <v>431370.84982222202</v>
      </c>
      <c r="BS922" s="136">
        <v>108265.86337777801</v>
      </c>
      <c r="BT922" s="136">
        <v>9230.8712888888895</v>
      </c>
      <c r="BU922" s="136">
        <v>133077.070611111</v>
      </c>
    </row>
    <row r="923" spans="1:73">
      <c r="A923" s="4" t="s">
        <v>73</v>
      </c>
      <c r="B923" s="137">
        <v>4</v>
      </c>
      <c r="C923" s="137">
        <v>1998</v>
      </c>
      <c r="D923" s="190">
        <v>2538202</v>
      </c>
      <c r="E923" s="141">
        <v>1177122</v>
      </c>
      <c r="F923" s="141">
        <v>64230</v>
      </c>
      <c r="G923" s="191">
        <v>5.2</v>
      </c>
      <c r="H923" s="209"/>
      <c r="I923" s="209"/>
      <c r="J923" s="209"/>
      <c r="K923" s="145">
        <v>63241</v>
      </c>
      <c r="L923" s="197"/>
      <c r="N923" s="140">
        <v>55647128</v>
      </c>
      <c r="O923" s="145">
        <v>30298</v>
      </c>
      <c r="P923" s="145">
        <v>34859</v>
      </c>
      <c r="Q923" s="145">
        <v>13844</v>
      </c>
      <c r="R923" s="145">
        <v>255710.3</v>
      </c>
      <c r="S923" s="145">
        <v>100775.7</v>
      </c>
      <c r="T923" s="145">
        <v>162</v>
      </c>
      <c r="U923" s="145">
        <v>204</v>
      </c>
      <c r="V923" s="145">
        <v>247</v>
      </c>
      <c r="W923" s="145">
        <v>122</v>
      </c>
      <c r="X923" s="145">
        <v>224</v>
      </c>
      <c r="Y923" s="145">
        <v>321</v>
      </c>
      <c r="Z923" s="145">
        <v>408</v>
      </c>
      <c r="AA923" s="136">
        <f>ROUND((T923+X923)-MAX(0.3*(T923-134-250),0),0)</f>
        <v>386</v>
      </c>
      <c r="AB923" s="136">
        <f>ROUND((U923+Y923)-MAX(0.3*(U923-134-250),0),0)</f>
        <v>525</v>
      </c>
      <c r="AC923" s="136">
        <f>ROUND((V923+Z923)-MAX(0.3*(V923-134-250),0),0)</f>
        <v>655</v>
      </c>
      <c r="AD923" s="203">
        <v>5538</v>
      </c>
      <c r="AE923" s="136">
        <v>494</v>
      </c>
      <c r="AF923" s="136">
        <v>0</v>
      </c>
      <c r="AG923" s="136">
        <f>SUM(AE923:AF923)</f>
        <v>494</v>
      </c>
      <c r="AH923" s="136">
        <f>ROUND((AG923+W923)-MAX(0.3*(AG923-134-250),0),0)</f>
        <v>583</v>
      </c>
      <c r="AI923" s="203">
        <v>377</v>
      </c>
      <c r="AJ923" s="204">
        <v>14.7</v>
      </c>
      <c r="AK923" s="136">
        <v>0</v>
      </c>
      <c r="AL923" s="136">
        <v>87</v>
      </c>
      <c r="AM923" s="136">
        <v>12</v>
      </c>
      <c r="AN923" s="6">
        <v>0.88</v>
      </c>
      <c r="AO923" s="136">
        <v>28</v>
      </c>
      <c r="AP923" s="136">
        <v>7</v>
      </c>
      <c r="AQ923" s="6">
        <v>0.8</v>
      </c>
      <c r="AR923" s="149">
        <v>7.6499999999999999E-2</v>
      </c>
      <c r="AS923" s="149">
        <v>0.34</v>
      </c>
      <c r="AT923" s="149">
        <v>0.4</v>
      </c>
      <c r="AU923" s="149">
        <v>0.4</v>
      </c>
      <c r="AV923" s="136">
        <v>341</v>
      </c>
      <c r="AW923" s="136">
        <v>2271</v>
      </c>
      <c r="AX923" s="136">
        <v>3756</v>
      </c>
      <c r="AY923" s="136">
        <v>3756</v>
      </c>
      <c r="AZ923" s="149">
        <v>7.6499999999999999E-2</v>
      </c>
      <c r="BA923" s="149">
        <v>0.1598</v>
      </c>
      <c r="BB923" s="149">
        <v>0.21060000000000001</v>
      </c>
      <c r="BC923" s="149">
        <v>0.21060000000000001</v>
      </c>
      <c r="BD923" s="138">
        <v>0</v>
      </c>
      <c r="BE923" s="138"/>
      <c r="BF923" s="138"/>
      <c r="BG923" s="136">
        <v>0</v>
      </c>
      <c r="BH923" s="6">
        <v>5.15</v>
      </c>
      <c r="BI923" s="6">
        <v>5.15</v>
      </c>
      <c r="BJ923" s="136">
        <v>89969</v>
      </c>
      <c r="BK923" s="136">
        <v>16681</v>
      </c>
      <c r="BL923" s="136">
        <v>1026</v>
      </c>
      <c r="BM923" s="136">
        <v>72262</v>
      </c>
      <c r="BN923" s="238">
        <v>424727</v>
      </c>
      <c r="BO923" s="136">
        <v>82939.25</v>
      </c>
      <c r="BP923" s="136">
        <v>155493.84613333299</v>
      </c>
      <c r="BQ923" s="136">
        <v>25638.743311111099</v>
      </c>
      <c r="BR923" s="136">
        <v>309742.65852222202</v>
      </c>
      <c r="BS923" s="136">
        <v>89588.839244444403</v>
      </c>
      <c r="BT923" s="136">
        <v>8224.6160222222206</v>
      </c>
      <c r="BU923" s="136">
        <v>118114.347333333</v>
      </c>
    </row>
    <row r="924" spans="1:73">
      <c r="A924" s="4" t="s">
        <v>74</v>
      </c>
      <c r="B924" s="137">
        <v>5</v>
      </c>
      <c r="C924" s="137">
        <v>1998</v>
      </c>
      <c r="D924" s="190">
        <v>32682794</v>
      </c>
      <c r="E924" s="141">
        <v>15184470</v>
      </c>
      <c r="F924" s="141">
        <v>960094</v>
      </c>
      <c r="G924" s="191">
        <v>5.9</v>
      </c>
      <c r="H924" s="209"/>
      <c r="I924" s="209"/>
      <c r="J924" s="209"/>
      <c r="K924" s="145">
        <v>1160427</v>
      </c>
      <c r="L924" s="197"/>
      <c r="N924" s="140">
        <v>957671894</v>
      </c>
      <c r="O924" s="145">
        <v>1252539</v>
      </c>
      <c r="P924" s="145">
        <v>2071482</v>
      </c>
      <c r="Q924" s="145">
        <v>707023</v>
      </c>
      <c r="R924" s="145">
        <v>2259069</v>
      </c>
      <c r="S924" s="145">
        <v>865311.6</v>
      </c>
      <c r="T924" s="145">
        <v>456</v>
      </c>
      <c r="U924" s="145">
        <v>565</v>
      </c>
      <c r="V924" s="145">
        <v>673</v>
      </c>
      <c r="W924" s="145">
        <v>122</v>
      </c>
      <c r="X924" s="145">
        <v>224</v>
      </c>
      <c r="Y924" s="145">
        <v>321</v>
      </c>
      <c r="Z924" s="145">
        <v>408</v>
      </c>
      <c r="AA924" s="136">
        <f>ROUND((T924+X924)-MAX(0.3*(T924-134-250),0),0)</f>
        <v>658</v>
      </c>
      <c r="AB924" s="136">
        <f>ROUND((U924+Y924)-MAX(0.3*(U924-134-250),0),0)</f>
        <v>832</v>
      </c>
      <c r="AC924" s="136">
        <f>ROUND((V924+Z924)-MAX(0.3*(V924-134-250),0),0)</f>
        <v>994</v>
      </c>
      <c r="AD924" s="203">
        <v>180755</v>
      </c>
      <c r="AE924" s="136">
        <v>494</v>
      </c>
      <c r="AF924" s="136">
        <v>156</v>
      </c>
      <c r="AG924" s="136">
        <f>SUM(AE924:AF924)</f>
        <v>650</v>
      </c>
      <c r="AH924" s="136">
        <f>ROUND((AG924+W924)-MAX(0.3*(AG924-134-250),0),0)</f>
        <v>692</v>
      </c>
      <c r="AI924" s="203">
        <v>5118</v>
      </c>
      <c r="AJ924" s="204">
        <v>15.4</v>
      </c>
      <c r="AK924" s="136">
        <v>0</v>
      </c>
      <c r="AL924" s="136">
        <v>39</v>
      </c>
      <c r="AM924" s="136">
        <v>41</v>
      </c>
      <c r="AN924" s="6">
        <v>0.49</v>
      </c>
      <c r="AO924" s="136">
        <v>21</v>
      </c>
      <c r="AP924" s="136">
        <v>17</v>
      </c>
      <c r="AQ924" s="6">
        <v>0.55000000000000004</v>
      </c>
      <c r="AR924" s="149">
        <v>7.6499999999999999E-2</v>
      </c>
      <c r="AS924" s="149">
        <v>0.34</v>
      </c>
      <c r="AT924" s="149">
        <v>0.4</v>
      </c>
      <c r="AU924" s="149">
        <v>0.4</v>
      </c>
      <c r="AV924" s="136">
        <v>341</v>
      </c>
      <c r="AW924" s="136">
        <v>2271</v>
      </c>
      <c r="AX924" s="136">
        <v>3756</v>
      </c>
      <c r="AY924" s="136">
        <v>3756</v>
      </c>
      <c r="AZ924" s="149">
        <v>7.6499999999999999E-2</v>
      </c>
      <c r="BA924" s="149">
        <v>0.1598</v>
      </c>
      <c r="BB924" s="149">
        <v>0.21060000000000001</v>
      </c>
      <c r="BC924" s="149">
        <v>0.21060000000000001</v>
      </c>
      <c r="BD924" s="138">
        <v>0</v>
      </c>
      <c r="BE924" s="138"/>
      <c r="BF924" s="138"/>
      <c r="BG924" s="136">
        <v>0</v>
      </c>
      <c r="BH924" s="6">
        <v>5.15</v>
      </c>
      <c r="BI924" s="6">
        <v>5.75</v>
      </c>
      <c r="BJ924" s="136">
        <v>1042002</v>
      </c>
      <c r="BK924" s="136">
        <v>324774</v>
      </c>
      <c r="BL924" s="136">
        <v>21738</v>
      </c>
      <c r="BM924" s="136">
        <v>695490</v>
      </c>
      <c r="BN924" s="238">
        <v>5082175</v>
      </c>
      <c r="BO924" s="136">
        <v>1216252.75</v>
      </c>
      <c r="BP924" s="136">
        <v>1739903.76602222</v>
      </c>
      <c r="BQ924" s="136">
        <v>210517.516</v>
      </c>
      <c r="BR924" s="136">
        <v>2529591.6336888899</v>
      </c>
      <c r="BS924" s="136">
        <v>731322.04107777798</v>
      </c>
      <c r="BT924" s="136">
        <v>48648.738477777799</v>
      </c>
      <c r="BU924" s="136">
        <v>832848.85533333302</v>
      </c>
    </row>
    <row r="925" spans="1:73">
      <c r="A925" s="4" t="s">
        <v>75</v>
      </c>
      <c r="B925" s="137">
        <v>6</v>
      </c>
      <c r="C925" s="137">
        <v>1998</v>
      </c>
      <c r="D925" s="190">
        <v>3968967</v>
      </c>
      <c r="E925" s="141">
        <v>2227846</v>
      </c>
      <c r="F925" s="141">
        <v>83736</v>
      </c>
      <c r="G925" s="191">
        <v>3.6</v>
      </c>
      <c r="H925" s="209"/>
      <c r="I925" s="209"/>
      <c r="J925" s="209"/>
      <c r="K925" s="145">
        <v>148906</v>
      </c>
      <c r="L925" s="197"/>
      <c r="N925" s="140">
        <v>122141316</v>
      </c>
      <c r="O925" s="145">
        <v>37007</v>
      </c>
      <c r="P925" s="145">
        <v>56216</v>
      </c>
      <c r="Q925" s="145">
        <v>21154</v>
      </c>
      <c r="R925" s="145">
        <v>191015.2</v>
      </c>
      <c r="S925" s="145">
        <v>81934.75</v>
      </c>
      <c r="T925" s="145">
        <v>280</v>
      </c>
      <c r="U925" s="145">
        <v>356</v>
      </c>
      <c r="V925" s="145">
        <v>432</v>
      </c>
      <c r="W925" s="145">
        <v>122</v>
      </c>
      <c r="X925" s="145">
        <v>224</v>
      </c>
      <c r="Y925" s="145">
        <v>321</v>
      </c>
      <c r="Z925" s="145">
        <v>408</v>
      </c>
      <c r="AA925" s="136">
        <f>ROUND((T925+X925)-MAX(0.3*(T925-134-250),0),0)</f>
        <v>504</v>
      </c>
      <c r="AB925" s="136">
        <f>ROUND((U925+Y925)-MAX(0.3*(U925-134-250),0),0)</f>
        <v>677</v>
      </c>
      <c r="AC925" s="136">
        <f>ROUND((V925+Z925)-MAX(0.3*(V925-134-250),0),0)</f>
        <v>826</v>
      </c>
      <c r="AD925" s="203">
        <v>5835</v>
      </c>
      <c r="AE925" s="136">
        <v>494</v>
      </c>
      <c r="AF925" s="136">
        <v>39</v>
      </c>
      <c r="AG925" s="136">
        <f>SUM(AE925:AF925)</f>
        <v>533</v>
      </c>
      <c r="AH925" s="136">
        <f>ROUND((AG925+W925)-MAX(0.3*(AG925-134-250),0),0)</f>
        <v>610</v>
      </c>
      <c r="AI925" s="203">
        <v>363</v>
      </c>
      <c r="AJ925" s="204">
        <v>9.1999999999999993</v>
      </c>
      <c r="AK925" s="136">
        <v>1</v>
      </c>
      <c r="AL925" s="136">
        <v>24</v>
      </c>
      <c r="AM925" s="136">
        <v>41</v>
      </c>
      <c r="AN925" s="6">
        <v>0.37</v>
      </c>
      <c r="AO925" s="136">
        <v>16</v>
      </c>
      <c r="AP925" s="136">
        <v>19</v>
      </c>
      <c r="AQ925" s="6">
        <v>0.46</v>
      </c>
      <c r="AR925" s="149">
        <v>7.6499999999999999E-2</v>
      </c>
      <c r="AS925" s="149">
        <v>0.34</v>
      </c>
      <c r="AT925" s="149">
        <v>0.4</v>
      </c>
      <c r="AU925" s="149">
        <v>0.4</v>
      </c>
      <c r="AV925" s="136">
        <v>341</v>
      </c>
      <c r="AW925" s="136">
        <v>2271</v>
      </c>
      <c r="AX925" s="136">
        <v>3756</v>
      </c>
      <c r="AY925" s="136">
        <v>3756</v>
      </c>
      <c r="AZ925" s="149">
        <v>7.6499999999999999E-2</v>
      </c>
      <c r="BA925" s="149">
        <v>0.1598</v>
      </c>
      <c r="BB925" s="149">
        <v>0.21060000000000001</v>
      </c>
      <c r="BC925" s="149">
        <v>0.21060000000000001</v>
      </c>
      <c r="BD925" s="138">
        <v>0</v>
      </c>
      <c r="BE925" s="138"/>
      <c r="BF925" s="138"/>
      <c r="BG925" s="136">
        <v>0</v>
      </c>
      <c r="BH925" s="6">
        <v>5.15</v>
      </c>
      <c r="BI925" s="6">
        <v>5.15</v>
      </c>
      <c r="BJ925" s="136">
        <v>56204</v>
      </c>
      <c r="BK925" s="136">
        <v>9213</v>
      </c>
      <c r="BL925" s="136">
        <v>563</v>
      </c>
      <c r="BM925" s="136">
        <v>46428</v>
      </c>
      <c r="BN925" s="238">
        <v>344916</v>
      </c>
      <c r="BO925" s="136">
        <v>74679.416666666628</v>
      </c>
      <c r="BP925" s="136">
        <v>119540.125844444</v>
      </c>
      <c r="BQ925" s="136">
        <v>30729.2025666667</v>
      </c>
      <c r="BR925" s="136">
        <v>314459.30721111101</v>
      </c>
      <c r="BS925" s="136">
        <v>36512.905322222199</v>
      </c>
      <c r="BT925" s="136">
        <v>4468.7348000000002</v>
      </c>
      <c r="BU925" s="136">
        <v>51220.783900000002</v>
      </c>
    </row>
    <row r="926" spans="1:73">
      <c r="A926" s="4" t="s">
        <v>76</v>
      </c>
      <c r="B926" s="137">
        <v>7</v>
      </c>
      <c r="C926" s="137">
        <v>1998</v>
      </c>
      <c r="D926" s="190">
        <v>3272563</v>
      </c>
      <c r="E926" s="141">
        <v>1682342</v>
      </c>
      <c r="F926" s="141">
        <v>59854</v>
      </c>
      <c r="G926" s="191">
        <v>3.4</v>
      </c>
      <c r="H926" s="209"/>
      <c r="I926" s="209"/>
      <c r="J926" s="209"/>
      <c r="K926" s="145">
        <v>148570</v>
      </c>
      <c r="L926" s="197"/>
      <c r="N926" s="140">
        <v>127447466</v>
      </c>
      <c r="O926" s="145">
        <v>172195</v>
      </c>
      <c r="P926" s="145">
        <v>129286</v>
      </c>
      <c r="Q926" s="145">
        <v>48089</v>
      </c>
      <c r="R926" s="145">
        <v>195865.9</v>
      </c>
      <c r="S926" s="145">
        <v>92812.84</v>
      </c>
      <c r="T926" s="145">
        <v>513</v>
      </c>
      <c r="U926" s="145">
        <v>636</v>
      </c>
      <c r="V926" s="145">
        <v>741</v>
      </c>
      <c r="W926" s="145">
        <v>122</v>
      </c>
      <c r="X926" s="145">
        <v>224</v>
      </c>
      <c r="Y926" s="145">
        <v>321</v>
      </c>
      <c r="Z926" s="145">
        <v>408</v>
      </c>
      <c r="AA926" s="136">
        <f>ROUND((T926+X926)-MAX(0.3*(T926-134-250),0),0)</f>
        <v>698</v>
      </c>
      <c r="AB926" s="136">
        <f>ROUND((U926+Y926)-MAX(0.3*(U926-134-250),0),0)</f>
        <v>881</v>
      </c>
      <c r="AC926" s="136">
        <f>ROUND((V926+Z926)-MAX(0.3*(V926-134-250),0),0)</f>
        <v>1042</v>
      </c>
      <c r="AD926" s="203">
        <v>8040</v>
      </c>
      <c r="AE926" s="136">
        <v>494</v>
      </c>
      <c r="AF926" s="136">
        <v>253</v>
      </c>
      <c r="AG926" s="136">
        <f>SUM(AE926:AF926)</f>
        <v>747</v>
      </c>
      <c r="AH926" s="136">
        <f>ROUND((AG926+W926)-MAX(0.3*(AG926-134-250),0),0)</f>
        <v>760</v>
      </c>
      <c r="AI926" s="203">
        <v>310</v>
      </c>
      <c r="AJ926" s="204">
        <v>9.5</v>
      </c>
      <c r="AK926" s="136">
        <v>0</v>
      </c>
      <c r="AL926" s="136">
        <v>91</v>
      </c>
      <c r="AM926" s="136">
        <v>60</v>
      </c>
      <c r="AN926" s="6">
        <v>0.6</v>
      </c>
      <c r="AO926" s="136">
        <v>19</v>
      </c>
      <c r="AP926" s="136">
        <v>17</v>
      </c>
      <c r="AQ926" s="6">
        <v>0.53</v>
      </c>
      <c r="AR926" s="149">
        <v>7.6499999999999999E-2</v>
      </c>
      <c r="AS926" s="149">
        <v>0.34</v>
      </c>
      <c r="AT926" s="149">
        <v>0.4</v>
      </c>
      <c r="AU926" s="149">
        <v>0.4</v>
      </c>
      <c r="AV926" s="136">
        <v>341</v>
      </c>
      <c r="AW926" s="136">
        <v>2271</v>
      </c>
      <c r="AX926" s="136">
        <v>3756</v>
      </c>
      <c r="AY926" s="136">
        <v>3756</v>
      </c>
      <c r="AZ926" s="149">
        <v>7.6499999999999999E-2</v>
      </c>
      <c r="BA926" s="149">
        <v>0.1598</v>
      </c>
      <c r="BB926" s="149">
        <v>0.21060000000000001</v>
      </c>
      <c r="BC926" s="149">
        <v>0.21060000000000001</v>
      </c>
      <c r="BD926" s="138">
        <v>0</v>
      </c>
      <c r="BE926" s="138"/>
      <c r="BF926" s="138"/>
      <c r="BG926" s="136">
        <v>0</v>
      </c>
      <c r="BH926" s="6">
        <v>5.15</v>
      </c>
      <c r="BI926" s="6">
        <v>5.18</v>
      </c>
      <c r="BJ926" s="136">
        <v>46972</v>
      </c>
      <c r="BK926" s="136">
        <v>7165</v>
      </c>
      <c r="BL926" s="136">
        <v>509</v>
      </c>
      <c r="BM926" s="136">
        <v>39298</v>
      </c>
      <c r="BN926" s="238">
        <v>381208</v>
      </c>
      <c r="BO926" s="136">
        <v>60267.25</v>
      </c>
      <c r="BP926" s="136">
        <v>99692.849311111102</v>
      </c>
      <c r="BQ926" s="136">
        <v>16146.6764555556</v>
      </c>
      <c r="BR926" s="136">
        <v>247323.86432222201</v>
      </c>
      <c r="BS926" s="136">
        <v>38944.253911111096</v>
      </c>
      <c r="BT926" s="136">
        <v>2606.76976666667</v>
      </c>
      <c r="BU926" s="136">
        <v>47162.651311111098</v>
      </c>
    </row>
    <row r="927" spans="1:73">
      <c r="A927" s="4" t="s">
        <v>77</v>
      </c>
      <c r="B927" s="137">
        <v>8</v>
      </c>
      <c r="C927" s="137">
        <v>1998</v>
      </c>
      <c r="D927" s="190">
        <v>744066</v>
      </c>
      <c r="E927" s="141">
        <v>380250</v>
      </c>
      <c r="F927" s="141">
        <v>14639</v>
      </c>
      <c r="G927" s="191">
        <v>3.7</v>
      </c>
      <c r="H927" s="209"/>
      <c r="I927" s="209"/>
      <c r="J927" s="209"/>
      <c r="K927" s="145">
        <v>36980</v>
      </c>
      <c r="L927" s="197"/>
      <c r="N927" s="140">
        <v>22627811</v>
      </c>
      <c r="O927" s="145">
        <v>9950</v>
      </c>
      <c r="P927" s="145">
        <v>20101</v>
      </c>
      <c r="Q927" s="145">
        <v>7199</v>
      </c>
      <c r="R927" s="145">
        <v>45580.66</v>
      </c>
      <c r="S927" s="145">
        <v>16881.669999999998</v>
      </c>
      <c r="T927" s="145">
        <v>270</v>
      </c>
      <c r="U927" s="145">
        <v>338</v>
      </c>
      <c r="V927" s="145">
        <v>407</v>
      </c>
      <c r="W927" s="145">
        <v>122</v>
      </c>
      <c r="X927" s="145">
        <v>224</v>
      </c>
      <c r="Y927" s="145">
        <v>321</v>
      </c>
      <c r="Z927" s="145">
        <v>408</v>
      </c>
      <c r="AA927" s="136">
        <f>ROUND((T927+X927)-MAX(0.3*(T927-134-250),0),0)</f>
        <v>494</v>
      </c>
      <c r="AB927" s="136">
        <f>ROUND((U927+Y927)-MAX(0.3*(U927-134-250),0),0)</f>
        <v>659</v>
      </c>
      <c r="AC927" s="136">
        <f>ROUND((V927+Z927)-MAX(0.3*(V927-134-250),0),0)</f>
        <v>808</v>
      </c>
      <c r="AD927" s="203">
        <v>2488</v>
      </c>
      <c r="AE927" s="136">
        <v>494</v>
      </c>
      <c r="AF927" s="136">
        <v>0</v>
      </c>
      <c r="AG927" s="136">
        <f>SUM(AE927:AF927)</f>
        <v>494</v>
      </c>
      <c r="AH927" s="136">
        <f>ROUND((AG927+W927)-MAX(0.3*(AG927-134-250),0),0)</f>
        <v>583</v>
      </c>
      <c r="AI927" s="203">
        <v>80</v>
      </c>
      <c r="AJ927" s="204">
        <v>10.3</v>
      </c>
      <c r="AK927" s="136">
        <v>1</v>
      </c>
      <c r="AL927" s="136">
        <v>14</v>
      </c>
      <c r="AM927" s="136">
        <v>27</v>
      </c>
      <c r="AN927" s="6">
        <v>0.34</v>
      </c>
      <c r="AO927" s="136">
        <v>13</v>
      </c>
      <c r="AP927" s="136">
        <v>8</v>
      </c>
      <c r="AQ927" s="6">
        <v>0.62</v>
      </c>
      <c r="AR927" s="149">
        <v>7.6499999999999999E-2</v>
      </c>
      <c r="AS927" s="149">
        <v>0.34</v>
      </c>
      <c r="AT927" s="149">
        <v>0.4</v>
      </c>
      <c r="AU927" s="149">
        <v>0.4</v>
      </c>
      <c r="AV927" s="136">
        <v>341</v>
      </c>
      <c r="AW927" s="136">
        <v>2271</v>
      </c>
      <c r="AX927" s="136">
        <v>3756</v>
      </c>
      <c r="AY927" s="136">
        <v>3756</v>
      </c>
      <c r="AZ927" s="149">
        <v>7.6499999999999999E-2</v>
      </c>
      <c r="BA927" s="149">
        <v>0.1598</v>
      </c>
      <c r="BB927" s="149">
        <v>0.21060000000000001</v>
      </c>
      <c r="BC927" s="149">
        <v>0.21060000000000001</v>
      </c>
      <c r="BD927" s="138">
        <v>0</v>
      </c>
      <c r="BE927" s="138"/>
      <c r="BF927" s="138"/>
      <c r="BG927" s="136">
        <v>0</v>
      </c>
      <c r="BH927" s="6">
        <v>5.15</v>
      </c>
      <c r="BI927" s="6">
        <v>5.15</v>
      </c>
      <c r="BJ927" s="136">
        <v>11796</v>
      </c>
      <c r="BK927" s="136">
        <v>1448</v>
      </c>
      <c r="BL927" s="136">
        <v>119</v>
      </c>
      <c r="BM927" s="136">
        <v>10229</v>
      </c>
      <c r="BN927" s="238">
        <v>101436</v>
      </c>
      <c r="BO927" s="136">
        <v>15635.083333333299</v>
      </c>
      <c r="BP927" s="136">
        <v>27656.983966666699</v>
      </c>
      <c r="BQ927" s="136">
        <v>4861.6673777777796</v>
      </c>
      <c r="BR927" s="136">
        <v>69055.495611111095</v>
      </c>
      <c r="BS927" s="136">
        <v>12913.1423111111</v>
      </c>
      <c r="BT927" s="136">
        <v>1058.6004888888899</v>
      </c>
      <c r="BU927" s="136">
        <v>16922.569822222202</v>
      </c>
    </row>
    <row r="928" spans="1:73">
      <c r="A928" s="4" t="s">
        <v>78</v>
      </c>
      <c r="B928" s="137">
        <v>9</v>
      </c>
      <c r="C928" s="137">
        <v>1998</v>
      </c>
      <c r="D928" s="190">
        <v>521426</v>
      </c>
      <c r="E928" s="141">
        <v>267312</v>
      </c>
      <c r="F928" s="141">
        <v>24590</v>
      </c>
      <c r="G928" s="191">
        <v>8.4</v>
      </c>
      <c r="H928" s="209"/>
      <c r="I928" s="209"/>
      <c r="J928" s="209"/>
      <c r="K928" s="145">
        <v>54454</v>
      </c>
      <c r="L928" s="197"/>
      <c r="N928" s="140">
        <v>21456211</v>
      </c>
      <c r="O928" s="145">
        <v>17251</v>
      </c>
      <c r="P928" s="145">
        <v>58108</v>
      </c>
      <c r="Q928" s="145">
        <v>21148</v>
      </c>
      <c r="R928" s="145">
        <v>85396.25</v>
      </c>
      <c r="S928" s="145">
        <v>37791.5</v>
      </c>
      <c r="T928" s="145">
        <v>312</v>
      </c>
      <c r="U928" s="145">
        <v>379</v>
      </c>
      <c r="V928" s="145">
        <v>486</v>
      </c>
      <c r="W928" s="145">
        <v>122</v>
      </c>
      <c r="X928" s="145">
        <v>224</v>
      </c>
      <c r="Y928" s="145">
        <v>321</v>
      </c>
      <c r="Z928" s="145">
        <v>408</v>
      </c>
      <c r="AA928" s="136">
        <f>ROUND((T928+X928)-MAX(0.3*(T928-134-250),0),0)</f>
        <v>536</v>
      </c>
      <c r="AB928" s="136">
        <f>ROUND((U928+Y928)-MAX(0.3*(U928-134-250),0),0)</f>
        <v>700</v>
      </c>
      <c r="AC928" s="136">
        <f>ROUND((V928+Z928)-MAX(0.3*(V928-134-250),0),0)</f>
        <v>863</v>
      </c>
      <c r="AD928" s="203">
        <v>2752</v>
      </c>
      <c r="AE928" s="136">
        <v>494</v>
      </c>
      <c r="AF928" s="136">
        <v>0</v>
      </c>
      <c r="AG928" s="136">
        <f>SUM(AE928:AF928)</f>
        <v>494</v>
      </c>
      <c r="AH928" s="136">
        <f>ROUND((AG928+W928)-MAX(0.3*(AG928-134-250),0),0)</f>
        <v>583</v>
      </c>
      <c r="AI928" s="203">
        <v>114</v>
      </c>
      <c r="AJ928" s="204">
        <v>22.3</v>
      </c>
      <c r="AK928" s="136"/>
      <c r="AL928" s="136"/>
      <c r="AM928" s="136"/>
      <c r="AN928" s="6"/>
      <c r="AO928" s="136"/>
      <c r="AP928" s="136"/>
      <c r="AQ928" s="6"/>
      <c r="AR928" s="149">
        <v>7.6499999999999999E-2</v>
      </c>
      <c r="AS928" s="149">
        <v>0.34</v>
      </c>
      <c r="AT928" s="149">
        <v>0.4</v>
      </c>
      <c r="AU928" s="149">
        <v>0.4</v>
      </c>
      <c r="AV928" s="136">
        <v>341</v>
      </c>
      <c r="AW928" s="136">
        <v>2271</v>
      </c>
      <c r="AX928" s="136">
        <v>3756</v>
      </c>
      <c r="AY928" s="136">
        <v>3756</v>
      </c>
      <c r="AZ928" s="149">
        <v>7.6499999999999999E-2</v>
      </c>
      <c r="BA928" s="149">
        <v>0.1598</v>
      </c>
      <c r="BB928" s="149">
        <v>0.21060000000000001</v>
      </c>
      <c r="BC928" s="149">
        <v>0.21060000000000001</v>
      </c>
      <c r="BD928" s="138">
        <v>0</v>
      </c>
      <c r="BE928" s="138"/>
      <c r="BF928" s="138"/>
      <c r="BG928" s="136">
        <v>0</v>
      </c>
      <c r="BH928" s="6">
        <v>5.15</v>
      </c>
      <c r="BI928" s="6">
        <v>6.15</v>
      </c>
      <c r="BJ928" s="136">
        <v>19711</v>
      </c>
      <c r="BK928" s="136">
        <v>2699</v>
      </c>
      <c r="BL928" s="136">
        <v>193</v>
      </c>
      <c r="BM928" s="136">
        <v>16819</v>
      </c>
      <c r="BN928" s="238">
        <v>166146</v>
      </c>
      <c r="BO928" s="136">
        <v>16592.666666666701</v>
      </c>
      <c r="BP928" s="136">
        <v>42792.839855555598</v>
      </c>
      <c r="BQ928" s="136">
        <v>1233.2934666666699</v>
      </c>
      <c r="BR928" s="136">
        <v>46748.291977777801</v>
      </c>
      <c r="BS928" s="136">
        <v>15446.4141</v>
      </c>
      <c r="BT928" s="136">
        <v>303.52037777777798</v>
      </c>
      <c r="BU928" s="136">
        <v>16098.286</v>
      </c>
    </row>
    <row r="929" spans="1:73">
      <c r="A929" s="4" t="s">
        <v>80</v>
      </c>
      <c r="B929" s="137">
        <v>10</v>
      </c>
      <c r="C929" s="137">
        <v>1998</v>
      </c>
      <c r="D929" s="190">
        <v>14908230</v>
      </c>
      <c r="E929" s="141">
        <v>7196659</v>
      </c>
      <c r="F929" s="141">
        <v>324810</v>
      </c>
      <c r="G929" s="191">
        <v>4.3</v>
      </c>
      <c r="H929" s="209"/>
      <c r="I929" s="209"/>
      <c r="J929" s="209"/>
      <c r="K929" s="145">
        <v>432149</v>
      </c>
      <c r="L929" s="197"/>
      <c r="N929" s="140">
        <v>419558498</v>
      </c>
      <c r="O929" s="145">
        <v>264522</v>
      </c>
      <c r="P929" s="145">
        <v>277961</v>
      </c>
      <c r="Q929" s="145">
        <v>107951</v>
      </c>
      <c r="R929" s="145">
        <v>990571.3</v>
      </c>
      <c r="S929" s="145">
        <v>431750.40000000002</v>
      </c>
      <c r="T929" s="145">
        <v>241</v>
      </c>
      <c r="U929" s="145">
        <v>303</v>
      </c>
      <c r="V929" s="145">
        <v>364</v>
      </c>
      <c r="W929" s="145">
        <v>122</v>
      </c>
      <c r="X929" s="145">
        <v>224</v>
      </c>
      <c r="Y929" s="145">
        <v>321</v>
      </c>
      <c r="Z929" s="145">
        <v>408</v>
      </c>
      <c r="AA929" s="136">
        <f>ROUND((T929+X929)-MAX(0.3*(T929-134-250),0),0)</f>
        <v>465</v>
      </c>
      <c r="AB929" s="136">
        <f>ROUND((U929+Y929)-MAX(0.3*(U929-134-250),0),0)</f>
        <v>624</v>
      </c>
      <c r="AC929" s="136">
        <f>ROUND((V929+Z929)-MAX(0.3*(V929-134-250),0),0)</f>
        <v>772</v>
      </c>
      <c r="AD929" s="203">
        <v>40814</v>
      </c>
      <c r="AE929" s="136">
        <v>494</v>
      </c>
      <c r="AF929" s="136">
        <v>0</v>
      </c>
      <c r="AG929" s="136">
        <f>SUM(AE929:AF929)</f>
        <v>494</v>
      </c>
      <c r="AH929" s="136">
        <f>ROUND((AG929+W929)-MAX(0.3*(AG929-134-250),0),0)</f>
        <v>583</v>
      </c>
      <c r="AI929" s="203">
        <v>1923</v>
      </c>
      <c r="AJ929" s="204">
        <v>13.1</v>
      </c>
      <c r="AK929" s="136">
        <v>1</v>
      </c>
      <c r="AL929" s="136">
        <v>63</v>
      </c>
      <c r="AM929" s="136">
        <v>57</v>
      </c>
      <c r="AN929" s="6">
        <v>0.53</v>
      </c>
      <c r="AO929" s="136">
        <v>18</v>
      </c>
      <c r="AP929" s="136">
        <v>22</v>
      </c>
      <c r="AQ929" s="6">
        <v>0.45</v>
      </c>
      <c r="AR929" s="149">
        <v>7.6499999999999999E-2</v>
      </c>
      <c r="AS929" s="149">
        <v>0.34</v>
      </c>
      <c r="AT929" s="149">
        <v>0.4</v>
      </c>
      <c r="AU929" s="149">
        <v>0.4</v>
      </c>
      <c r="AV929" s="136">
        <v>341</v>
      </c>
      <c r="AW929" s="136">
        <v>2271</v>
      </c>
      <c r="AX929" s="136">
        <v>3756</v>
      </c>
      <c r="AY929" s="136">
        <v>3756</v>
      </c>
      <c r="AZ929" s="149">
        <v>7.6499999999999999E-2</v>
      </c>
      <c r="BA929" s="149">
        <v>0.1598</v>
      </c>
      <c r="BB929" s="149">
        <v>0.21060000000000001</v>
      </c>
      <c r="BC929" s="149">
        <v>0.21060000000000001</v>
      </c>
      <c r="BD929" s="138">
        <v>0</v>
      </c>
      <c r="BE929" s="138"/>
      <c r="BF929" s="138"/>
      <c r="BG929" s="136">
        <v>0</v>
      </c>
      <c r="BH929" s="6">
        <v>5.15</v>
      </c>
      <c r="BI929" s="6">
        <v>5.15</v>
      </c>
      <c r="BJ929" s="136">
        <v>361892</v>
      </c>
      <c r="BK929" s="136">
        <v>95567</v>
      </c>
      <c r="BL929" s="136">
        <v>3162</v>
      </c>
      <c r="BM929" s="136">
        <v>263163</v>
      </c>
      <c r="BN929" s="238">
        <v>1904591</v>
      </c>
      <c r="BO929" s="136">
        <v>345150</v>
      </c>
      <c r="BP929" s="136">
        <v>760051.91603333305</v>
      </c>
      <c r="BQ929" s="136">
        <v>120758.8808</v>
      </c>
      <c r="BR929" s="136">
        <v>1291759.4390555599</v>
      </c>
      <c r="BS929" s="136">
        <v>327077.20204444398</v>
      </c>
      <c r="BT929" s="136">
        <v>24511.916233333301</v>
      </c>
      <c r="BU929" s="136">
        <v>393023.73245555599</v>
      </c>
    </row>
    <row r="930" spans="1:73">
      <c r="A930" s="4" t="s">
        <v>81</v>
      </c>
      <c r="B930" s="137">
        <v>11</v>
      </c>
      <c r="C930" s="137">
        <v>1998</v>
      </c>
      <c r="D930" s="190">
        <v>7636522</v>
      </c>
      <c r="E930" s="141">
        <v>3898825</v>
      </c>
      <c r="F930" s="141">
        <v>173937</v>
      </c>
      <c r="G930" s="191">
        <v>4.3</v>
      </c>
      <c r="H930" s="209"/>
      <c r="I930" s="209"/>
      <c r="J930" s="209"/>
      <c r="K930" s="145">
        <v>264422</v>
      </c>
      <c r="L930" s="197"/>
      <c r="N930" s="140">
        <v>204789162</v>
      </c>
      <c r="O930" s="145">
        <v>67036</v>
      </c>
      <c r="P930" s="145">
        <v>193725</v>
      </c>
      <c r="Q930" s="145">
        <v>74836</v>
      </c>
      <c r="R930" s="145">
        <v>631720.30000000005</v>
      </c>
      <c r="S930" s="145">
        <v>256429.4</v>
      </c>
      <c r="T930" s="145">
        <v>235</v>
      </c>
      <c r="U930" s="145">
        <v>280</v>
      </c>
      <c r="V930" s="145">
        <v>330</v>
      </c>
      <c r="W930" s="145">
        <v>122</v>
      </c>
      <c r="X930" s="145">
        <v>224</v>
      </c>
      <c r="Y930" s="145">
        <v>321</v>
      </c>
      <c r="Z930" s="145">
        <v>408</v>
      </c>
      <c r="AA930" s="136">
        <f>ROUND((T930+X930)-MAX(0.3*(T930-134-250),0),0)</f>
        <v>459</v>
      </c>
      <c r="AB930" s="136">
        <f>ROUND((U930+Y930)-MAX(0.3*(U930-134-250),0),0)</f>
        <v>601</v>
      </c>
      <c r="AC930" s="136">
        <f>ROUND((V930+Z930)-MAX(0.3*(V930-134-250),0),0)</f>
        <v>738</v>
      </c>
      <c r="AD930" s="203">
        <v>29208</v>
      </c>
      <c r="AE930" s="136">
        <v>494</v>
      </c>
      <c r="AF930" s="136">
        <v>0</v>
      </c>
      <c r="AG930" s="136">
        <f>SUM(AE930:AF930)</f>
        <v>494</v>
      </c>
      <c r="AH930" s="136">
        <f>ROUND((AG930+W930)-MAX(0.3*(AG930-134-250),0),0)</f>
        <v>583</v>
      </c>
      <c r="AI930" s="203">
        <v>1034</v>
      </c>
      <c r="AJ930" s="204">
        <v>13.5</v>
      </c>
      <c r="AK930" s="136">
        <v>1</v>
      </c>
      <c r="AL930" s="136">
        <v>114</v>
      </c>
      <c r="AM930" s="136">
        <v>66</v>
      </c>
      <c r="AN930" s="6">
        <v>0.63</v>
      </c>
      <c r="AO930" s="136">
        <v>35</v>
      </c>
      <c r="AP930" s="136">
        <v>20</v>
      </c>
      <c r="AQ930" s="6">
        <v>0.64</v>
      </c>
      <c r="AR930" s="149">
        <v>7.6499999999999999E-2</v>
      </c>
      <c r="AS930" s="149">
        <v>0.34</v>
      </c>
      <c r="AT930" s="149">
        <v>0.4</v>
      </c>
      <c r="AU930" s="149">
        <v>0.4</v>
      </c>
      <c r="AV930" s="136">
        <v>341</v>
      </c>
      <c r="AW930" s="136">
        <v>2271</v>
      </c>
      <c r="AX930" s="136">
        <v>3756</v>
      </c>
      <c r="AY930" s="136">
        <v>3756</v>
      </c>
      <c r="AZ930" s="149">
        <v>7.6499999999999999E-2</v>
      </c>
      <c r="BA930" s="149">
        <v>0.1598</v>
      </c>
      <c r="BB930" s="149">
        <v>0.21060000000000001</v>
      </c>
      <c r="BC930" s="149">
        <v>0.21060000000000001</v>
      </c>
      <c r="BD930" s="138">
        <v>0</v>
      </c>
      <c r="BE930" s="138"/>
      <c r="BF930" s="138"/>
      <c r="BG930" s="136">
        <v>0</v>
      </c>
      <c r="BH930" s="6">
        <v>5.15</v>
      </c>
      <c r="BI930" s="6">
        <v>3.25</v>
      </c>
      <c r="BJ930" s="136">
        <v>199408</v>
      </c>
      <c r="BK930" s="136">
        <v>37634</v>
      </c>
      <c r="BL930" s="136">
        <v>2435</v>
      </c>
      <c r="BM930" s="136">
        <v>159339</v>
      </c>
      <c r="BN930" s="238">
        <v>1221978</v>
      </c>
      <c r="BO930" s="136">
        <v>232257.58333333299</v>
      </c>
      <c r="BP930" s="136">
        <v>481661.62713333301</v>
      </c>
      <c r="BQ930" s="136">
        <v>80069.112633333294</v>
      </c>
      <c r="BR930" s="136">
        <v>1044718.80617778</v>
      </c>
      <c r="BS930" s="136">
        <v>260685.13443333301</v>
      </c>
      <c r="BT930" s="136">
        <v>26413.5520777778</v>
      </c>
      <c r="BU930" s="136">
        <v>354080.42670000001</v>
      </c>
    </row>
    <row r="931" spans="1:73">
      <c r="A931" s="4" t="s">
        <v>82</v>
      </c>
      <c r="B931" s="137">
        <v>12</v>
      </c>
      <c r="C931" s="137">
        <v>1998</v>
      </c>
      <c r="D931" s="190">
        <v>1190472</v>
      </c>
      <c r="E931" s="141">
        <v>564957</v>
      </c>
      <c r="F931" s="141">
        <v>36626</v>
      </c>
      <c r="G931" s="191">
        <v>6.1</v>
      </c>
      <c r="H931" s="209"/>
      <c r="I931" s="209"/>
      <c r="J931" s="209"/>
      <c r="K931" s="145">
        <v>37606</v>
      </c>
      <c r="L931" s="197"/>
      <c r="N931" s="140">
        <v>32450676</v>
      </c>
      <c r="O931" s="145">
        <v>18458</v>
      </c>
      <c r="P931" s="145">
        <v>47401</v>
      </c>
      <c r="Q931" s="145">
        <v>16844</v>
      </c>
      <c r="R931" s="145">
        <v>122026.6</v>
      </c>
      <c r="S931" s="145">
        <v>54247.5</v>
      </c>
      <c r="T931" s="145">
        <v>452</v>
      </c>
      <c r="U931" s="145">
        <v>570</v>
      </c>
      <c r="V931" s="145">
        <v>687</v>
      </c>
      <c r="W931" s="145">
        <v>197</v>
      </c>
      <c r="X931" s="145">
        <v>361</v>
      </c>
      <c r="Y931" s="145">
        <v>517</v>
      </c>
      <c r="Z931" s="145">
        <v>657</v>
      </c>
      <c r="AA931" s="136">
        <f>ROUND((T931+X931)-MAX(0.3*(T931-189-357),0),0)</f>
        <v>813</v>
      </c>
      <c r="AB931" s="136">
        <f>ROUND((U931+Y931)-MAX(0.3*(U931-189-357),0),0)</f>
        <v>1080</v>
      </c>
      <c r="AC931" s="136">
        <f>ROUND((V931+Z931)-MAX(0.3*(V931-189-357),0),0)</f>
        <v>1302</v>
      </c>
      <c r="AD931" s="203">
        <v>2085</v>
      </c>
      <c r="AE931" s="136">
        <v>494</v>
      </c>
      <c r="AF931" s="136">
        <v>5</v>
      </c>
      <c r="AG931" s="136">
        <f>SUM(AE931:AF931)</f>
        <v>499</v>
      </c>
      <c r="AH931" s="136">
        <f>ROUND((AG931+W931)-MAX(0.3*(AG931-189-357),0),0)</f>
        <v>696</v>
      </c>
      <c r="AI931" s="203">
        <v>131</v>
      </c>
      <c r="AJ931" s="204">
        <v>10.9</v>
      </c>
      <c r="AK931" s="136">
        <v>1</v>
      </c>
      <c r="AL931" s="136">
        <v>44</v>
      </c>
      <c r="AM931" s="136">
        <v>7</v>
      </c>
      <c r="AN931" s="6">
        <v>0.86</v>
      </c>
      <c r="AO931" s="136">
        <v>23</v>
      </c>
      <c r="AP931" s="136">
        <v>2</v>
      </c>
      <c r="AQ931" s="6">
        <v>0.92</v>
      </c>
      <c r="AR931" s="149">
        <v>7.6499999999999999E-2</v>
      </c>
      <c r="AS931" s="149">
        <v>0.34</v>
      </c>
      <c r="AT931" s="149">
        <v>0.4</v>
      </c>
      <c r="AU931" s="149">
        <v>0.4</v>
      </c>
      <c r="AV931" s="136">
        <v>341</v>
      </c>
      <c r="AW931" s="136">
        <v>2271</v>
      </c>
      <c r="AX931" s="136">
        <v>3756</v>
      </c>
      <c r="AY931" s="136">
        <v>3756</v>
      </c>
      <c r="AZ931" s="149">
        <v>7.6499999999999999E-2</v>
      </c>
      <c r="BA931" s="149">
        <v>0.1598</v>
      </c>
      <c r="BB931" s="149">
        <v>0.21060000000000001</v>
      </c>
      <c r="BC931" s="149">
        <v>0.21060000000000001</v>
      </c>
      <c r="BD931" s="138">
        <v>0</v>
      </c>
      <c r="BE931" s="138"/>
      <c r="BF931" s="138"/>
      <c r="BG931" s="136">
        <v>0</v>
      </c>
      <c r="BH931" s="6">
        <v>5.15</v>
      </c>
      <c r="BI931" s="6">
        <v>5.25</v>
      </c>
      <c r="BJ931" s="136">
        <v>19648</v>
      </c>
      <c r="BK931" s="136">
        <v>7194</v>
      </c>
      <c r="BL931" s="136">
        <v>163</v>
      </c>
      <c r="BM931" s="136">
        <v>12291</v>
      </c>
      <c r="BN931" s="238">
        <v>184614</v>
      </c>
      <c r="BO931" s="136">
        <v>34098.25</v>
      </c>
      <c r="BP931" s="136">
        <v>51582.293899999997</v>
      </c>
      <c r="BQ931" s="136">
        <v>13613.1462777778</v>
      </c>
      <c r="BR931" s="136">
        <v>146931.67926666699</v>
      </c>
      <c r="BS931" s="136">
        <v>22527.505233333301</v>
      </c>
      <c r="BT931" s="136">
        <v>3434.1544555555602</v>
      </c>
      <c r="BU931" s="136">
        <v>37962.962977777803</v>
      </c>
    </row>
    <row r="932" spans="1:73">
      <c r="A932" s="4" t="s">
        <v>83</v>
      </c>
      <c r="B932" s="137">
        <v>13</v>
      </c>
      <c r="C932" s="137">
        <v>1998</v>
      </c>
      <c r="D932" s="190">
        <v>1230923</v>
      </c>
      <c r="E932" s="141">
        <v>616282</v>
      </c>
      <c r="F932" s="141">
        <v>33153</v>
      </c>
      <c r="G932" s="191">
        <v>5.0999999999999996</v>
      </c>
      <c r="H932" s="209"/>
      <c r="I932" s="209"/>
      <c r="J932" s="209"/>
      <c r="K932" s="145">
        <v>31095</v>
      </c>
      <c r="L932" s="197"/>
      <c r="N932" s="140">
        <v>28346699</v>
      </c>
      <c r="O932" s="145">
        <v>93591</v>
      </c>
      <c r="P932" s="145">
        <v>4428</v>
      </c>
      <c r="Q932" s="145">
        <v>1918</v>
      </c>
      <c r="R932" s="145">
        <v>62392.83</v>
      </c>
      <c r="S932" s="145">
        <v>23635.83</v>
      </c>
      <c r="T932" s="145">
        <v>276</v>
      </c>
      <c r="U932" s="145">
        <v>276</v>
      </c>
      <c r="V932" s="145">
        <v>276</v>
      </c>
      <c r="W932" s="145">
        <v>122</v>
      </c>
      <c r="X932" s="145">
        <v>224</v>
      </c>
      <c r="Y932" s="145">
        <v>321</v>
      </c>
      <c r="Z932" s="145">
        <v>408</v>
      </c>
      <c r="AA932" s="136">
        <f>ROUND((T932+X932)-MAX(0.3*(T932-134-250),0),0)</f>
        <v>500</v>
      </c>
      <c r="AB932" s="136">
        <f>ROUND((U932+Y932)-MAX(0.3*(U932-134-250),0),0)</f>
        <v>597</v>
      </c>
      <c r="AC932" s="136">
        <f>ROUND((V932+Z932)-MAX(0.3*(V932-134-250),0),0)</f>
        <v>684</v>
      </c>
      <c r="AD932" s="203">
        <v>798</v>
      </c>
      <c r="AE932" s="136">
        <v>494</v>
      </c>
      <c r="AF932" s="136">
        <v>48</v>
      </c>
      <c r="AG932" s="136">
        <f>SUM(AE932:AF932)</f>
        <v>542</v>
      </c>
      <c r="AH932" s="136">
        <f>ROUND((AG932+W932)-MAX(0.3*(AG932-134-250),0),0)</f>
        <v>617</v>
      </c>
      <c r="AI932" s="203">
        <v>165</v>
      </c>
      <c r="AJ932" s="204">
        <v>13</v>
      </c>
      <c r="AK932" s="136">
        <v>0</v>
      </c>
      <c r="AL932" s="136">
        <v>13</v>
      </c>
      <c r="AM932" s="136">
        <v>57</v>
      </c>
      <c r="AN932" s="6">
        <v>0.19</v>
      </c>
      <c r="AO932" s="136">
        <v>8</v>
      </c>
      <c r="AP932" s="136">
        <v>27</v>
      </c>
      <c r="AQ932" s="6">
        <v>0.23</v>
      </c>
      <c r="AR932" s="149">
        <v>7.6499999999999999E-2</v>
      </c>
      <c r="AS932" s="149">
        <v>0.34</v>
      </c>
      <c r="AT932" s="149">
        <v>0.4</v>
      </c>
      <c r="AU932" s="149">
        <v>0.4</v>
      </c>
      <c r="AV932" s="136">
        <v>341</v>
      </c>
      <c r="AW932" s="136">
        <v>2271</v>
      </c>
      <c r="AX932" s="136">
        <v>3756</v>
      </c>
      <c r="AY932" s="136">
        <v>3756</v>
      </c>
      <c r="AZ932" s="149">
        <v>7.6499999999999999E-2</v>
      </c>
      <c r="BA932" s="149">
        <v>0.1598</v>
      </c>
      <c r="BB932" s="149">
        <v>0.21060000000000001</v>
      </c>
      <c r="BC932" s="149">
        <v>0.21060000000000001</v>
      </c>
      <c r="BD932" s="138">
        <v>0</v>
      </c>
      <c r="BE932" s="138"/>
      <c r="BF932" s="138"/>
      <c r="BG932" s="136">
        <v>0</v>
      </c>
      <c r="BH932" s="6">
        <v>5.15</v>
      </c>
      <c r="BI932" s="6">
        <v>5.15</v>
      </c>
      <c r="BJ932" s="136">
        <v>17489</v>
      </c>
      <c r="BK932" s="136">
        <v>1797</v>
      </c>
      <c r="BL932" s="136">
        <v>169</v>
      </c>
      <c r="BM932" s="136">
        <v>15523</v>
      </c>
      <c r="BN932" s="238">
        <v>123176</v>
      </c>
      <c r="BO932" s="136">
        <v>31678.333333333299</v>
      </c>
      <c r="BP932" s="136">
        <v>50998.558311111097</v>
      </c>
      <c r="BQ932" s="136">
        <v>17091.494311111099</v>
      </c>
      <c r="BR932" s="136">
        <v>139900.035955556</v>
      </c>
      <c r="BS932" s="136">
        <v>17444.109022222201</v>
      </c>
      <c r="BT932" s="136">
        <v>2215.3115333333299</v>
      </c>
      <c r="BU932" s="136">
        <v>24413.040877777799</v>
      </c>
    </row>
    <row r="933" spans="1:73">
      <c r="A933" s="4" t="s">
        <v>84</v>
      </c>
      <c r="B933" s="137">
        <v>14</v>
      </c>
      <c r="C933" s="137">
        <v>1998</v>
      </c>
      <c r="D933" s="190">
        <v>12069774</v>
      </c>
      <c r="E933" s="141">
        <v>6066484</v>
      </c>
      <c r="F933" s="141">
        <v>280521</v>
      </c>
      <c r="G933" s="191">
        <v>4.4000000000000004</v>
      </c>
      <c r="H933" s="209"/>
      <c r="I933" s="209"/>
      <c r="J933" s="209"/>
      <c r="K933" s="145">
        <v>444487</v>
      </c>
      <c r="L933" s="197"/>
      <c r="N933" s="140">
        <v>367569484</v>
      </c>
      <c r="O933" s="145">
        <v>48999</v>
      </c>
      <c r="P933" s="145">
        <v>506580</v>
      </c>
      <c r="Q933" s="145">
        <v>169735</v>
      </c>
      <c r="R933" s="145">
        <v>922926.9</v>
      </c>
      <c r="S933" s="145">
        <v>392746.5</v>
      </c>
      <c r="T933" s="145">
        <v>278</v>
      </c>
      <c r="U933" s="145">
        <v>377</v>
      </c>
      <c r="V933" s="145">
        <v>414</v>
      </c>
      <c r="W933" s="145">
        <v>122</v>
      </c>
      <c r="X933" s="145">
        <v>224</v>
      </c>
      <c r="Y933" s="145">
        <v>321</v>
      </c>
      <c r="Z933" s="145">
        <v>408</v>
      </c>
      <c r="AA933" s="136">
        <f>ROUND((T933+X933)-MAX(0.3*(T933-134-250),0),0)</f>
        <v>502</v>
      </c>
      <c r="AB933" s="136">
        <f>ROUND((U933+Y933)-MAX(0.3*(U933-134-250),0),0)</f>
        <v>698</v>
      </c>
      <c r="AC933" s="136">
        <f>ROUND((V933+Z933)-MAX(0.3*(V933-134-250),0),0)</f>
        <v>813</v>
      </c>
      <c r="AD933" s="203">
        <v>24858</v>
      </c>
      <c r="AE933" s="136">
        <v>494</v>
      </c>
      <c r="AF933" s="136">
        <v>0</v>
      </c>
      <c r="AG933" s="136">
        <f>SUM(AE933:AF933)</f>
        <v>494</v>
      </c>
      <c r="AH933" s="136">
        <f>ROUND((AG933+W933)-MAX(0.3*(AG933-134-250),0),0)</f>
        <v>583</v>
      </c>
      <c r="AI933" s="203">
        <v>1234</v>
      </c>
      <c r="AJ933" s="204">
        <v>10.1</v>
      </c>
      <c r="AK933" s="136">
        <v>0</v>
      </c>
      <c r="AL933" s="136">
        <v>54</v>
      </c>
      <c r="AM933" s="136">
        <v>64</v>
      </c>
      <c r="AN933" s="6">
        <v>0.46</v>
      </c>
      <c r="AO933" s="136">
        <v>26</v>
      </c>
      <c r="AP933" s="136">
        <v>33</v>
      </c>
      <c r="AQ933" s="6">
        <v>0.44</v>
      </c>
      <c r="AR933" s="149">
        <v>7.6499999999999999E-2</v>
      </c>
      <c r="AS933" s="149">
        <v>0.34</v>
      </c>
      <c r="AT933" s="149">
        <v>0.4</v>
      </c>
      <c r="AU933" s="149">
        <v>0.4</v>
      </c>
      <c r="AV933" s="136">
        <v>341</v>
      </c>
      <c r="AW933" s="136">
        <v>2271</v>
      </c>
      <c r="AX933" s="136">
        <v>3756</v>
      </c>
      <c r="AY933" s="136">
        <v>3756</v>
      </c>
      <c r="AZ933" s="149">
        <v>7.6499999999999999E-2</v>
      </c>
      <c r="BA933" s="149">
        <v>0.1598</v>
      </c>
      <c r="BB933" s="149">
        <v>0.21060000000000001</v>
      </c>
      <c r="BC933" s="149">
        <v>0.21060000000000001</v>
      </c>
      <c r="BD933" s="138">
        <v>0</v>
      </c>
      <c r="BE933" s="138"/>
      <c r="BF933" s="138"/>
      <c r="BG933" s="136">
        <v>0</v>
      </c>
      <c r="BH933" s="6">
        <v>5.15</v>
      </c>
      <c r="BI933" s="6">
        <v>5.15</v>
      </c>
      <c r="BJ933" s="136">
        <v>255099</v>
      </c>
      <c r="BK933" s="136">
        <v>33343</v>
      </c>
      <c r="BL933" s="136">
        <v>2396</v>
      </c>
      <c r="BM933" s="136">
        <v>219360</v>
      </c>
      <c r="BN933" s="238">
        <v>1363856</v>
      </c>
      <c r="BO933" s="136">
        <v>237261.75</v>
      </c>
      <c r="BP933" s="136">
        <v>558741.894355556</v>
      </c>
      <c r="BQ933" s="136">
        <v>66144.242033333299</v>
      </c>
      <c r="BR933" s="136">
        <v>1020790.36318889</v>
      </c>
      <c r="BS933" s="136">
        <v>164502.958433333</v>
      </c>
      <c r="BT933" s="136">
        <v>7895.1018444444398</v>
      </c>
      <c r="BU933" s="136">
        <v>190536.97712222199</v>
      </c>
    </row>
    <row r="934" spans="1:73">
      <c r="A934" s="4" t="s">
        <v>85</v>
      </c>
      <c r="B934" s="137">
        <v>15</v>
      </c>
      <c r="C934" s="137">
        <v>1998</v>
      </c>
      <c r="D934" s="190">
        <v>5907617</v>
      </c>
      <c r="E934" s="141">
        <v>3026444</v>
      </c>
      <c r="F934" s="141">
        <v>96716</v>
      </c>
      <c r="G934" s="191">
        <v>3.1</v>
      </c>
      <c r="H934" s="209"/>
      <c r="I934" s="209"/>
      <c r="J934" s="209"/>
      <c r="K934" s="145">
        <v>187171</v>
      </c>
      <c r="L934" s="197"/>
      <c r="N934" s="140">
        <v>154164390</v>
      </c>
      <c r="O934" s="145">
        <v>25561</v>
      </c>
      <c r="P934" s="145">
        <v>114406</v>
      </c>
      <c r="Q934" s="145">
        <v>40084</v>
      </c>
      <c r="R934" s="145">
        <v>313115.8</v>
      </c>
      <c r="S934" s="145">
        <v>129644.3</v>
      </c>
      <c r="T934" s="145">
        <v>229</v>
      </c>
      <c r="U934" s="145">
        <v>288</v>
      </c>
      <c r="V934" s="145">
        <v>346</v>
      </c>
      <c r="W934" s="145">
        <v>122</v>
      </c>
      <c r="X934" s="145">
        <v>224</v>
      </c>
      <c r="Y934" s="145">
        <v>321</v>
      </c>
      <c r="Z934" s="145">
        <v>408</v>
      </c>
      <c r="AA934" s="136">
        <f>ROUND((T934+X934)-MAX(0.3*(T934-134-250),0),0)</f>
        <v>453</v>
      </c>
      <c r="AB934" s="136">
        <f>ROUND((U934+Y934)-MAX(0.3*(U934-134-250),0),0)</f>
        <v>609</v>
      </c>
      <c r="AC934" s="136">
        <f>ROUND((V934+Z934)-MAX(0.3*(V934-134-250),0),0)</f>
        <v>754</v>
      </c>
      <c r="AD934" s="203">
        <v>4730</v>
      </c>
      <c r="AE934" s="136">
        <v>494</v>
      </c>
      <c r="AF934" s="136">
        <v>0</v>
      </c>
      <c r="AG934" s="136">
        <f>SUM(AE934:AF934)</f>
        <v>494</v>
      </c>
      <c r="AH934" s="136">
        <f>ROUND((AG934+W934)-MAX(0.3*(AG934-134-250),0),0)</f>
        <v>583</v>
      </c>
      <c r="AI934" s="203">
        <v>547</v>
      </c>
      <c r="AJ934" s="204">
        <v>9.4</v>
      </c>
      <c r="AK934" s="136">
        <v>1</v>
      </c>
      <c r="AL934" s="136">
        <v>45</v>
      </c>
      <c r="AM934" s="136">
        <v>55</v>
      </c>
      <c r="AN934" s="6">
        <v>0.45</v>
      </c>
      <c r="AO934" s="136">
        <v>20</v>
      </c>
      <c r="AP934" s="136">
        <v>30</v>
      </c>
      <c r="AQ934" s="6">
        <v>0.4</v>
      </c>
      <c r="AR934" s="149">
        <v>7.6499999999999999E-2</v>
      </c>
      <c r="AS934" s="149">
        <v>0.34</v>
      </c>
      <c r="AT934" s="149">
        <v>0.4</v>
      </c>
      <c r="AU934" s="149">
        <v>0.4</v>
      </c>
      <c r="AV934" s="136">
        <v>341</v>
      </c>
      <c r="AW934" s="136">
        <v>2271</v>
      </c>
      <c r="AX934" s="136">
        <v>3756</v>
      </c>
      <c r="AY934" s="136">
        <v>3756</v>
      </c>
      <c r="AZ934" s="149">
        <v>7.6499999999999999E-2</v>
      </c>
      <c r="BA934" s="149">
        <v>0.1598</v>
      </c>
      <c r="BB934" s="149">
        <v>0.21060000000000001</v>
      </c>
      <c r="BC934" s="149">
        <v>0.21060000000000001</v>
      </c>
      <c r="BD934" s="138">
        <v>0</v>
      </c>
      <c r="BE934" s="138"/>
      <c r="BF934" s="138"/>
      <c r="BG934" s="136">
        <v>0</v>
      </c>
      <c r="BH934" s="6">
        <v>5.15</v>
      </c>
      <c r="BI934" s="6">
        <v>4.25</v>
      </c>
      <c r="BJ934" s="136">
        <v>89541</v>
      </c>
      <c r="BK934" s="136">
        <v>8015</v>
      </c>
      <c r="BL934" s="136">
        <v>1074</v>
      </c>
      <c r="BM934" s="136">
        <v>80452</v>
      </c>
      <c r="BN934" s="238">
        <v>607293</v>
      </c>
      <c r="BO934" s="136">
        <v>131099.16666666701</v>
      </c>
      <c r="BP934" s="136">
        <v>181824.19078888901</v>
      </c>
      <c r="BQ934" s="136">
        <v>40366.4784</v>
      </c>
      <c r="BR934" s="136">
        <v>605364.13760000002</v>
      </c>
      <c r="BS934" s="136">
        <v>74767.781866666701</v>
      </c>
      <c r="BT934" s="136">
        <v>7540.0339444444398</v>
      </c>
      <c r="BU934" s="136">
        <v>103130.52860000001</v>
      </c>
    </row>
    <row r="935" spans="1:73">
      <c r="A935" s="4" t="s">
        <v>86</v>
      </c>
      <c r="B935" s="137">
        <v>16</v>
      </c>
      <c r="C935" s="137">
        <v>1998</v>
      </c>
      <c r="D935" s="190">
        <v>2861025</v>
      </c>
      <c r="E935" s="141">
        <v>1552120</v>
      </c>
      <c r="F935" s="141">
        <v>43822</v>
      </c>
      <c r="G935" s="191">
        <v>2.7</v>
      </c>
      <c r="H935" s="209"/>
      <c r="I935" s="209"/>
      <c r="J935" s="209"/>
      <c r="K935" s="145">
        <v>85757</v>
      </c>
      <c r="L935" s="197"/>
      <c r="N935" s="140">
        <v>73443712</v>
      </c>
      <c r="O935" s="145">
        <v>8890</v>
      </c>
      <c r="P935" s="145">
        <v>68700</v>
      </c>
      <c r="Q935" s="145">
        <v>25191</v>
      </c>
      <c r="R935" s="145">
        <v>141066.79999999999</v>
      </c>
      <c r="S935" s="145">
        <v>58852.42</v>
      </c>
      <c r="T935" s="145">
        <v>361</v>
      </c>
      <c r="U935" s="145">
        <v>426</v>
      </c>
      <c r="V935" s="145">
        <v>495</v>
      </c>
      <c r="W935" s="145">
        <v>122</v>
      </c>
      <c r="X935" s="145">
        <v>224</v>
      </c>
      <c r="Y935" s="145">
        <v>321</v>
      </c>
      <c r="Z935" s="145">
        <v>408</v>
      </c>
      <c r="AA935" s="136">
        <f>ROUND((T935+X935)-MAX(0.3*(T935-134-250),0),0)</f>
        <v>585</v>
      </c>
      <c r="AB935" s="136">
        <f>ROUND((U935+Y935)-MAX(0.3*(U935-134-250),0),0)</f>
        <v>734</v>
      </c>
      <c r="AC935" s="136">
        <f>ROUND((V935+Z935)-MAX(0.3*(V935-134-250),0),0)</f>
        <v>870</v>
      </c>
      <c r="AD935" s="203">
        <v>4790</v>
      </c>
      <c r="AE935" s="136">
        <v>494</v>
      </c>
      <c r="AF935" s="136">
        <v>0</v>
      </c>
      <c r="AG935" s="136">
        <f>SUM(AE935:AF935)</f>
        <v>494</v>
      </c>
      <c r="AH935" s="136">
        <f>ROUND((AG935+W935)-MAX(0.3*(AG935-134-250),0),0)</f>
        <v>583</v>
      </c>
      <c r="AI935" s="203">
        <v>257</v>
      </c>
      <c r="AJ935" s="204">
        <v>9.1</v>
      </c>
      <c r="AK935" s="136">
        <v>0</v>
      </c>
      <c r="AL935" s="136">
        <v>36</v>
      </c>
      <c r="AM935" s="136">
        <v>64</v>
      </c>
      <c r="AN935" s="6">
        <v>0.36</v>
      </c>
      <c r="AO935" s="136">
        <v>27</v>
      </c>
      <c r="AP935" s="136">
        <v>23</v>
      </c>
      <c r="AQ935" s="6">
        <v>0.54</v>
      </c>
      <c r="AR935" s="149">
        <v>7.6499999999999999E-2</v>
      </c>
      <c r="AS935" s="149">
        <v>0.34</v>
      </c>
      <c r="AT935" s="149">
        <v>0.4</v>
      </c>
      <c r="AU935" s="149">
        <v>0.4</v>
      </c>
      <c r="AV935" s="136">
        <v>341</v>
      </c>
      <c r="AW935" s="136">
        <v>2271</v>
      </c>
      <c r="AX935" s="136">
        <v>3756</v>
      </c>
      <c r="AY935" s="136">
        <v>3756</v>
      </c>
      <c r="AZ935" s="149">
        <v>7.6499999999999999E-2</v>
      </c>
      <c r="BA935" s="149">
        <v>0.1598</v>
      </c>
      <c r="BB935" s="149">
        <v>0.21060000000000001</v>
      </c>
      <c r="BC935" s="149">
        <v>0.21060000000000001</v>
      </c>
      <c r="BD935" s="138">
        <v>6.5000000000000002E-2</v>
      </c>
      <c r="BE935" s="138"/>
      <c r="BF935" s="138"/>
      <c r="BG935" s="136">
        <v>0</v>
      </c>
      <c r="BH935" s="6">
        <v>5.15</v>
      </c>
      <c r="BI935" s="6">
        <v>5.15</v>
      </c>
      <c r="BJ935" s="136">
        <v>40815</v>
      </c>
      <c r="BK935" s="136">
        <v>5013</v>
      </c>
      <c r="BL935" s="136">
        <v>873</v>
      </c>
      <c r="BM935" s="136">
        <v>34929</v>
      </c>
      <c r="BN935" s="238">
        <v>314936</v>
      </c>
      <c r="BO935" s="136">
        <v>65885.416666666701</v>
      </c>
      <c r="BP935" s="136">
        <v>89597.1096777778</v>
      </c>
      <c r="BQ935" s="136">
        <v>28969.317855555601</v>
      </c>
      <c r="BR935" s="136">
        <v>370753.80557777802</v>
      </c>
      <c r="BS935" s="136">
        <v>31289.5513333333</v>
      </c>
      <c r="BT935" s="136">
        <v>4674.4921222222201</v>
      </c>
      <c r="BU935" s="136">
        <v>53930.001177777798</v>
      </c>
    </row>
    <row r="936" spans="1:73">
      <c r="A936" s="4" t="s">
        <v>87</v>
      </c>
      <c r="B936" s="137">
        <v>17</v>
      </c>
      <c r="C936" s="137">
        <v>1998</v>
      </c>
      <c r="D936" s="190">
        <v>2638667</v>
      </c>
      <c r="E936" s="141">
        <v>1366403</v>
      </c>
      <c r="F936" s="141">
        <v>49989</v>
      </c>
      <c r="G936" s="191">
        <v>3.5</v>
      </c>
      <c r="H936" s="209"/>
      <c r="I936" s="209"/>
      <c r="J936" s="209"/>
      <c r="K936" s="145">
        <v>78821</v>
      </c>
      <c r="L936" s="197"/>
      <c r="N936" s="140">
        <v>70029330</v>
      </c>
      <c r="O936" s="145">
        <v>24829</v>
      </c>
      <c r="P936" s="145">
        <v>36892</v>
      </c>
      <c r="Q936" s="145">
        <v>14136</v>
      </c>
      <c r="R936" s="145">
        <v>119217.9</v>
      </c>
      <c r="S936" s="145">
        <v>52956.58</v>
      </c>
      <c r="T936" s="145">
        <v>352</v>
      </c>
      <c r="U936" s="145">
        <v>429</v>
      </c>
      <c r="V936" s="145">
        <v>497</v>
      </c>
      <c r="W936" s="145">
        <v>122</v>
      </c>
      <c r="X936" s="145">
        <v>224</v>
      </c>
      <c r="Y936" s="145">
        <v>321</v>
      </c>
      <c r="Z936" s="145">
        <v>408</v>
      </c>
      <c r="AA936" s="136">
        <f>ROUND((T936+X936)-MAX(0.3*(T936-134-250),0),0)</f>
        <v>576</v>
      </c>
      <c r="AB936" s="136">
        <f>ROUND((U936+Y936)-MAX(0.3*(U936-134-250),0),0)</f>
        <v>737</v>
      </c>
      <c r="AC936" s="136">
        <f>ROUND((V936+Z936)-MAX(0.3*(V936-134-250),0),0)</f>
        <v>871</v>
      </c>
      <c r="AD936" s="203">
        <v>4256</v>
      </c>
      <c r="AE936" s="136">
        <v>494</v>
      </c>
      <c r="AF936" s="136">
        <v>0</v>
      </c>
      <c r="AG936" s="136">
        <f>SUM(AE936:AF936)</f>
        <v>494</v>
      </c>
      <c r="AH936" s="136">
        <f>ROUND((AG936+W936)-MAX(0.3*(AG936-134-250),0),0)</f>
        <v>583</v>
      </c>
      <c r="AI936" s="203">
        <v>250</v>
      </c>
      <c r="AJ936" s="204">
        <v>9.6</v>
      </c>
      <c r="AK936" s="136">
        <v>0</v>
      </c>
      <c r="AL936" s="136">
        <v>44</v>
      </c>
      <c r="AM936" s="136">
        <v>80</v>
      </c>
      <c r="AN936" s="6">
        <v>0.35</v>
      </c>
      <c r="AO936" s="136">
        <v>13</v>
      </c>
      <c r="AP936" s="136">
        <v>27</v>
      </c>
      <c r="AQ936" s="6">
        <v>0.33</v>
      </c>
      <c r="AR936" s="149">
        <v>7.6499999999999999E-2</v>
      </c>
      <c r="AS936" s="149">
        <v>0.34</v>
      </c>
      <c r="AT936" s="149">
        <v>0.4</v>
      </c>
      <c r="AU936" s="149">
        <v>0.4</v>
      </c>
      <c r="AV936" s="136">
        <v>341</v>
      </c>
      <c r="AW936" s="136">
        <v>2271</v>
      </c>
      <c r="AX936" s="136">
        <v>3756</v>
      </c>
      <c r="AY936" s="136">
        <v>3756</v>
      </c>
      <c r="AZ936" s="149">
        <v>7.6499999999999999E-2</v>
      </c>
      <c r="BA936" s="149">
        <v>0.1598</v>
      </c>
      <c r="BB936" s="149">
        <v>0.21060000000000001</v>
      </c>
      <c r="BC936" s="149">
        <v>0.21060000000000001</v>
      </c>
      <c r="BD936" s="138">
        <v>0.1</v>
      </c>
      <c r="BE936" s="138"/>
      <c r="BF936" s="138"/>
      <c r="BG936" s="136">
        <v>0</v>
      </c>
      <c r="BH936" s="6">
        <v>5.15</v>
      </c>
      <c r="BI936" s="6">
        <v>2.65</v>
      </c>
      <c r="BJ936" s="136">
        <v>36507</v>
      </c>
      <c r="BK936" s="136">
        <v>4155</v>
      </c>
      <c r="BL936" s="136">
        <v>390</v>
      </c>
      <c r="BM936" s="136">
        <v>31962</v>
      </c>
      <c r="BN936" s="238">
        <v>241933</v>
      </c>
      <c r="BO936" s="136">
        <v>52896.25</v>
      </c>
      <c r="BP936" s="136">
        <v>94060.076722222206</v>
      </c>
      <c r="BQ936" s="136">
        <v>31747.2199111111</v>
      </c>
      <c r="BR936" s="136">
        <v>306673.25902222202</v>
      </c>
      <c r="BS936" s="136">
        <v>42740.715588888903</v>
      </c>
      <c r="BT936" s="136">
        <v>7496.5621777777797</v>
      </c>
      <c r="BU936" s="136">
        <v>66020.735933333301</v>
      </c>
    </row>
    <row r="937" spans="1:73">
      <c r="A937" s="4" t="s">
        <v>88</v>
      </c>
      <c r="B937" s="137">
        <v>18</v>
      </c>
      <c r="C937" s="137">
        <v>1998</v>
      </c>
      <c r="D937" s="190">
        <v>3934310</v>
      </c>
      <c r="E937" s="141">
        <v>1844022</v>
      </c>
      <c r="F937" s="141">
        <v>88735</v>
      </c>
      <c r="G937" s="191">
        <v>4.5999999999999996</v>
      </c>
      <c r="H937" s="209"/>
      <c r="I937" s="209"/>
      <c r="J937" s="209"/>
      <c r="K937" s="145">
        <v>110098</v>
      </c>
      <c r="L937" s="197"/>
      <c r="N937" s="140">
        <v>89291011</v>
      </c>
      <c r="O937" s="145">
        <v>230324</v>
      </c>
      <c r="P937" s="145">
        <v>126845</v>
      </c>
      <c r="Q937" s="145">
        <v>52882</v>
      </c>
      <c r="R937" s="145">
        <v>412027.5</v>
      </c>
      <c r="S937" s="145">
        <v>162697.1</v>
      </c>
      <c r="T937" s="145">
        <v>225</v>
      </c>
      <c r="U937" s="145">
        <v>262</v>
      </c>
      <c r="V937" s="145">
        <v>328</v>
      </c>
      <c r="W937" s="145">
        <v>122</v>
      </c>
      <c r="X937" s="145">
        <v>224</v>
      </c>
      <c r="Y937" s="145">
        <v>321</v>
      </c>
      <c r="Z937" s="145">
        <v>408</v>
      </c>
      <c r="AA937" s="136">
        <f>ROUND((T937+X937)-MAX(0.3*(T937-134-250),0),0)</f>
        <v>449</v>
      </c>
      <c r="AB937" s="136">
        <f>ROUND((U937+Y937)-MAX(0.3*(U937-134-250),0),0)</f>
        <v>583</v>
      </c>
      <c r="AC937" s="136">
        <f>ROUND((V937+Z937)-MAX(0.3*(V937-134-250),0),0)</f>
        <v>736</v>
      </c>
      <c r="AD937" s="203">
        <v>15697</v>
      </c>
      <c r="AE937" s="136">
        <v>494</v>
      </c>
      <c r="AF937" s="136">
        <v>0</v>
      </c>
      <c r="AG937" s="136">
        <f>SUM(AE937:AF937)</f>
        <v>494</v>
      </c>
      <c r="AH937" s="136">
        <f>ROUND((AG937+W937)-MAX(0.3*(AG937-134-250),0),0)</f>
        <v>583</v>
      </c>
      <c r="AI937" s="203">
        <v>521</v>
      </c>
      <c r="AJ937" s="204">
        <v>13.5</v>
      </c>
      <c r="AK937" s="136">
        <v>1</v>
      </c>
      <c r="AL937" s="136">
        <v>61</v>
      </c>
      <c r="AM937" s="136">
        <v>37</v>
      </c>
      <c r="AN937" s="6">
        <v>0.62</v>
      </c>
      <c r="AO937" s="136">
        <v>21</v>
      </c>
      <c r="AP937" s="136">
        <v>17</v>
      </c>
      <c r="AQ937" s="6">
        <v>0.55000000000000004</v>
      </c>
      <c r="AR937" s="149">
        <v>7.6499999999999999E-2</v>
      </c>
      <c r="AS937" s="149">
        <v>0.34</v>
      </c>
      <c r="AT937" s="149">
        <v>0.4</v>
      </c>
      <c r="AU937" s="149">
        <v>0.4</v>
      </c>
      <c r="AV937" s="136">
        <v>341</v>
      </c>
      <c r="AW937" s="136">
        <v>2271</v>
      </c>
      <c r="AX937" s="136">
        <v>3756</v>
      </c>
      <c r="AY937" s="136">
        <v>3756</v>
      </c>
      <c r="AZ937" s="149">
        <v>7.6499999999999999E-2</v>
      </c>
      <c r="BA937" s="149">
        <v>0.1598</v>
      </c>
      <c r="BB937" s="149">
        <v>0.21060000000000001</v>
      </c>
      <c r="BC937" s="149">
        <v>0.21060000000000001</v>
      </c>
      <c r="BD937" s="138">
        <v>0</v>
      </c>
      <c r="BE937" s="138"/>
      <c r="BF937" s="138"/>
      <c r="BG937" s="136">
        <v>0</v>
      </c>
      <c r="BH937" s="6">
        <v>5.15</v>
      </c>
      <c r="BI937" s="6">
        <v>5.15</v>
      </c>
      <c r="BJ937" s="136">
        <v>172015</v>
      </c>
      <c r="BK937" s="136">
        <v>21049</v>
      </c>
      <c r="BL937" s="136">
        <v>1541</v>
      </c>
      <c r="BM937" s="136">
        <v>149425</v>
      </c>
      <c r="BN937" s="238">
        <v>644482</v>
      </c>
      <c r="BO937" s="136">
        <v>122909.58333333299</v>
      </c>
      <c r="BP937" s="136">
        <v>225902.56885555599</v>
      </c>
      <c r="BQ937" s="136">
        <v>43779.144899999999</v>
      </c>
      <c r="BR937" s="136">
        <v>498053.93743333302</v>
      </c>
      <c r="BS937" s="136">
        <v>126066.372033333</v>
      </c>
      <c r="BT937" s="136">
        <v>14773.954599999999</v>
      </c>
      <c r="BU937" s="136">
        <v>176795.756922222</v>
      </c>
    </row>
    <row r="938" spans="1:73">
      <c r="A938" s="4" t="s">
        <v>89</v>
      </c>
      <c r="B938" s="137">
        <v>19</v>
      </c>
      <c r="C938" s="137">
        <v>1998</v>
      </c>
      <c r="D938" s="190">
        <v>4362758</v>
      </c>
      <c r="E938" s="141">
        <v>1932134</v>
      </c>
      <c r="F938" s="141">
        <v>116770</v>
      </c>
      <c r="G938" s="191">
        <v>5.7</v>
      </c>
      <c r="H938" s="209"/>
      <c r="I938" s="209"/>
      <c r="J938" s="209"/>
      <c r="K938" s="145">
        <v>121818</v>
      </c>
      <c r="L938" s="197"/>
      <c r="N938" s="140">
        <v>98039104</v>
      </c>
      <c r="O938" s="145">
        <v>40135</v>
      </c>
      <c r="P938" s="145">
        <v>136421</v>
      </c>
      <c r="Q938" s="145">
        <v>48228</v>
      </c>
      <c r="R938" s="145">
        <v>536833.69999999995</v>
      </c>
      <c r="S938" s="145">
        <v>202046.8</v>
      </c>
      <c r="T938" s="145">
        <v>138</v>
      </c>
      <c r="U938" s="145">
        <v>190</v>
      </c>
      <c r="V938" s="145">
        <v>234</v>
      </c>
      <c r="W938" s="145">
        <v>122</v>
      </c>
      <c r="X938" s="145">
        <v>224</v>
      </c>
      <c r="Y938" s="145">
        <v>321</v>
      </c>
      <c r="Z938" s="145">
        <v>408</v>
      </c>
      <c r="AA938" s="136">
        <f>ROUND((T938+X938)-MAX(0.3*(T938-134-250),0),0)</f>
        <v>362</v>
      </c>
      <c r="AB938" s="136">
        <f>ROUND((U938+Y938)-MAX(0.3*(U938-134-250),0),0)</f>
        <v>511</v>
      </c>
      <c r="AC938" s="136">
        <f>ROUND((V938+Z938)-MAX(0.3*(V938-134-250),0),0)</f>
        <v>642</v>
      </c>
      <c r="AD938" s="203">
        <v>11985</v>
      </c>
      <c r="AE938" s="136">
        <v>494</v>
      </c>
      <c r="AF938" s="136">
        <v>0</v>
      </c>
      <c r="AG938" s="136">
        <f>SUM(AE938:AF938)</f>
        <v>494</v>
      </c>
      <c r="AH938" s="136">
        <f>ROUND((AG938+W938)-MAX(0.3*(AG938-134-250),0),0)</f>
        <v>583</v>
      </c>
      <c r="AI938" s="203">
        <v>821</v>
      </c>
      <c r="AJ938" s="204">
        <v>19.100000000000001</v>
      </c>
      <c r="AK938" s="136">
        <v>0</v>
      </c>
      <c r="AL938" s="136">
        <v>78</v>
      </c>
      <c r="AM938" s="136">
        <v>27</v>
      </c>
      <c r="AN938" s="6">
        <v>0.74</v>
      </c>
      <c r="AO938" s="136">
        <v>26</v>
      </c>
      <c r="AP938" s="136">
        <v>13</v>
      </c>
      <c r="AQ938" s="6">
        <v>0.67</v>
      </c>
      <c r="AR938" s="149">
        <v>7.6499999999999999E-2</v>
      </c>
      <c r="AS938" s="149">
        <v>0.34</v>
      </c>
      <c r="AT938" s="149">
        <v>0.4</v>
      </c>
      <c r="AU938" s="149">
        <v>0.4</v>
      </c>
      <c r="AV938" s="136">
        <v>341</v>
      </c>
      <c r="AW938" s="136">
        <v>2271</v>
      </c>
      <c r="AX938" s="136">
        <v>3756</v>
      </c>
      <c r="AY938" s="136">
        <v>3756</v>
      </c>
      <c r="AZ938" s="149">
        <v>7.6499999999999999E-2</v>
      </c>
      <c r="BA938" s="149">
        <v>0.1598</v>
      </c>
      <c r="BB938" s="149">
        <v>0.21060000000000001</v>
      </c>
      <c r="BC938" s="149">
        <v>0.21060000000000001</v>
      </c>
      <c r="BD938" s="138">
        <v>0</v>
      </c>
      <c r="BE938" s="138"/>
      <c r="BF938" s="138"/>
      <c r="BG938" s="136">
        <v>0</v>
      </c>
      <c r="BH938" s="6">
        <v>5.15</v>
      </c>
      <c r="BI938" s="6">
        <v>5.15</v>
      </c>
      <c r="BJ938" s="136">
        <v>174456</v>
      </c>
      <c r="BK938" s="136">
        <v>27917</v>
      </c>
      <c r="BL938" s="136">
        <v>2025</v>
      </c>
      <c r="BM938" s="136">
        <v>144514</v>
      </c>
      <c r="BN938" s="238">
        <v>720615</v>
      </c>
      <c r="BO938" s="136">
        <v>136866.33333333299</v>
      </c>
      <c r="BP938" s="136">
        <v>368497.82388888899</v>
      </c>
      <c r="BQ938" s="136">
        <v>52496.133544444398</v>
      </c>
      <c r="BR938" s="136">
        <v>655794.91788888897</v>
      </c>
      <c r="BS938" s="136">
        <v>191760.63914444399</v>
      </c>
      <c r="BT938" s="136">
        <v>14781.3056555556</v>
      </c>
      <c r="BU938" s="136">
        <v>235454.03332222201</v>
      </c>
    </row>
    <row r="939" spans="1:73">
      <c r="A939" s="4" t="s">
        <v>90</v>
      </c>
      <c r="B939" s="137">
        <v>20</v>
      </c>
      <c r="C939" s="137">
        <v>1998</v>
      </c>
      <c r="D939" s="190">
        <v>1247554</v>
      </c>
      <c r="E939" s="141">
        <v>623793</v>
      </c>
      <c r="F939" s="141">
        <v>29417</v>
      </c>
      <c r="G939" s="191">
        <v>4.5</v>
      </c>
      <c r="H939" s="209"/>
      <c r="I939" s="209"/>
      <c r="J939" s="209"/>
      <c r="K939" s="145">
        <v>31800</v>
      </c>
      <c r="L939" s="197"/>
      <c r="N939" s="140">
        <v>30876061</v>
      </c>
      <c r="O939" s="145">
        <v>10600</v>
      </c>
      <c r="P939" s="145">
        <v>40758</v>
      </c>
      <c r="Q939" s="145">
        <v>15408</v>
      </c>
      <c r="R939" s="145">
        <v>115098.6</v>
      </c>
      <c r="S939" s="145">
        <v>55598.83</v>
      </c>
      <c r="T939" s="145">
        <v>312</v>
      </c>
      <c r="U939" s="145">
        <v>418</v>
      </c>
      <c r="V939" s="145">
        <v>526</v>
      </c>
      <c r="W939" s="145">
        <v>122</v>
      </c>
      <c r="X939" s="145">
        <v>224</v>
      </c>
      <c r="Y939" s="145">
        <v>321</v>
      </c>
      <c r="Z939" s="145">
        <v>408</v>
      </c>
      <c r="AA939" s="136">
        <f>ROUND((T939+X939)-MAX(0.3*(T939-134-250),0),0)</f>
        <v>536</v>
      </c>
      <c r="AB939" s="136">
        <f>ROUND((U939+Y939)-MAX(0.3*(U939-134-250),0),0)</f>
        <v>729</v>
      </c>
      <c r="AC939" s="136">
        <f>ROUND((V939+Z939)-MAX(0.3*(V939-134-250),0),0)</f>
        <v>891</v>
      </c>
      <c r="AD939" s="203">
        <v>3135</v>
      </c>
      <c r="AE939" s="136">
        <v>494</v>
      </c>
      <c r="AF939" s="136">
        <v>10</v>
      </c>
      <c r="AG939" s="136">
        <f>SUM(AE939:AF939)</f>
        <v>504</v>
      </c>
      <c r="AH939" s="136">
        <f>ROUND((AG939+W939)-MAX(0.3*(AG939-134-250),0),0)</f>
        <v>590</v>
      </c>
      <c r="AI939" s="203">
        <v>131</v>
      </c>
      <c r="AJ939" s="204">
        <v>10.4</v>
      </c>
      <c r="AK939" s="136">
        <v>0</v>
      </c>
      <c r="AL939" s="136">
        <v>75</v>
      </c>
      <c r="AM939" s="136">
        <v>75</v>
      </c>
      <c r="AN939" s="6">
        <v>0.5</v>
      </c>
      <c r="AO939" s="136">
        <v>16</v>
      </c>
      <c r="AP939" s="136">
        <v>18</v>
      </c>
      <c r="AQ939" s="6">
        <v>0.47</v>
      </c>
      <c r="AR939" s="149">
        <v>7.6499999999999999E-2</v>
      </c>
      <c r="AS939" s="149">
        <v>0.34</v>
      </c>
      <c r="AT939" s="149">
        <v>0.4</v>
      </c>
      <c r="AU939" s="149">
        <v>0.4</v>
      </c>
      <c r="AV939" s="136">
        <v>341</v>
      </c>
      <c r="AW939" s="136">
        <v>2271</v>
      </c>
      <c r="AX939" s="136">
        <v>3756</v>
      </c>
      <c r="AY939" s="136">
        <v>3756</v>
      </c>
      <c r="AZ939" s="149">
        <v>7.6499999999999999E-2</v>
      </c>
      <c r="BA939" s="149">
        <v>0.1598</v>
      </c>
      <c r="BB939" s="149">
        <v>0.21060000000000001</v>
      </c>
      <c r="BC939" s="149">
        <v>0.21060000000000001</v>
      </c>
      <c r="BD939" s="138">
        <v>0</v>
      </c>
      <c r="BE939" s="138"/>
      <c r="BF939" s="138"/>
      <c r="BG939" s="136">
        <v>0</v>
      </c>
      <c r="BH939" s="6">
        <v>5.15</v>
      </c>
      <c r="BI939" s="6">
        <v>5.15</v>
      </c>
      <c r="BJ939" s="136">
        <v>28883</v>
      </c>
      <c r="BK939" s="136">
        <v>3709</v>
      </c>
      <c r="BL939" s="136">
        <v>248</v>
      </c>
      <c r="BM939" s="136">
        <v>24926</v>
      </c>
      <c r="BN939" s="238">
        <v>170456</v>
      </c>
      <c r="BO939" s="136">
        <v>25785.916666666631</v>
      </c>
      <c r="BP939" s="136">
        <v>41838.668433333303</v>
      </c>
      <c r="BQ939" s="136">
        <v>10768.528011111101</v>
      </c>
      <c r="BR939" s="136">
        <v>105020.616077778</v>
      </c>
      <c r="BS939" s="136">
        <v>15572.841377777801</v>
      </c>
      <c r="BT939" s="136">
        <v>2114.8453666666701</v>
      </c>
      <c r="BU939" s="136">
        <v>24072.156311111099</v>
      </c>
    </row>
    <row r="940" spans="1:73">
      <c r="A940" s="4" t="s">
        <v>91</v>
      </c>
      <c r="B940" s="137">
        <v>21</v>
      </c>
      <c r="C940" s="137">
        <v>1998</v>
      </c>
      <c r="D940" s="190">
        <v>5130072</v>
      </c>
      <c r="E940" s="141">
        <v>2642210</v>
      </c>
      <c r="F940" s="141">
        <v>121970</v>
      </c>
      <c r="G940" s="191">
        <v>4.4000000000000004</v>
      </c>
      <c r="H940" s="209"/>
      <c r="I940" s="209"/>
      <c r="J940" s="209"/>
      <c r="K940" s="145">
        <v>171656</v>
      </c>
      <c r="L940" s="197"/>
      <c r="N940" s="140">
        <v>163085559</v>
      </c>
      <c r="O940" s="145">
        <v>257882</v>
      </c>
      <c r="P940" s="145">
        <v>125163</v>
      </c>
      <c r="Q940" s="145">
        <v>47388</v>
      </c>
      <c r="R940" s="145">
        <v>322652.59999999998</v>
      </c>
      <c r="S940" s="145">
        <v>137368.5</v>
      </c>
      <c r="T940" s="145">
        <v>295</v>
      </c>
      <c r="U940" s="145">
        <v>388</v>
      </c>
      <c r="V940" s="145">
        <v>455</v>
      </c>
      <c r="W940" s="145">
        <v>122</v>
      </c>
      <c r="X940" s="145">
        <v>224</v>
      </c>
      <c r="Y940" s="145">
        <v>321</v>
      </c>
      <c r="Z940" s="145">
        <v>408</v>
      </c>
      <c r="AA940" s="136">
        <f>ROUND((T940+X940)-MAX(0.3*(T940-134-250),0),0)</f>
        <v>519</v>
      </c>
      <c r="AB940" s="136">
        <f>ROUND((U940+Y940)-MAX(0.3*(U940-134-250),0),0)</f>
        <v>708</v>
      </c>
      <c r="AC940" s="136">
        <f>ROUND((V940+Z940)-MAX(0.3*(V940-134-250),0),0)</f>
        <v>842</v>
      </c>
      <c r="AD940" s="203">
        <v>10968</v>
      </c>
      <c r="AE940" s="136">
        <v>494</v>
      </c>
      <c r="AF940" s="136">
        <v>0</v>
      </c>
      <c r="AG940" s="136">
        <f>SUM(AE940:AF940)</f>
        <v>494</v>
      </c>
      <c r="AH940" s="136">
        <f>ROUND((AG940+W940)-MAX(0.3*(AG940-134-250),0),0)</f>
        <v>583</v>
      </c>
      <c r="AI940" s="203">
        <v>359</v>
      </c>
      <c r="AJ940" s="204">
        <v>7.2</v>
      </c>
      <c r="AK940" s="136">
        <v>1</v>
      </c>
      <c r="AL940" s="136">
        <v>100</v>
      </c>
      <c r="AM940" s="136">
        <v>41</v>
      </c>
      <c r="AN940" s="6">
        <v>0.71</v>
      </c>
      <c r="AO940" s="136">
        <v>32</v>
      </c>
      <c r="AP940" s="136">
        <v>15</v>
      </c>
      <c r="AQ940" s="6">
        <v>0.68</v>
      </c>
      <c r="AR940" s="149">
        <v>7.6499999999999999E-2</v>
      </c>
      <c r="AS940" s="149">
        <v>0.34</v>
      </c>
      <c r="AT940" s="149">
        <v>0.4</v>
      </c>
      <c r="AU940" s="149">
        <v>0.4</v>
      </c>
      <c r="AV940" s="136">
        <v>341</v>
      </c>
      <c r="AW940" s="136">
        <v>2271</v>
      </c>
      <c r="AX940" s="136">
        <v>3756</v>
      </c>
      <c r="AY940" s="136">
        <v>3756</v>
      </c>
      <c r="AZ940" s="149">
        <v>7.6499999999999999E-2</v>
      </c>
      <c r="BA940" s="149">
        <v>0.1598</v>
      </c>
      <c r="BB940" s="149">
        <v>0.21060000000000001</v>
      </c>
      <c r="BC940" s="149">
        <v>0.21060000000000001</v>
      </c>
      <c r="BD940" s="138">
        <v>0.1</v>
      </c>
      <c r="BE940" s="138"/>
      <c r="BF940" s="138"/>
      <c r="BG940" s="136">
        <v>0</v>
      </c>
      <c r="BH940" s="6">
        <v>5.15</v>
      </c>
      <c r="BI940" s="6">
        <v>5.15</v>
      </c>
      <c r="BJ940" s="136">
        <v>86273</v>
      </c>
      <c r="BK940" s="136">
        <v>15728</v>
      </c>
      <c r="BL940" s="136">
        <v>778</v>
      </c>
      <c r="BM940" s="136">
        <v>69767</v>
      </c>
      <c r="BN940" s="238">
        <v>561085</v>
      </c>
      <c r="BO940" s="136">
        <v>92743.5</v>
      </c>
      <c r="BP940" s="136">
        <v>180489.07138888899</v>
      </c>
      <c r="BQ940" s="136">
        <v>30697.47</v>
      </c>
      <c r="BR940" s="136">
        <v>382973.99018888897</v>
      </c>
      <c r="BS940" s="136">
        <v>73346.058266666703</v>
      </c>
      <c r="BT940" s="136">
        <v>5922.7330000000002</v>
      </c>
      <c r="BU940" s="136">
        <v>88749.131011111094</v>
      </c>
    </row>
    <row r="941" spans="1:73">
      <c r="A941" s="4" t="s">
        <v>92</v>
      </c>
      <c r="B941" s="137">
        <v>22</v>
      </c>
      <c r="C941" s="137">
        <v>1998</v>
      </c>
      <c r="D941" s="190">
        <v>6144407</v>
      </c>
      <c r="E941" s="141">
        <v>3230442</v>
      </c>
      <c r="F941" s="141">
        <v>110186</v>
      </c>
      <c r="G941" s="191">
        <v>3.3</v>
      </c>
      <c r="H941" s="209"/>
      <c r="I941" s="209"/>
      <c r="J941" s="209"/>
      <c r="K941" s="145">
        <v>250629</v>
      </c>
      <c r="L941" s="197"/>
      <c r="N941" s="140">
        <v>206398097</v>
      </c>
      <c r="O941" s="145">
        <v>81219</v>
      </c>
      <c r="P941" s="145">
        <v>175751</v>
      </c>
      <c r="Q941" s="145">
        <v>66490</v>
      </c>
      <c r="R941" s="145">
        <v>292996.5</v>
      </c>
      <c r="S941" s="145">
        <v>133522.29999999999</v>
      </c>
      <c r="T941" s="145">
        <v>474</v>
      </c>
      <c r="U941" s="145">
        <v>579</v>
      </c>
      <c r="V941" s="145">
        <v>651</v>
      </c>
      <c r="W941" s="145">
        <v>122</v>
      </c>
      <c r="X941" s="145">
        <v>224</v>
      </c>
      <c r="Y941" s="145">
        <v>321</v>
      </c>
      <c r="Z941" s="145">
        <v>408</v>
      </c>
      <c r="AA941" s="136">
        <f>ROUND((T941+X941)-MAX(0.3*(T941-134-250),0),0)</f>
        <v>671</v>
      </c>
      <c r="AB941" s="136">
        <f>ROUND((U941+Y941)-MAX(0.3*(U941-134-250),0),0)</f>
        <v>842</v>
      </c>
      <c r="AC941" s="136">
        <f>ROUND((V941+Z941)-MAX(0.3*(V941-134-250),0),0)</f>
        <v>979</v>
      </c>
      <c r="AD941" s="203">
        <v>15670</v>
      </c>
      <c r="AE941" s="136">
        <v>494</v>
      </c>
      <c r="AF941" s="136">
        <v>129</v>
      </c>
      <c r="AG941" s="136">
        <f>SUM(AE941:AF941)</f>
        <v>623</v>
      </c>
      <c r="AH941" s="136">
        <f>ROUND((AG941+W941)-MAX(0.3*(AG941-134-250),0),0)</f>
        <v>673</v>
      </c>
      <c r="AI941" s="203">
        <v>528</v>
      </c>
      <c r="AJ941" s="204">
        <v>8.6999999999999993</v>
      </c>
      <c r="AK941" s="136">
        <v>0</v>
      </c>
      <c r="AL941" s="136">
        <v>121</v>
      </c>
      <c r="AM941" s="136">
        <v>33</v>
      </c>
      <c r="AN941" s="6">
        <v>0.79</v>
      </c>
      <c r="AO941" s="136">
        <v>30</v>
      </c>
      <c r="AP941" s="136">
        <v>10</v>
      </c>
      <c r="AQ941" s="6">
        <v>0.75</v>
      </c>
      <c r="AR941" s="149">
        <v>7.6499999999999999E-2</v>
      </c>
      <c r="AS941" s="149">
        <v>0.34</v>
      </c>
      <c r="AT941" s="149">
        <v>0.4</v>
      </c>
      <c r="AU941" s="149">
        <v>0.4</v>
      </c>
      <c r="AV941" s="136">
        <v>341</v>
      </c>
      <c r="AW941" s="136">
        <v>2271</v>
      </c>
      <c r="AX941" s="136">
        <v>3756</v>
      </c>
      <c r="AY941" s="136">
        <v>3756</v>
      </c>
      <c r="AZ941" s="149">
        <v>7.6499999999999999E-2</v>
      </c>
      <c r="BA941" s="149">
        <v>0.1598</v>
      </c>
      <c r="BB941" s="149">
        <v>0.21060000000000001</v>
      </c>
      <c r="BC941" s="149">
        <v>0.21060000000000001</v>
      </c>
      <c r="BD941" s="138">
        <v>0.1</v>
      </c>
      <c r="BE941" s="138"/>
      <c r="BF941" s="138"/>
      <c r="BG941" s="136">
        <v>1</v>
      </c>
      <c r="BH941" s="6">
        <v>5.15</v>
      </c>
      <c r="BI941" s="6">
        <v>5.25</v>
      </c>
      <c r="BJ941" s="136">
        <v>166532</v>
      </c>
      <c r="BK941" s="136">
        <v>46145</v>
      </c>
      <c r="BL941" s="136">
        <v>4381</v>
      </c>
      <c r="BM941" s="136">
        <v>116006</v>
      </c>
      <c r="BN941" s="238">
        <v>908238</v>
      </c>
      <c r="BO941" s="136">
        <v>117680.83333333299</v>
      </c>
      <c r="BP941" s="136">
        <v>193792.28033333301</v>
      </c>
      <c r="BQ941" s="136">
        <v>29708.6230888889</v>
      </c>
      <c r="BR941" s="136">
        <v>502820.56814444403</v>
      </c>
      <c r="BS941" s="136">
        <v>84524.529611111095</v>
      </c>
      <c r="BT941" s="136">
        <v>3840.7698666666702</v>
      </c>
      <c r="BU941" s="136">
        <v>99026.609122222202</v>
      </c>
    </row>
    <row r="942" spans="1:73">
      <c r="A942" s="4" t="s">
        <v>93</v>
      </c>
      <c r="B942" s="137">
        <v>23</v>
      </c>
      <c r="C942" s="137">
        <v>1998</v>
      </c>
      <c r="D942" s="190">
        <v>9820231</v>
      </c>
      <c r="E942" s="141">
        <v>4824324</v>
      </c>
      <c r="F942" s="141">
        <v>195438</v>
      </c>
      <c r="G942" s="191">
        <v>3.9</v>
      </c>
      <c r="H942" s="209"/>
      <c r="I942" s="209"/>
      <c r="J942" s="209"/>
      <c r="K942" s="145">
        <v>319264</v>
      </c>
      <c r="L942" s="197"/>
      <c r="N942" s="140">
        <v>269316721</v>
      </c>
      <c r="O942" s="145">
        <v>55764</v>
      </c>
      <c r="P942" s="145">
        <v>359627</v>
      </c>
      <c r="Q942" s="145">
        <v>123693</v>
      </c>
      <c r="R942" s="145">
        <v>771579.8</v>
      </c>
      <c r="S942" s="145">
        <v>329940.59999999998</v>
      </c>
      <c r="T942" s="145">
        <v>371</v>
      </c>
      <c r="U942" s="145">
        <v>459</v>
      </c>
      <c r="V942" s="145">
        <v>563</v>
      </c>
      <c r="W942" s="145">
        <v>122</v>
      </c>
      <c r="X942" s="145">
        <v>224</v>
      </c>
      <c r="Y942" s="145">
        <v>321</v>
      </c>
      <c r="Z942" s="145">
        <v>408</v>
      </c>
      <c r="AA942" s="136">
        <f>ROUND((T942+X942)-MAX(0.3*(T942-134-250),0),0)</f>
        <v>595</v>
      </c>
      <c r="AB942" s="136">
        <f>ROUND((U942+Y942)-MAX(0.3*(U942-134-250),0),0)</f>
        <v>758</v>
      </c>
      <c r="AC942" s="136">
        <f>ROUND((V942+Z942)-MAX(0.3*(V942-134-250),0),0)</f>
        <v>917</v>
      </c>
      <c r="AD942" s="203">
        <v>21556</v>
      </c>
      <c r="AE942" s="136">
        <v>494</v>
      </c>
      <c r="AF942" s="136">
        <v>14</v>
      </c>
      <c r="AG942" s="136">
        <f>SUM(AE942:AF942)</f>
        <v>508</v>
      </c>
      <c r="AH942" s="136">
        <f>ROUND((AG942+W942)-MAX(0.3*(AG942-134-250),0),0)</f>
        <v>593</v>
      </c>
      <c r="AI942" s="203">
        <v>1097</v>
      </c>
      <c r="AJ942" s="204">
        <v>11</v>
      </c>
      <c r="AK942" s="136">
        <v>0</v>
      </c>
      <c r="AL942" s="136">
        <v>54</v>
      </c>
      <c r="AM942" s="136">
        <v>56</v>
      </c>
      <c r="AN942" s="6">
        <v>0.49</v>
      </c>
      <c r="AO942" s="136">
        <v>16</v>
      </c>
      <c r="AP942" s="136">
        <v>22</v>
      </c>
      <c r="AQ942" s="6">
        <v>0.42</v>
      </c>
      <c r="AR942" s="149">
        <v>7.6499999999999999E-2</v>
      </c>
      <c r="AS942" s="149">
        <v>0.34</v>
      </c>
      <c r="AT942" s="149">
        <v>0.4</v>
      </c>
      <c r="AU942" s="149">
        <v>0.4</v>
      </c>
      <c r="AV942" s="136">
        <v>341</v>
      </c>
      <c r="AW942" s="136">
        <v>2271</v>
      </c>
      <c r="AX942" s="136">
        <v>3756</v>
      </c>
      <c r="AY942" s="136">
        <v>3756</v>
      </c>
      <c r="AZ942" s="149">
        <v>7.6499999999999999E-2</v>
      </c>
      <c r="BA942" s="149">
        <v>0.1598</v>
      </c>
      <c r="BB942" s="149">
        <v>0.21060000000000001</v>
      </c>
      <c r="BC942" s="149">
        <v>0.21060000000000001</v>
      </c>
      <c r="BD942" s="138">
        <v>0</v>
      </c>
      <c r="BE942" s="138"/>
      <c r="BF942" s="138"/>
      <c r="BG942" s="136">
        <v>0</v>
      </c>
      <c r="BH942" s="6">
        <v>5.15</v>
      </c>
      <c r="BI942" s="6">
        <v>5.15</v>
      </c>
      <c r="BJ942" s="136">
        <v>212560</v>
      </c>
      <c r="BK942" s="136">
        <v>20502</v>
      </c>
      <c r="BL942" s="136">
        <v>1945</v>
      </c>
      <c r="BM942" s="136">
        <v>190113</v>
      </c>
      <c r="BN942" s="238">
        <v>1362890</v>
      </c>
      <c r="BO942" s="136">
        <v>217923.91666666701</v>
      </c>
      <c r="BP942" s="136">
        <v>338164.52081111103</v>
      </c>
      <c r="BQ942" s="136">
        <v>56532.5026</v>
      </c>
      <c r="BR942" s="136">
        <v>768029.84537777805</v>
      </c>
      <c r="BS942" s="136">
        <v>128040.315811111</v>
      </c>
      <c r="BT942" s="136">
        <v>10512.186422222199</v>
      </c>
      <c r="BU942" s="136">
        <v>162424.54752222201</v>
      </c>
    </row>
    <row r="943" spans="1:73">
      <c r="A943" s="4" t="s">
        <v>94</v>
      </c>
      <c r="B943" s="137">
        <v>24</v>
      </c>
      <c r="C943" s="137">
        <v>1998</v>
      </c>
      <c r="D943" s="190">
        <v>4726411</v>
      </c>
      <c r="E943" s="141">
        <v>2638721</v>
      </c>
      <c r="F943" s="141">
        <v>73063</v>
      </c>
      <c r="G943" s="191">
        <v>2.7</v>
      </c>
      <c r="H943" s="209"/>
      <c r="I943" s="209"/>
      <c r="J943" s="209"/>
      <c r="K943" s="145">
        <v>168161</v>
      </c>
      <c r="L943" s="197"/>
      <c r="N943" s="140">
        <v>139637164</v>
      </c>
      <c r="O943" s="145">
        <v>113157</v>
      </c>
      <c r="P943" s="145">
        <v>143932</v>
      </c>
      <c r="Q943" s="145">
        <v>48301</v>
      </c>
      <c r="R943" s="145">
        <v>219744.1</v>
      </c>
      <c r="S943" s="145">
        <v>97148.5</v>
      </c>
      <c r="T943" s="145">
        <v>437</v>
      </c>
      <c r="U943" s="145">
        <v>532</v>
      </c>
      <c r="V943" s="145">
        <v>621</v>
      </c>
      <c r="W943" s="145">
        <v>122</v>
      </c>
      <c r="X943" s="145">
        <v>224</v>
      </c>
      <c r="Y943" s="145">
        <v>321</v>
      </c>
      <c r="Z943" s="145">
        <v>408</v>
      </c>
      <c r="AA943" s="136">
        <f>ROUND((T943+X943)-MAX(0.3*(T943-134-250),0),0)</f>
        <v>645</v>
      </c>
      <c r="AB943" s="136">
        <f>ROUND((U943+Y943)-MAX(0.3*(U943-134-250),0),0)</f>
        <v>809</v>
      </c>
      <c r="AC943" s="136">
        <f>ROUND((V943+Z943)-MAX(0.3*(V943-134-250),0),0)</f>
        <v>958</v>
      </c>
      <c r="AD943" s="203">
        <v>6939</v>
      </c>
      <c r="AE943" s="136">
        <v>494</v>
      </c>
      <c r="AF943" s="136">
        <v>81</v>
      </c>
      <c r="AG943" s="136">
        <f>SUM(AE943:AF943)</f>
        <v>575</v>
      </c>
      <c r="AH943" s="136">
        <f>ROUND((AG943+W943)-MAX(0.3*(AG943-134-250),0),0)</f>
        <v>640</v>
      </c>
      <c r="AI943" s="203">
        <v>498</v>
      </c>
      <c r="AJ943" s="204">
        <v>10.3</v>
      </c>
      <c r="AK943" s="136">
        <v>0</v>
      </c>
      <c r="AL943" s="136">
        <v>69</v>
      </c>
      <c r="AM943" s="136">
        <v>65</v>
      </c>
      <c r="AN943" s="6">
        <v>0.51</v>
      </c>
      <c r="AO943" s="136">
        <v>43</v>
      </c>
      <c r="AP943" s="136">
        <v>24</v>
      </c>
      <c r="AQ943" s="6">
        <v>0.64</v>
      </c>
      <c r="AR943" s="149">
        <v>7.6499999999999999E-2</v>
      </c>
      <c r="AS943" s="149">
        <v>0.34</v>
      </c>
      <c r="AT943" s="149">
        <v>0.4</v>
      </c>
      <c r="AU943" s="149">
        <v>0.4</v>
      </c>
      <c r="AV943" s="136">
        <v>341</v>
      </c>
      <c r="AW943" s="136">
        <v>2271</v>
      </c>
      <c r="AX943" s="136">
        <v>3756</v>
      </c>
      <c r="AY943" s="136">
        <v>3756</v>
      </c>
      <c r="AZ943" s="149">
        <v>7.6499999999999999E-2</v>
      </c>
      <c r="BA943" s="149">
        <v>0.1598</v>
      </c>
      <c r="BB943" s="149">
        <v>0.21060000000000001</v>
      </c>
      <c r="BC943" s="149">
        <v>0.21060000000000001</v>
      </c>
      <c r="BD943" s="138">
        <v>0.25</v>
      </c>
      <c r="BE943" s="138"/>
      <c r="BF943" s="138"/>
      <c r="BG943" s="136">
        <v>1</v>
      </c>
      <c r="BH943" s="6">
        <v>5.15</v>
      </c>
      <c r="BI943" s="6">
        <v>5.15</v>
      </c>
      <c r="BJ943" s="136">
        <v>63674</v>
      </c>
      <c r="BK943" s="136">
        <v>10247</v>
      </c>
      <c r="BL943" s="136">
        <v>744</v>
      </c>
      <c r="BM943" s="136">
        <v>52683</v>
      </c>
      <c r="BN943" s="238">
        <v>538413</v>
      </c>
      <c r="BO943" s="136">
        <v>95100.916666666701</v>
      </c>
      <c r="BP943" s="136">
        <v>142854.529966667</v>
      </c>
      <c r="BQ943" s="136">
        <v>48667.719288888897</v>
      </c>
      <c r="BR943" s="136">
        <v>554421.55099999998</v>
      </c>
      <c r="BS943" s="136">
        <v>54871.466522222203</v>
      </c>
      <c r="BT943" s="136">
        <v>7406.6372444444396</v>
      </c>
      <c r="BU943" s="136">
        <v>84098.046266666701</v>
      </c>
    </row>
    <row r="944" spans="1:73">
      <c r="A944" s="4" t="s">
        <v>95</v>
      </c>
      <c r="B944" s="137">
        <v>25</v>
      </c>
      <c r="C944" s="137">
        <v>1998</v>
      </c>
      <c r="D944" s="190">
        <v>2751335</v>
      </c>
      <c r="E944" s="141">
        <v>1207745</v>
      </c>
      <c r="F944" s="141">
        <v>67045</v>
      </c>
      <c r="G944" s="191">
        <v>5.3</v>
      </c>
      <c r="H944" s="209"/>
      <c r="I944" s="209"/>
      <c r="J944" s="209"/>
      <c r="K944" s="145">
        <v>61298</v>
      </c>
      <c r="L944" s="197"/>
      <c r="N944" s="140">
        <v>56289949</v>
      </c>
      <c r="O944" s="145">
        <v>23125</v>
      </c>
      <c r="P944" s="145">
        <v>60097</v>
      </c>
      <c r="Q944" s="145">
        <v>23700</v>
      </c>
      <c r="R944" s="145">
        <v>329057.59999999998</v>
      </c>
      <c r="S944" s="145">
        <v>129978.7</v>
      </c>
      <c r="T944" s="145">
        <v>96</v>
      </c>
      <c r="U944" s="145">
        <v>120</v>
      </c>
      <c r="V944" s="145">
        <v>144</v>
      </c>
      <c r="W944" s="145">
        <v>122</v>
      </c>
      <c r="X944" s="145">
        <v>224</v>
      </c>
      <c r="Y944" s="145">
        <v>321</v>
      </c>
      <c r="Z944" s="145">
        <v>408</v>
      </c>
      <c r="AA944" s="136">
        <f>ROUND((T944+X944)-MAX(0.3*(T944-134-250),0),0)</f>
        <v>320</v>
      </c>
      <c r="AB944" s="136">
        <f>ROUND((U944+Y944)-MAX(0.3*(U944-134-250),0),0)</f>
        <v>441</v>
      </c>
      <c r="AC944" s="136">
        <f>ROUND((V944+Z944)-MAX(0.3*(V944-134-250),0),0)</f>
        <v>552</v>
      </c>
      <c r="AD944" s="203">
        <v>9596</v>
      </c>
      <c r="AE944" s="136">
        <v>494</v>
      </c>
      <c r="AF944" s="136">
        <v>0</v>
      </c>
      <c r="AG944" s="136">
        <f>SUM(AE944:AF944)</f>
        <v>494</v>
      </c>
      <c r="AH944" s="136">
        <f>ROUND((AG944+W944)-MAX(0.3*(AG944-134-250),0),0)</f>
        <v>583</v>
      </c>
      <c r="AI944" s="203">
        <v>486</v>
      </c>
      <c r="AJ944" s="204">
        <v>17.600000000000001</v>
      </c>
      <c r="AK944" s="136">
        <v>0</v>
      </c>
      <c r="AL944" s="136">
        <v>85</v>
      </c>
      <c r="AM944" s="136">
        <v>34</v>
      </c>
      <c r="AN944" s="6">
        <v>0.71</v>
      </c>
      <c r="AO944" s="136">
        <v>34</v>
      </c>
      <c r="AP944" s="136">
        <v>18</v>
      </c>
      <c r="AQ944" s="6">
        <v>0.65</v>
      </c>
      <c r="AR944" s="149">
        <v>7.6499999999999999E-2</v>
      </c>
      <c r="AS944" s="149">
        <v>0.34</v>
      </c>
      <c r="AT944" s="149">
        <v>0.4</v>
      </c>
      <c r="AU944" s="149">
        <v>0.4</v>
      </c>
      <c r="AV944" s="136">
        <v>341</v>
      </c>
      <c r="AW944" s="136">
        <v>2271</v>
      </c>
      <c r="AX944" s="136">
        <v>3756</v>
      </c>
      <c r="AY944" s="136">
        <v>3756</v>
      </c>
      <c r="AZ944" s="149">
        <v>7.6499999999999999E-2</v>
      </c>
      <c r="BA944" s="149">
        <v>0.1598</v>
      </c>
      <c r="BB944" s="149">
        <v>0.21060000000000001</v>
      </c>
      <c r="BC944" s="149">
        <v>0.21060000000000001</v>
      </c>
      <c r="BD944" s="138">
        <v>0</v>
      </c>
      <c r="BE944" s="138"/>
      <c r="BF944" s="138"/>
      <c r="BG944" s="136">
        <v>0</v>
      </c>
      <c r="BH944" s="6">
        <v>5.15</v>
      </c>
      <c r="BI944" s="6">
        <v>5.15</v>
      </c>
      <c r="BJ944" s="136">
        <v>135036</v>
      </c>
      <c r="BK944" s="136">
        <v>26013</v>
      </c>
      <c r="BL944" s="136">
        <v>1326</v>
      </c>
      <c r="BM944" s="136">
        <v>107697</v>
      </c>
      <c r="BN944" s="238">
        <v>485767</v>
      </c>
      <c r="BO944" s="136">
        <v>99097.333333333299</v>
      </c>
      <c r="BP944" s="136">
        <v>254639.62539999999</v>
      </c>
      <c r="BQ944" s="136">
        <v>33659.784911111099</v>
      </c>
      <c r="BR944" s="136">
        <v>400682.728022222</v>
      </c>
      <c r="BS944" s="136">
        <v>142298.558666667</v>
      </c>
      <c r="BT944" s="136">
        <v>11246.7216222222</v>
      </c>
      <c r="BU944" s="136">
        <v>170699.38871111101</v>
      </c>
    </row>
    <row r="945" spans="1:73">
      <c r="A945" s="4" t="s">
        <v>96</v>
      </c>
      <c r="B945" s="137">
        <v>26</v>
      </c>
      <c r="C945" s="137">
        <v>1998</v>
      </c>
      <c r="D945" s="190">
        <v>5437562</v>
      </c>
      <c r="E945" s="141">
        <v>2794971</v>
      </c>
      <c r="F945" s="141">
        <v>121639</v>
      </c>
      <c r="G945" s="191">
        <v>4.2</v>
      </c>
      <c r="H945" s="209"/>
      <c r="I945" s="209"/>
      <c r="J945" s="209"/>
      <c r="K945" s="145">
        <v>170438</v>
      </c>
      <c r="L945" s="197"/>
      <c r="N945" s="140">
        <v>140934839</v>
      </c>
      <c r="O945" s="145">
        <v>46331</v>
      </c>
      <c r="P945" s="145">
        <v>155376</v>
      </c>
      <c r="Q945" s="145">
        <v>60041</v>
      </c>
      <c r="R945" s="145">
        <v>410966</v>
      </c>
      <c r="S945" s="145">
        <v>173954.3</v>
      </c>
      <c r="T945" s="145">
        <v>234</v>
      </c>
      <c r="U945" s="145">
        <v>292</v>
      </c>
      <c r="V945" s="145">
        <v>342</v>
      </c>
      <c r="W945" s="145">
        <v>122</v>
      </c>
      <c r="X945" s="145">
        <v>224</v>
      </c>
      <c r="Y945" s="145">
        <v>321</v>
      </c>
      <c r="Z945" s="145">
        <v>408</v>
      </c>
      <c r="AA945" s="136">
        <f>ROUND((T945+X945)-MAX(0.3*(T945-134-250),0),0)</f>
        <v>458</v>
      </c>
      <c r="AB945" s="136">
        <f>ROUND((U945+Y945)-MAX(0.3*(U945-134-250),0),0)</f>
        <v>613</v>
      </c>
      <c r="AC945" s="136">
        <f>ROUND((V945+Z945)-MAX(0.3*(V945-134-250),0),0)</f>
        <v>750</v>
      </c>
      <c r="AD945" s="203">
        <v>14134</v>
      </c>
      <c r="AE945" s="136">
        <v>494</v>
      </c>
      <c r="AF945" s="136">
        <v>0</v>
      </c>
      <c r="AG945" s="136">
        <f>SUM(AE945:AF945)</f>
        <v>494</v>
      </c>
      <c r="AH945" s="136">
        <f>ROUND((AG945+W945)-MAX(0.3*(AG945-134-250),0),0)</f>
        <v>583</v>
      </c>
      <c r="AI945" s="203">
        <v>531</v>
      </c>
      <c r="AJ945" s="204">
        <v>9.8000000000000007</v>
      </c>
      <c r="AK945" s="136">
        <v>1</v>
      </c>
      <c r="AL945" s="136">
        <v>81</v>
      </c>
      <c r="AM945" s="136">
        <v>76</v>
      </c>
      <c r="AN945" s="6">
        <v>0.52</v>
      </c>
      <c r="AO945" s="136">
        <v>19</v>
      </c>
      <c r="AP945" s="136">
        <v>15</v>
      </c>
      <c r="AQ945" s="6">
        <v>0.56000000000000005</v>
      </c>
      <c r="AR945" s="149">
        <v>7.6499999999999999E-2</v>
      </c>
      <c r="AS945" s="149">
        <v>0.34</v>
      </c>
      <c r="AT945" s="149">
        <v>0.4</v>
      </c>
      <c r="AU945" s="149">
        <v>0.4</v>
      </c>
      <c r="AV945" s="136">
        <v>341</v>
      </c>
      <c r="AW945" s="136">
        <v>2271</v>
      </c>
      <c r="AX945" s="136">
        <v>3756</v>
      </c>
      <c r="AY945" s="136">
        <v>3756</v>
      </c>
      <c r="AZ945" s="149">
        <v>7.6499999999999999E-2</v>
      </c>
      <c r="BA945" s="149">
        <v>0.1598</v>
      </c>
      <c r="BB945" s="149">
        <v>0.21060000000000001</v>
      </c>
      <c r="BC945" s="149">
        <v>0.21060000000000001</v>
      </c>
      <c r="BD945" s="138">
        <v>0</v>
      </c>
      <c r="BE945" s="138"/>
      <c r="BF945" s="138"/>
      <c r="BG945" s="136">
        <v>0</v>
      </c>
      <c r="BH945" s="6">
        <v>5.15</v>
      </c>
      <c r="BI945" s="6">
        <v>5.15</v>
      </c>
      <c r="BJ945" s="136">
        <v>111929</v>
      </c>
      <c r="BK945" s="136">
        <v>14318</v>
      </c>
      <c r="BL945" s="136">
        <v>1011</v>
      </c>
      <c r="BM945" s="136">
        <v>96600</v>
      </c>
      <c r="BN945" s="238">
        <v>734015</v>
      </c>
      <c r="BO945" s="136">
        <v>128175.83333333299</v>
      </c>
      <c r="BP945" s="136">
        <v>225070.75092222201</v>
      </c>
      <c r="BQ945" s="136">
        <v>45117.114999999998</v>
      </c>
      <c r="BR945" s="136">
        <v>579609.73271111096</v>
      </c>
      <c r="BS945" s="136">
        <v>106910.876811111</v>
      </c>
      <c r="BT945" s="136">
        <v>11323.725455555599</v>
      </c>
      <c r="BU945" s="136">
        <v>148173.558688889</v>
      </c>
    </row>
    <row r="946" spans="1:73">
      <c r="A946" s="4" t="s">
        <v>97</v>
      </c>
      <c r="B946" s="137">
        <v>27</v>
      </c>
      <c r="C946" s="137">
        <v>1998</v>
      </c>
      <c r="D946" s="190">
        <v>879533</v>
      </c>
      <c r="E946" s="141">
        <v>434868</v>
      </c>
      <c r="F946" s="141">
        <v>25526</v>
      </c>
      <c r="G946" s="191">
        <v>5.5</v>
      </c>
      <c r="H946" s="209"/>
      <c r="I946" s="209"/>
      <c r="J946" s="209"/>
      <c r="K946" s="145">
        <v>20411</v>
      </c>
      <c r="L946" s="197"/>
      <c r="N946" s="140">
        <v>19278739</v>
      </c>
      <c r="O946" s="145">
        <v>73976</v>
      </c>
      <c r="P946" s="145">
        <v>18895</v>
      </c>
      <c r="Q946" s="145">
        <v>6356</v>
      </c>
      <c r="R946" s="145">
        <v>62328.25</v>
      </c>
      <c r="S946" s="145">
        <v>25418.25</v>
      </c>
      <c r="T946" s="145">
        <v>349</v>
      </c>
      <c r="U946" s="145">
        <v>450</v>
      </c>
      <c r="V946" s="145">
        <v>527</v>
      </c>
      <c r="W946" s="145">
        <v>122</v>
      </c>
      <c r="X946" s="145">
        <v>224</v>
      </c>
      <c r="Y946" s="145">
        <v>321</v>
      </c>
      <c r="Z946" s="145">
        <v>408</v>
      </c>
      <c r="AA946" s="136">
        <f>ROUND((T946+X946)-MAX(0.3*(T946-134-250),0),0)</f>
        <v>573</v>
      </c>
      <c r="AB946" s="136">
        <f>ROUND((U946+Y946)-MAX(0.3*(U946-134-250),0),0)</f>
        <v>751</v>
      </c>
      <c r="AC946" s="136">
        <f>ROUND((V946+Z946)-MAX(0.3*(V946-134-250),0),0)</f>
        <v>892</v>
      </c>
      <c r="AD946" s="203">
        <v>1069</v>
      </c>
      <c r="AE946" s="136">
        <v>494</v>
      </c>
      <c r="AF946" s="136">
        <v>0</v>
      </c>
      <c r="AG946" s="136">
        <f>SUM(AE946:AF946)</f>
        <v>494</v>
      </c>
      <c r="AH946" s="136">
        <f>ROUND((AG946+W946)-MAX(0.3*(AG946-134-250),0),0)</f>
        <v>583</v>
      </c>
      <c r="AI946" s="203">
        <v>153</v>
      </c>
      <c r="AJ946" s="204">
        <v>16.600000000000001</v>
      </c>
      <c r="AK946" s="136">
        <v>0</v>
      </c>
      <c r="AL946" s="136">
        <v>33</v>
      </c>
      <c r="AM946" s="136">
        <v>67</v>
      </c>
      <c r="AN946" s="6">
        <v>0.33</v>
      </c>
      <c r="AO946" s="136">
        <v>19</v>
      </c>
      <c r="AP946" s="136">
        <v>31</v>
      </c>
      <c r="AQ946" s="6">
        <v>0.38</v>
      </c>
      <c r="AR946" s="149">
        <v>7.6499999999999999E-2</v>
      </c>
      <c r="AS946" s="149">
        <v>0.34</v>
      </c>
      <c r="AT946" s="149">
        <v>0.4</v>
      </c>
      <c r="AU946" s="149">
        <v>0.4</v>
      </c>
      <c r="AV946" s="136">
        <v>341</v>
      </c>
      <c r="AW946" s="136">
        <v>2271</v>
      </c>
      <c r="AX946" s="136">
        <v>3756</v>
      </c>
      <c r="AY946" s="136">
        <v>3756</v>
      </c>
      <c r="AZ946" s="149">
        <v>7.6499999999999999E-2</v>
      </c>
      <c r="BA946" s="149">
        <v>0.1598</v>
      </c>
      <c r="BB946" s="149">
        <v>0.21060000000000001</v>
      </c>
      <c r="BC946" s="149">
        <v>0.21060000000000001</v>
      </c>
      <c r="BD946" s="138">
        <v>0</v>
      </c>
      <c r="BE946" s="138"/>
      <c r="BF946" s="138"/>
      <c r="BG946" s="136">
        <v>0</v>
      </c>
      <c r="BH946" s="6">
        <v>5.15</v>
      </c>
      <c r="BI946" s="6">
        <v>5.15</v>
      </c>
      <c r="BJ946" s="136">
        <v>13853</v>
      </c>
      <c r="BK946" s="136">
        <v>1463</v>
      </c>
      <c r="BL946" s="136">
        <v>138</v>
      </c>
      <c r="BM946" s="136">
        <v>12252</v>
      </c>
      <c r="BN946" s="238">
        <v>100760</v>
      </c>
      <c r="BO946" s="136">
        <v>21428.333333333299</v>
      </c>
      <c r="BP946" s="136">
        <v>31640.441544444398</v>
      </c>
      <c r="BQ946" s="136">
        <v>8444.1748555555605</v>
      </c>
      <c r="BR946" s="136">
        <v>82346.278311111106</v>
      </c>
      <c r="BS946" s="136">
        <v>10592.5047888889</v>
      </c>
      <c r="BT946" s="136">
        <v>1258.60044444444</v>
      </c>
      <c r="BU946" s="136">
        <v>14546.4461111111</v>
      </c>
    </row>
    <row r="947" spans="1:73">
      <c r="A947" s="4" t="s">
        <v>98</v>
      </c>
      <c r="B947" s="137">
        <v>28</v>
      </c>
      <c r="C947" s="137">
        <v>1998</v>
      </c>
      <c r="D947" s="190">
        <v>1660772</v>
      </c>
      <c r="E947" s="141">
        <v>907202</v>
      </c>
      <c r="F947" s="141">
        <v>23750</v>
      </c>
      <c r="G947" s="191">
        <v>2.6</v>
      </c>
      <c r="H947" s="209"/>
      <c r="I947" s="209"/>
      <c r="J947" s="209"/>
      <c r="K947" s="145">
        <v>52263</v>
      </c>
      <c r="L947" s="197"/>
      <c r="N947" s="140">
        <v>44762109</v>
      </c>
      <c r="O947" s="145">
        <v>6035</v>
      </c>
      <c r="P947" s="145">
        <v>36372</v>
      </c>
      <c r="Q947" s="145">
        <v>12960</v>
      </c>
      <c r="R947" s="145">
        <v>94943.83</v>
      </c>
      <c r="S947" s="145">
        <v>38754.92</v>
      </c>
      <c r="T947" s="145">
        <v>293</v>
      </c>
      <c r="U947" s="145">
        <v>364</v>
      </c>
      <c r="V947" s="145">
        <v>435</v>
      </c>
      <c r="W947" s="145">
        <v>122</v>
      </c>
      <c r="X947" s="145">
        <v>224</v>
      </c>
      <c r="Y947" s="145">
        <v>321</v>
      </c>
      <c r="Z947" s="145">
        <v>408</v>
      </c>
      <c r="AA947" s="136">
        <f>ROUND((T947+X947)-MAX(0.3*(T947-134-250),0),0)</f>
        <v>517</v>
      </c>
      <c r="AB947" s="136">
        <f>ROUND((U947+Y947)-MAX(0.3*(U947-134-250),0),0)</f>
        <v>685</v>
      </c>
      <c r="AC947" s="136">
        <f>ROUND((V947+Z947)-MAX(0.3*(V947-134-250),0),0)</f>
        <v>828</v>
      </c>
      <c r="AD947" s="203">
        <v>3152</v>
      </c>
      <c r="AE947" s="136">
        <v>494</v>
      </c>
      <c r="AF947" s="136">
        <v>8</v>
      </c>
      <c r="AG947" s="136">
        <f>SUM(AE947:AF947)</f>
        <v>502</v>
      </c>
      <c r="AH947" s="136">
        <f>ROUND((AG947+W947)-MAX(0.3*(AG947-134-250),0),0)</f>
        <v>589</v>
      </c>
      <c r="AI947" s="203">
        <v>211</v>
      </c>
      <c r="AJ947" s="204">
        <v>12.3</v>
      </c>
      <c r="AK947" s="136">
        <v>1</v>
      </c>
      <c r="AL947" s="136"/>
      <c r="AM947" s="136"/>
      <c r="AN947" s="6"/>
      <c r="AO947" s="136"/>
      <c r="AP947" s="136"/>
      <c r="AQ947" s="6"/>
      <c r="AR947" s="149">
        <v>7.6499999999999999E-2</v>
      </c>
      <c r="AS947" s="149">
        <v>0.34</v>
      </c>
      <c r="AT947" s="149">
        <v>0.4</v>
      </c>
      <c r="AU947" s="149">
        <v>0.4</v>
      </c>
      <c r="AV947" s="136">
        <v>341</v>
      </c>
      <c r="AW947" s="136">
        <v>2271</v>
      </c>
      <c r="AX947" s="136">
        <v>3756</v>
      </c>
      <c r="AY947" s="136">
        <v>3756</v>
      </c>
      <c r="AZ947" s="149">
        <v>7.6499999999999999E-2</v>
      </c>
      <c r="BA947" s="149">
        <v>0.1598</v>
      </c>
      <c r="BB947" s="149">
        <v>0.21060000000000001</v>
      </c>
      <c r="BC947" s="149">
        <v>0.21060000000000001</v>
      </c>
      <c r="BD947" s="138">
        <v>0</v>
      </c>
      <c r="BE947" s="138"/>
      <c r="BF947" s="138"/>
      <c r="BG947" s="136">
        <v>0</v>
      </c>
      <c r="BH947" s="6">
        <v>5.15</v>
      </c>
      <c r="BI947" s="6">
        <v>5.15</v>
      </c>
      <c r="BJ947" s="136">
        <v>21154</v>
      </c>
      <c r="BK947" s="136">
        <v>2582</v>
      </c>
      <c r="BL947" s="136">
        <v>243</v>
      </c>
      <c r="BM947" s="136">
        <v>18329</v>
      </c>
      <c r="BN947" s="238">
        <v>211188</v>
      </c>
      <c r="BO947" s="136">
        <v>31769.666666666635</v>
      </c>
      <c r="BP947" s="136">
        <v>59780.003344444398</v>
      </c>
      <c r="BQ947" s="136">
        <v>21412.863411111099</v>
      </c>
      <c r="BR947" s="136">
        <v>216118.30276666701</v>
      </c>
      <c r="BS947" s="136">
        <v>19311.480744444401</v>
      </c>
      <c r="BT947" s="136">
        <v>2842.5833111111101</v>
      </c>
      <c r="BU947" s="136">
        <v>29946.9015777778</v>
      </c>
    </row>
    <row r="948" spans="1:73">
      <c r="A948" s="4" t="s">
        <v>99</v>
      </c>
      <c r="B948" s="137">
        <v>29</v>
      </c>
      <c r="C948" s="137">
        <v>1998</v>
      </c>
      <c r="D948" s="190">
        <v>1743772</v>
      </c>
      <c r="E948" s="141">
        <v>937387</v>
      </c>
      <c r="F948" s="141">
        <v>41350</v>
      </c>
      <c r="G948" s="191">
        <v>4.2</v>
      </c>
      <c r="H948" s="209"/>
      <c r="I948" s="209"/>
      <c r="J948" s="209"/>
      <c r="K948" s="145">
        <v>63833</v>
      </c>
      <c r="L948" s="197"/>
      <c r="N948" s="140">
        <v>53873615</v>
      </c>
      <c r="O948" s="145">
        <v>238748</v>
      </c>
      <c r="P948" s="145">
        <v>26839</v>
      </c>
      <c r="Q948" s="145">
        <v>10383</v>
      </c>
      <c r="R948" s="145">
        <v>71530.66</v>
      </c>
      <c r="S948" s="145">
        <v>32653.33</v>
      </c>
      <c r="T948" s="145">
        <v>289</v>
      </c>
      <c r="U948" s="145">
        <v>348</v>
      </c>
      <c r="V948" s="145">
        <v>408</v>
      </c>
      <c r="W948" s="145">
        <v>122</v>
      </c>
      <c r="X948" s="145">
        <v>224</v>
      </c>
      <c r="Y948" s="145">
        <v>321</v>
      </c>
      <c r="Z948" s="145">
        <v>408</v>
      </c>
      <c r="AA948" s="136">
        <f>ROUND((T948+X948)-MAX(0.3*(T948-134-250),0),0)</f>
        <v>513</v>
      </c>
      <c r="AB948" s="136">
        <f>ROUND((U948+Y948)-MAX(0.3*(U948-134-250),0),0)</f>
        <v>669</v>
      </c>
      <c r="AC948" s="136">
        <f>ROUND((V948+Z948)-MAX(0.3*(V948-134-250),0),0)</f>
        <v>809</v>
      </c>
      <c r="AD948" s="203">
        <v>3343</v>
      </c>
      <c r="AE948" s="136">
        <v>494</v>
      </c>
      <c r="AF948" s="136">
        <v>36</v>
      </c>
      <c r="AG948" s="136">
        <f>SUM(AE948:AF948)</f>
        <v>530</v>
      </c>
      <c r="AH948" s="136">
        <f>ROUND((AG948+W948)-MAX(0.3*(AG948-134-250),0),0)</f>
        <v>608</v>
      </c>
      <c r="AI948" s="203">
        <v>195</v>
      </c>
      <c r="AJ948" s="204">
        <v>10.6</v>
      </c>
      <c r="AK948" s="136">
        <v>1</v>
      </c>
      <c r="AL948" s="136">
        <v>21</v>
      </c>
      <c r="AM948" s="136">
        <v>21</v>
      </c>
      <c r="AN948" s="6">
        <v>0.5</v>
      </c>
      <c r="AO948" s="136">
        <v>8</v>
      </c>
      <c r="AP948" s="136">
        <v>13</v>
      </c>
      <c r="AQ948" s="6">
        <v>0.38</v>
      </c>
      <c r="AR948" s="149">
        <v>7.6499999999999999E-2</v>
      </c>
      <c r="AS948" s="149">
        <v>0.34</v>
      </c>
      <c r="AT948" s="149">
        <v>0.4</v>
      </c>
      <c r="AU948" s="149">
        <v>0.4</v>
      </c>
      <c r="AV948" s="136">
        <v>341</v>
      </c>
      <c r="AW948" s="136">
        <v>2271</v>
      </c>
      <c r="AX948" s="136">
        <v>3756</v>
      </c>
      <c r="AY948" s="136">
        <v>3756</v>
      </c>
      <c r="AZ948" s="149">
        <v>7.6499999999999999E-2</v>
      </c>
      <c r="BA948" s="149">
        <v>0.1598</v>
      </c>
      <c r="BB948" s="149">
        <v>0.21060000000000001</v>
      </c>
      <c r="BC948" s="149">
        <v>0.21060000000000001</v>
      </c>
      <c r="BD948" s="138">
        <v>0</v>
      </c>
      <c r="BE948" s="138"/>
      <c r="BF948" s="138"/>
      <c r="BG948" s="136">
        <v>0</v>
      </c>
      <c r="BH948" s="6">
        <v>5.15</v>
      </c>
      <c r="BI948" s="6">
        <v>5.15</v>
      </c>
      <c r="BJ948" s="136">
        <v>23366</v>
      </c>
      <c r="BK948" s="136">
        <v>6592</v>
      </c>
      <c r="BL948" s="136">
        <v>655</v>
      </c>
      <c r="BM948" s="136">
        <v>16119</v>
      </c>
      <c r="BN948" s="238">
        <v>128144</v>
      </c>
      <c r="BO948" s="136">
        <v>37971.916666666664</v>
      </c>
      <c r="BP948" s="136">
        <v>51203.454422222203</v>
      </c>
      <c r="BQ948" s="136">
        <v>11621.0386777778</v>
      </c>
      <c r="BR948" s="136">
        <v>104460.745533333</v>
      </c>
      <c r="BS948" s="136">
        <v>23160.131555555599</v>
      </c>
      <c r="BT948" s="136">
        <v>2673.04848888889</v>
      </c>
      <c r="BU948" s="136">
        <v>30593.311766666699</v>
      </c>
    </row>
    <row r="949" spans="1:73">
      <c r="A949" s="4" t="s">
        <v>100</v>
      </c>
      <c r="B949" s="137">
        <v>30</v>
      </c>
      <c r="C949" s="137">
        <v>1998</v>
      </c>
      <c r="D949" s="190">
        <v>1185823</v>
      </c>
      <c r="E949" s="141">
        <v>643056</v>
      </c>
      <c r="F949" s="141">
        <v>18608</v>
      </c>
      <c r="G949" s="191">
        <v>2.8</v>
      </c>
      <c r="H949" s="209"/>
      <c r="I949" s="209"/>
      <c r="J949" s="209"/>
      <c r="K949" s="145">
        <v>40243</v>
      </c>
      <c r="L949" s="197"/>
      <c r="N949" s="140">
        <v>36590787</v>
      </c>
      <c r="O949" s="145">
        <v>42327</v>
      </c>
      <c r="P949" s="145">
        <v>16576</v>
      </c>
      <c r="Q949" s="145">
        <v>6857</v>
      </c>
      <c r="R949" s="145">
        <v>39577.75</v>
      </c>
      <c r="S949" s="145">
        <v>18240.419999999998</v>
      </c>
      <c r="T949" s="145">
        <v>481</v>
      </c>
      <c r="U949" s="145">
        <v>550</v>
      </c>
      <c r="V949" s="145">
        <v>613</v>
      </c>
      <c r="W949" s="145">
        <v>122</v>
      </c>
      <c r="X949" s="145">
        <v>224</v>
      </c>
      <c r="Y949" s="145">
        <v>321</v>
      </c>
      <c r="Z949" s="145">
        <v>408</v>
      </c>
      <c r="AA949" s="136">
        <f>ROUND((T949+X949)-MAX(0.3*(T949-134-250),0),0)</f>
        <v>676</v>
      </c>
      <c r="AB949" s="136">
        <f>ROUND((U949+Y949)-MAX(0.3*(U949-134-250),0),0)</f>
        <v>821</v>
      </c>
      <c r="AC949" s="136">
        <f>ROUND((V949+Z949)-MAX(0.3*(V949-134-250),0),0)</f>
        <v>952</v>
      </c>
      <c r="AD949" s="203">
        <v>1559</v>
      </c>
      <c r="AE949" s="136">
        <v>494</v>
      </c>
      <c r="AF949" s="136">
        <v>27</v>
      </c>
      <c r="AG949" s="136">
        <f>SUM(AE949:AF949)</f>
        <v>521</v>
      </c>
      <c r="AH949" s="136">
        <f>ROUND((AG949+W949)-MAX(0.3*(AG949-134-250),0),0)</f>
        <v>602</v>
      </c>
      <c r="AI949" s="203">
        <v>119</v>
      </c>
      <c r="AJ949" s="204">
        <v>9.8000000000000007</v>
      </c>
      <c r="AK949" s="136">
        <v>1</v>
      </c>
      <c r="AL949" s="136">
        <v>110</v>
      </c>
      <c r="AM949" s="136">
        <v>282</v>
      </c>
      <c r="AN949" s="6">
        <v>0.28000000000000003</v>
      </c>
      <c r="AO949" s="136">
        <v>6</v>
      </c>
      <c r="AP949" s="136">
        <v>18</v>
      </c>
      <c r="AQ949" s="6">
        <v>0.25</v>
      </c>
      <c r="AR949" s="149">
        <v>7.6499999999999999E-2</v>
      </c>
      <c r="AS949" s="149">
        <v>0.34</v>
      </c>
      <c r="AT949" s="149">
        <v>0.4</v>
      </c>
      <c r="AU949" s="149">
        <v>0.4</v>
      </c>
      <c r="AV949" s="136">
        <v>341</v>
      </c>
      <c r="AW949" s="136">
        <v>2271</v>
      </c>
      <c r="AX949" s="136">
        <v>3756</v>
      </c>
      <c r="AY949" s="136">
        <v>3756</v>
      </c>
      <c r="AZ949" s="149">
        <v>7.6499999999999999E-2</v>
      </c>
      <c r="BA949" s="149">
        <v>0.1598</v>
      </c>
      <c r="BB949" s="149">
        <v>0.21060000000000001</v>
      </c>
      <c r="BC949" s="149">
        <v>0.21060000000000001</v>
      </c>
      <c r="BD949" s="138">
        <v>0</v>
      </c>
      <c r="BE949" s="138"/>
      <c r="BF949" s="138"/>
      <c r="BG949" s="136">
        <v>0</v>
      </c>
      <c r="BH949" s="6">
        <v>5.15</v>
      </c>
      <c r="BI949" s="6">
        <v>5.15</v>
      </c>
      <c r="BJ949" s="136">
        <v>11290</v>
      </c>
      <c r="BK949" s="136">
        <v>1124</v>
      </c>
      <c r="BL949" s="136">
        <v>126</v>
      </c>
      <c r="BM949" s="136">
        <v>10040</v>
      </c>
      <c r="BN949" s="238">
        <v>93970</v>
      </c>
      <c r="BO949" s="136">
        <v>18678.166666666701</v>
      </c>
      <c r="BP949" s="136">
        <v>21355.438588888901</v>
      </c>
      <c r="BQ949" s="136">
        <v>7554.1492555555596</v>
      </c>
      <c r="BR949" s="136">
        <v>98466.978300000002</v>
      </c>
      <c r="BS949" s="136">
        <v>7760.1832111111098</v>
      </c>
      <c r="BT949" s="136">
        <v>1242.31823333333</v>
      </c>
      <c r="BU949" s="136">
        <v>15080.546566666701</v>
      </c>
    </row>
    <row r="950" spans="1:73">
      <c r="A950" s="4" t="s">
        <v>101</v>
      </c>
      <c r="B950" s="137">
        <v>31</v>
      </c>
      <c r="C950" s="137">
        <v>1998</v>
      </c>
      <c r="D950" s="190">
        <v>8095542</v>
      </c>
      <c r="E950" s="141">
        <v>4051531</v>
      </c>
      <c r="F950" s="141">
        <v>194886</v>
      </c>
      <c r="G950" s="191">
        <v>4.5999999999999996</v>
      </c>
      <c r="H950" s="209"/>
      <c r="I950" s="209"/>
      <c r="J950" s="209"/>
      <c r="K950" s="145">
        <v>320432</v>
      </c>
      <c r="L950" s="197"/>
      <c r="N950" s="140">
        <v>287666867</v>
      </c>
      <c r="O950" s="145">
        <v>211238</v>
      </c>
      <c r="P950" s="145">
        <v>198436</v>
      </c>
      <c r="Q950" s="145">
        <v>76850</v>
      </c>
      <c r="R950" s="145">
        <v>424738.3</v>
      </c>
      <c r="S950" s="145">
        <v>185597.9</v>
      </c>
      <c r="T950" s="145">
        <v>322</v>
      </c>
      <c r="U950" s="145">
        <v>424</v>
      </c>
      <c r="V950" s="145">
        <v>488</v>
      </c>
      <c r="W950" s="145">
        <v>122</v>
      </c>
      <c r="X950" s="145">
        <v>224</v>
      </c>
      <c r="Y950" s="145">
        <v>321</v>
      </c>
      <c r="Z950" s="145">
        <v>408</v>
      </c>
      <c r="AA950" s="136">
        <f>ROUND((T950+X950)-MAX(0.3*(T950-134-250),0),0)</f>
        <v>546</v>
      </c>
      <c r="AB950" s="136">
        <f>ROUND((U950+Y950)-MAX(0.3*(U950-134-250),0),0)</f>
        <v>733</v>
      </c>
      <c r="AC950" s="136">
        <f>ROUND((V950+Z950)-MAX(0.3*(V950-134-250),0),0)</f>
        <v>865</v>
      </c>
      <c r="AD950" s="203">
        <v>16782</v>
      </c>
      <c r="AE950" s="136">
        <v>494</v>
      </c>
      <c r="AF950" s="136">
        <v>31</v>
      </c>
      <c r="AG950" s="136">
        <f>SUM(AE950:AF950)</f>
        <v>525</v>
      </c>
      <c r="AH950" s="136">
        <f>ROUND((AG950+W950)-MAX(0.3*(AG950-134-250),0),0)</f>
        <v>605</v>
      </c>
      <c r="AI950" s="203">
        <v>693</v>
      </c>
      <c r="AJ950" s="204">
        <v>8.6</v>
      </c>
      <c r="AK950" s="136">
        <v>0</v>
      </c>
      <c r="AL950" s="136">
        <v>27</v>
      </c>
      <c r="AM950" s="136">
        <v>53</v>
      </c>
      <c r="AN950" s="6">
        <v>0.34</v>
      </c>
      <c r="AO950" s="136">
        <v>16</v>
      </c>
      <c r="AP950" s="136">
        <v>24</v>
      </c>
      <c r="AQ950" s="6">
        <v>0.4</v>
      </c>
      <c r="AR950" s="149">
        <v>7.6499999999999999E-2</v>
      </c>
      <c r="AS950" s="149">
        <v>0.34</v>
      </c>
      <c r="AT950" s="149">
        <v>0.4</v>
      </c>
      <c r="AU950" s="149">
        <v>0.4</v>
      </c>
      <c r="AV950" s="136">
        <v>341</v>
      </c>
      <c r="AW950" s="136">
        <v>2271</v>
      </c>
      <c r="AX950" s="136">
        <v>3756</v>
      </c>
      <c r="AY950" s="136">
        <v>3756</v>
      </c>
      <c r="AZ950" s="149">
        <v>7.6499999999999999E-2</v>
      </c>
      <c r="BA950" s="149">
        <v>0.1598</v>
      </c>
      <c r="BB950" s="149">
        <v>0.21060000000000001</v>
      </c>
      <c r="BC950" s="149">
        <v>0.21060000000000001</v>
      </c>
      <c r="BD950" s="138">
        <v>0</v>
      </c>
      <c r="BE950" s="138"/>
      <c r="BF950" s="138"/>
      <c r="BG950" s="136">
        <v>0</v>
      </c>
      <c r="BH950" s="6">
        <v>5.15</v>
      </c>
      <c r="BI950" s="6">
        <v>5.05</v>
      </c>
      <c r="BJ950" s="136">
        <v>145159</v>
      </c>
      <c r="BK950" s="136">
        <v>33941</v>
      </c>
      <c r="BL950" s="136">
        <v>1076</v>
      </c>
      <c r="BM950" s="136">
        <v>110142</v>
      </c>
      <c r="BN950" s="238">
        <v>813251</v>
      </c>
      <c r="BO950" s="136">
        <v>140731.91666666701</v>
      </c>
      <c r="BP950" s="136">
        <v>269971.58176666702</v>
      </c>
      <c r="BQ950" s="136">
        <v>43691.766211111099</v>
      </c>
      <c r="BR950" s="136">
        <v>553851.97172222205</v>
      </c>
      <c r="BS950" s="136">
        <v>69382.778333333394</v>
      </c>
      <c r="BT950" s="136">
        <v>3772.89808888889</v>
      </c>
      <c r="BU950" s="136">
        <v>80655.160022222204</v>
      </c>
    </row>
    <row r="951" spans="1:73">
      <c r="A951" s="4" t="s">
        <v>102</v>
      </c>
      <c r="B951" s="137">
        <v>32</v>
      </c>
      <c r="C951" s="137">
        <v>1998</v>
      </c>
      <c r="D951" s="190">
        <v>1733535</v>
      </c>
      <c r="E951" s="141">
        <v>783831</v>
      </c>
      <c r="F951" s="141">
        <v>50723</v>
      </c>
      <c r="G951" s="191">
        <v>6.1</v>
      </c>
      <c r="H951" s="209"/>
      <c r="I951" s="209"/>
      <c r="J951" s="209"/>
      <c r="K951" s="145">
        <v>50636</v>
      </c>
      <c r="L951" s="197"/>
      <c r="N951" s="140">
        <v>37959667</v>
      </c>
      <c r="O951" s="145">
        <v>25688</v>
      </c>
      <c r="P951" s="145">
        <v>68997</v>
      </c>
      <c r="Q951" s="145">
        <v>22053</v>
      </c>
      <c r="R951" s="145">
        <v>174698.5</v>
      </c>
      <c r="S951" s="145">
        <v>64529.67</v>
      </c>
      <c r="T951" s="145">
        <v>310</v>
      </c>
      <c r="U951" s="145">
        <v>389</v>
      </c>
      <c r="V951" s="145">
        <v>469</v>
      </c>
      <c r="W951" s="145">
        <v>122</v>
      </c>
      <c r="X951" s="145">
        <v>224</v>
      </c>
      <c r="Y951" s="145">
        <v>321</v>
      </c>
      <c r="Z951" s="145">
        <v>408</v>
      </c>
      <c r="AA951" s="136">
        <f>ROUND((T951+X951)-MAX(0.3*(T951-134-250),0),0)</f>
        <v>534</v>
      </c>
      <c r="AB951" s="136">
        <f>ROUND((U951+Y951)-MAX(0.3*(U951-134-250),0),0)</f>
        <v>709</v>
      </c>
      <c r="AC951" s="136">
        <f>ROUND((V951+Z951)-MAX(0.3*(V951-134-250),0),0)</f>
        <v>852</v>
      </c>
      <c r="AD951" s="203">
        <v>3248</v>
      </c>
      <c r="AE951" s="136">
        <v>494</v>
      </c>
      <c r="AF951" s="136">
        <v>0</v>
      </c>
      <c r="AG951" s="136">
        <f>SUM(AE951:AF951)</f>
        <v>494</v>
      </c>
      <c r="AH951" s="136">
        <f>ROUND((AG951+W951)-MAX(0.3*(AG951-134-250),0),0)</f>
        <v>583</v>
      </c>
      <c r="AI951" s="203">
        <v>371</v>
      </c>
      <c r="AJ951" s="204">
        <v>20.399999999999999</v>
      </c>
      <c r="AK951" s="136">
        <v>0</v>
      </c>
      <c r="AL951" s="136">
        <v>46</v>
      </c>
      <c r="AM951" s="136">
        <v>24</v>
      </c>
      <c r="AN951" s="6">
        <v>0.66</v>
      </c>
      <c r="AO951" s="136">
        <v>27</v>
      </c>
      <c r="AP951" s="136">
        <v>15</v>
      </c>
      <c r="AQ951" s="6">
        <v>0.64</v>
      </c>
      <c r="AR951" s="149">
        <v>7.6499999999999999E-2</v>
      </c>
      <c r="AS951" s="149">
        <v>0.34</v>
      </c>
      <c r="AT951" s="149">
        <v>0.4</v>
      </c>
      <c r="AU951" s="149">
        <v>0.4</v>
      </c>
      <c r="AV951" s="136">
        <v>341</v>
      </c>
      <c r="AW951" s="136">
        <v>2271</v>
      </c>
      <c r="AX951" s="136">
        <v>3756</v>
      </c>
      <c r="AY951" s="136">
        <v>3756</v>
      </c>
      <c r="AZ951" s="149">
        <v>7.6499999999999999E-2</v>
      </c>
      <c r="BA951" s="149">
        <v>0.1598</v>
      </c>
      <c r="BB951" s="149">
        <v>0.21060000000000001</v>
      </c>
      <c r="BC951" s="149">
        <v>0.21060000000000001</v>
      </c>
      <c r="BD951" s="138">
        <v>0</v>
      </c>
      <c r="BE951" s="138"/>
      <c r="BF951" s="138"/>
      <c r="BG951" s="136">
        <v>0</v>
      </c>
      <c r="BH951" s="6">
        <v>5.15</v>
      </c>
      <c r="BI951" s="6">
        <v>4.25</v>
      </c>
      <c r="BJ951" s="136">
        <v>45631</v>
      </c>
      <c r="BK951" s="136">
        <v>9149</v>
      </c>
      <c r="BL951" s="136">
        <v>587</v>
      </c>
      <c r="BM951" s="136">
        <v>35895</v>
      </c>
      <c r="BN951" s="238">
        <v>329418</v>
      </c>
      <c r="BO951" s="136">
        <v>56182.666666666635</v>
      </c>
      <c r="BP951" s="136">
        <v>124424.14554444401</v>
      </c>
      <c r="BQ951" s="136">
        <v>19612.750788888901</v>
      </c>
      <c r="BR951" s="136">
        <v>191299.53254444399</v>
      </c>
      <c r="BS951" s="136">
        <v>58283.870022222203</v>
      </c>
      <c r="BT951" s="136">
        <v>5817.8123888888904</v>
      </c>
      <c r="BU951" s="136">
        <v>72481.121911111099</v>
      </c>
    </row>
    <row r="952" spans="1:73">
      <c r="A952" s="4" t="s">
        <v>103</v>
      </c>
      <c r="B952" s="137">
        <v>33</v>
      </c>
      <c r="C952" s="137">
        <v>1998</v>
      </c>
      <c r="D952" s="190">
        <v>18159175</v>
      </c>
      <c r="E952" s="141">
        <v>8562174</v>
      </c>
      <c r="F952" s="141">
        <v>509640</v>
      </c>
      <c r="G952" s="191">
        <v>5.6</v>
      </c>
      <c r="H952" s="209"/>
      <c r="I952" s="209"/>
      <c r="J952" s="209"/>
      <c r="K952" s="145">
        <v>727318</v>
      </c>
      <c r="L952" s="197"/>
      <c r="N952" s="140">
        <v>599910544</v>
      </c>
      <c r="O952" s="145">
        <v>1568927</v>
      </c>
      <c r="P952" s="145">
        <v>943800</v>
      </c>
      <c r="Q952" s="145">
        <v>366032</v>
      </c>
      <c r="R952" s="145">
        <v>1627170</v>
      </c>
      <c r="S952" s="145">
        <v>759177.2</v>
      </c>
      <c r="T952" s="145">
        <v>468</v>
      </c>
      <c r="U952" s="145">
        <v>577</v>
      </c>
      <c r="V952" s="145">
        <v>687</v>
      </c>
      <c r="W952" s="145">
        <v>122</v>
      </c>
      <c r="X952" s="145">
        <v>224</v>
      </c>
      <c r="Y952" s="145">
        <v>321</v>
      </c>
      <c r="Z952" s="145">
        <v>408</v>
      </c>
      <c r="AA952" s="136">
        <f>ROUND((T952+X952)-MAX(0.3*(T952-134-250),0),0)</f>
        <v>667</v>
      </c>
      <c r="AB952" s="136">
        <f>ROUND((U952+Y952)-MAX(0.3*(U952-134-250),0),0)</f>
        <v>840</v>
      </c>
      <c r="AC952" s="136">
        <f>ROUND((V952+Z952)-MAX(0.3*(V952-134-250),0),0)</f>
        <v>1004</v>
      </c>
      <c r="AD952" s="203">
        <v>51145</v>
      </c>
      <c r="AE952" s="136">
        <v>494</v>
      </c>
      <c r="AF952" s="136">
        <v>86</v>
      </c>
      <c r="AG952" s="136">
        <f>SUM(AE952:AF952)</f>
        <v>580</v>
      </c>
      <c r="AH952" s="136">
        <f>ROUND((AG952+W952)-MAX(0.3*(AG952-134-250),0),0)</f>
        <v>643</v>
      </c>
      <c r="AI952" s="203">
        <v>3068</v>
      </c>
      <c r="AJ952" s="204">
        <v>16.7</v>
      </c>
      <c r="AK952" s="136">
        <v>0</v>
      </c>
      <c r="AL952" s="136">
        <v>96</v>
      </c>
      <c r="AM952" s="136">
        <v>54</v>
      </c>
      <c r="AN952" s="6">
        <v>0.64</v>
      </c>
      <c r="AO952" s="136">
        <v>25</v>
      </c>
      <c r="AP952" s="136">
        <v>36</v>
      </c>
      <c r="AQ952" s="6">
        <v>0.41</v>
      </c>
      <c r="AR952" s="149">
        <v>7.6499999999999999E-2</v>
      </c>
      <c r="AS952" s="149">
        <v>0.34</v>
      </c>
      <c r="AT952" s="149">
        <v>0.4</v>
      </c>
      <c r="AU952" s="149">
        <v>0.4</v>
      </c>
      <c r="AV952" s="136">
        <v>341</v>
      </c>
      <c r="AW952" s="136">
        <v>2271</v>
      </c>
      <c r="AX952" s="136">
        <v>3756</v>
      </c>
      <c r="AY952" s="136">
        <v>3756</v>
      </c>
      <c r="AZ952" s="149">
        <v>7.6499999999999999E-2</v>
      </c>
      <c r="BA952" s="149">
        <v>0.1598</v>
      </c>
      <c r="BB952" s="149">
        <v>0.21060000000000001</v>
      </c>
      <c r="BC952" s="149">
        <v>0.21060000000000001</v>
      </c>
      <c r="BD952" s="138">
        <v>0.2</v>
      </c>
      <c r="BE952" s="138"/>
      <c r="BF952" s="138"/>
      <c r="BG952" s="136">
        <v>1</v>
      </c>
      <c r="BH952" s="6">
        <v>5.15</v>
      </c>
      <c r="BI952" s="6">
        <v>4.25</v>
      </c>
      <c r="BJ952" s="136">
        <v>608373</v>
      </c>
      <c r="BK952" s="136">
        <v>141024</v>
      </c>
      <c r="BL952" s="136">
        <v>3489</v>
      </c>
      <c r="BM952" s="136">
        <v>463860</v>
      </c>
      <c r="BN952" s="238">
        <v>3073241</v>
      </c>
      <c r="BO952" s="136">
        <v>482882</v>
      </c>
      <c r="BP952" s="136">
        <v>1042940.80201111</v>
      </c>
      <c r="BQ952" s="136">
        <v>120839.832077778</v>
      </c>
      <c r="BR952" s="136">
        <v>1735380.31882222</v>
      </c>
      <c r="BS952" s="136">
        <v>373473.27084444399</v>
      </c>
      <c r="BT952" s="136">
        <v>26739.338</v>
      </c>
      <c r="BU952" s="136">
        <v>453578.32914444403</v>
      </c>
    </row>
    <row r="953" spans="1:73">
      <c r="A953" s="4" t="s">
        <v>104</v>
      </c>
      <c r="B953" s="137">
        <v>34</v>
      </c>
      <c r="C953" s="137">
        <v>1998</v>
      </c>
      <c r="D953" s="190">
        <v>7545828</v>
      </c>
      <c r="E953" s="141">
        <v>3851970</v>
      </c>
      <c r="F953" s="141">
        <v>138084</v>
      </c>
      <c r="G953" s="191">
        <v>3.5</v>
      </c>
      <c r="H953" s="209"/>
      <c r="I953" s="209"/>
      <c r="J953" s="209"/>
      <c r="K953" s="145">
        <v>245970</v>
      </c>
      <c r="L953" s="197"/>
      <c r="N953" s="140">
        <v>197751256</v>
      </c>
      <c r="O953" s="145">
        <v>47785</v>
      </c>
      <c r="P953" s="145">
        <v>187797</v>
      </c>
      <c r="Q953" s="145">
        <v>77961</v>
      </c>
      <c r="R953" s="145">
        <v>527789.80000000005</v>
      </c>
      <c r="S953" s="145">
        <v>224234.9</v>
      </c>
      <c r="T953" s="145">
        <v>236</v>
      </c>
      <c r="U953" s="145">
        <v>272</v>
      </c>
      <c r="V953" s="145">
        <v>297</v>
      </c>
      <c r="W953" s="145">
        <v>122</v>
      </c>
      <c r="X953" s="145">
        <v>224</v>
      </c>
      <c r="Y953" s="145">
        <v>321</v>
      </c>
      <c r="Z953" s="145">
        <v>408</v>
      </c>
      <c r="AA953" s="136">
        <f>ROUND((T953+X953)-MAX(0.3*(T953-134-250),0),0)</f>
        <v>460</v>
      </c>
      <c r="AB953" s="136">
        <f>ROUND((U953+Y953)-MAX(0.3*(U953-134-250),0),0)</f>
        <v>593</v>
      </c>
      <c r="AC953" s="136">
        <f>ROUND((V953+Z953)-MAX(0.3*(V953-134-250),0),0)</f>
        <v>705</v>
      </c>
      <c r="AD953" s="203">
        <v>27535</v>
      </c>
      <c r="AE953" s="136">
        <v>494</v>
      </c>
      <c r="AF953" s="136">
        <v>0</v>
      </c>
      <c r="AG953" s="136">
        <f>SUM(AE953:AF953)</f>
        <v>494</v>
      </c>
      <c r="AH953" s="136">
        <f>ROUND((AG953+W953)-MAX(0.3*(AG953-134-250),0),0)</f>
        <v>583</v>
      </c>
      <c r="AI953" s="203">
        <v>1039</v>
      </c>
      <c r="AJ953" s="204">
        <v>14</v>
      </c>
      <c r="AK953" s="136">
        <v>1</v>
      </c>
      <c r="AL953" s="136">
        <v>68</v>
      </c>
      <c r="AM953" s="136">
        <v>52</v>
      </c>
      <c r="AN953" s="6">
        <v>0.56999999999999995</v>
      </c>
      <c r="AO953" s="136">
        <v>26</v>
      </c>
      <c r="AP953" s="136">
        <v>24</v>
      </c>
      <c r="AQ953" s="6">
        <v>0.52</v>
      </c>
      <c r="AR953" s="149">
        <v>7.6499999999999999E-2</v>
      </c>
      <c r="AS953" s="149">
        <v>0.34</v>
      </c>
      <c r="AT953" s="149">
        <v>0.4</v>
      </c>
      <c r="AU953" s="149">
        <v>0.4</v>
      </c>
      <c r="AV953" s="136">
        <v>341</v>
      </c>
      <c r="AW953" s="136">
        <v>2271</v>
      </c>
      <c r="AX953" s="136">
        <v>3756</v>
      </c>
      <c r="AY953" s="136">
        <v>3756</v>
      </c>
      <c r="AZ953" s="149">
        <v>7.6499999999999999E-2</v>
      </c>
      <c r="BA953" s="149">
        <v>0.1598</v>
      </c>
      <c r="BB953" s="149">
        <v>0.21060000000000001</v>
      </c>
      <c r="BC953" s="149">
        <v>0.21060000000000001</v>
      </c>
      <c r="BD953" s="138">
        <v>0</v>
      </c>
      <c r="BE953" s="138"/>
      <c r="BF953" s="138"/>
      <c r="BG953" s="136">
        <v>0</v>
      </c>
      <c r="BH953" s="6">
        <v>5.15</v>
      </c>
      <c r="BI953" s="6">
        <v>5.15</v>
      </c>
      <c r="BJ953" s="136">
        <v>194304</v>
      </c>
      <c r="BK953" s="136">
        <v>38349</v>
      </c>
      <c r="BL953" s="136">
        <v>2237</v>
      </c>
      <c r="BM953" s="136">
        <v>153718</v>
      </c>
      <c r="BN953" s="238">
        <v>1167988</v>
      </c>
      <c r="BO953" s="136">
        <v>197953.5</v>
      </c>
      <c r="BP953" s="136">
        <v>349904.42014444497</v>
      </c>
      <c r="BQ953" s="136">
        <v>75266.7441666667</v>
      </c>
      <c r="BR953" s="136">
        <v>798623.87631111103</v>
      </c>
      <c r="BS953" s="136">
        <v>184187.9571</v>
      </c>
      <c r="BT953" s="136">
        <v>21781.767511111098</v>
      </c>
      <c r="BU953" s="136">
        <v>248705.38175555601</v>
      </c>
    </row>
    <row r="954" spans="1:73">
      <c r="A954" s="4" t="s">
        <v>105</v>
      </c>
      <c r="B954" s="137">
        <v>35</v>
      </c>
      <c r="C954" s="137">
        <v>1998</v>
      </c>
      <c r="D954" s="190">
        <v>637808</v>
      </c>
      <c r="E954" s="141">
        <v>339414</v>
      </c>
      <c r="F954" s="141">
        <v>10091</v>
      </c>
      <c r="G954" s="191">
        <v>2.9</v>
      </c>
      <c r="H954" s="209"/>
      <c r="I954" s="209"/>
      <c r="J954" s="209"/>
      <c r="K954" s="145">
        <v>17070</v>
      </c>
      <c r="L954" s="197"/>
      <c r="N954" s="140">
        <v>15147076</v>
      </c>
      <c r="O954" s="145">
        <v>96039</v>
      </c>
      <c r="P954" s="145">
        <v>8892</v>
      </c>
      <c r="Q954" s="145">
        <v>3322</v>
      </c>
      <c r="R954" s="145">
        <v>33801.410000000003</v>
      </c>
      <c r="S954" s="145">
        <v>14025</v>
      </c>
      <c r="T954" s="145">
        <v>333</v>
      </c>
      <c r="U954" s="145">
        <v>457</v>
      </c>
      <c r="V954" s="145">
        <v>517</v>
      </c>
      <c r="W954" s="145">
        <v>122</v>
      </c>
      <c r="X954" s="145">
        <v>224</v>
      </c>
      <c r="Y954" s="145">
        <v>321</v>
      </c>
      <c r="Z954" s="145">
        <v>408</v>
      </c>
      <c r="AA954" s="136">
        <f>ROUND((T954+X954)-MAX(0.3*(T954-134-250),0),0)</f>
        <v>557</v>
      </c>
      <c r="AB954" s="136">
        <f>ROUND((U954+Y954)-MAX(0.3*(U954-134-250),0),0)</f>
        <v>756</v>
      </c>
      <c r="AC954" s="136">
        <f>ROUND((V954+Z954)-MAX(0.3*(V954-134-250),0),0)</f>
        <v>885</v>
      </c>
      <c r="AD954" s="203">
        <v>734</v>
      </c>
      <c r="AE954" s="136">
        <v>494</v>
      </c>
      <c r="AF954" s="136">
        <v>0</v>
      </c>
      <c r="AG954" s="136">
        <f>SUM(AE954:AF954)</f>
        <v>494</v>
      </c>
      <c r="AH954" s="136">
        <f>ROUND((AG954+W954)-MAX(0.3*(AG954-134-250),0),0)</f>
        <v>583</v>
      </c>
      <c r="AI954" s="203">
        <v>97</v>
      </c>
      <c r="AJ954" s="204">
        <v>15.1</v>
      </c>
      <c r="AK954" s="136">
        <v>0</v>
      </c>
      <c r="AL954" s="136">
        <v>23</v>
      </c>
      <c r="AM954" s="136">
        <v>75</v>
      </c>
      <c r="AN954" s="6">
        <v>0.23</v>
      </c>
      <c r="AO954" s="136">
        <v>20</v>
      </c>
      <c r="AP954" s="136">
        <v>29</v>
      </c>
      <c r="AQ954" s="6">
        <v>0.41</v>
      </c>
      <c r="AR954" s="149">
        <v>7.6499999999999999E-2</v>
      </c>
      <c r="AS954" s="149">
        <v>0.34</v>
      </c>
      <c r="AT954" s="149">
        <v>0.4</v>
      </c>
      <c r="AU954" s="149">
        <v>0.4</v>
      </c>
      <c r="AV954" s="136">
        <v>341</v>
      </c>
      <c r="AW954" s="136">
        <v>2271</v>
      </c>
      <c r="AX954" s="136">
        <v>3756</v>
      </c>
      <c r="AY954" s="136">
        <v>3756</v>
      </c>
      <c r="AZ954" s="149">
        <v>7.6499999999999999E-2</v>
      </c>
      <c r="BA954" s="149">
        <v>0.1598</v>
      </c>
      <c r="BB954" s="149">
        <v>0.21060000000000001</v>
      </c>
      <c r="BC954" s="149">
        <v>0.21060000000000001</v>
      </c>
      <c r="BD954" s="138">
        <v>0</v>
      </c>
      <c r="BE954" s="138"/>
      <c r="BF954" s="138"/>
      <c r="BG954" s="136">
        <v>0</v>
      </c>
      <c r="BH954" s="6">
        <v>5.15</v>
      </c>
      <c r="BI954" s="6">
        <v>5.15</v>
      </c>
      <c r="BJ954" s="136">
        <v>8506</v>
      </c>
      <c r="BK954" s="136">
        <v>1471</v>
      </c>
      <c r="BL954" s="136">
        <v>83</v>
      </c>
      <c r="BM954" s="136">
        <v>6952</v>
      </c>
      <c r="BN954" s="238">
        <v>62280</v>
      </c>
      <c r="BO954" s="136">
        <v>15809.583333333369</v>
      </c>
      <c r="BP954" s="136">
        <v>21455.3710888889</v>
      </c>
      <c r="BQ954" s="136">
        <v>7186.7918444444504</v>
      </c>
      <c r="BR954" s="136">
        <v>83077.430188888902</v>
      </c>
      <c r="BS954" s="136">
        <v>6778.2175111111101</v>
      </c>
      <c r="BT954" s="136">
        <v>906.27605555555601</v>
      </c>
      <c r="BU954" s="136">
        <v>11564.665000000001</v>
      </c>
    </row>
    <row r="955" spans="1:73">
      <c r="A955" s="4" t="s">
        <v>106</v>
      </c>
      <c r="B955" s="137">
        <v>36</v>
      </c>
      <c r="C955" s="137">
        <v>1998</v>
      </c>
      <c r="D955" s="190">
        <v>11237752</v>
      </c>
      <c r="E955" s="141">
        <v>5460917</v>
      </c>
      <c r="F955" s="141">
        <v>246193</v>
      </c>
      <c r="G955" s="191">
        <v>4.3</v>
      </c>
      <c r="H955" s="209"/>
      <c r="I955" s="209"/>
      <c r="J955" s="209"/>
      <c r="K955" s="145">
        <v>360827</v>
      </c>
      <c r="L955" s="197"/>
      <c r="N955" s="140">
        <v>298353863</v>
      </c>
      <c r="O955" s="145">
        <v>1665662</v>
      </c>
      <c r="P955" s="145">
        <v>366439</v>
      </c>
      <c r="Q955" s="145">
        <v>140286</v>
      </c>
      <c r="R955" s="145">
        <v>733564.7</v>
      </c>
      <c r="S955" s="145">
        <v>331614.3</v>
      </c>
      <c r="T955" s="145">
        <v>279</v>
      </c>
      <c r="U955" s="145">
        <v>341</v>
      </c>
      <c r="V955" s="145">
        <v>421</v>
      </c>
      <c r="W955" s="145">
        <v>122</v>
      </c>
      <c r="X955" s="145">
        <v>224</v>
      </c>
      <c r="Y955" s="145">
        <v>321</v>
      </c>
      <c r="Z955" s="145">
        <v>408</v>
      </c>
      <c r="AA955" s="136">
        <f>ROUND((T955+X955)-MAX(0.3*(T955-134-250),0),0)</f>
        <v>503</v>
      </c>
      <c r="AB955" s="136">
        <f>ROUND((U955+Y955)-MAX(0.3*(U955-134-250),0),0)</f>
        <v>662</v>
      </c>
      <c r="AC955" s="136">
        <f>ROUND((V955+Z955)-MAX(0.3*(V955-134-250),0),0)</f>
        <v>818</v>
      </c>
      <c r="AD955" s="203">
        <v>35417</v>
      </c>
      <c r="AE955" s="136">
        <v>494</v>
      </c>
      <c r="AF955" s="136">
        <v>0</v>
      </c>
      <c r="AG955" s="136">
        <f>SUM(AE955:AF955)</f>
        <v>494</v>
      </c>
      <c r="AH955" s="136">
        <f>ROUND((AG955+W955)-MAX(0.3*(AG955-134-250),0),0)</f>
        <v>583</v>
      </c>
      <c r="AI955" s="203">
        <v>1253</v>
      </c>
      <c r="AJ955" s="204">
        <v>11.2</v>
      </c>
      <c r="AK955" s="136">
        <v>0</v>
      </c>
      <c r="AL955" s="136">
        <v>41</v>
      </c>
      <c r="AM955" s="136">
        <v>56</v>
      </c>
      <c r="AN955" s="6">
        <v>0.42</v>
      </c>
      <c r="AO955" s="136">
        <v>13</v>
      </c>
      <c r="AP955" s="136">
        <v>20</v>
      </c>
      <c r="AQ955" s="6">
        <v>0.39</v>
      </c>
      <c r="AR955" s="149">
        <v>7.6499999999999999E-2</v>
      </c>
      <c r="AS955" s="149">
        <v>0.34</v>
      </c>
      <c r="AT955" s="149">
        <v>0.4</v>
      </c>
      <c r="AU955" s="149">
        <v>0.4</v>
      </c>
      <c r="AV955" s="136">
        <v>341</v>
      </c>
      <c r="AW955" s="136">
        <v>2271</v>
      </c>
      <c r="AX955" s="136">
        <v>3756</v>
      </c>
      <c r="AY955" s="136">
        <v>3756</v>
      </c>
      <c r="AZ955" s="149">
        <v>7.6499999999999999E-2</v>
      </c>
      <c r="BA955" s="149">
        <v>0.1598</v>
      </c>
      <c r="BB955" s="149">
        <v>0.21060000000000001</v>
      </c>
      <c r="BC955" s="149">
        <v>0.21060000000000001</v>
      </c>
      <c r="BD955" s="138">
        <v>0</v>
      </c>
      <c r="BE955" s="138"/>
      <c r="BF955" s="138"/>
      <c r="BG955" s="136">
        <v>0</v>
      </c>
      <c r="BH955" s="6">
        <v>5.15</v>
      </c>
      <c r="BI955" s="6">
        <v>4.25</v>
      </c>
      <c r="BJ955" s="136">
        <v>248540</v>
      </c>
      <c r="BK955" s="136">
        <v>18991</v>
      </c>
      <c r="BL955" s="136">
        <v>2338</v>
      </c>
      <c r="BM955" s="136">
        <v>227211</v>
      </c>
      <c r="BN955" s="238">
        <v>1290776</v>
      </c>
      <c r="BO955" s="136">
        <v>250814.58333333299</v>
      </c>
      <c r="BP955" s="136">
        <v>365970.671844444</v>
      </c>
      <c r="BQ955" s="136">
        <v>69334.422911111105</v>
      </c>
      <c r="BR955" s="136">
        <v>964141.07633333304</v>
      </c>
      <c r="BS955" s="136">
        <v>142379.652044444</v>
      </c>
      <c r="BT955" s="136">
        <v>9067.8791333333302</v>
      </c>
      <c r="BU955" s="136">
        <v>172159.53494444399</v>
      </c>
    </row>
    <row r="956" spans="1:73">
      <c r="A956" s="4" t="s">
        <v>107</v>
      </c>
      <c r="B956" s="137">
        <v>37</v>
      </c>
      <c r="C956" s="137">
        <v>1998</v>
      </c>
      <c r="D956" s="190">
        <v>3339478</v>
      </c>
      <c r="E956" s="141">
        <v>1567803</v>
      </c>
      <c r="F956" s="141">
        <v>69649</v>
      </c>
      <c r="G956" s="191">
        <v>4.3</v>
      </c>
      <c r="H956" s="209"/>
      <c r="I956" s="209"/>
      <c r="J956" s="209"/>
      <c r="K956" s="145">
        <v>80902</v>
      </c>
      <c r="L956" s="197"/>
      <c r="N956" s="140">
        <v>74608546</v>
      </c>
      <c r="O956" s="145">
        <v>171483</v>
      </c>
      <c r="P956" s="145">
        <v>71439</v>
      </c>
      <c r="Q956" s="145">
        <v>24462</v>
      </c>
      <c r="R956" s="145">
        <v>287837.09999999998</v>
      </c>
      <c r="S956" s="145">
        <v>119290.9</v>
      </c>
      <c r="T956" s="145">
        <v>238</v>
      </c>
      <c r="U956" s="145">
        <v>292</v>
      </c>
      <c r="V956" s="145">
        <v>380</v>
      </c>
      <c r="W956" s="145">
        <v>122</v>
      </c>
      <c r="X956" s="145">
        <v>224</v>
      </c>
      <c r="Y956" s="145">
        <v>321</v>
      </c>
      <c r="Z956" s="145">
        <v>408</v>
      </c>
      <c r="AA956" s="136">
        <f>ROUND((T956+X956)-MAX(0.3*(T956-134-250),0),0)</f>
        <v>462</v>
      </c>
      <c r="AB956" s="136">
        <f>ROUND((U956+Y956)-MAX(0.3*(U956-134-250),0),0)</f>
        <v>613</v>
      </c>
      <c r="AC956" s="136">
        <f>ROUND((V956+Z956)-MAX(0.3*(V956-134-250),0),0)</f>
        <v>788</v>
      </c>
      <c r="AD956" s="203">
        <v>6852</v>
      </c>
      <c r="AE956" s="136">
        <v>494</v>
      </c>
      <c r="AF956" s="136">
        <v>53</v>
      </c>
      <c r="AG956" s="136">
        <f>SUM(AE956:AF956)</f>
        <v>547</v>
      </c>
      <c r="AH956" s="136">
        <f>ROUND((AG956+W956)-MAX(0.3*(AG956-134-250),0),0)</f>
        <v>620</v>
      </c>
      <c r="AI956" s="203">
        <v>458</v>
      </c>
      <c r="AJ956" s="204">
        <v>14.1</v>
      </c>
      <c r="AK956" s="136">
        <v>0</v>
      </c>
      <c r="AL956" s="136">
        <v>65</v>
      </c>
      <c r="AM956" s="136">
        <v>36</v>
      </c>
      <c r="AN956" s="6">
        <v>0.64</v>
      </c>
      <c r="AO956" s="136">
        <v>36</v>
      </c>
      <c r="AP956" s="136">
        <v>12</v>
      </c>
      <c r="AQ956" s="6">
        <v>0.75</v>
      </c>
      <c r="AR956" s="149">
        <v>7.6499999999999999E-2</v>
      </c>
      <c r="AS956" s="149">
        <v>0.34</v>
      </c>
      <c r="AT956" s="149">
        <v>0.4</v>
      </c>
      <c r="AU956" s="149">
        <v>0.4</v>
      </c>
      <c r="AV956" s="136">
        <v>341</v>
      </c>
      <c r="AW956" s="136">
        <v>2271</v>
      </c>
      <c r="AX956" s="136">
        <v>3756</v>
      </c>
      <c r="AY956" s="136">
        <v>3756</v>
      </c>
      <c r="AZ956" s="149">
        <v>7.6499999999999999E-2</v>
      </c>
      <c r="BA956" s="149">
        <v>0.1598</v>
      </c>
      <c r="BB956" s="149">
        <v>0.21060000000000001</v>
      </c>
      <c r="BC956" s="149">
        <v>0.21060000000000001</v>
      </c>
      <c r="BD956" s="138">
        <v>0</v>
      </c>
      <c r="BE956" s="138"/>
      <c r="BF956" s="138"/>
      <c r="BG956" s="136">
        <v>0</v>
      </c>
      <c r="BH956" s="6">
        <v>5.15</v>
      </c>
      <c r="BI956" s="6">
        <v>5.15</v>
      </c>
      <c r="BJ956" s="136">
        <v>73365</v>
      </c>
      <c r="BK956" s="136">
        <v>12367</v>
      </c>
      <c r="BL956" s="136">
        <v>907</v>
      </c>
      <c r="BM956" s="136">
        <v>60091</v>
      </c>
      <c r="BN956" s="238">
        <v>402672</v>
      </c>
      <c r="BO956" s="136">
        <v>109580.91666666666</v>
      </c>
      <c r="BP956" s="136">
        <v>183871.1041</v>
      </c>
      <c r="BQ956" s="136">
        <v>39617.9571222222</v>
      </c>
      <c r="BR956" s="136">
        <v>365930.96007777803</v>
      </c>
      <c r="BS956" s="136">
        <v>95752.340533333307</v>
      </c>
      <c r="BT956" s="136">
        <v>11936.151655555601</v>
      </c>
      <c r="BU956" s="136">
        <v>128238.882888889</v>
      </c>
    </row>
    <row r="957" spans="1:73">
      <c r="A957" s="4" t="s">
        <v>108</v>
      </c>
      <c r="B957" s="137">
        <v>38</v>
      </c>
      <c r="C957" s="137">
        <v>1998</v>
      </c>
      <c r="D957" s="190">
        <v>3282055</v>
      </c>
      <c r="E957" s="141">
        <v>1677740</v>
      </c>
      <c r="F957" s="141">
        <v>102236</v>
      </c>
      <c r="G957" s="191">
        <v>5.7</v>
      </c>
      <c r="H957" s="209"/>
      <c r="I957" s="209"/>
      <c r="J957" s="209"/>
      <c r="K957" s="145">
        <v>105614</v>
      </c>
      <c r="L957" s="197"/>
      <c r="N957" s="140">
        <v>87222632</v>
      </c>
      <c r="O957" s="145">
        <v>409039</v>
      </c>
      <c r="P957" s="145">
        <v>47917</v>
      </c>
      <c r="Q957" s="145">
        <v>18242</v>
      </c>
      <c r="R957" s="145">
        <v>238446.3</v>
      </c>
      <c r="S957" s="145">
        <v>110933.2</v>
      </c>
      <c r="T957" s="145">
        <v>395</v>
      </c>
      <c r="U957" s="145">
        <v>460</v>
      </c>
      <c r="V957" s="145">
        <v>565</v>
      </c>
      <c r="W957" s="145">
        <v>122</v>
      </c>
      <c r="X957" s="145">
        <v>224</v>
      </c>
      <c r="Y957" s="145">
        <v>321</v>
      </c>
      <c r="Z957" s="145">
        <v>408</v>
      </c>
      <c r="AA957" s="136">
        <f>ROUND((T957+X957)-MAX(0.3*(T957-134-250),0),0)</f>
        <v>616</v>
      </c>
      <c r="AB957" s="136">
        <f>ROUND((U957+Y957)-MAX(0.3*(U957-134-250),0),0)</f>
        <v>758</v>
      </c>
      <c r="AC957" s="136">
        <f>ROUND((V957+Z957)-MAX(0.3*(V957-134-250),0),0)</f>
        <v>919</v>
      </c>
      <c r="AD957" s="203">
        <v>4014</v>
      </c>
      <c r="AE957" s="136">
        <v>494</v>
      </c>
      <c r="AF957" s="136">
        <v>2</v>
      </c>
      <c r="AG957" s="136">
        <f>SUM(AE957:AF957)</f>
        <v>496</v>
      </c>
      <c r="AH957" s="136">
        <f>ROUND((AG957+W957)-MAX(0.3*(AG957-134-250),0),0)</f>
        <v>584</v>
      </c>
      <c r="AI957" s="203">
        <v>503</v>
      </c>
      <c r="AJ957" s="204">
        <v>15</v>
      </c>
      <c r="AK957" s="136">
        <v>1</v>
      </c>
      <c r="AL957" s="136">
        <v>26</v>
      </c>
      <c r="AM957" s="136">
        <v>34</v>
      </c>
      <c r="AN957" s="6">
        <v>0.43</v>
      </c>
      <c r="AO957" s="136">
        <v>11</v>
      </c>
      <c r="AP957" s="136">
        <v>19</v>
      </c>
      <c r="AQ957" s="6">
        <v>0.37</v>
      </c>
      <c r="AR957" s="149">
        <v>7.6499999999999999E-2</v>
      </c>
      <c r="AS957" s="149">
        <v>0.34</v>
      </c>
      <c r="AT957" s="149">
        <v>0.4</v>
      </c>
      <c r="AU957" s="149">
        <v>0.4</v>
      </c>
      <c r="AV957" s="136">
        <v>341</v>
      </c>
      <c r="AW957" s="136">
        <v>2271</v>
      </c>
      <c r="AX957" s="136">
        <v>3756</v>
      </c>
      <c r="AY957" s="136">
        <v>3756</v>
      </c>
      <c r="AZ957" s="149">
        <v>7.6499999999999999E-2</v>
      </c>
      <c r="BA957" s="149">
        <v>0.1598</v>
      </c>
      <c r="BB957" s="149">
        <v>0.21060000000000001</v>
      </c>
      <c r="BC957" s="149">
        <v>0.21060000000000001</v>
      </c>
      <c r="BD957" s="138">
        <v>0.05</v>
      </c>
      <c r="BE957" s="138"/>
      <c r="BF957" s="138"/>
      <c r="BG957" s="136">
        <v>0</v>
      </c>
      <c r="BH957" s="6">
        <v>5.15</v>
      </c>
      <c r="BI957" s="6">
        <v>6</v>
      </c>
      <c r="BJ957" s="136">
        <v>49046</v>
      </c>
      <c r="BK957" s="136">
        <v>7108</v>
      </c>
      <c r="BL957" s="136">
        <v>627</v>
      </c>
      <c r="BM957" s="136">
        <v>41311</v>
      </c>
      <c r="BN957" s="238">
        <v>511171</v>
      </c>
      <c r="BO957" s="136">
        <v>91340.5</v>
      </c>
      <c r="BP957" s="136">
        <v>114592.285177778</v>
      </c>
      <c r="BQ957" s="136">
        <v>27135.008766666699</v>
      </c>
      <c r="BR957" s="136">
        <v>262469.97481111099</v>
      </c>
      <c r="BS957" s="136">
        <v>61831.2674555556</v>
      </c>
      <c r="BT957" s="136">
        <v>6577.5700333333298</v>
      </c>
      <c r="BU957" s="136">
        <v>82019.777066666706</v>
      </c>
    </row>
    <row r="958" spans="1:73">
      <c r="A958" s="4" t="s">
        <v>109</v>
      </c>
      <c r="B958" s="137">
        <v>39</v>
      </c>
      <c r="C958" s="137">
        <v>1998</v>
      </c>
      <c r="D958" s="190">
        <v>12002329</v>
      </c>
      <c r="E958" s="141">
        <v>5783197</v>
      </c>
      <c r="F958" s="141">
        <v>279933</v>
      </c>
      <c r="G958" s="191">
        <v>4.5999999999999996</v>
      </c>
      <c r="H958" s="209"/>
      <c r="I958" s="209"/>
      <c r="J958" s="209"/>
      <c r="K958" s="145">
        <v>373337</v>
      </c>
      <c r="L958" s="197"/>
      <c r="N958" s="140">
        <v>334828567</v>
      </c>
      <c r="O958" s="145">
        <v>301117</v>
      </c>
      <c r="P958" s="145">
        <v>377611</v>
      </c>
      <c r="Q958" s="145">
        <v>134975</v>
      </c>
      <c r="R958" s="145">
        <v>906734.5</v>
      </c>
      <c r="S958" s="145">
        <v>400169.8</v>
      </c>
      <c r="T958" s="145">
        <v>330</v>
      </c>
      <c r="U958" s="145">
        <v>421</v>
      </c>
      <c r="V958" s="145">
        <v>514</v>
      </c>
      <c r="W958" s="145">
        <v>122</v>
      </c>
      <c r="X958" s="145">
        <v>224</v>
      </c>
      <c r="Y958" s="145">
        <v>321</v>
      </c>
      <c r="Z958" s="145">
        <v>408</v>
      </c>
      <c r="AA958" s="136">
        <f>ROUND((T958+X958)-MAX(0.3*(T958-134-250),0),0)</f>
        <v>554</v>
      </c>
      <c r="AB958" s="136">
        <f>ROUND((U958+Y958)-MAX(0.3*(U958-134-250),0),0)</f>
        <v>731</v>
      </c>
      <c r="AC958" s="136">
        <f>ROUND((V958+Z958)-MAX(0.3*(V958-134-250),0),0)</f>
        <v>883</v>
      </c>
      <c r="AD958" s="203">
        <v>25773</v>
      </c>
      <c r="AE958" s="136">
        <v>494</v>
      </c>
      <c r="AF958" s="136">
        <v>27</v>
      </c>
      <c r="AG958" s="136">
        <f>SUM(AE958:AF958)</f>
        <v>521</v>
      </c>
      <c r="AH958" s="136">
        <f>ROUND((AG958+W958)-MAX(0.3*(AG958-134-250),0),0)</f>
        <v>602</v>
      </c>
      <c r="AI958" s="203">
        <v>1338</v>
      </c>
      <c r="AJ958" s="204">
        <v>11.3</v>
      </c>
      <c r="AK958" s="136">
        <v>0</v>
      </c>
      <c r="AL958" s="136">
        <v>100</v>
      </c>
      <c r="AM958" s="136">
        <v>102</v>
      </c>
      <c r="AN958" s="6">
        <v>0.5</v>
      </c>
      <c r="AO958" s="136">
        <v>21</v>
      </c>
      <c r="AP958" s="136">
        <v>27</v>
      </c>
      <c r="AQ958" s="6">
        <v>0.44</v>
      </c>
      <c r="AR958" s="149">
        <v>7.6499999999999999E-2</v>
      </c>
      <c r="AS958" s="149">
        <v>0.34</v>
      </c>
      <c r="AT958" s="149">
        <v>0.4</v>
      </c>
      <c r="AU958" s="149">
        <v>0.4</v>
      </c>
      <c r="AV958" s="136">
        <v>341</v>
      </c>
      <c r="AW958" s="136">
        <v>2271</v>
      </c>
      <c r="AX958" s="136">
        <v>3756</v>
      </c>
      <c r="AY958" s="136">
        <v>3756</v>
      </c>
      <c r="AZ958" s="149">
        <v>7.6499999999999999E-2</v>
      </c>
      <c r="BA958" s="149">
        <v>0.1598</v>
      </c>
      <c r="BB958" s="149">
        <v>0.21060000000000001</v>
      </c>
      <c r="BC958" s="149">
        <v>0.21060000000000001</v>
      </c>
      <c r="BD958" s="138">
        <v>0</v>
      </c>
      <c r="BE958" s="138"/>
      <c r="BF958" s="138"/>
      <c r="BG958" s="136">
        <v>0</v>
      </c>
      <c r="BH958" s="6">
        <v>5.15</v>
      </c>
      <c r="BI958" s="6">
        <v>5.15</v>
      </c>
      <c r="BJ958" s="136">
        <v>275662</v>
      </c>
      <c r="BK958" s="136">
        <v>38846</v>
      </c>
      <c r="BL958" s="136">
        <v>2603</v>
      </c>
      <c r="BM958" s="136">
        <v>234213</v>
      </c>
      <c r="BN958" s="238">
        <v>1523120</v>
      </c>
      <c r="BO958" s="136">
        <v>246337.16666666701</v>
      </c>
      <c r="BP958" s="136">
        <v>387694.33615555603</v>
      </c>
      <c r="BQ958" s="136">
        <v>75713.4123777778</v>
      </c>
      <c r="BR958" s="136">
        <v>1006184.70575556</v>
      </c>
      <c r="BS958" s="136">
        <v>138466.60428888901</v>
      </c>
      <c r="BT958" s="136">
        <v>11688.787211111099</v>
      </c>
      <c r="BU958" s="136">
        <v>180690.99843333301</v>
      </c>
    </row>
    <row r="959" spans="1:73">
      <c r="A959" s="4" t="s">
        <v>110</v>
      </c>
      <c r="B959" s="137">
        <v>40</v>
      </c>
      <c r="C959" s="137">
        <v>1998</v>
      </c>
      <c r="D959" s="190">
        <v>987704</v>
      </c>
      <c r="E959" s="141">
        <v>508064</v>
      </c>
      <c r="F959" s="141">
        <v>24545</v>
      </c>
      <c r="G959" s="191">
        <v>4.5999999999999996</v>
      </c>
      <c r="H959" s="209"/>
      <c r="I959" s="209"/>
      <c r="J959" s="209"/>
      <c r="K959" s="145">
        <v>30550</v>
      </c>
      <c r="L959" s="197"/>
      <c r="N959" s="140">
        <v>28275413</v>
      </c>
      <c r="O959" s="145">
        <v>10742</v>
      </c>
      <c r="P959" s="145">
        <v>54365</v>
      </c>
      <c r="Q959" s="145">
        <v>19308</v>
      </c>
      <c r="R959" s="145">
        <v>72300.75</v>
      </c>
      <c r="S959" s="145">
        <v>32399.33</v>
      </c>
      <c r="T959" s="145">
        <v>449</v>
      </c>
      <c r="U959" s="145">
        <v>554</v>
      </c>
      <c r="V959" s="145">
        <v>632</v>
      </c>
      <c r="W959" s="145">
        <v>122</v>
      </c>
      <c r="X959" s="145">
        <v>224</v>
      </c>
      <c r="Y959" s="145">
        <v>321</v>
      </c>
      <c r="Z959" s="145">
        <v>408</v>
      </c>
      <c r="AA959" s="136">
        <f>ROUND((T959+X959)-MAX(0.3*(T959-134-250),0),0)</f>
        <v>654</v>
      </c>
      <c r="AB959" s="136">
        <f>ROUND((U959+Y959)-MAX(0.3*(U959-134-250),0),0)</f>
        <v>824</v>
      </c>
      <c r="AC959" s="136">
        <f>ROUND((V959+Z959)-MAX(0.3*(V959-134-250),0),0)</f>
        <v>966</v>
      </c>
      <c r="AD959" s="203">
        <v>2529</v>
      </c>
      <c r="AE959" s="136">
        <v>494</v>
      </c>
      <c r="AF959" s="136">
        <v>64</v>
      </c>
      <c r="AG959" s="136">
        <f>SUM(AE959:AF959)</f>
        <v>558</v>
      </c>
      <c r="AH959" s="136">
        <f>ROUND((AG959+W959)-MAX(0.3*(AG959-134-250),0),0)</f>
        <v>628</v>
      </c>
      <c r="AI959" s="203">
        <v>112</v>
      </c>
      <c r="AJ959" s="204">
        <v>11.6</v>
      </c>
      <c r="AK959" s="136">
        <v>0</v>
      </c>
      <c r="AL959" s="136">
        <v>84</v>
      </c>
      <c r="AM959" s="136">
        <v>16</v>
      </c>
      <c r="AN959" s="6">
        <v>0.84</v>
      </c>
      <c r="AO959" s="136">
        <v>40</v>
      </c>
      <c r="AP959" s="136">
        <v>10</v>
      </c>
      <c r="AQ959" s="6">
        <v>0.8</v>
      </c>
      <c r="AR959" s="149">
        <v>7.6499999999999999E-2</v>
      </c>
      <c r="AS959" s="149">
        <v>0.34</v>
      </c>
      <c r="AT959" s="149">
        <v>0.4</v>
      </c>
      <c r="AU959" s="149">
        <v>0.4</v>
      </c>
      <c r="AV959" s="136">
        <v>341</v>
      </c>
      <c r="AW959" s="136">
        <v>2271</v>
      </c>
      <c r="AX959" s="136">
        <v>3756</v>
      </c>
      <c r="AY959" s="136">
        <v>3756</v>
      </c>
      <c r="AZ959" s="149">
        <v>7.6499999999999999E-2</v>
      </c>
      <c r="BA959" s="149">
        <v>0.1598</v>
      </c>
      <c r="BB959" s="149">
        <v>0.21060000000000001</v>
      </c>
      <c r="BC959" s="149">
        <v>0.21060000000000001</v>
      </c>
      <c r="BD959" s="138">
        <v>0.27</v>
      </c>
      <c r="BE959" s="138"/>
      <c r="BF959" s="138"/>
      <c r="BG959" s="136">
        <v>0</v>
      </c>
      <c r="BH959" s="6">
        <v>5.15</v>
      </c>
      <c r="BI959" s="6">
        <v>5.15</v>
      </c>
      <c r="BJ959" s="136">
        <v>26158</v>
      </c>
      <c r="BK959" s="136">
        <v>4657</v>
      </c>
      <c r="BL959" s="136">
        <v>238</v>
      </c>
      <c r="BM959" s="136">
        <v>21263</v>
      </c>
      <c r="BN959" s="238">
        <v>153130</v>
      </c>
      <c r="BO959" s="136">
        <v>22768</v>
      </c>
      <c r="BP959" s="136">
        <v>33030.3812777778</v>
      </c>
      <c r="BQ959" s="136">
        <v>3907.8583111111102</v>
      </c>
      <c r="BR959" s="136">
        <v>59286.347833333297</v>
      </c>
      <c r="BS959" s="136">
        <v>7841.4479000000001</v>
      </c>
      <c r="BT959" s="136">
        <v>226.50729999999999</v>
      </c>
      <c r="BU959" s="136">
        <v>8554.9562444444491</v>
      </c>
    </row>
    <row r="960" spans="1:73">
      <c r="A960" s="4" t="s">
        <v>111</v>
      </c>
      <c r="B960" s="137">
        <v>41</v>
      </c>
      <c r="C960" s="137">
        <v>1998</v>
      </c>
      <c r="D960" s="190">
        <v>3839578</v>
      </c>
      <c r="E960" s="141">
        <v>1867808</v>
      </c>
      <c r="F960" s="141">
        <v>73392</v>
      </c>
      <c r="G960" s="191">
        <v>3.8</v>
      </c>
      <c r="H960" s="209"/>
      <c r="I960" s="209"/>
      <c r="J960" s="209"/>
      <c r="K960" s="145">
        <v>104583</v>
      </c>
      <c r="L960" s="197"/>
      <c r="N960" s="140">
        <v>89221438</v>
      </c>
      <c r="O960" s="145">
        <v>124744</v>
      </c>
      <c r="P960" s="145">
        <v>66226</v>
      </c>
      <c r="Q960" s="145">
        <v>25291</v>
      </c>
      <c r="R960" s="145">
        <v>333017.3</v>
      </c>
      <c r="S960" s="145">
        <v>135538.70000000001</v>
      </c>
      <c r="T960" s="145">
        <v>159</v>
      </c>
      <c r="U960" s="145">
        <v>200</v>
      </c>
      <c r="V960" s="145">
        <v>241</v>
      </c>
      <c r="W960" s="145">
        <v>122</v>
      </c>
      <c r="X960" s="145">
        <v>224</v>
      </c>
      <c r="Y960" s="145">
        <v>321</v>
      </c>
      <c r="Z960" s="145">
        <v>408</v>
      </c>
      <c r="AA960" s="136">
        <f>ROUND((T960+X960)-MAX(0.3*(T960-134-250),0),0)</f>
        <v>383</v>
      </c>
      <c r="AB960" s="136">
        <f>ROUND((U960+Y960)-MAX(0.3*(U960-134-250),0),0)</f>
        <v>521</v>
      </c>
      <c r="AC960" s="136">
        <f>ROUND((V960+Z960)-MAX(0.3*(V960-134-250),0),0)</f>
        <v>649</v>
      </c>
      <c r="AD960" s="203">
        <v>8673</v>
      </c>
      <c r="AE960" s="136">
        <v>494</v>
      </c>
      <c r="AF960" s="136">
        <v>0</v>
      </c>
      <c r="AG960" s="136">
        <f>SUM(AE960:AF960)</f>
        <v>494</v>
      </c>
      <c r="AH960" s="136">
        <f>ROUND((AG960+W960)-MAX(0.3*(AG960-134-250),0),0)</f>
        <v>583</v>
      </c>
      <c r="AI960" s="203">
        <v>527</v>
      </c>
      <c r="AJ960" s="204">
        <v>13.7</v>
      </c>
      <c r="AK960" s="136">
        <v>0</v>
      </c>
      <c r="AL960" s="136">
        <v>54</v>
      </c>
      <c r="AM960" s="136">
        <v>65</v>
      </c>
      <c r="AN960" s="6">
        <v>0.45</v>
      </c>
      <c r="AO960" s="136">
        <v>26</v>
      </c>
      <c r="AP960" s="136">
        <v>19</v>
      </c>
      <c r="AQ960" s="6">
        <v>0.57999999999999996</v>
      </c>
      <c r="AR960" s="149">
        <v>7.6499999999999999E-2</v>
      </c>
      <c r="AS960" s="149">
        <v>0.34</v>
      </c>
      <c r="AT960" s="149">
        <v>0.4</v>
      </c>
      <c r="AU960" s="149">
        <v>0.4</v>
      </c>
      <c r="AV960" s="136">
        <v>341</v>
      </c>
      <c r="AW960" s="136">
        <v>2271</v>
      </c>
      <c r="AX960" s="136">
        <v>3756</v>
      </c>
      <c r="AY960" s="136">
        <v>3756</v>
      </c>
      <c r="AZ960" s="149">
        <v>7.6499999999999999E-2</v>
      </c>
      <c r="BA960" s="149">
        <v>0.1598</v>
      </c>
      <c r="BB960" s="149">
        <v>0.21060000000000001</v>
      </c>
      <c r="BC960" s="149">
        <v>0.21060000000000001</v>
      </c>
      <c r="BD960" s="138">
        <v>0</v>
      </c>
      <c r="BE960" s="138"/>
      <c r="BF960" s="138"/>
      <c r="BG960" s="136">
        <v>0</v>
      </c>
      <c r="BH960" s="6">
        <v>5.15</v>
      </c>
      <c r="BI960" s="6">
        <v>5.15</v>
      </c>
      <c r="BJ960" s="136">
        <v>109792</v>
      </c>
      <c r="BK960" s="136">
        <v>19763</v>
      </c>
      <c r="BL960" s="136">
        <v>1673</v>
      </c>
      <c r="BM960" s="136">
        <v>88356</v>
      </c>
      <c r="BN960" s="238">
        <v>594962</v>
      </c>
      <c r="BO960" s="136">
        <v>118556.16666666701</v>
      </c>
      <c r="BP960" s="136">
        <v>243201.03571111101</v>
      </c>
      <c r="BQ960" s="136">
        <v>37279.765144444398</v>
      </c>
      <c r="BR960" s="136">
        <v>465688.24162222201</v>
      </c>
      <c r="BS960" s="136">
        <v>131111.98923333301</v>
      </c>
      <c r="BT960" s="136">
        <v>11611.7003555556</v>
      </c>
      <c r="BU960" s="136">
        <v>165763.034888889</v>
      </c>
    </row>
    <row r="961" spans="1:73">
      <c r="A961" s="4" t="s">
        <v>112</v>
      </c>
      <c r="B961" s="137">
        <v>42</v>
      </c>
      <c r="C961" s="137">
        <v>1998</v>
      </c>
      <c r="D961" s="190">
        <v>730789</v>
      </c>
      <c r="E961" s="141">
        <v>388291</v>
      </c>
      <c r="F961" s="141">
        <v>11151</v>
      </c>
      <c r="G961" s="191">
        <v>2.8</v>
      </c>
      <c r="H961" s="209"/>
      <c r="I961" s="209"/>
      <c r="J961" s="209"/>
      <c r="K961" s="145">
        <v>20671</v>
      </c>
      <c r="N961" s="140">
        <v>18121187</v>
      </c>
      <c r="O961" s="145">
        <v>6598</v>
      </c>
      <c r="P961" s="145">
        <v>10093</v>
      </c>
      <c r="Q961" s="145">
        <v>3837</v>
      </c>
      <c r="R961" s="145">
        <v>45172.91</v>
      </c>
      <c r="S961" s="145">
        <v>16895.669999999998</v>
      </c>
      <c r="T961" s="145">
        <v>380</v>
      </c>
      <c r="U961" s="145">
        <v>430</v>
      </c>
      <c r="V961" s="145">
        <v>478</v>
      </c>
      <c r="W961" s="145">
        <v>122</v>
      </c>
      <c r="X961" s="145">
        <v>224</v>
      </c>
      <c r="Y961" s="145">
        <v>321</v>
      </c>
      <c r="Z961" s="145">
        <v>408</v>
      </c>
      <c r="AA961" s="136">
        <f>ROUND((T961+X961)-MAX(0.3*(T961-134-250),0),0)</f>
        <v>604</v>
      </c>
      <c r="AB961" s="136">
        <f>ROUND((U961+Y961)-MAX(0.3*(U961-134-250),0),0)</f>
        <v>737</v>
      </c>
      <c r="AC961" s="136">
        <f>ROUND((V961+Z961)-MAX(0.3*(V961-134-250),0),0)</f>
        <v>858</v>
      </c>
      <c r="AD961" s="203">
        <v>1452</v>
      </c>
      <c r="AE961" s="136">
        <v>494</v>
      </c>
      <c r="AF961" s="136">
        <v>15</v>
      </c>
      <c r="AG961" s="136">
        <f>SUM(AE961:AF961)</f>
        <v>509</v>
      </c>
      <c r="AH961" s="136">
        <f>ROUND((AG961+W961)-MAX(0.3*(AG961-134-250),0),0)</f>
        <v>594</v>
      </c>
      <c r="AI961" s="203">
        <v>77</v>
      </c>
      <c r="AJ961" s="204">
        <v>10.8</v>
      </c>
      <c r="AK961" s="136">
        <v>0</v>
      </c>
      <c r="AL961" s="136">
        <v>24</v>
      </c>
      <c r="AM961" s="136">
        <v>46</v>
      </c>
      <c r="AN961" s="6">
        <v>0.34</v>
      </c>
      <c r="AO961" s="136">
        <v>16</v>
      </c>
      <c r="AP961" s="136">
        <v>19</v>
      </c>
      <c r="AQ961" s="6">
        <v>0.46</v>
      </c>
      <c r="AR961" s="149">
        <v>7.6499999999999999E-2</v>
      </c>
      <c r="AS961" s="149">
        <v>0.34</v>
      </c>
      <c r="AT961" s="149">
        <v>0.4</v>
      </c>
      <c r="AU961" s="149">
        <v>0.4</v>
      </c>
      <c r="AV961" s="136">
        <v>341</v>
      </c>
      <c r="AW961" s="136">
        <v>2271</v>
      </c>
      <c r="AX961" s="136">
        <v>3756</v>
      </c>
      <c r="AY961" s="136">
        <v>3756</v>
      </c>
      <c r="AZ961" s="149">
        <v>7.6499999999999999E-2</v>
      </c>
      <c r="BA961" s="149">
        <v>0.1598</v>
      </c>
      <c r="BB961" s="149">
        <v>0.21060000000000001</v>
      </c>
      <c r="BC961" s="149">
        <v>0.21060000000000001</v>
      </c>
      <c r="BD961" s="138">
        <v>0</v>
      </c>
      <c r="BE961" s="138"/>
      <c r="BF961" s="138"/>
      <c r="BG961" s="136">
        <v>0</v>
      </c>
      <c r="BH961" s="6">
        <v>5.15</v>
      </c>
      <c r="BI961" s="6">
        <v>5.15</v>
      </c>
      <c r="BJ961" s="136">
        <v>13172</v>
      </c>
      <c r="BK961" s="136">
        <v>2198</v>
      </c>
      <c r="BL961" s="136">
        <v>116</v>
      </c>
      <c r="BM961" s="136">
        <v>10858</v>
      </c>
      <c r="BN961" s="238">
        <v>79537</v>
      </c>
      <c r="BO961" s="136">
        <v>20507.083333333339</v>
      </c>
      <c r="BP961" s="136">
        <v>34460.914711111101</v>
      </c>
      <c r="BQ961" s="136">
        <v>10450.347611111099</v>
      </c>
      <c r="BR961" s="136">
        <v>104143.833155556</v>
      </c>
      <c r="BS961" s="136">
        <v>11736.611122222201</v>
      </c>
      <c r="BT961" s="136">
        <v>1079.8615888888901</v>
      </c>
      <c r="BU961" s="136">
        <v>15188.061855555599</v>
      </c>
    </row>
    <row r="962" spans="1:73">
      <c r="A962" s="4" t="s">
        <v>113</v>
      </c>
      <c r="B962" s="137">
        <v>43</v>
      </c>
      <c r="C962" s="137">
        <v>1998</v>
      </c>
      <c r="D962" s="190">
        <v>5432679</v>
      </c>
      <c r="E962" s="141">
        <v>2691517</v>
      </c>
      <c r="F962" s="141">
        <v>120873</v>
      </c>
      <c r="G962" s="191">
        <v>4.3</v>
      </c>
      <c r="H962" s="209"/>
      <c r="I962" s="209"/>
      <c r="J962" s="209"/>
      <c r="K962" s="145">
        <v>166720</v>
      </c>
      <c r="L962" s="197"/>
      <c r="N962" s="140">
        <v>140429185</v>
      </c>
      <c r="O962" s="145">
        <v>61506</v>
      </c>
      <c r="P962" s="145">
        <v>148540</v>
      </c>
      <c r="Q962" s="145">
        <v>57372</v>
      </c>
      <c r="R962" s="145">
        <v>538466.69999999995</v>
      </c>
      <c r="S962" s="145">
        <v>231724.4</v>
      </c>
      <c r="T962" s="145">
        <v>142</v>
      </c>
      <c r="U962" s="145">
        <v>185</v>
      </c>
      <c r="V962" s="145">
        <v>226</v>
      </c>
      <c r="W962" s="145">
        <v>122</v>
      </c>
      <c r="X962" s="145">
        <v>224</v>
      </c>
      <c r="Y962" s="145">
        <v>321</v>
      </c>
      <c r="Z962" s="145">
        <v>408</v>
      </c>
      <c r="AA962" s="136">
        <f>ROUND((T962+X962)-MAX(0.3*(T962-134-250),0),0)</f>
        <v>366</v>
      </c>
      <c r="AB962" s="136">
        <f>ROUND((U962+Y962)-MAX(0.3*(U962-134-250),0),0)</f>
        <v>506</v>
      </c>
      <c r="AC962" s="136">
        <f>ROUND((V962+Z962)-MAX(0.3*(V962-134-250),0),0)</f>
        <v>634</v>
      </c>
      <c r="AD962" s="203">
        <v>17955</v>
      </c>
      <c r="AE962" s="136">
        <v>494</v>
      </c>
      <c r="AF962" s="136">
        <v>0</v>
      </c>
      <c r="AG962" s="136">
        <f>SUM(AE962:AF962)</f>
        <v>494</v>
      </c>
      <c r="AH962" s="136">
        <f>ROUND((AG962+W962)-MAX(0.3*(AG962-134-250),0),0)</f>
        <v>583</v>
      </c>
      <c r="AI962" s="203">
        <v>749</v>
      </c>
      <c r="AJ962" s="204">
        <v>13.4</v>
      </c>
      <c r="AK962" s="136">
        <v>0</v>
      </c>
      <c r="AL962" s="136">
        <v>59</v>
      </c>
      <c r="AM962" s="136">
        <v>40</v>
      </c>
      <c r="AN962" s="6">
        <v>0.6</v>
      </c>
      <c r="AO962" s="136">
        <v>16</v>
      </c>
      <c r="AP962" s="136">
        <v>17</v>
      </c>
      <c r="AQ962" s="6">
        <v>0.48</v>
      </c>
      <c r="AR962" s="149">
        <v>7.6499999999999999E-2</v>
      </c>
      <c r="AS962" s="149">
        <v>0.34</v>
      </c>
      <c r="AT962" s="149">
        <v>0.4</v>
      </c>
      <c r="AU962" s="149">
        <v>0.4</v>
      </c>
      <c r="AV962" s="136">
        <v>341</v>
      </c>
      <c r="AW962" s="136">
        <v>2271</v>
      </c>
      <c r="AX962" s="136">
        <v>3756</v>
      </c>
      <c r="AY962" s="136">
        <v>3756</v>
      </c>
      <c r="AZ962" s="149">
        <v>7.6499999999999999E-2</v>
      </c>
      <c r="BA962" s="149">
        <v>0.1598</v>
      </c>
      <c r="BB962" s="149">
        <v>0.21060000000000001</v>
      </c>
      <c r="BC962" s="149">
        <v>0.21060000000000001</v>
      </c>
      <c r="BD962" s="138">
        <v>0</v>
      </c>
      <c r="BE962" s="138"/>
      <c r="BF962" s="138"/>
      <c r="BG962" s="136">
        <v>0</v>
      </c>
      <c r="BH962" s="6">
        <v>5.15</v>
      </c>
      <c r="BI962" s="6">
        <v>5.15</v>
      </c>
      <c r="BJ962" s="136">
        <v>170156</v>
      </c>
      <c r="BK962" s="136">
        <v>26690</v>
      </c>
      <c r="BL962" s="136">
        <v>1776</v>
      </c>
      <c r="BM962" s="136">
        <v>141690</v>
      </c>
      <c r="BN962" s="238">
        <v>1843661</v>
      </c>
      <c r="BO962" s="136">
        <v>148691.83333333299</v>
      </c>
      <c r="BP962" s="136">
        <v>267083.81858888897</v>
      </c>
      <c r="BQ962" s="136">
        <v>44585.584488888897</v>
      </c>
      <c r="BR962" s="136">
        <v>603933.59702222201</v>
      </c>
      <c r="BS962" s="136">
        <v>132917.89068888899</v>
      </c>
      <c r="BT962" s="136">
        <v>14022.2587444444</v>
      </c>
      <c r="BU962" s="136">
        <v>183111.11108888901</v>
      </c>
    </row>
    <row r="963" spans="1:73">
      <c r="A963" s="4" t="s">
        <v>114</v>
      </c>
      <c r="B963" s="137">
        <v>44</v>
      </c>
      <c r="C963" s="137">
        <v>1998</v>
      </c>
      <c r="D963" s="190">
        <v>19712389</v>
      </c>
      <c r="E963" s="141">
        <v>9603021</v>
      </c>
      <c r="F963" s="141">
        <v>492825</v>
      </c>
      <c r="G963" s="191">
        <v>4.9000000000000004</v>
      </c>
      <c r="H963" s="209"/>
      <c r="I963" s="209"/>
      <c r="J963" s="209"/>
      <c r="K963" s="145">
        <v>651896</v>
      </c>
      <c r="L963" s="197"/>
      <c r="N963" s="140">
        <v>512701446</v>
      </c>
      <c r="O963" s="145">
        <v>162019</v>
      </c>
      <c r="P963" s="145">
        <v>401200</v>
      </c>
      <c r="Q963" s="145">
        <v>145253</v>
      </c>
      <c r="R963" s="145">
        <v>1636175</v>
      </c>
      <c r="S963" s="145">
        <v>601967.5</v>
      </c>
      <c r="T963" s="145">
        <v>163</v>
      </c>
      <c r="U963" s="145">
        <v>188</v>
      </c>
      <c r="V963" s="145">
        <v>226</v>
      </c>
      <c r="W963" s="145">
        <v>122</v>
      </c>
      <c r="X963" s="145">
        <v>224</v>
      </c>
      <c r="Y963" s="145">
        <v>321</v>
      </c>
      <c r="Z963" s="145">
        <v>408</v>
      </c>
      <c r="AA963" s="136">
        <f>ROUND((T963+X963)-MAX(0.3*(T963-134-250),0),0)</f>
        <v>387</v>
      </c>
      <c r="AB963" s="136">
        <f>ROUND((U963+Y963)-MAX(0.3*(U963-134-250),0),0)</f>
        <v>509</v>
      </c>
      <c r="AC963" s="136">
        <f>ROUND((V963+Z963)-MAX(0.3*(V963-134-250),0),0)</f>
        <v>634</v>
      </c>
      <c r="AD963" s="203">
        <v>35747</v>
      </c>
      <c r="AE963" s="136">
        <v>494</v>
      </c>
      <c r="AF963" s="136">
        <v>0</v>
      </c>
      <c r="AG963" s="136">
        <f>SUM(AE963:AF963)</f>
        <v>494</v>
      </c>
      <c r="AH963" s="136">
        <f>ROUND((AG963+W963)-MAX(0.3*(AG963-134-250),0),0)</f>
        <v>583</v>
      </c>
      <c r="AI963" s="203">
        <v>2994</v>
      </c>
      <c r="AJ963" s="204">
        <v>15.1</v>
      </c>
      <c r="AK963" s="136">
        <v>0</v>
      </c>
      <c r="AL963" s="136">
        <v>81</v>
      </c>
      <c r="AM963" s="136">
        <v>63</v>
      </c>
      <c r="AN963" s="6">
        <v>0.56000000000000005</v>
      </c>
      <c r="AO963" s="136">
        <v>17</v>
      </c>
      <c r="AP963" s="136">
        <v>14</v>
      </c>
      <c r="AQ963" s="6">
        <v>0.55000000000000004</v>
      </c>
      <c r="AR963" s="149">
        <v>7.6499999999999999E-2</v>
      </c>
      <c r="AS963" s="149">
        <v>0.34</v>
      </c>
      <c r="AT963" s="149">
        <v>0.4</v>
      </c>
      <c r="AU963" s="149">
        <v>0.4</v>
      </c>
      <c r="AV963" s="136">
        <v>341</v>
      </c>
      <c r="AW963" s="136">
        <v>2271</v>
      </c>
      <c r="AX963" s="136">
        <v>3756</v>
      </c>
      <c r="AY963" s="136">
        <v>3756</v>
      </c>
      <c r="AZ963" s="149">
        <v>7.6499999999999999E-2</v>
      </c>
      <c r="BA963" s="149">
        <v>0.1598</v>
      </c>
      <c r="BB963" s="149">
        <v>0.21060000000000001</v>
      </c>
      <c r="BC963" s="149">
        <v>0.21060000000000001</v>
      </c>
      <c r="BD963" s="138">
        <v>0</v>
      </c>
      <c r="BE963" s="138"/>
      <c r="BF963" s="138"/>
      <c r="BG963" s="136">
        <v>0</v>
      </c>
      <c r="BH963" s="6">
        <v>5.15</v>
      </c>
      <c r="BI963" s="6">
        <v>3.35</v>
      </c>
      <c r="BJ963" s="136">
        <v>409087</v>
      </c>
      <c r="BK963" s="136">
        <v>118767</v>
      </c>
      <c r="BL963" s="136">
        <v>5598</v>
      </c>
      <c r="BM963" s="136">
        <v>284722</v>
      </c>
      <c r="BN963" s="238">
        <v>2324810</v>
      </c>
      <c r="BO963" s="136">
        <v>691291.5</v>
      </c>
      <c r="BP963" s="136">
        <v>1366359.6842</v>
      </c>
      <c r="BQ963" s="136">
        <v>196864.29892222199</v>
      </c>
      <c r="BR963" s="136">
        <v>2339519.1178333298</v>
      </c>
      <c r="BS963" s="136">
        <v>668295.74905555602</v>
      </c>
      <c r="BT963" s="136">
        <v>58703.110211111103</v>
      </c>
      <c r="BU963" s="136">
        <v>835852.93057777802</v>
      </c>
    </row>
    <row r="964" spans="1:73">
      <c r="A964" s="4" t="s">
        <v>115</v>
      </c>
      <c r="B964" s="137">
        <v>45</v>
      </c>
      <c r="C964" s="137">
        <v>1998</v>
      </c>
      <c r="D964" s="190">
        <v>2100562</v>
      </c>
      <c r="E964" s="141">
        <v>1060663</v>
      </c>
      <c r="F964" s="141">
        <v>40167</v>
      </c>
      <c r="G964" s="191">
        <v>3.6</v>
      </c>
      <c r="H964" s="209"/>
      <c r="I964" s="209"/>
      <c r="J964" s="209"/>
      <c r="K964" s="145">
        <v>61082</v>
      </c>
      <c r="L964" s="197"/>
      <c r="N964" s="140">
        <v>48123980</v>
      </c>
      <c r="O964" s="145">
        <v>101381</v>
      </c>
      <c r="P964" s="145">
        <v>28689</v>
      </c>
      <c r="Q964" s="145">
        <v>10712</v>
      </c>
      <c r="R964" s="145">
        <v>91764.25</v>
      </c>
      <c r="S964" s="145">
        <v>35124.17</v>
      </c>
      <c r="T964" s="145">
        <v>342</v>
      </c>
      <c r="U964" s="145">
        <v>426</v>
      </c>
      <c r="V964" s="145">
        <v>498</v>
      </c>
      <c r="W964" s="145">
        <v>122</v>
      </c>
      <c r="X964" s="145">
        <v>224</v>
      </c>
      <c r="Y964" s="145">
        <v>321</v>
      </c>
      <c r="Z964" s="145">
        <v>408</v>
      </c>
      <c r="AA964" s="136">
        <f>ROUND((T964+X964)-MAX(0.3*(T964-134-250),0),0)</f>
        <v>566</v>
      </c>
      <c r="AB964" s="136">
        <f>ROUND((U964+Y964)-MAX(0.3*(U964-134-250),0),0)</f>
        <v>734</v>
      </c>
      <c r="AC964" s="136">
        <f>ROUND((V964+Z964)-MAX(0.3*(V964-134-250),0),0)</f>
        <v>872</v>
      </c>
      <c r="AE964" s="136">
        <v>494</v>
      </c>
      <c r="AF964" s="136">
        <v>0</v>
      </c>
      <c r="AG964" s="136">
        <f>SUM(AE964:AF964)</f>
        <v>494</v>
      </c>
      <c r="AH964" s="136">
        <f>ROUND((AG964+W964)-MAX(0.3*(AG964-134-250),0),0)</f>
        <v>583</v>
      </c>
      <c r="AI964" s="203">
        <v>190</v>
      </c>
      <c r="AJ964" s="204">
        <v>9</v>
      </c>
      <c r="AK964" s="136">
        <v>0</v>
      </c>
      <c r="AL964" s="136">
        <v>20</v>
      </c>
      <c r="AM964" s="136">
        <v>55</v>
      </c>
      <c r="AN964" s="6">
        <v>0.27</v>
      </c>
      <c r="AO964" s="136">
        <v>10</v>
      </c>
      <c r="AP964" s="136">
        <v>19</v>
      </c>
      <c r="AQ964" s="6">
        <v>0.34</v>
      </c>
      <c r="AR964" s="149">
        <v>7.6499999999999999E-2</v>
      </c>
      <c r="AS964" s="149">
        <v>0.34</v>
      </c>
      <c r="AT964" s="149">
        <v>0.4</v>
      </c>
      <c r="AU964" s="149">
        <v>0.4</v>
      </c>
      <c r="AV964" s="136">
        <v>341</v>
      </c>
      <c r="AW964" s="136">
        <v>2271</v>
      </c>
      <c r="AX964" s="136">
        <v>3756</v>
      </c>
      <c r="AY964" s="136">
        <v>3756</v>
      </c>
      <c r="AZ964" s="149">
        <v>7.6499999999999999E-2</v>
      </c>
      <c r="BA964" s="149">
        <v>0.1598</v>
      </c>
      <c r="BB964" s="149">
        <v>0.21060000000000001</v>
      </c>
      <c r="BC964" s="149">
        <v>0.21060000000000001</v>
      </c>
      <c r="BD964" s="138">
        <v>0</v>
      </c>
      <c r="BE964" s="138"/>
      <c r="BF964" s="138"/>
      <c r="BG964" s="136">
        <v>0</v>
      </c>
      <c r="BH964" s="6">
        <v>5.15</v>
      </c>
      <c r="BI964" s="6">
        <v>5.15</v>
      </c>
      <c r="BJ964" s="136">
        <v>20242</v>
      </c>
      <c r="BK964" s="136">
        <v>2111</v>
      </c>
      <c r="BL964" s="136">
        <v>264</v>
      </c>
      <c r="BM964" s="136">
        <v>17867</v>
      </c>
      <c r="BN964" s="238">
        <v>215801</v>
      </c>
      <c r="BO964" s="136">
        <v>57390.75</v>
      </c>
      <c r="BP964" s="136">
        <v>72489.177588888895</v>
      </c>
      <c r="BQ964" s="136">
        <v>31761.438155555599</v>
      </c>
      <c r="BR964" s="136">
        <v>261436.413744444</v>
      </c>
      <c r="BS964" s="136">
        <v>20927.2830777778</v>
      </c>
      <c r="BT964" s="136">
        <v>3338.7753333333299</v>
      </c>
      <c r="BU964" s="136">
        <v>28962.962966666699</v>
      </c>
    </row>
    <row r="965" spans="1:73">
      <c r="A965" s="4" t="s">
        <v>116</v>
      </c>
      <c r="B965" s="137">
        <v>46</v>
      </c>
      <c r="C965" s="137">
        <v>1998</v>
      </c>
      <c r="D965" s="190">
        <v>590579</v>
      </c>
      <c r="E965" s="141">
        <v>322398</v>
      </c>
      <c r="F965" s="141">
        <v>11334</v>
      </c>
      <c r="G965" s="191">
        <v>3.4</v>
      </c>
      <c r="H965" s="209"/>
      <c r="I965" s="209"/>
      <c r="J965" s="209"/>
      <c r="K965" s="145">
        <v>16225</v>
      </c>
      <c r="L965" s="197"/>
      <c r="N965" s="140">
        <v>15298304</v>
      </c>
      <c r="O965" s="145">
        <v>3234</v>
      </c>
      <c r="P965" s="145">
        <v>20307</v>
      </c>
      <c r="Q965" s="145">
        <v>7371</v>
      </c>
      <c r="R965" s="145">
        <v>45701.66</v>
      </c>
      <c r="S965" s="145">
        <v>21479.08</v>
      </c>
      <c r="T965" s="145">
        <v>539</v>
      </c>
      <c r="U965" s="145">
        <v>611</v>
      </c>
      <c r="V965" s="145">
        <v>719</v>
      </c>
      <c r="W965" s="145">
        <v>122</v>
      </c>
      <c r="X965" s="145">
        <v>224</v>
      </c>
      <c r="Y965" s="145">
        <v>321</v>
      </c>
      <c r="Z965" s="145">
        <v>408</v>
      </c>
      <c r="AA965" s="136">
        <f>ROUND((T965+X965)-MAX(0.3*(T965-134-250),0),0)</f>
        <v>717</v>
      </c>
      <c r="AB965" s="136">
        <f>ROUND((U965+Y965)-MAX(0.3*(U965-134-250),0),0)</f>
        <v>864</v>
      </c>
      <c r="AC965" s="136">
        <f>ROUND((V965+Z965)-MAX(0.3*(V965-134-250),0),0)</f>
        <v>1027</v>
      </c>
      <c r="AD965" s="203">
        <v>807</v>
      </c>
      <c r="AE965" s="136">
        <v>494</v>
      </c>
      <c r="AF965" s="136">
        <v>55</v>
      </c>
      <c r="AG965" s="136">
        <f>SUM(AE965:AF965)</f>
        <v>549</v>
      </c>
      <c r="AH965" s="136">
        <f>ROUND((AG965+W965)-MAX(0.3*(AG965-134-250),0),0)</f>
        <v>622</v>
      </c>
      <c r="AI965" s="203">
        <v>58</v>
      </c>
      <c r="AJ965" s="204">
        <v>9.9</v>
      </c>
      <c r="AK965" s="136">
        <v>1</v>
      </c>
      <c r="AL965" s="136">
        <v>86</v>
      </c>
      <c r="AM965" s="136">
        <v>61</v>
      </c>
      <c r="AN965" s="6">
        <v>0.59</v>
      </c>
      <c r="AO965" s="136">
        <v>12</v>
      </c>
      <c r="AP965" s="136">
        <v>18</v>
      </c>
      <c r="AQ965" s="6">
        <v>0.4</v>
      </c>
      <c r="AR965" s="149">
        <v>7.6499999999999999E-2</v>
      </c>
      <c r="AS965" s="149">
        <v>0.34</v>
      </c>
      <c r="AT965" s="149">
        <v>0.4</v>
      </c>
      <c r="AU965" s="149">
        <v>0.4</v>
      </c>
      <c r="AV965" s="136">
        <v>341</v>
      </c>
      <c r="AW965" s="136">
        <v>2271</v>
      </c>
      <c r="AX965" s="136">
        <v>3756</v>
      </c>
      <c r="AY965" s="136">
        <v>3756</v>
      </c>
      <c r="AZ965" s="149">
        <v>7.6499999999999999E-2</v>
      </c>
      <c r="BA965" s="149">
        <v>0.1598</v>
      </c>
      <c r="BB965" s="149">
        <v>0.21060000000000001</v>
      </c>
      <c r="BC965" s="149">
        <v>0.21060000000000001</v>
      </c>
      <c r="BD965" s="138">
        <v>0.25</v>
      </c>
      <c r="BE965" s="138"/>
      <c r="BF965" s="138"/>
      <c r="BG965" s="136">
        <v>1</v>
      </c>
      <c r="BH965" s="6">
        <v>5.15</v>
      </c>
      <c r="BI965" s="6">
        <v>5.25</v>
      </c>
      <c r="BJ965" s="136">
        <v>12683</v>
      </c>
      <c r="BK965" s="136">
        <v>1788</v>
      </c>
      <c r="BL965" s="136">
        <v>116</v>
      </c>
      <c r="BM965" s="136">
        <v>10779</v>
      </c>
      <c r="BN965" s="238">
        <v>123992</v>
      </c>
      <c r="BO965" s="136">
        <v>16308.083333333299</v>
      </c>
      <c r="BP965" s="136">
        <v>17617.657377777799</v>
      </c>
      <c r="BQ965" s="136">
        <v>4775.6771777777803</v>
      </c>
      <c r="BR965" s="136">
        <v>51053.457988888898</v>
      </c>
      <c r="BS965" s="136">
        <v>7625.7429333333303</v>
      </c>
      <c r="BT965" s="136">
        <v>1106.8323888888899</v>
      </c>
      <c r="BU965" s="136">
        <v>12089.656000000001</v>
      </c>
    </row>
    <row r="966" spans="1:73">
      <c r="A966" s="4" t="s">
        <v>117</v>
      </c>
      <c r="B966" s="137">
        <v>47</v>
      </c>
      <c r="C966" s="137">
        <v>1998</v>
      </c>
      <c r="D966" s="190">
        <v>6789225</v>
      </c>
      <c r="E966" s="141">
        <v>3383752</v>
      </c>
      <c r="F966" s="141">
        <v>101345</v>
      </c>
      <c r="G966" s="191">
        <v>2.9</v>
      </c>
      <c r="H966" s="209"/>
      <c r="I966" s="209"/>
      <c r="J966" s="209"/>
      <c r="K966" s="145">
        <v>233474</v>
      </c>
      <c r="L966" s="197"/>
      <c r="N966" s="140">
        <v>200056075</v>
      </c>
      <c r="O966" s="145">
        <v>81964</v>
      </c>
      <c r="P966" s="145">
        <v>104688</v>
      </c>
      <c r="Q966" s="145">
        <v>43269</v>
      </c>
      <c r="R966" s="145">
        <v>396580.8</v>
      </c>
      <c r="S966" s="145">
        <v>170711</v>
      </c>
      <c r="T966" s="145">
        <v>294</v>
      </c>
      <c r="U966" s="145">
        <v>354</v>
      </c>
      <c r="V966" s="145">
        <v>410</v>
      </c>
      <c r="W966" s="145">
        <v>122</v>
      </c>
      <c r="X966" s="145">
        <v>224</v>
      </c>
      <c r="Y966" s="145">
        <v>321</v>
      </c>
      <c r="Z966" s="145">
        <v>408</v>
      </c>
      <c r="AA966" s="136">
        <f>ROUND((T966+X966)-MAX(0.3*(T966-134-250),0),0)</f>
        <v>518</v>
      </c>
      <c r="AB966" s="136">
        <f>ROUND((U966+Y966)-MAX(0.3*(U966-134-250),0),0)</f>
        <v>675</v>
      </c>
      <c r="AC966" s="136">
        <f>ROUND((V966+Z966)-MAX(0.3*(V966-134-250),0),0)</f>
        <v>810</v>
      </c>
      <c r="AD966" s="203">
        <v>9874</v>
      </c>
      <c r="AE966" s="136">
        <v>494</v>
      </c>
      <c r="AF966" s="136">
        <v>0</v>
      </c>
      <c r="AG966" s="136">
        <f>SUM(AE966:AF966)</f>
        <v>494</v>
      </c>
      <c r="AH966" s="136">
        <f>ROUND((AG966+W966)-MAX(0.3*(AG966-134-250),0),0)</f>
        <v>583</v>
      </c>
      <c r="AI966" s="203">
        <v>589</v>
      </c>
      <c r="AJ966" s="204">
        <v>8.8000000000000007</v>
      </c>
      <c r="AK966" s="136">
        <v>0</v>
      </c>
      <c r="AL966" s="136">
        <v>52</v>
      </c>
      <c r="AM966" s="136">
        <v>47</v>
      </c>
      <c r="AN966" s="6">
        <v>0.53</v>
      </c>
      <c r="AO966" s="136">
        <v>20</v>
      </c>
      <c r="AP966" s="136">
        <v>20</v>
      </c>
      <c r="AQ966" s="6">
        <v>0.5</v>
      </c>
      <c r="AR966" s="149">
        <v>7.6499999999999999E-2</v>
      </c>
      <c r="AS966" s="149">
        <v>0.34</v>
      </c>
      <c r="AT966" s="149">
        <v>0.4</v>
      </c>
      <c r="AU966" s="149">
        <v>0.4</v>
      </c>
      <c r="AV966" s="136">
        <v>341</v>
      </c>
      <c r="AW966" s="136">
        <v>2271</v>
      </c>
      <c r="AX966" s="136">
        <v>3756</v>
      </c>
      <c r="AY966" s="136">
        <v>3756</v>
      </c>
      <c r="AZ966" s="149">
        <v>7.6499999999999999E-2</v>
      </c>
      <c r="BA966" s="149">
        <v>0.1598</v>
      </c>
      <c r="BB966" s="149">
        <v>0.21060000000000001</v>
      </c>
      <c r="BC966" s="149">
        <v>0.21060000000000001</v>
      </c>
      <c r="BD966" s="138">
        <v>0</v>
      </c>
      <c r="BE966" s="138"/>
      <c r="BF966" s="138"/>
      <c r="BG966" s="136">
        <v>0</v>
      </c>
      <c r="BH966" s="6">
        <v>5.15</v>
      </c>
      <c r="BI966" s="6">
        <v>5.15</v>
      </c>
      <c r="BJ966" s="136">
        <v>132658</v>
      </c>
      <c r="BK966" s="136">
        <v>25415</v>
      </c>
      <c r="BL966" s="136">
        <v>1537</v>
      </c>
      <c r="BM966" s="136">
        <v>105706</v>
      </c>
      <c r="BN966" s="238">
        <v>653236</v>
      </c>
      <c r="BO966" s="136">
        <v>132317.25</v>
      </c>
      <c r="BP966" s="136">
        <v>239623.081966667</v>
      </c>
      <c r="BQ966" s="136">
        <v>51448.319022222197</v>
      </c>
      <c r="BR966" s="136">
        <v>640601.94174444396</v>
      </c>
      <c r="BS966" s="136">
        <v>120031.57604444399</v>
      </c>
      <c r="BT966" s="136">
        <v>13509.3943777778</v>
      </c>
      <c r="BU966" s="136">
        <v>167279.3959</v>
      </c>
    </row>
    <row r="967" spans="1:73">
      <c r="A967" s="4" t="s">
        <v>118</v>
      </c>
      <c r="B967" s="137">
        <v>48</v>
      </c>
      <c r="C967" s="137">
        <v>1998</v>
      </c>
      <c r="D967" s="190">
        <v>5687832</v>
      </c>
      <c r="E967" s="141">
        <v>2904286</v>
      </c>
      <c r="F967" s="141">
        <v>146201</v>
      </c>
      <c r="G967" s="191">
        <v>4.8</v>
      </c>
      <c r="H967" s="209"/>
      <c r="I967" s="209"/>
      <c r="J967" s="209"/>
      <c r="K967" s="145">
        <v>211157</v>
      </c>
      <c r="L967" s="197"/>
      <c r="N967" s="140">
        <v>169763415</v>
      </c>
      <c r="O967" s="145">
        <v>1130266</v>
      </c>
      <c r="P967" s="145">
        <v>214701</v>
      </c>
      <c r="Q967" s="145">
        <v>79392</v>
      </c>
      <c r="R967" s="145">
        <v>362214.8</v>
      </c>
      <c r="S967" s="145">
        <v>160602.9</v>
      </c>
      <c r="T967" s="145">
        <v>440</v>
      </c>
      <c r="U967" s="145">
        <v>546</v>
      </c>
      <c r="V967" s="145">
        <v>642</v>
      </c>
      <c r="W967" s="145">
        <v>122</v>
      </c>
      <c r="X967" s="145">
        <v>224</v>
      </c>
      <c r="Y967" s="145">
        <v>321</v>
      </c>
      <c r="Z967" s="145">
        <v>408</v>
      </c>
      <c r="AA967" s="136">
        <f>ROUND((T967+X967)-MAX(0.3*(T967-134-250),0),0)</f>
        <v>647</v>
      </c>
      <c r="AB967" s="136">
        <f>ROUND((U967+Y967)-MAX(0.3*(U967-134-250),0),0)</f>
        <v>818</v>
      </c>
      <c r="AC967" s="136">
        <f>ROUND((V967+Z967)-MAX(0.3*(V967-134-250),0),0)</f>
        <v>973</v>
      </c>
      <c r="AD967" s="203">
        <v>14241</v>
      </c>
      <c r="AE967" s="136">
        <v>494</v>
      </c>
      <c r="AF967" s="136">
        <v>7</v>
      </c>
      <c r="AG967" s="136">
        <f>SUM(AE967:AF967)</f>
        <v>501</v>
      </c>
      <c r="AH967" s="136">
        <f>ROUND((AG967+W967)-MAX(0.3*(AG967-134-250),0),0)</f>
        <v>588</v>
      </c>
      <c r="AI967" s="203">
        <v>512</v>
      </c>
      <c r="AJ967" s="204">
        <v>8.9</v>
      </c>
      <c r="AK967" s="136">
        <v>1</v>
      </c>
      <c r="AL967" s="136">
        <v>34</v>
      </c>
      <c r="AM967" s="136">
        <v>62</v>
      </c>
      <c r="AN967" s="6">
        <v>0.35</v>
      </c>
      <c r="AO967" s="136">
        <v>25</v>
      </c>
      <c r="AP967" s="136">
        <v>24</v>
      </c>
      <c r="AQ967" s="6">
        <v>0.51</v>
      </c>
      <c r="AR967" s="149">
        <v>7.6499999999999999E-2</v>
      </c>
      <c r="AS967" s="149">
        <v>0.34</v>
      </c>
      <c r="AT967" s="149">
        <v>0.4</v>
      </c>
      <c r="AU967" s="149">
        <v>0.4</v>
      </c>
      <c r="AV967" s="136">
        <v>341</v>
      </c>
      <c r="AW967" s="136">
        <v>2271</v>
      </c>
      <c r="AX967" s="136">
        <v>3756</v>
      </c>
      <c r="AY967" s="136">
        <v>3756</v>
      </c>
      <c r="AZ967" s="149">
        <v>7.6499999999999999E-2</v>
      </c>
      <c r="BA967" s="149">
        <v>0.1598</v>
      </c>
      <c r="BB967" s="149">
        <v>0.21060000000000001</v>
      </c>
      <c r="BC967" s="149">
        <v>0.21060000000000001</v>
      </c>
      <c r="BD967" s="138">
        <v>0</v>
      </c>
      <c r="BE967" s="138"/>
      <c r="BF967" s="138"/>
      <c r="BG967" s="136">
        <v>0</v>
      </c>
      <c r="BH967" s="6">
        <v>5.15</v>
      </c>
      <c r="BI967" s="6">
        <v>4.9000000000000004</v>
      </c>
      <c r="BJ967" s="136">
        <v>97105</v>
      </c>
      <c r="BK967" s="136">
        <v>13590</v>
      </c>
      <c r="BL967" s="136">
        <v>951</v>
      </c>
      <c r="BM967" s="136">
        <v>82564</v>
      </c>
      <c r="BN967" s="238">
        <v>712719</v>
      </c>
      <c r="BO967" s="136">
        <v>144051.75</v>
      </c>
      <c r="BP967" s="136">
        <v>195785.48011111101</v>
      </c>
      <c r="BQ967" s="136">
        <v>45979.7899666667</v>
      </c>
      <c r="BR967" s="136">
        <v>446600.26370000001</v>
      </c>
      <c r="BS967" s="136">
        <v>84386.368533333298</v>
      </c>
      <c r="BT967" s="136">
        <v>8449.2803666666696</v>
      </c>
      <c r="BU967" s="136">
        <v>107650.845033333</v>
      </c>
    </row>
    <row r="968" spans="1:73">
      <c r="A968" s="4" t="s">
        <v>119</v>
      </c>
      <c r="B968" s="137">
        <v>49</v>
      </c>
      <c r="C968" s="137">
        <v>1998</v>
      </c>
      <c r="D968" s="190">
        <v>1811688</v>
      </c>
      <c r="E968" s="141">
        <v>742528</v>
      </c>
      <c r="F968" s="141">
        <v>52617</v>
      </c>
      <c r="G968" s="191">
        <v>6.6</v>
      </c>
      <c r="H968" s="209"/>
      <c r="I968" s="209"/>
      <c r="J968" s="209"/>
      <c r="K968" s="145">
        <v>39942</v>
      </c>
      <c r="L968" s="197"/>
      <c r="N968" s="140">
        <v>36999894</v>
      </c>
      <c r="O968" s="145">
        <v>449737</v>
      </c>
      <c r="P968" s="145">
        <v>53796</v>
      </c>
      <c r="Q968" s="145">
        <v>19674</v>
      </c>
      <c r="R968" s="145">
        <v>269140.40000000002</v>
      </c>
      <c r="S968" s="145">
        <v>110317.8</v>
      </c>
      <c r="T968" s="145">
        <v>201</v>
      </c>
      <c r="U968" s="145">
        <v>253</v>
      </c>
      <c r="V968" s="145">
        <v>312</v>
      </c>
      <c r="W968" s="145">
        <v>122</v>
      </c>
      <c r="X968" s="145">
        <v>224</v>
      </c>
      <c r="Y968" s="145">
        <v>321</v>
      </c>
      <c r="Z968" s="145">
        <v>408</v>
      </c>
      <c r="AA968" s="136">
        <f>ROUND((T968+X968)-MAX(0.3*(T968-134-250),0),0)</f>
        <v>425</v>
      </c>
      <c r="AB968" s="136">
        <f>ROUND((U968+Y968)-MAX(0.3*(U968-134-250),0),0)</f>
        <v>574</v>
      </c>
      <c r="AC968" s="136">
        <f>ROUND((V968+Z968)-MAX(0.3*(V968-134-250),0),0)</f>
        <v>720</v>
      </c>
      <c r="AE968" s="136">
        <v>494</v>
      </c>
      <c r="AF968" s="136">
        <v>0</v>
      </c>
      <c r="AG968" s="136">
        <f>SUM(AE968:AF968)</f>
        <v>494</v>
      </c>
      <c r="AH968" s="136">
        <f>ROUND((AG968+W968)-MAX(0.3*(AG968-134-250),0),0)</f>
        <v>583</v>
      </c>
      <c r="AI968" s="203">
        <v>312</v>
      </c>
      <c r="AJ968" s="204">
        <v>17.8</v>
      </c>
      <c r="AK968" s="136">
        <v>1</v>
      </c>
      <c r="AL968" s="136">
        <v>69</v>
      </c>
      <c r="AM968" s="136">
        <v>31</v>
      </c>
      <c r="AN968" s="6">
        <v>0.69</v>
      </c>
      <c r="AO968" s="136">
        <v>26</v>
      </c>
      <c r="AP968" s="136">
        <v>8</v>
      </c>
      <c r="AQ968" s="6">
        <v>0.76</v>
      </c>
      <c r="AR968" s="149">
        <v>7.6499999999999999E-2</v>
      </c>
      <c r="AS968" s="149">
        <v>0.34</v>
      </c>
      <c r="AT968" s="149">
        <v>0.4</v>
      </c>
      <c r="AU968" s="149">
        <v>0.4</v>
      </c>
      <c r="AV968" s="136">
        <v>341</v>
      </c>
      <c r="AW968" s="136">
        <v>2271</v>
      </c>
      <c r="AX968" s="136">
        <v>3756</v>
      </c>
      <c r="AY968" s="136">
        <v>3756</v>
      </c>
      <c r="AZ968" s="149">
        <v>7.6499999999999999E-2</v>
      </c>
      <c r="BA968" s="149">
        <v>0.1598</v>
      </c>
      <c r="BB968" s="149">
        <v>0.21060000000000001</v>
      </c>
      <c r="BC968" s="149">
        <v>0.21060000000000001</v>
      </c>
      <c r="BD968" s="138">
        <v>0</v>
      </c>
      <c r="BE968" s="138"/>
      <c r="BF968" s="138"/>
      <c r="BG968" s="136">
        <v>0</v>
      </c>
      <c r="BH968" s="6">
        <v>5.15</v>
      </c>
      <c r="BI968" s="6">
        <v>5.15</v>
      </c>
      <c r="BJ968" s="136">
        <v>70562</v>
      </c>
      <c r="BK968" s="136">
        <v>6277</v>
      </c>
      <c r="BL968" s="136">
        <v>642</v>
      </c>
      <c r="BM968" s="136">
        <v>63643</v>
      </c>
      <c r="BN968" s="238">
        <v>342668</v>
      </c>
      <c r="BO968" s="136">
        <v>53961.75</v>
      </c>
      <c r="BP968" s="136">
        <v>96573.263133333399</v>
      </c>
      <c r="BQ968" s="136">
        <v>19466.940755555599</v>
      </c>
      <c r="BR968" s="136">
        <v>202787.72625555599</v>
      </c>
      <c r="BS968" s="136">
        <v>56331.2634777778</v>
      </c>
      <c r="BT968" s="136">
        <v>8056.9704666666703</v>
      </c>
      <c r="BU968" s="136">
        <v>85714.8507777778</v>
      </c>
    </row>
    <row r="969" spans="1:73">
      <c r="A969" s="4" t="s">
        <v>120</v>
      </c>
      <c r="B969" s="137">
        <v>50</v>
      </c>
      <c r="C969" s="137">
        <v>1998</v>
      </c>
      <c r="D969" s="190">
        <v>5222124</v>
      </c>
      <c r="E969" s="141">
        <v>2870031</v>
      </c>
      <c r="F969" s="141">
        <v>99559</v>
      </c>
      <c r="G969" s="191">
        <v>3.4</v>
      </c>
      <c r="H969" s="209"/>
      <c r="I969" s="209"/>
      <c r="J969" s="209"/>
      <c r="K969" s="145">
        <v>164363</v>
      </c>
      <c r="L969" s="197"/>
      <c r="N969" s="140">
        <v>142917963</v>
      </c>
      <c r="O969" s="145">
        <v>18846</v>
      </c>
      <c r="P969" s="145">
        <v>45706</v>
      </c>
      <c r="Q969" s="145">
        <v>12777</v>
      </c>
      <c r="R969" s="145">
        <v>192886.9</v>
      </c>
      <c r="S969" s="145">
        <v>75320.75</v>
      </c>
      <c r="T969" s="145">
        <v>673</v>
      </c>
      <c r="U969" s="145">
        <v>673</v>
      </c>
      <c r="V969" s="145">
        <v>673</v>
      </c>
      <c r="W969" s="145">
        <v>122</v>
      </c>
      <c r="X969" s="145">
        <v>224</v>
      </c>
      <c r="Y969" s="145">
        <v>321</v>
      </c>
      <c r="Z969" s="145">
        <v>408</v>
      </c>
      <c r="AA969" s="136">
        <f>ROUND((T969+X969)-MAX(0.3*(T969-134-250),0),0)</f>
        <v>810</v>
      </c>
      <c r="AB969" s="136">
        <f>ROUND((U969+Y969)-MAX(0.3*(U969-134-250),0),0)</f>
        <v>907</v>
      </c>
      <c r="AC969" s="136">
        <f>ROUND((V969+Z969)-MAX(0.3*(V969-134-250),0),0)</f>
        <v>994</v>
      </c>
      <c r="AE969" s="136">
        <v>494</v>
      </c>
      <c r="AF969" s="136">
        <v>84</v>
      </c>
      <c r="AG969" s="136">
        <f>SUM(AE969:AF969)</f>
        <v>578</v>
      </c>
      <c r="AH969" s="136">
        <f>ROUND((AG969+W969)-MAX(0.3*(AG969-134-250),0),0)</f>
        <v>642</v>
      </c>
      <c r="AI969" s="203">
        <v>449</v>
      </c>
      <c r="AJ969" s="204">
        <v>8.8000000000000007</v>
      </c>
      <c r="AK969" s="136">
        <v>0</v>
      </c>
      <c r="AL969" s="136">
        <v>48</v>
      </c>
      <c r="AM969" s="136">
        <v>51</v>
      </c>
      <c r="AN969" s="6">
        <v>0.48</v>
      </c>
      <c r="AO969" s="136">
        <v>16</v>
      </c>
      <c r="AP969" s="136">
        <v>17</v>
      </c>
      <c r="AQ969" s="6">
        <v>0.48</v>
      </c>
      <c r="AR969" s="149">
        <v>7.6499999999999999E-2</v>
      </c>
      <c r="AS969" s="149">
        <v>0.34</v>
      </c>
      <c r="AT969" s="149">
        <v>0.4</v>
      </c>
      <c r="AU969" s="149">
        <v>0.4</v>
      </c>
      <c r="AV969" s="136">
        <v>341</v>
      </c>
      <c r="AW969" s="136">
        <v>2271</v>
      </c>
      <c r="AX969" s="136">
        <v>3756</v>
      </c>
      <c r="AY969" s="136">
        <v>3756</v>
      </c>
      <c r="AZ969" s="149">
        <v>7.6499999999999999E-2</v>
      </c>
      <c r="BA969" s="149">
        <v>0.1598</v>
      </c>
      <c r="BB969" s="149">
        <v>0.21060000000000001</v>
      </c>
      <c r="BC969" s="149">
        <v>0.21060000000000001</v>
      </c>
      <c r="BD969" s="138">
        <v>0.04</v>
      </c>
      <c r="BE969" s="138">
        <v>0.14000000000000001</v>
      </c>
      <c r="BF969" s="138">
        <v>0.43</v>
      </c>
      <c r="BG969" s="136">
        <v>1</v>
      </c>
      <c r="BH969" s="6">
        <v>5.15</v>
      </c>
      <c r="BI969" s="6">
        <v>5.15</v>
      </c>
      <c r="BJ969" s="136">
        <v>89575</v>
      </c>
      <c r="BK969" s="136">
        <v>10764</v>
      </c>
      <c r="BL969" s="136">
        <v>1023</v>
      </c>
      <c r="BM969" s="136">
        <v>77788</v>
      </c>
      <c r="BN969" s="238">
        <v>518595</v>
      </c>
      <c r="BO969" s="136">
        <v>106351.58333333299</v>
      </c>
      <c r="BP969" s="136">
        <v>147888.91654444399</v>
      </c>
      <c r="BQ969" s="136">
        <v>41223.077733333303</v>
      </c>
      <c r="BR969" s="136">
        <v>520065.56393333297</v>
      </c>
      <c r="BS969" s="136">
        <v>32732.454422222199</v>
      </c>
      <c r="BT969" s="136">
        <v>3414.8283333333302</v>
      </c>
      <c r="BU969" s="136">
        <v>44504.974244444398</v>
      </c>
    </row>
    <row r="970" spans="1:73">
      <c r="A970" s="4" t="s">
        <v>121</v>
      </c>
      <c r="B970" s="137">
        <v>51</v>
      </c>
      <c r="C970" s="137">
        <v>1998</v>
      </c>
      <c r="D970" s="190">
        <v>480045</v>
      </c>
      <c r="E970" s="141">
        <v>245490</v>
      </c>
      <c r="F970" s="141">
        <v>12099</v>
      </c>
      <c r="G970" s="191">
        <v>4.7</v>
      </c>
      <c r="H970" s="209"/>
      <c r="I970" s="209"/>
      <c r="J970" s="209"/>
      <c r="K970" s="145">
        <v>14939</v>
      </c>
      <c r="L970" s="197"/>
      <c r="N970" s="140">
        <v>12471456</v>
      </c>
      <c r="O970" s="145">
        <v>75552</v>
      </c>
      <c r="P970" s="145">
        <v>3064</v>
      </c>
      <c r="Q970" s="145">
        <v>1249</v>
      </c>
      <c r="R970" s="145">
        <v>25452.16</v>
      </c>
      <c r="S970" s="145">
        <v>9927.9169999999995</v>
      </c>
      <c r="T970" s="145">
        <v>320</v>
      </c>
      <c r="U970" s="145">
        <v>340</v>
      </c>
      <c r="V970" s="145">
        <v>390</v>
      </c>
      <c r="W970" s="145">
        <v>122</v>
      </c>
      <c r="X970" s="145">
        <v>224</v>
      </c>
      <c r="Y970" s="145">
        <v>321</v>
      </c>
      <c r="Z970" s="145">
        <v>408</v>
      </c>
      <c r="AA970" s="136">
        <f>ROUND((T970+X970)-MAX(0.3*(T970-134-250),0),0)</f>
        <v>544</v>
      </c>
      <c r="AB970" s="136">
        <f>ROUND((U970+Y970)-MAX(0.3*(U970-134-250),0),0)</f>
        <v>661</v>
      </c>
      <c r="AC970" s="136">
        <f>ROUND((V970+Z970)-MAX(0.3*(V970-134-250),0),0)</f>
        <v>796</v>
      </c>
      <c r="AD970" s="203">
        <v>579</v>
      </c>
      <c r="AE970" s="136">
        <v>494</v>
      </c>
      <c r="AF970" s="136">
        <v>10</v>
      </c>
      <c r="AG970" s="136">
        <f>SUM(AE970:AF970)</f>
        <v>504</v>
      </c>
      <c r="AH970" s="136">
        <f>ROUND((AG970+W970)-MAX(0.3*(AG970-134-250),0),0)</f>
        <v>590</v>
      </c>
      <c r="AI970" s="203">
        <v>51</v>
      </c>
      <c r="AJ970" s="204">
        <v>10.6</v>
      </c>
      <c r="AK970" s="136">
        <v>0</v>
      </c>
      <c r="AL970" s="136">
        <v>13</v>
      </c>
      <c r="AM970" s="136">
        <v>47</v>
      </c>
      <c r="AN970" s="6">
        <v>0.22</v>
      </c>
      <c r="AO970" s="136">
        <v>10</v>
      </c>
      <c r="AP970" s="136">
        <v>20</v>
      </c>
      <c r="AQ970" s="6">
        <v>0.33</v>
      </c>
      <c r="AR970" s="149">
        <v>7.6499999999999999E-2</v>
      </c>
      <c r="AS970" s="149">
        <v>0.34</v>
      </c>
      <c r="AT970" s="149">
        <v>0.4</v>
      </c>
      <c r="AU970" s="149">
        <v>0.4</v>
      </c>
      <c r="AV970" s="136">
        <v>341</v>
      </c>
      <c r="AW970" s="136">
        <v>2271</v>
      </c>
      <c r="AX970" s="136">
        <v>3756</v>
      </c>
      <c r="AY970" s="136">
        <v>3756</v>
      </c>
      <c r="AZ970" s="149">
        <v>7.6499999999999999E-2</v>
      </c>
      <c r="BA970" s="149">
        <v>0.1598</v>
      </c>
      <c r="BB970" s="149">
        <v>0.21060000000000001</v>
      </c>
      <c r="BC970" s="149">
        <v>0.21060000000000001</v>
      </c>
      <c r="BD970" s="138">
        <v>0</v>
      </c>
      <c r="BE970" s="138"/>
      <c r="BF970" s="138"/>
      <c r="BG970" s="136">
        <v>0</v>
      </c>
      <c r="BH970" s="6">
        <v>5.15</v>
      </c>
      <c r="BI970" s="6">
        <v>1.6</v>
      </c>
      <c r="BJ970" s="136">
        <v>5744</v>
      </c>
      <c r="BK970" s="136">
        <v>591</v>
      </c>
      <c r="BL970" s="136">
        <v>51</v>
      </c>
      <c r="BM970" s="136">
        <v>5102</v>
      </c>
      <c r="BN970" s="238">
        <v>46121</v>
      </c>
      <c r="BO970" s="136">
        <v>11788.583333333299</v>
      </c>
      <c r="BP970" s="136">
        <v>17252.562766666699</v>
      </c>
      <c r="BQ970" s="136">
        <v>5931.95487777778</v>
      </c>
      <c r="BR970" s="136">
        <v>54747.093366666697</v>
      </c>
      <c r="BS970" s="136">
        <v>5412.0148888888898</v>
      </c>
      <c r="BT970" s="136">
        <v>729.12325555555606</v>
      </c>
      <c r="BU970" s="136">
        <v>7450.6772222222198</v>
      </c>
    </row>
    <row r="971" spans="1:73">
      <c r="A971" s="4" t="s">
        <v>70</v>
      </c>
      <c r="B971" s="137">
        <v>1</v>
      </c>
      <c r="C971" s="137">
        <v>1999</v>
      </c>
      <c r="D971" s="190">
        <v>4369862</v>
      </c>
      <c r="E971" s="141">
        <v>2038889</v>
      </c>
      <c r="F971" s="141">
        <v>101407</v>
      </c>
      <c r="G971" s="191">
        <v>4.7</v>
      </c>
      <c r="H971" s="209"/>
      <c r="I971" s="209"/>
      <c r="J971" s="209"/>
      <c r="K971" s="145">
        <v>115215</v>
      </c>
      <c r="L971" s="198">
        <v>71.714129909999997</v>
      </c>
      <c r="M971" s="199">
        <v>5.9808961786000001</v>
      </c>
      <c r="N971" s="140">
        <v>103105812</v>
      </c>
      <c r="O971" s="145">
        <v>54685</v>
      </c>
      <c r="P971" s="145">
        <v>47768</v>
      </c>
      <c r="Q971" s="145">
        <v>20268</v>
      </c>
      <c r="R971" s="145">
        <v>405273</v>
      </c>
      <c r="S971" s="145">
        <v>159241</v>
      </c>
      <c r="T971" s="145">
        <v>137</v>
      </c>
      <c r="U971" s="145">
        <v>164</v>
      </c>
      <c r="V971" s="145">
        <v>194</v>
      </c>
      <c r="W971" s="145">
        <v>125</v>
      </c>
      <c r="X971" s="145">
        <v>230</v>
      </c>
      <c r="Y971" s="145">
        <v>329</v>
      </c>
      <c r="Z971" s="145">
        <v>419</v>
      </c>
      <c r="AA971" s="136">
        <f>ROUND((T971+X971)-MAX(0.3*(T971-134-275),0),0)</f>
        <v>367</v>
      </c>
      <c r="AB971" s="136">
        <f>ROUND((U971+Y971)-MAX(0.3*(U971-134-275),0),0)</f>
        <v>493</v>
      </c>
      <c r="AC971" s="136">
        <f>ROUND((V971+Z971)-MAX(0.3*(V971-134-275),0),0)</f>
        <v>613</v>
      </c>
      <c r="AD971" s="203">
        <v>10307</v>
      </c>
      <c r="AE971" s="136">
        <v>500</v>
      </c>
      <c r="AF971" s="136">
        <v>0</v>
      </c>
      <c r="AG971" s="136">
        <f>SUM(AE971:AF971)</f>
        <v>500</v>
      </c>
      <c r="AH971" s="136">
        <f>ROUND((AG971+W971)-MAX(0.3*(AG971-134-275),0),0)</f>
        <v>598</v>
      </c>
      <c r="AI971" s="203">
        <v>668</v>
      </c>
      <c r="AJ971" s="204">
        <v>15.2</v>
      </c>
      <c r="AK971" s="136">
        <v>1</v>
      </c>
      <c r="AL971" s="136">
        <v>71</v>
      </c>
      <c r="AM971" s="136">
        <v>34</v>
      </c>
      <c r="AN971" s="6">
        <v>0.68</v>
      </c>
      <c r="AO971" s="136">
        <v>22</v>
      </c>
      <c r="AP971" s="136">
        <v>13</v>
      </c>
      <c r="AQ971" s="6">
        <v>0.63</v>
      </c>
      <c r="AR971" s="149">
        <v>7.6499999999999999E-2</v>
      </c>
      <c r="AS971" s="149">
        <v>0.34</v>
      </c>
      <c r="AT971" s="149">
        <v>0.4</v>
      </c>
      <c r="AU971" s="149">
        <v>0.4</v>
      </c>
      <c r="AV971" s="136">
        <v>347</v>
      </c>
      <c r="AW971" s="136">
        <v>2312</v>
      </c>
      <c r="AX971" s="136">
        <v>3816</v>
      </c>
      <c r="AY971" s="136">
        <v>3816</v>
      </c>
      <c r="AZ971" s="149">
        <v>7.6499999999999999E-2</v>
      </c>
      <c r="BA971" s="149">
        <v>0.1598</v>
      </c>
      <c r="BB971" s="149">
        <v>0.21060000000000001</v>
      </c>
      <c r="BC971" s="149">
        <v>0.21060000000000001</v>
      </c>
      <c r="BD971" s="138">
        <v>0</v>
      </c>
      <c r="BE971" s="138"/>
      <c r="BF971" s="138"/>
      <c r="BG971" s="136">
        <v>0</v>
      </c>
      <c r="BH971" s="6">
        <v>5.15</v>
      </c>
      <c r="BI971" s="6">
        <v>5.15</v>
      </c>
      <c r="BJ971" s="136">
        <v>160208</v>
      </c>
      <c r="BK971" s="136">
        <v>28584</v>
      </c>
      <c r="BL971" s="136">
        <v>1217</v>
      </c>
      <c r="BM971" s="136">
        <v>130407</v>
      </c>
      <c r="BN971" s="238">
        <v>516011</v>
      </c>
      <c r="BO971" s="136">
        <v>115171.5</v>
      </c>
      <c r="BP971" s="136">
        <v>268635.41412222199</v>
      </c>
      <c r="BQ971" s="136">
        <v>48228.410288888903</v>
      </c>
      <c r="BR971" s="136">
        <v>540810.02037777798</v>
      </c>
      <c r="BS971" s="136">
        <v>116927.336266667</v>
      </c>
      <c r="BT971" s="136">
        <v>11153.368633333301</v>
      </c>
      <c r="BU971" s="136">
        <v>148290.78270000001</v>
      </c>
    </row>
    <row r="972" spans="1:73">
      <c r="A972" s="4" t="s">
        <v>71</v>
      </c>
      <c r="B972" s="137">
        <v>2</v>
      </c>
      <c r="C972" s="137">
        <v>1999</v>
      </c>
      <c r="D972" s="190">
        <v>619500</v>
      </c>
      <c r="E972" s="141">
        <v>297354</v>
      </c>
      <c r="F972" s="141">
        <v>20589</v>
      </c>
      <c r="G972" s="191">
        <v>6.5</v>
      </c>
      <c r="H972" s="209"/>
      <c r="I972" s="209"/>
      <c r="J972" s="209"/>
      <c r="K972" s="145">
        <v>24793</v>
      </c>
      <c r="L972" s="198">
        <v>18.310399978</v>
      </c>
      <c r="M972" s="199">
        <v>8.5664116791999998</v>
      </c>
      <c r="N972" s="140">
        <v>18429969</v>
      </c>
      <c r="O972" s="145">
        <v>12869</v>
      </c>
      <c r="P972" s="145">
        <v>25863</v>
      </c>
      <c r="Q972" s="145">
        <v>8461</v>
      </c>
      <c r="R972" s="145">
        <v>41262</v>
      </c>
      <c r="S972" s="145">
        <v>13909</v>
      </c>
      <c r="T972" s="145">
        <v>821</v>
      </c>
      <c r="U972" s="145">
        <v>923</v>
      </c>
      <c r="V972" s="145">
        <v>1025</v>
      </c>
      <c r="W972" s="145">
        <v>157</v>
      </c>
      <c r="X972" s="145">
        <v>287</v>
      </c>
      <c r="Y972" s="145">
        <v>412</v>
      </c>
      <c r="Z972" s="145">
        <v>523</v>
      </c>
      <c r="AA972" s="136">
        <f>ROUND((T972+X972)-MAX(0.3*(T972-229-478),0),0)</f>
        <v>1074</v>
      </c>
      <c r="AB972" s="136">
        <f>ROUND((U972+Y972)-MAX(0.3*(U972-229-478),0),0)</f>
        <v>1270</v>
      </c>
      <c r="AC972" s="136">
        <f>ROUND((V972+Z972)-MAX(0.3*(V972-229-478),0),0)</f>
        <v>1453</v>
      </c>
      <c r="AD972" s="203">
        <v>1196</v>
      </c>
      <c r="AE972" s="136">
        <v>500</v>
      </c>
      <c r="AF972" s="136">
        <v>362</v>
      </c>
      <c r="AG972" s="136">
        <f>SUM(AE972:AF972)</f>
        <v>862</v>
      </c>
      <c r="AH972" s="136">
        <f>ROUND((AG972+W972)-MAX(0.3*(AG972-229-478),0),0)</f>
        <v>973</v>
      </c>
      <c r="AI972" s="203">
        <v>48</v>
      </c>
      <c r="AJ972" s="204">
        <v>7.6</v>
      </c>
      <c r="AK972" s="136">
        <v>1</v>
      </c>
      <c r="AL972" s="136">
        <v>15</v>
      </c>
      <c r="AM972" s="136">
        <v>25</v>
      </c>
      <c r="AN972" s="6">
        <v>0.38</v>
      </c>
      <c r="AO972" s="136">
        <v>6</v>
      </c>
      <c r="AP972" s="136">
        <v>14</v>
      </c>
      <c r="AQ972" s="6">
        <v>0.3</v>
      </c>
      <c r="AR972" s="149">
        <v>7.6499999999999999E-2</v>
      </c>
      <c r="AS972" s="149">
        <v>0.34</v>
      </c>
      <c r="AT972" s="149">
        <v>0.4</v>
      </c>
      <c r="AU972" s="149">
        <v>0.4</v>
      </c>
      <c r="AV972" s="136">
        <v>347</v>
      </c>
      <c r="AW972" s="136">
        <v>2312</v>
      </c>
      <c r="AX972" s="136">
        <v>3816</v>
      </c>
      <c r="AY972" s="136">
        <v>3816</v>
      </c>
      <c r="AZ972" s="149">
        <v>7.6499999999999999E-2</v>
      </c>
      <c r="BA972" s="149">
        <v>0.1598</v>
      </c>
      <c r="BB972" s="149">
        <v>0.21060000000000001</v>
      </c>
      <c r="BC972" s="149">
        <v>0.21060000000000001</v>
      </c>
      <c r="BD972" s="138">
        <v>0</v>
      </c>
      <c r="BE972" s="138"/>
      <c r="BF972" s="138"/>
      <c r="BG972" s="136">
        <v>0</v>
      </c>
      <c r="BH972" s="6">
        <v>5.15</v>
      </c>
      <c r="BI972" s="6">
        <v>5.65</v>
      </c>
      <c r="BJ972" s="136">
        <v>8156</v>
      </c>
      <c r="BK972" s="136">
        <v>1348</v>
      </c>
      <c r="BL972" s="136">
        <v>124</v>
      </c>
      <c r="BM972" s="136">
        <v>6684</v>
      </c>
      <c r="BN972" s="238">
        <v>74095</v>
      </c>
      <c r="BO972" s="136">
        <v>26130.5</v>
      </c>
      <c r="BP972" s="136">
        <v>23305.332955555601</v>
      </c>
      <c r="BQ972" s="136">
        <v>5949.9819555555596</v>
      </c>
      <c r="BR972" s="136">
        <v>49881.936944444496</v>
      </c>
      <c r="BS972" s="136">
        <v>6298.9744888888899</v>
      </c>
      <c r="BT972" s="136">
        <v>834.08572222222199</v>
      </c>
      <c r="BU972" s="136">
        <v>8838.0678222222195</v>
      </c>
    </row>
    <row r="973" spans="1:73">
      <c r="A973" s="4" t="s">
        <v>72</v>
      </c>
      <c r="B973" s="137">
        <v>3</v>
      </c>
      <c r="C973" s="137">
        <v>1999</v>
      </c>
      <c r="D973" s="190">
        <v>4778332</v>
      </c>
      <c r="E973" s="141">
        <v>2363084</v>
      </c>
      <c r="F973" s="141">
        <v>109929</v>
      </c>
      <c r="G973" s="191">
        <v>4.4000000000000004</v>
      </c>
      <c r="H973" s="209"/>
      <c r="I973" s="209"/>
      <c r="J973" s="209"/>
      <c r="K973" s="145">
        <v>156181</v>
      </c>
      <c r="L973" s="198">
        <v>210.26576967</v>
      </c>
      <c r="M973" s="199">
        <v>14.332511451</v>
      </c>
      <c r="N973" s="140">
        <v>124514127</v>
      </c>
      <c r="O973" s="145">
        <v>202819</v>
      </c>
      <c r="P973" s="145">
        <v>90140</v>
      </c>
      <c r="Q973" s="145">
        <v>34108</v>
      </c>
      <c r="R973" s="145">
        <v>257362</v>
      </c>
      <c r="S973" s="145">
        <v>94906</v>
      </c>
      <c r="T973" s="145">
        <v>275</v>
      </c>
      <c r="U973" s="145">
        <v>347</v>
      </c>
      <c r="V973" s="145">
        <v>418</v>
      </c>
      <c r="W973" s="145">
        <v>125</v>
      </c>
      <c r="X973" s="145">
        <v>230</v>
      </c>
      <c r="Y973" s="145">
        <v>329</v>
      </c>
      <c r="Z973" s="145">
        <v>419</v>
      </c>
      <c r="AA973" s="136">
        <f>ROUND((T973+X973)-MAX(0.3*(T973-134-275),0),0)</f>
        <v>505</v>
      </c>
      <c r="AB973" s="136">
        <f>ROUND((U973+Y973)-MAX(0.3*(U973-134-275),0),0)</f>
        <v>676</v>
      </c>
      <c r="AC973" s="136">
        <f>ROUND((V973+Z973)-MAX(0.3*(V973-134-275),0),0)</f>
        <v>834</v>
      </c>
      <c r="AD973" s="203">
        <v>12642</v>
      </c>
      <c r="AE973" s="136">
        <v>500</v>
      </c>
      <c r="AF973" s="136">
        <v>0</v>
      </c>
      <c r="AG973" s="136">
        <f>SUM(AE973:AF973)</f>
        <v>500</v>
      </c>
      <c r="AH973" s="136">
        <f>ROUND((AG973+W973)-MAX(0.3*(AG973-134-275),0),0)</f>
        <v>598</v>
      </c>
      <c r="AI973" s="203">
        <v>616</v>
      </c>
      <c r="AJ973" s="204">
        <v>12.2</v>
      </c>
      <c r="AK973" s="136">
        <v>0</v>
      </c>
      <c r="AL973" s="136">
        <v>22</v>
      </c>
      <c r="AM973" s="136">
        <v>38</v>
      </c>
      <c r="AN973" s="6">
        <v>0.37</v>
      </c>
      <c r="AO973" s="136">
        <v>12</v>
      </c>
      <c r="AP973" s="136">
        <v>18</v>
      </c>
      <c r="AQ973" s="6">
        <v>0.4</v>
      </c>
      <c r="AR973" s="149">
        <v>7.6499999999999999E-2</v>
      </c>
      <c r="AS973" s="149">
        <v>0.34</v>
      </c>
      <c r="AT973" s="149">
        <v>0.4</v>
      </c>
      <c r="AU973" s="149">
        <v>0.4</v>
      </c>
      <c r="AV973" s="136">
        <v>347</v>
      </c>
      <c r="AW973" s="136">
        <v>2312</v>
      </c>
      <c r="AX973" s="136">
        <v>3816</v>
      </c>
      <c r="AY973" s="136">
        <v>3816</v>
      </c>
      <c r="AZ973" s="149">
        <v>7.6499999999999999E-2</v>
      </c>
      <c r="BA973" s="149">
        <v>0.1598</v>
      </c>
      <c r="BB973" s="149">
        <v>0.21060000000000001</v>
      </c>
      <c r="BC973" s="149">
        <v>0.21060000000000001</v>
      </c>
      <c r="BD973" s="138">
        <v>0</v>
      </c>
      <c r="BE973" s="138"/>
      <c r="BF973" s="138"/>
      <c r="BG973" s="136">
        <v>0</v>
      </c>
      <c r="BH973" s="6">
        <v>5.15</v>
      </c>
      <c r="BI973" s="6">
        <v>5.15</v>
      </c>
      <c r="BJ973" s="136">
        <v>79306</v>
      </c>
      <c r="BK973" s="136">
        <v>13179</v>
      </c>
      <c r="BL973" s="136">
        <v>941</v>
      </c>
      <c r="BM973" s="136">
        <v>65186</v>
      </c>
      <c r="BN973" s="238">
        <v>455723</v>
      </c>
      <c r="BO973" s="136">
        <v>142488.33333333334</v>
      </c>
      <c r="BP973" s="136">
        <v>247830.037388889</v>
      </c>
      <c r="BQ973" s="136">
        <v>42581.256522222197</v>
      </c>
      <c r="BR973" s="136">
        <v>443495.14562222199</v>
      </c>
      <c r="BS973" s="136">
        <v>108231.888355556</v>
      </c>
      <c r="BT973" s="136">
        <v>10434.6150555556</v>
      </c>
      <c r="BU973" s="136">
        <v>135378.760644444</v>
      </c>
    </row>
    <row r="974" spans="1:73">
      <c r="A974" s="4" t="s">
        <v>73</v>
      </c>
      <c r="B974" s="137">
        <v>4</v>
      </c>
      <c r="C974" s="137">
        <v>1999</v>
      </c>
      <c r="D974" s="190">
        <v>2551373</v>
      </c>
      <c r="E974" s="141">
        <v>1197320</v>
      </c>
      <c r="F974" s="141">
        <v>57712</v>
      </c>
      <c r="G974" s="191">
        <v>4.5999999999999996</v>
      </c>
      <c r="H974" s="209"/>
      <c r="I974" s="209"/>
      <c r="J974" s="209"/>
      <c r="K974" s="145">
        <v>67783</v>
      </c>
      <c r="L974" s="198">
        <v>66.912039906000004</v>
      </c>
      <c r="M974" s="199">
        <v>9.4044308163999997</v>
      </c>
      <c r="N974" s="140">
        <v>57896065</v>
      </c>
      <c r="O974" s="145">
        <v>31992</v>
      </c>
      <c r="P974" s="145">
        <v>29013</v>
      </c>
      <c r="Q974" s="145">
        <v>11939</v>
      </c>
      <c r="R974" s="145">
        <v>252957</v>
      </c>
      <c r="S974" s="145">
        <v>100305</v>
      </c>
      <c r="T974" s="145">
        <v>162</v>
      </c>
      <c r="U974" s="145">
        <v>204</v>
      </c>
      <c r="V974" s="145">
        <v>247</v>
      </c>
      <c r="W974" s="145">
        <v>125</v>
      </c>
      <c r="X974" s="145">
        <v>230</v>
      </c>
      <c r="Y974" s="145">
        <v>329</v>
      </c>
      <c r="Z974" s="145">
        <v>419</v>
      </c>
      <c r="AA974" s="136">
        <f>ROUND((T974+X974)-MAX(0.3*(T974-134-275),0),0)</f>
        <v>392</v>
      </c>
      <c r="AB974" s="136">
        <f>ROUND((U974+Y974)-MAX(0.3*(U974-134-275),0),0)</f>
        <v>533</v>
      </c>
      <c r="AC974" s="136">
        <f>ROUND((V974+Z974)-MAX(0.3*(V974-134-275),0),0)</f>
        <v>666</v>
      </c>
      <c r="AD974" s="203">
        <v>5737</v>
      </c>
      <c r="AE974" s="136">
        <v>500</v>
      </c>
      <c r="AF974" s="136">
        <v>0</v>
      </c>
      <c r="AG974" s="136">
        <f>SUM(AE974:AF974)</f>
        <v>500</v>
      </c>
      <c r="AH974" s="136">
        <f>ROUND((AG974+W974)-MAX(0.3*(AG974-134-275),0),0)</f>
        <v>598</v>
      </c>
      <c r="AI974" s="203">
        <v>384</v>
      </c>
      <c r="AJ974" s="204">
        <v>14.7</v>
      </c>
      <c r="AK974" s="136">
        <v>0</v>
      </c>
      <c r="AL974" s="136">
        <v>86</v>
      </c>
      <c r="AM974" s="136">
        <v>14</v>
      </c>
      <c r="AN974" s="6">
        <v>0.86</v>
      </c>
      <c r="AO974" s="136">
        <v>28</v>
      </c>
      <c r="AP974" s="136">
        <v>7</v>
      </c>
      <c r="AQ974" s="6">
        <v>0.8</v>
      </c>
      <c r="AR974" s="149">
        <v>7.6499999999999999E-2</v>
      </c>
      <c r="AS974" s="149">
        <v>0.34</v>
      </c>
      <c r="AT974" s="149">
        <v>0.4</v>
      </c>
      <c r="AU974" s="149">
        <v>0.4</v>
      </c>
      <c r="AV974" s="136">
        <v>347</v>
      </c>
      <c r="AW974" s="136">
        <v>2312</v>
      </c>
      <c r="AX974" s="136">
        <v>3816</v>
      </c>
      <c r="AY974" s="136">
        <v>3816</v>
      </c>
      <c r="AZ974" s="149">
        <v>7.6499999999999999E-2</v>
      </c>
      <c r="BA974" s="149">
        <v>0.1598</v>
      </c>
      <c r="BB974" s="149">
        <v>0.21060000000000001</v>
      </c>
      <c r="BC974" s="149">
        <v>0.21060000000000001</v>
      </c>
      <c r="BD974" s="138">
        <v>0</v>
      </c>
      <c r="BE974" s="138"/>
      <c r="BF974" s="138"/>
      <c r="BG974" s="136">
        <v>0</v>
      </c>
      <c r="BH974" s="6">
        <v>5.15</v>
      </c>
      <c r="BI974" s="6">
        <v>5.15</v>
      </c>
      <c r="BJ974" s="136">
        <v>87686</v>
      </c>
      <c r="BK974" s="136">
        <v>15453</v>
      </c>
      <c r="BL974" s="136">
        <v>976</v>
      </c>
      <c r="BM974" s="136">
        <v>71257</v>
      </c>
      <c r="BN974" s="238">
        <v>379518</v>
      </c>
      <c r="BO974" s="136">
        <v>82882.25</v>
      </c>
      <c r="BP974" s="136">
        <v>156246.356355556</v>
      </c>
      <c r="BQ974" s="136">
        <v>27145.6128444444</v>
      </c>
      <c r="BR974" s="136">
        <v>310740.98046666698</v>
      </c>
      <c r="BS974" s="136">
        <v>90225.361999999994</v>
      </c>
      <c r="BT974" s="136">
        <v>9058.9275333333298</v>
      </c>
      <c r="BU974" s="136">
        <v>120380.31882222201</v>
      </c>
    </row>
    <row r="975" spans="1:73">
      <c r="A975" s="4" t="s">
        <v>74</v>
      </c>
      <c r="B975" s="137">
        <v>5</v>
      </c>
      <c r="C975" s="137">
        <v>1999</v>
      </c>
      <c r="D975" s="190">
        <v>33145121</v>
      </c>
      <c r="E975" s="141">
        <v>15555278</v>
      </c>
      <c r="F975" s="141">
        <v>861322</v>
      </c>
      <c r="G975" s="191">
        <v>5.2</v>
      </c>
      <c r="H975" s="209"/>
      <c r="I975" s="209"/>
      <c r="J975" s="209"/>
      <c r="K975" s="145">
        <v>1262556</v>
      </c>
      <c r="L975" s="198">
        <v>1168.9611884000001</v>
      </c>
      <c r="M975" s="199">
        <v>11.671710728000001</v>
      </c>
      <c r="N975" s="140">
        <v>1020864222</v>
      </c>
      <c r="O975" s="145">
        <v>1303007</v>
      </c>
      <c r="P975" s="145">
        <v>1791291</v>
      </c>
      <c r="Q975" s="145">
        <v>624096</v>
      </c>
      <c r="R975" s="145">
        <v>2027089</v>
      </c>
      <c r="S975" s="145">
        <v>745994</v>
      </c>
      <c r="T975" s="145">
        <v>456</v>
      </c>
      <c r="U975" s="145">
        <v>611</v>
      </c>
      <c r="V975" s="145">
        <v>673</v>
      </c>
      <c r="W975" s="145">
        <v>125</v>
      </c>
      <c r="X975" s="145">
        <v>230</v>
      </c>
      <c r="Y975" s="145">
        <v>329</v>
      </c>
      <c r="Z975" s="145">
        <v>419</v>
      </c>
      <c r="AA975" s="136">
        <f>ROUND((T975+X975)-MAX(0.3*(T975-134-275),0),0)</f>
        <v>672</v>
      </c>
      <c r="AB975" s="136">
        <f>ROUND((U975+Y975)-MAX(0.3*(U975-134-275),0),0)</f>
        <v>879</v>
      </c>
      <c r="AC975" s="136">
        <f>ROUND((V975+Z975)-MAX(0.3*(V975-134-275),0),0)</f>
        <v>1013</v>
      </c>
      <c r="AD975" s="203">
        <v>198267</v>
      </c>
      <c r="AE975" s="136">
        <v>500</v>
      </c>
      <c r="AF975" s="136">
        <v>176</v>
      </c>
      <c r="AG975" s="136">
        <f>SUM(AE975:AF975)</f>
        <v>676</v>
      </c>
      <c r="AH975" s="136">
        <f>ROUND((AG975+W975)-MAX(0.3*(AG975-134-275),0),0)</f>
        <v>721</v>
      </c>
      <c r="AI975" s="203">
        <v>4733</v>
      </c>
      <c r="AJ975" s="204">
        <v>14</v>
      </c>
      <c r="AK975" s="136">
        <v>1</v>
      </c>
      <c r="AL975" s="136">
        <v>42</v>
      </c>
      <c r="AM975" s="136">
        <v>37</v>
      </c>
      <c r="AN975" s="6">
        <v>0.53</v>
      </c>
      <c r="AO975" s="136">
        <v>23</v>
      </c>
      <c r="AP975" s="136">
        <v>16</v>
      </c>
      <c r="AQ975" s="6">
        <v>0.59</v>
      </c>
      <c r="AR975" s="149">
        <v>7.6499999999999999E-2</v>
      </c>
      <c r="AS975" s="149">
        <v>0.34</v>
      </c>
      <c r="AT975" s="149">
        <v>0.4</v>
      </c>
      <c r="AU975" s="149">
        <v>0.4</v>
      </c>
      <c r="AV975" s="136">
        <v>347</v>
      </c>
      <c r="AW975" s="136">
        <v>2312</v>
      </c>
      <c r="AX975" s="136">
        <v>3816</v>
      </c>
      <c r="AY975" s="136">
        <v>3816</v>
      </c>
      <c r="AZ975" s="149">
        <v>7.6499999999999999E-2</v>
      </c>
      <c r="BA975" s="149">
        <v>0.1598</v>
      </c>
      <c r="BB975" s="149">
        <v>0.21060000000000001</v>
      </c>
      <c r="BC975" s="149">
        <v>0.21060000000000001</v>
      </c>
      <c r="BD975" s="138">
        <v>0</v>
      </c>
      <c r="BE975" s="138"/>
      <c r="BF975" s="138"/>
      <c r="BG975" s="136">
        <v>0</v>
      </c>
      <c r="BH975" s="6">
        <v>5.15</v>
      </c>
      <c r="BI975" s="6">
        <v>5.75</v>
      </c>
      <c r="BJ975" s="136">
        <v>1066486</v>
      </c>
      <c r="BK975" s="136">
        <v>330386</v>
      </c>
      <c r="BL975" s="136">
        <v>21983</v>
      </c>
      <c r="BM975" s="136">
        <v>714117</v>
      </c>
      <c r="BN975" s="238">
        <v>5063102</v>
      </c>
      <c r="BO975" s="136">
        <v>1229495.16666667</v>
      </c>
      <c r="BP975" s="136">
        <v>1701801.99107778</v>
      </c>
      <c r="BQ975" s="136">
        <v>242363.62974444401</v>
      </c>
      <c r="BR975" s="136">
        <v>2537538.7750333301</v>
      </c>
      <c r="BS975" s="136">
        <v>722108.33857777796</v>
      </c>
      <c r="BT975" s="136">
        <v>59613.241077777799</v>
      </c>
      <c r="BU975" s="136">
        <v>840793.23986666696</v>
      </c>
    </row>
    <row r="976" spans="1:73">
      <c r="A976" s="4" t="s">
        <v>75</v>
      </c>
      <c r="B976" s="137">
        <v>6</v>
      </c>
      <c r="C976" s="137">
        <v>1999</v>
      </c>
      <c r="D976" s="190">
        <v>4056133</v>
      </c>
      <c r="E976" s="141">
        <v>2272197</v>
      </c>
      <c r="F976" s="141">
        <v>72085</v>
      </c>
      <c r="G976" s="191">
        <v>3.1</v>
      </c>
      <c r="H976" s="209"/>
      <c r="I976" s="209"/>
      <c r="J976" s="209"/>
      <c r="K976" s="145">
        <v>162153</v>
      </c>
      <c r="L976" s="198">
        <v>109.60524983000001</v>
      </c>
      <c r="M976" s="199">
        <v>8.9716947013000006</v>
      </c>
      <c r="N976" s="140">
        <v>132118052</v>
      </c>
      <c r="O976" s="145">
        <v>38471</v>
      </c>
      <c r="P976" s="145">
        <v>38273</v>
      </c>
      <c r="Q976" s="145">
        <v>14265</v>
      </c>
      <c r="R976" s="145">
        <v>173497</v>
      </c>
      <c r="S976" s="145">
        <v>75981</v>
      </c>
      <c r="T976" s="145">
        <v>280</v>
      </c>
      <c r="U976" s="145">
        <v>356</v>
      </c>
      <c r="V976" s="145">
        <v>432</v>
      </c>
      <c r="W976" s="145">
        <v>125</v>
      </c>
      <c r="X976" s="145">
        <v>230</v>
      </c>
      <c r="Y976" s="145">
        <v>329</v>
      </c>
      <c r="Z976" s="145">
        <v>419</v>
      </c>
      <c r="AA976" s="136">
        <f>ROUND((T976+X976)-MAX(0.3*(T976-134-275),0),0)</f>
        <v>510</v>
      </c>
      <c r="AB976" s="136">
        <f>ROUND((U976+Y976)-MAX(0.3*(U976-134-275),0),0)</f>
        <v>685</v>
      </c>
      <c r="AC976" s="136">
        <f>ROUND((V976+Z976)-MAX(0.3*(V976-134-275),0),0)</f>
        <v>844</v>
      </c>
      <c r="AD976" s="203">
        <v>4525</v>
      </c>
      <c r="AE976" s="136">
        <v>500</v>
      </c>
      <c r="AF976" s="136">
        <v>36</v>
      </c>
      <c r="AG976" s="136">
        <f>SUM(AE976:AF976)</f>
        <v>536</v>
      </c>
      <c r="AH976" s="136">
        <f>ROUND((AG976+W976)-MAX(0.3*(AG976-134-275),0),0)</f>
        <v>623</v>
      </c>
      <c r="AI976" s="203">
        <v>366</v>
      </c>
      <c r="AJ976" s="204">
        <v>8.5</v>
      </c>
      <c r="AK976" s="136">
        <v>0</v>
      </c>
      <c r="AL976" s="136">
        <v>24</v>
      </c>
      <c r="AM976" s="136">
        <v>41</v>
      </c>
      <c r="AN976" s="6">
        <v>0.37</v>
      </c>
      <c r="AO976" s="136">
        <v>15</v>
      </c>
      <c r="AP976" s="136">
        <v>20</v>
      </c>
      <c r="AQ976" s="6">
        <v>0.43</v>
      </c>
      <c r="AR976" s="149">
        <v>7.6499999999999999E-2</v>
      </c>
      <c r="AS976" s="149">
        <v>0.34</v>
      </c>
      <c r="AT976" s="149">
        <v>0.4</v>
      </c>
      <c r="AU976" s="149">
        <v>0.4</v>
      </c>
      <c r="AV976" s="136">
        <v>347</v>
      </c>
      <c r="AW976" s="136">
        <v>2312</v>
      </c>
      <c r="AX976" s="136">
        <v>3816</v>
      </c>
      <c r="AY976" s="136">
        <v>3816</v>
      </c>
      <c r="AZ976" s="149">
        <v>7.6499999999999999E-2</v>
      </c>
      <c r="BA976" s="149">
        <v>0.1598</v>
      </c>
      <c r="BB976" s="149">
        <v>0.21060000000000001</v>
      </c>
      <c r="BC976" s="149">
        <v>0.21060000000000001</v>
      </c>
      <c r="BD976" s="138">
        <v>8.5000000000000006E-2</v>
      </c>
      <c r="BE976" s="138"/>
      <c r="BF976" s="138"/>
      <c r="BG976" s="136">
        <v>1</v>
      </c>
      <c r="BH976" s="6">
        <v>5.15</v>
      </c>
      <c r="BI976" s="6">
        <v>5.15</v>
      </c>
      <c r="BJ976" s="136">
        <v>54588</v>
      </c>
      <c r="BK976" s="136">
        <v>8990</v>
      </c>
      <c r="BL976" s="136">
        <v>552</v>
      </c>
      <c r="BM976" s="136">
        <v>45046</v>
      </c>
      <c r="BN976" s="238">
        <v>257565</v>
      </c>
      <c r="BO976" s="136">
        <v>74800.666666666701</v>
      </c>
      <c r="BP976" s="136">
        <v>117779.199844444</v>
      </c>
      <c r="BQ976" s="136">
        <v>33320.150955555597</v>
      </c>
      <c r="BR976" s="136">
        <v>318809.42107777798</v>
      </c>
      <c r="BS976" s="136">
        <v>37399.515800000001</v>
      </c>
      <c r="BT976" s="136">
        <v>5490.3323666666702</v>
      </c>
      <c r="BU976" s="136">
        <v>53959.0075222222</v>
      </c>
    </row>
    <row r="977" spans="1:73">
      <c r="A977" s="4" t="s">
        <v>76</v>
      </c>
      <c r="B977" s="137">
        <v>7</v>
      </c>
      <c r="C977" s="137">
        <v>1999</v>
      </c>
      <c r="D977" s="190">
        <v>3282031</v>
      </c>
      <c r="E977" s="141">
        <v>1704134</v>
      </c>
      <c r="F977" s="141">
        <v>50431</v>
      </c>
      <c r="G977" s="191">
        <v>2.9</v>
      </c>
      <c r="H977" s="209"/>
      <c r="I977" s="209"/>
      <c r="J977" s="209"/>
      <c r="K977" s="145">
        <v>154873</v>
      </c>
      <c r="L977" s="198">
        <v>42.114549930999999</v>
      </c>
      <c r="M977" s="199">
        <v>4.5402362527999998</v>
      </c>
      <c r="N977" s="140">
        <v>134862911</v>
      </c>
      <c r="O977" s="145">
        <v>135142</v>
      </c>
      <c r="P977" s="145">
        <v>83640</v>
      </c>
      <c r="Q977" s="145">
        <v>33932</v>
      </c>
      <c r="R977" s="145">
        <v>178168</v>
      </c>
      <c r="S977" s="145">
        <v>87946</v>
      </c>
      <c r="T977" s="145">
        <v>513</v>
      </c>
      <c r="U977" s="145">
        <v>636</v>
      </c>
      <c r="V977" s="145">
        <v>741</v>
      </c>
      <c r="W977" s="145">
        <v>125</v>
      </c>
      <c r="X977" s="145">
        <v>230</v>
      </c>
      <c r="Y977" s="145">
        <v>329</v>
      </c>
      <c r="Z977" s="145">
        <v>419</v>
      </c>
      <c r="AA977" s="136">
        <f>ROUND((T977+X977)-MAX(0.3*(T977-134-275),0),0)</f>
        <v>712</v>
      </c>
      <c r="AB977" s="136">
        <f>ROUND((U977+Y977)-MAX(0.3*(U977-134-275),0),0)</f>
        <v>897</v>
      </c>
      <c r="AC977" s="136">
        <f>ROUND((V977+Z977)-MAX(0.3*(V977-134-275),0),0)</f>
        <v>1060</v>
      </c>
      <c r="AD977" s="203">
        <v>8749</v>
      </c>
      <c r="AE977" s="136">
        <v>500</v>
      </c>
      <c r="AF977" s="136">
        <v>247</v>
      </c>
      <c r="AG977" s="136">
        <f>SUM(AE977:AF977)</f>
        <v>747</v>
      </c>
      <c r="AH977" s="136">
        <f>ROUND((AG977+W977)-MAX(0.3*(AG977-134-275),0),0)</f>
        <v>771</v>
      </c>
      <c r="AI977" s="203">
        <v>246</v>
      </c>
      <c r="AJ977" s="204">
        <v>7.2</v>
      </c>
      <c r="AK977" s="136">
        <v>0</v>
      </c>
      <c r="AL977" s="136">
        <v>96</v>
      </c>
      <c r="AM977" s="136">
        <v>55</v>
      </c>
      <c r="AN977" s="6">
        <v>0.64</v>
      </c>
      <c r="AO977" s="136">
        <v>19</v>
      </c>
      <c r="AP977" s="136">
        <v>17</v>
      </c>
      <c r="AQ977" s="6">
        <v>0.53</v>
      </c>
      <c r="AR977" s="149">
        <v>7.6499999999999999E-2</v>
      </c>
      <c r="AS977" s="149">
        <v>0.34</v>
      </c>
      <c r="AT977" s="149">
        <v>0.4</v>
      </c>
      <c r="AU977" s="149">
        <v>0.4</v>
      </c>
      <c r="AV977" s="136">
        <v>347</v>
      </c>
      <c r="AW977" s="136">
        <v>2312</v>
      </c>
      <c r="AX977" s="136">
        <v>3816</v>
      </c>
      <c r="AY977" s="136">
        <v>3816</v>
      </c>
      <c r="AZ977" s="149">
        <v>7.6499999999999999E-2</v>
      </c>
      <c r="BA977" s="149">
        <v>0.1598</v>
      </c>
      <c r="BB977" s="149">
        <v>0.21060000000000001</v>
      </c>
      <c r="BC977" s="149">
        <v>0.21060000000000001</v>
      </c>
      <c r="BD977" s="138">
        <v>0</v>
      </c>
      <c r="BE977" s="138"/>
      <c r="BF977" s="138"/>
      <c r="BG977" s="136">
        <v>0</v>
      </c>
      <c r="BH977" s="6">
        <v>5.15</v>
      </c>
      <c r="BI977" s="6">
        <v>5.65</v>
      </c>
      <c r="BJ977" s="136">
        <v>47609</v>
      </c>
      <c r="BK977" s="136">
        <v>7079</v>
      </c>
      <c r="BL977" s="136">
        <v>499</v>
      </c>
      <c r="BM977" s="136">
        <v>40031</v>
      </c>
      <c r="BN977" s="238">
        <v>349131</v>
      </c>
      <c r="BO977" s="136">
        <v>58299.083333333299</v>
      </c>
      <c r="BP977" s="136">
        <v>102900.0721</v>
      </c>
      <c r="BQ977" s="136">
        <v>17393.279133333301</v>
      </c>
      <c r="BR977" s="136">
        <v>258520.67600000001</v>
      </c>
      <c r="BS977" s="136">
        <v>40955.776877777796</v>
      </c>
      <c r="BT977" s="136">
        <v>2853.1003777777801</v>
      </c>
      <c r="BU977" s="136">
        <v>50108.713888888902</v>
      </c>
    </row>
    <row r="978" spans="1:73">
      <c r="A978" s="4" t="s">
        <v>77</v>
      </c>
      <c r="B978" s="137">
        <v>8</v>
      </c>
      <c r="C978" s="137">
        <v>1999</v>
      </c>
      <c r="D978" s="190">
        <v>753538</v>
      </c>
      <c r="E978" s="141">
        <v>385190</v>
      </c>
      <c r="F978" s="141">
        <v>13593</v>
      </c>
      <c r="G978" s="191">
        <v>3.4</v>
      </c>
      <c r="H978" s="209"/>
      <c r="I978" s="209"/>
      <c r="J978" s="209"/>
      <c r="K978" s="145">
        <v>39704</v>
      </c>
      <c r="L978" s="198">
        <v>16.076269976999999</v>
      </c>
      <c r="M978" s="199">
        <v>7.5796820972000001</v>
      </c>
      <c r="N978" s="140">
        <v>24409278</v>
      </c>
      <c r="O978" s="145">
        <v>9640</v>
      </c>
      <c r="P978" s="145">
        <v>15463</v>
      </c>
      <c r="Q978" s="145">
        <v>6241</v>
      </c>
      <c r="R978" s="145">
        <v>38571</v>
      </c>
      <c r="S978" s="145">
        <v>14286</v>
      </c>
      <c r="T978" s="145">
        <v>270</v>
      </c>
      <c r="U978" s="145">
        <v>338</v>
      </c>
      <c r="V978" s="145">
        <v>407</v>
      </c>
      <c r="W978" s="145">
        <v>125</v>
      </c>
      <c r="X978" s="145">
        <v>230</v>
      </c>
      <c r="Y978" s="145">
        <v>329</v>
      </c>
      <c r="Z978" s="145">
        <v>419</v>
      </c>
      <c r="AA978" s="136">
        <f>ROUND((T978+X978)-MAX(0.3*(T978-134-275),0),0)</f>
        <v>500</v>
      </c>
      <c r="AB978" s="136">
        <f>ROUND((U978+Y978)-MAX(0.3*(U978-134-275),0),0)</f>
        <v>667</v>
      </c>
      <c r="AC978" s="136">
        <f>ROUND((V978+Z978)-MAX(0.3*(V978-134-275),0),0)</f>
        <v>826</v>
      </c>
      <c r="AD978" s="203">
        <v>2567</v>
      </c>
      <c r="AE978" s="136">
        <v>500</v>
      </c>
      <c r="AF978" s="136">
        <v>0</v>
      </c>
      <c r="AG978" s="136">
        <f>SUM(AE978:AF978)</f>
        <v>500</v>
      </c>
      <c r="AH978" s="136">
        <f>ROUND((AG978+W978)-MAX(0.3*(AG978-134-275),0),0)</f>
        <v>598</v>
      </c>
      <c r="AI978" s="203">
        <v>80</v>
      </c>
      <c r="AJ978" s="204">
        <v>10.4</v>
      </c>
      <c r="AK978" s="136">
        <v>1</v>
      </c>
      <c r="AL978" s="136">
        <v>13</v>
      </c>
      <c r="AM978" s="136">
        <v>28</v>
      </c>
      <c r="AN978" s="6">
        <v>0.32</v>
      </c>
      <c r="AO978" s="136">
        <v>13</v>
      </c>
      <c r="AP978" s="136">
        <v>8</v>
      </c>
      <c r="AQ978" s="6">
        <v>0.62</v>
      </c>
      <c r="AR978" s="149">
        <v>7.6499999999999999E-2</v>
      </c>
      <c r="AS978" s="149">
        <v>0.34</v>
      </c>
      <c r="AT978" s="149">
        <v>0.4</v>
      </c>
      <c r="AU978" s="149">
        <v>0.4</v>
      </c>
      <c r="AV978" s="136">
        <v>347</v>
      </c>
      <c r="AW978" s="136">
        <v>2312</v>
      </c>
      <c r="AX978" s="136">
        <v>3816</v>
      </c>
      <c r="AY978" s="136">
        <v>3816</v>
      </c>
      <c r="AZ978" s="149">
        <v>7.6499999999999999E-2</v>
      </c>
      <c r="BA978" s="149">
        <v>0.1598</v>
      </c>
      <c r="BB978" s="149">
        <v>0.21060000000000001</v>
      </c>
      <c r="BC978" s="149">
        <v>0.21060000000000001</v>
      </c>
      <c r="BD978" s="138">
        <v>0</v>
      </c>
      <c r="BE978" s="138"/>
      <c r="BF978" s="138"/>
      <c r="BG978" s="136">
        <v>0</v>
      </c>
      <c r="BH978" s="6">
        <v>5.15</v>
      </c>
      <c r="BI978" s="6">
        <v>5.65</v>
      </c>
      <c r="BJ978" s="136">
        <v>11840</v>
      </c>
      <c r="BK978" s="136">
        <v>1414</v>
      </c>
      <c r="BL978" s="136">
        <v>116</v>
      </c>
      <c r="BM978" s="136">
        <v>10310</v>
      </c>
      <c r="BN978" s="238">
        <v>90378</v>
      </c>
      <c r="BO978" s="136">
        <v>15274.083333333299</v>
      </c>
      <c r="BP978" s="136">
        <v>27256.1940777778</v>
      </c>
      <c r="BQ978" s="136">
        <v>5307.30483333333</v>
      </c>
      <c r="BR978" s="136">
        <v>70266.810488888907</v>
      </c>
      <c r="BS978" s="136">
        <v>12409.222722222201</v>
      </c>
      <c r="BT978" s="136">
        <v>1222.95783333333</v>
      </c>
      <c r="BU978" s="136">
        <v>16834.2323</v>
      </c>
    </row>
    <row r="979" spans="1:73">
      <c r="A979" s="4" t="s">
        <v>78</v>
      </c>
      <c r="B979" s="137">
        <v>9</v>
      </c>
      <c r="C979" s="137">
        <v>1999</v>
      </c>
      <c r="D979" s="190">
        <v>519000</v>
      </c>
      <c r="E979" s="141">
        <v>286650</v>
      </c>
      <c r="F979" s="141">
        <v>19481</v>
      </c>
      <c r="G979" s="191">
        <v>6.4</v>
      </c>
      <c r="H979" s="209"/>
      <c r="I979" s="209"/>
      <c r="J979" s="209"/>
      <c r="K979" s="145">
        <v>58844</v>
      </c>
      <c r="L979" s="198">
        <v>9.4474799865999994</v>
      </c>
      <c r="M979" s="199">
        <v>8.2189792996000008</v>
      </c>
      <c r="N979" s="140">
        <v>22342023</v>
      </c>
      <c r="O979" s="145">
        <v>16896</v>
      </c>
      <c r="P979" s="145">
        <v>51274</v>
      </c>
      <c r="Q979" s="145">
        <v>19062</v>
      </c>
      <c r="R979" s="145">
        <v>84082</v>
      </c>
      <c r="S979" s="145">
        <v>37349</v>
      </c>
      <c r="T979" s="145">
        <v>312</v>
      </c>
      <c r="U979" s="145">
        <v>379</v>
      </c>
      <c r="V979" s="145">
        <v>486</v>
      </c>
      <c r="W979" s="145">
        <v>125</v>
      </c>
      <c r="X979" s="145">
        <v>230</v>
      </c>
      <c r="Y979" s="145">
        <v>329</v>
      </c>
      <c r="Z979" s="145">
        <v>419</v>
      </c>
      <c r="AA979" s="136">
        <f>ROUND((T979+X979)-MAX(0.3*(T979-134-275),0),0)</f>
        <v>542</v>
      </c>
      <c r="AB979" s="136">
        <f>ROUND((U979+Y979)-MAX(0.3*(U979-134-275),0),0)</f>
        <v>708</v>
      </c>
      <c r="AC979" s="136">
        <f>ROUND((V979+Z979)-MAX(0.3*(V979-134-275),0),0)</f>
        <v>882</v>
      </c>
      <c r="AD979" s="203">
        <v>4926</v>
      </c>
      <c r="AE979" s="136">
        <v>500</v>
      </c>
      <c r="AF979" s="136">
        <v>0</v>
      </c>
      <c r="AG979" s="136">
        <f>SUM(AE979:AF979)</f>
        <v>500</v>
      </c>
      <c r="AH979" s="136">
        <f>ROUND((AG979+W979)-MAX(0.3*(AG979-134-275),0),0)</f>
        <v>598</v>
      </c>
      <c r="AI979" s="203">
        <v>80</v>
      </c>
      <c r="AJ979" s="204">
        <v>14.7</v>
      </c>
      <c r="AK979" s="136"/>
      <c r="AL979" s="136"/>
      <c r="AM979" s="136"/>
      <c r="AN979" s="6"/>
      <c r="AO979" s="136"/>
      <c r="AP979" s="136"/>
      <c r="AQ979" s="6"/>
      <c r="AR979" s="149">
        <v>7.6499999999999999E-2</v>
      </c>
      <c r="AS979" s="149">
        <v>0.34</v>
      </c>
      <c r="AT979" s="149">
        <v>0.4</v>
      </c>
      <c r="AU979" s="149">
        <v>0.4</v>
      </c>
      <c r="AV979" s="136">
        <v>347</v>
      </c>
      <c r="AW979" s="136">
        <v>2312</v>
      </c>
      <c r="AX979" s="136">
        <v>3816</v>
      </c>
      <c r="AY979" s="136">
        <v>3816</v>
      </c>
      <c r="AZ979" s="149">
        <v>7.6499999999999999E-2</v>
      </c>
      <c r="BA979" s="149">
        <v>0.1598</v>
      </c>
      <c r="BB979" s="149">
        <v>0.21060000000000001</v>
      </c>
      <c r="BC979" s="149">
        <v>0.21060000000000001</v>
      </c>
      <c r="BD979" s="138">
        <v>0</v>
      </c>
      <c r="BE979" s="138"/>
      <c r="BF979" s="138"/>
      <c r="BG979" s="136">
        <v>0</v>
      </c>
      <c r="BH979" s="6">
        <v>5.15</v>
      </c>
      <c r="BI979" s="6">
        <v>6.15</v>
      </c>
      <c r="BJ979" s="136">
        <v>20020</v>
      </c>
      <c r="BK979" s="136">
        <v>2631</v>
      </c>
      <c r="BL979" s="136">
        <v>195</v>
      </c>
      <c r="BM979" s="136">
        <v>17194</v>
      </c>
      <c r="BN979" s="238">
        <v>124335</v>
      </c>
      <c r="BO979" s="136">
        <v>16405.75</v>
      </c>
      <c r="BP979" s="136">
        <v>42017.544844444397</v>
      </c>
      <c r="BQ979" s="136">
        <v>1934.0033000000001</v>
      </c>
      <c r="BR979" s="136">
        <v>47254.944255555602</v>
      </c>
      <c r="BS979" s="136">
        <v>15992.767855555599</v>
      </c>
      <c r="BT979" s="136">
        <v>547.50181111111101</v>
      </c>
      <c r="BU979" s="136">
        <v>17159.6547888889</v>
      </c>
    </row>
    <row r="980" spans="1:73">
      <c r="A980" s="4" t="s">
        <v>80</v>
      </c>
      <c r="B980" s="137">
        <v>10</v>
      </c>
      <c r="C980" s="137">
        <v>1999</v>
      </c>
      <c r="D980" s="190">
        <v>15111244</v>
      </c>
      <c r="E980" s="141">
        <v>7359460</v>
      </c>
      <c r="F980" s="141">
        <v>297699</v>
      </c>
      <c r="G980" s="191">
        <v>3.9</v>
      </c>
      <c r="H980" s="209"/>
      <c r="I980" s="209"/>
      <c r="J980" s="209"/>
      <c r="K980" s="145">
        <v>460183</v>
      </c>
      <c r="L980" s="198">
        <v>403.94217945000003</v>
      </c>
      <c r="M980" s="199">
        <v>10.876110449</v>
      </c>
      <c r="N980" s="140">
        <v>441185618</v>
      </c>
      <c r="O980" s="145">
        <v>264393</v>
      </c>
      <c r="P980" s="145">
        <v>198215</v>
      </c>
      <c r="Q980" s="145">
        <v>82000</v>
      </c>
      <c r="R980" s="145">
        <v>933435</v>
      </c>
      <c r="S980" s="145">
        <v>426593</v>
      </c>
      <c r="T980" s="145">
        <v>241</v>
      </c>
      <c r="U980" s="145">
        <v>303</v>
      </c>
      <c r="V980" s="145">
        <v>364</v>
      </c>
      <c r="W980" s="145">
        <v>125</v>
      </c>
      <c r="X980" s="145">
        <v>230</v>
      </c>
      <c r="Y980" s="145">
        <v>329</v>
      </c>
      <c r="Z980" s="145">
        <v>419</v>
      </c>
      <c r="AA980" s="136">
        <f>ROUND((T980+X980)-MAX(0.3*(T980-134-275),0),0)</f>
        <v>471</v>
      </c>
      <c r="AB980" s="136">
        <f>ROUND((U980+Y980)-MAX(0.3*(U980-134-275),0),0)</f>
        <v>632</v>
      </c>
      <c r="AC980" s="136">
        <f>ROUND((V980+Z980)-MAX(0.3*(V980-134-275),0),0)</f>
        <v>783</v>
      </c>
      <c r="AD980" s="203">
        <v>35063</v>
      </c>
      <c r="AE980" s="136">
        <v>500</v>
      </c>
      <c r="AF980" s="136">
        <v>0</v>
      </c>
      <c r="AG980" s="136">
        <f>SUM(AE980:AF980)</f>
        <v>500</v>
      </c>
      <c r="AH980" s="136">
        <f>ROUND((AG980+W980)-MAX(0.3*(AG980-134-275),0),0)</f>
        <v>598</v>
      </c>
      <c r="AI980" s="203">
        <v>1937</v>
      </c>
      <c r="AJ980" s="204">
        <v>12.4</v>
      </c>
      <c r="AK980" s="136">
        <v>0</v>
      </c>
      <c r="AL980" s="136">
        <v>57</v>
      </c>
      <c r="AM980" s="136">
        <v>63</v>
      </c>
      <c r="AN980" s="6">
        <v>0.48</v>
      </c>
      <c r="AO980" s="136">
        <v>17</v>
      </c>
      <c r="AP980" s="136">
        <v>23</v>
      </c>
      <c r="AQ980" s="6">
        <v>0.43</v>
      </c>
      <c r="AR980" s="149">
        <v>7.6499999999999999E-2</v>
      </c>
      <c r="AS980" s="149">
        <v>0.34</v>
      </c>
      <c r="AT980" s="149">
        <v>0.4</v>
      </c>
      <c r="AU980" s="149">
        <v>0.4</v>
      </c>
      <c r="AV980" s="136">
        <v>347</v>
      </c>
      <c r="AW980" s="136">
        <v>2312</v>
      </c>
      <c r="AX980" s="136">
        <v>3816</v>
      </c>
      <c r="AY980" s="136">
        <v>3816</v>
      </c>
      <c r="AZ980" s="149">
        <v>7.6499999999999999E-2</v>
      </c>
      <c r="BA980" s="149">
        <v>0.1598</v>
      </c>
      <c r="BB980" s="149">
        <v>0.21060000000000001</v>
      </c>
      <c r="BC980" s="149">
        <v>0.21060000000000001</v>
      </c>
      <c r="BD980" s="138">
        <v>0</v>
      </c>
      <c r="BE980" s="138"/>
      <c r="BF980" s="138"/>
      <c r="BG980" s="136">
        <v>0</v>
      </c>
      <c r="BH980" s="6">
        <v>5.15</v>
      </c>
      <c r="BI980" s="6">
        <v>5.15</v>
      </c>
      <c r="BJ980" s="136">
        <v>366517</v>
      </c>
      <c r="BK980" s="136">
        <v>94254</v>
      </c>
      <c r="BL980" s="136">
        <v>3146</v>
      </c>
      <c r="BM980" s="136">
        <v>269117</v>
      </c>
      <c r="BN980" s="238">
        <v>1564230</v>
      </c>
      <c r="BO980" s="136">
        <v>337558.83333333302</v>
      </c>
      <c r="BP980" s="136">
        <v>751457.93983333302</v>
      </c>
      <c r="BQ980" s="136">
        <v>131081.87483333299</v>
      </c>
      <c r="BR980" s="136">
        <v>1307101.76195556</v>
      </c>
      <c r="BS980" s="136">
        <v>330669.58720000001</v>
      </c>
      <c r="BT980" s="136">
        <v>28354.466277777799</v>
      </c>
      <c r="BU980" s="136">
        <v>404943.90507777798</v>
      </c>
    </row>
    <row r="981" spans="1:73">
      <c r="A981" s="4" t="s">
        <v>81</v>
      </c>
      <c r="B981" s="137">
        <v>11</v>
      </c>
      <c r="C981" s="137">
        <v>1999</v>
      </c>
      <c r="D981" s="190">
        <v>7788240</v>
      </c>
      <c r="E981" s="141">
        <v>3990393</v>
      </c>
      <c r="F981" s="141">
        <v>163106</v>
      </c>
      <c r="G981" s="191">
        <v>3.9</v>
      </c>
      <c r="H981" s="209"/>
      <c r="I981" s="209"/>
      <c r="J981" s="209"/>
      <c r="K981" s="145">
        <v>288105</v>
      </c>
      <c r="L981" s="198">
        <v>153.21292979</v>
      </c>
      <c r="M981" s="199">
        <v>7.0303607385999998</v>
      </c>
      <c r="N981" s="140">
        <v>218400986</v>
      </c>
      <c r="O981" s="145">
        <v>68522</v>
      </c>
      <c r="P981" s="145">
        <v>155796</v>
      </c>
      <c r="Q981" s="145">
        <v>61813</v>
      </c>
      <c r="R981" s="145">
        <v>616600</v>
      </c>
      <c r="S981" s="145">
        <v>251256</v>
      </c>
      <c r="T981" s="145">
        <v>235</v>
      </c>
      <c r="U981" s="145">
        <v>280</v>
      </c>
      <c r="V981" s="145">
        <v>330</v>
      </c>
      <c r="W981" s="145">
        <v>125</v>
      </c>
      <c r="X981" s="145">
        <v>230</v>
      </c>
      <c r="Y981" s="145">
        <v>329</v>
      </c>
      <c r="Z981" s="145">
        <v>419</v>
      </c>
      <c r="AA981" s="136">
        <f>ROUND((T981+X981)-MAX(0.3*(T981-134-275),0),0)</f>
        <v>465</v>
      </c>
      <c r="AB981" s="136">
        <f>ROUND((U981+Y981)-MAX(0.3*(U981-134-275),0),0)</f>
        <v>609</v>
      </c>
      <c r="AC981" s="136">
        <f>ROUND((V981+Z981)-MAX(0.3*(V981-134-275),0),0)</f>
        <v>749</v>
      </c>
      <c r="AD981" s="203">
        <v>25066</v>
      </c>
      <c r="AE981" s="136">
        <v>500</v>
      </c>
      <c r="AF981" s="136">
        <v>0</v>
      </c>
      <c r="AG981" s="136">
        <f>SUM(AE981:AF981)</f>
        <v>500</v>
      </c>
      <c r="AH981" s="136">
        <f>ROUND((AG981+W981)-MAX(0.3*(AG981-134-275),0),0)</f>
        <v>598</v>
      </c>
      <c r="AI981" s="203">
        <v>1011</v>
      </c>
      <c r="AJ981" s="204">
        <v>12.8</v>
      </c>
      <c r="AK981" s="136">
        <v>1</v>
      </c>
      <c r="AL981" s="136">
        <v>102</v>
      </c>
      <c r="AM981" s="136">
        <v>78</v>
      </c>
      <c r="AN981" s="6">
        <v>0.56999999999999995</v>
      </c>
      <c r="AO981" s="136">
        <v>34</v>
      </c>
      <c r="AP981" s="136">
        <v>22</v>
      </c>
      <c r="AQ981" s="6">
        <v>0.61</v>
      </c>
      <c r="AR981" s="149">
        <v>7.6499999999999999E-2</v>
      </c>
      <c r="AS981" s="149">
        <v>0.34</v>
      </c>
      <c r="AT981" s="149">
        <v>0.4</v>
      </c>
      <c r="AU981" s="149">
        <v>0.4</v>
      </c>
      <c r="AV981" s="136">
        <v>347</v>
      </c>
      <c r="AW981" s="136">
        <v>2312</v>
      </c>
      <c r="AX981" s="136">
        <v>3816</v>
      </c>
      <c r="AY981" s="136">
        <v>3816</v>
      </c>
      <c r="AZ981" s="149">
        <v>7.6499999999999999E-2</v>
      </c>
      <c r="BA981" s="149">
        <v>0.1598</v>
      </c>
      <c r="BB981" s="149">
        <v>0.21060000000000001</v>
      </c>
      <c r="BC981" s="149">
        <v>0.21060000000000001</v>
      </c>
      <c r="BD981" s="138">
        <v>0</v>
      </c>
      <c r="BE981" s="138"/>
      <c r="BF981" s="138"/>
      <c r="BG981" s="136">
        <v>0</v>
      </c>
      <c r="BH981" s="6">
        <v>5.15</v>
      </c>
      <c r="BI981" s="6">
        <v>3.25</v>
      </c>
      <c r="BJ981" s="136">
        <v>196784</v>
      </c>
      <c r="BK981" s="136">
        <v>35843</v>
      </c>
      <c r="BL981" s="136">
        <v>2340</v>
      </c>
      <c r="BM981" s="136">
        <v>158601</v>
      </c>
      <c r="BN981" s="238">
        <v>930579</v>
      </c>
      <c r="BO981" s="136">
        <v>224069.41666666701</v>
      </c>
      <c r="BP981" s="136">
        <v>478967.831488889</v>
      </c>
      <c r="BQ981" s="136">
        <v>86738.181422222202</v>
      </c>
      <c r="BR981" s="136">
        <v>1054226.0577666699</v>
      </c>
      <c r="BS981" s="136">
        <v>264361.63295555598</v>
      </c>
      <c r="BT981" s="136">
        <v>29247.2650222222</v>
      </c>
      <c r="BU981" s="136">
        <v>365471.89260000002</v>
      </c>
    </row>
    <row r="982" spans="1:73">
      <c r="A982" s="4" t="s">
        <v>82</v>
      </c>
      <c r="B982" s="137">
        <v>12</v>
      </c>
      <c r="C982" s="137">
        <v>1999</v>
      </c>
      <c r="D982" s="190">
        <v>1185497</v>
      </c>
      <c r="E982" s="141">
        <v>570394</v>
      </c>
      <c r="F982" s="141">
        <v>32513</v>
      </c>
      <c r="G982" s="191">
        <v>5.4</v>
      </c>
      <c r="H982" s="209"/>
      <c r="I982" s="209"/>
      <c r="J982" s="209"/>
      <c r="K982" s="145">
        <v>39207</v>
      </c>
      <c r="L982" s="198">
        <v>18.522769970999999</v>
      </c>
      <c r="M982" s="199">
        <v>5.1922924034999998</v>
      </c>
      <c r="N982" s="140">
        <v>33645376</v>
      </c>
      <c r="O982" s="145">
        <v>18301</v>
      </c>
      <c r="P982" s="145">
        <v>44871</v>
      </c>
      <c r="Q982" s="145">
        <v>15990</v>
      </c>
      <c r="R982" s="145">
        <v>125155</v>
      </c>
      <c r="S982" s="145">
        <v>56365</v>
      </c>
      <c r="T982" s="145">
        <v>452</v>
      </c>
      <c r="U982" s="145">
        <v>570</v>
      </c>
      <c r="V982" s="145">
        <v>687</v>
      </c>
      <c r="W982" s="145">
        <v>197</v>
      </c>
      <c r="X982" s="145">
        <v>362</v>
      </c>
      <c r="Y982" s="145">
        <v>518</v>
      </c>
      <c r="Z982" s="145">
        <v>658</v>
      </c>
      <c r="AA982" s="136">
        <f>ROUND((T982+X982)-MAX(0.3*(T982-189-393),0),0)</f>
        <v>814</v>
      </c>
      <c r="AB982" s="136">
        <f>ROUND((U982+Y982)-MAX(0.3*(U982-189-393),0),0)</f>
        <v>1088</v>
      </c>
      <c r="AC982" s="136">
        <f>ROUND((V982+Z982)-MAX(0.3*(V982-189-393),0),0)</f>
        <v>1314</v>
      </c>
      <c r="AD982" s="203">
        <v>1881</v>
      </c>
      <c r="AE982" s="136">
        <v>500</v>
      </c>
      <c r="AF982" s="136">
        <v>5</v>
      </c>
      <c r="AG982" s="136">
        <f>SUM(AE982:AF982)</f>
        <v>505</v>
      </c>
      <c r="AH982" s="136">
        <f>ROUND((AG982+W982)-MAX(0.3*(AG982-189-393),0),0)</f>
        <v>702</v>
      </c>
      <c r="AI982" s="203">
        <v>133</v>
      </c>
      <c r="AJ982" s="204">
        <v>10.8</v>
      </c>
      <c r="AK982" s="136">
        <v>1</v>
      </c>
      <c r="AL982" s="136">
        <v>39</v>
      </c>
      <c r="AM982" s="136">
        <v>12</v>
      </c>
      <c r="AN982" s="6">
        <v>0.76</v>
      </c>
      <c r="AO982" s="136">
        <v>23</v>
      </c>
      <c r="AP982" s="136">
        <v>2</v>
      </c>
      <c r="AQ982" s="6">
        <v>0.92</v>
      </c>
      <c r="AR982" s="149">
        <v>7.6499999999999999E-2</v>
      </c>
      <c r="AS982" s="149">
        <v>0.34</v>
      </c>
      <c r="AT982" s="149">
        <v>0.4</v>
      </c>
      <c r="AU982" s="149">
        <v>0.4</v>
      </c>
      <c r="AV982" s="136">
        <v>347</v>
      </c>
      <c r="AW982" s="136">
        <v>2312</v>
      </c>
      <c r="AX982" s="136">
        <v>3816</v>
      </c>
      <c r="AY982" s="136">
        <v>3816</v>
      </c>
      <c r="AZ982" s="149">
        <v>7.6499999999999999E-2</v>
      </c>
      <c r="BA982" s="149">
        <v>0.1598</v>
      </c>
      <c r="BB982" s="149">
        <v>0.21060000000000001</v>
      </c>
      <c r="BC982" s="149">
        <v>0.21060000000000001</v>
      </c>
      <c r="BD982" s="138">
        <v>0</v>
      </c>
      <c r="BE982" s="138"/>
      <c r="BF982" s="138"/>
      <c r="BG982" s="136">
        <v>0</v>
      </c>
      <c r="BH982" s="6">
        <v>5.15</v>
      </c>
      <c r="BI982" s="6">
        <v>5.25</v>
      </c>
      <c r="BJ982" s="136">
        <v>20404</v>
      </c>
      <c r="BK982" s="136">
        <v>7300</v>
      </c>
      <c r="BL982" s="136">
        <v>160</v>
      </c>
      <c r="BM982" s="136">
        <v>12944</v>
      </c>
      <c r="BN982" s="238">
        <v>166027</v>
      </c>
      <c r="BO982" s="136">
        <v>34137.166666666701</v>
      </c>
      <c r="BP982" s="136">
        <v>52680.414944444397</v>
      </c>
      <c r="BQ982" s="136">
        <v>14687.2297777778</v>
      </c>
      <c r="BR982" s="136">
        <v>145913.58025555601</v>
      </c>
      <c r="BS982" s="136">
        <v>22709.5251222222</v>
      </c>
      <c r="BT982" s="136">
        <v>3696.1734555555599</v>
      </c>
      <c r="BU982" s="136">
        <v>38255.064144444397</v>
      </c>
    </row>
    <row r="983" spans="1:73">
      <c r="A983" s="4" t="s">
        <v>83</v>
      </c>
      <c r="B983" s="137">
        <v>13</v>
      </c>
      <c r="C983" s="137">
        <v>1999</v>
      </c>
      <c r="D983" s="190">
        <v>1251700</v>
      </c>
      <c r="E983" s="141">
        <v>619237</v>
      </c>
      <c r="F983" s="141">
        <v>31970</v>
      </c>
      <c r="G983" s="191">
        <v>4.9000000000000004</v>
      </c>
      <c r="H983" s="209"/>
      <c r="I983" s="209"/>
      <c r="J983" s="209"/>
      <c r="K983" s="145">
        <v>34322</v>
      </c>
      <c r="L983" s="198">
        <v>61.316679921999999</v>
      </c>
      <c r="M983" s="199">
        <v>16.459779941000001</v>
      </c>
      <c r="N983" s="140">
        <v>30162818</v>
      </c>
      <c r="O983" s="145">
        <v>95225</v>
      </c>
      <c r="P983" s="145">
        <v>2754</v>
      </c>
      <c r="Q983" s="145">
        <v>1380</v>
      </c>
      <c r="R983" s="145">
        <v>57201</v>
      </c>
      <c r="S983" s="145">
        <v>22536</v>
      </c>
      <c r="T983" s="145">
        <v>276</v>
      </c>
      <c r="U983" s="145">
        <v>276</v>
      </c>
      <c r="V983" s="145">
        <v>276</v>
      </c>
      <c r="W983" s="145">
        <v>125</v>
      </c>
      <c r="X983" s="145">
        <v>230</v>
      </c>
      <c r="Y983" s="145">
        <v>329</v>
      </c>
      <c r="Z983" s="145">
        <v>419</v>
      </c>
      <c r="AA983" s="136">
        <f>ROUND((T983+X983)-MAX(0.3*(T983-134-275),0),0)</f>
        <v>506</v>
      </c>
      <c r="AB983" s="136">
        <f>ROUND((U983+Y983)-MAX(0.3*(U983-134-275),0),0)</f>
        <v>605</v>
      </c>
      <c r="AC983" s="136">
        <f>ROUND((V983+Z983)-MAX(0.3*(V983-134-275),0),0)</f>
        <v>695</v>
      </c>
      <c r="AD983" s="203">
        <v>822</v>
      </c>
      <c r="AE983" s="136">
        <v>500</v>
      </c>
      <c r="AF983" s="136">
        <v>48</v>
      </c>
      <c r="AG983" s="136">
        <f>SUM(AE983:AF983)</f>
        <v>548</v>
      </c>
      <c r="AH983" s="136">
        <f>ROUND((AG983+W983)-MAX(0.3*(AG983-134-275),0),0)</f>
        <v>631</v>
      </c>
      <c r="AI983" s="203">
        <v>175</v>
      </c>
      <c r="AJ983" s="204">
        <v>14.1</v>
      </c>
      <c r="AK983" s="136">
        <v>0</v>
      </c>
      <c r="AL983" s="136">
        <v>11</v>
      </c>
      <c r="AM983" s="136">
        <v>59</v>
      </c>
      <c r="AN983" s="6">
        <v>0.16</v>
      </c>
      <c r="AO983" s="136">
        <v>5</v>
      </c>
      <c r="AP983" s="136">
        <v>30</v>
      </c>
      <c r="AQ983" s="6">
        <v>0.14000000000000001</v>
      </c>
      <c r="AR983" s="149">
        <v>7.6499999999999999E-2</v>
      </c>
      <c r="AS983" s="149">
        <v>0.34</v>
      </c>
      <c r="AT983" s="149">
        <v>0.4</v>
      </c>
      <c r="AU983" s="149">
        <v>0.4</v>
      </c>
      <c r="AV983" s="136">
        <v>347</v>
      </c>
      <c r="AW983" s="136">
        <v>2312</v>
      </c>
      <c r="AX983" s="136">
        <v>3816</v>
      </c>
      <c r="AY983" s="136">
        <v>3816</v>
      </c>
      <c r="AZ983" s="149">
        <v>7.6499999999999999E-2</v>
      </c>
      <c r="BA983" s="149">
        <v>0.1598</v>
      </c>
      <c r="BB983" s="149">
        <v>0.21060000000000001</v>
      </c>
      <c r="BC983" s="149">
        <v>0.21060000000000001</v>
      </c>
      <c r="BD983" s="138">
        <v>0</v>
      </c>
      <c r="BE983" s="138"/>
      <c r="BF983" s="138"/>
      <c r="BG983" s="136">
        <v>0</v>
      </c>
      <c r="BH983" s="6">
        <v>5.15</v>
      </c>
      <c r="BI983" s="6">
        <v>5.65</v>
      </c>
      <c r="BJ983" s="136">
        <v>17761</v>
      </c>
      <c r="BK983" s="136">
        <v>1829</v>
      </c>
      <c r="BL983" s="136">
        <v>172</v>
      </c>
      <c r="BM983" s="136">
        <v>15760</v>
      </c>
      <c r="BN983" s="238">
        <v>92048</v>
      </c>
      <c r="BO983" s="136">
        <v>31542.666666666701</v>
      </c>
      <c r="BP983" s="136">
        <v>51968.361622222197</v>
      </c>
      <c r="BQ983" s="136">
        <v>18211.7467888889</v>
      </c>
      <c r="BR983" s="136">
        <v>141623.996155556</v>
      </c>
      <c r="BS983" s="136">
        <v>18459.373588888899</v>
      </c>
      <c r="BT983" s="136">
        <v>2557.8760888888901</v>
      </c>
      <c r="BU983" s="136">
        <v>25949.178955555599</v>
      </c>
    </row>
    <row r="984" spans="1:73">
      <c r="A984" s="4" t="s">
        <v>84</v>
      </c>
      <c r="B984" s="137">
        <v>14</v>
      </c>
      <c r="C984" s="137">
        <v>1999</v>
      </c>
      <c r="D984" s="190">
        <v>12128370</v>
      </c>
      <c r="E984" s="141">
        <v>6186543</v>
      </c>
      <c r="F984" s="141">
        <v>281445</v>
      </c>
      <c r="G984" s="191">
        <v>4.4000000000000004</v>
      </c>
      <c r="H984" s="209"/>
      <c r="I984" s="209"/>
      <c r="J984" s="209"/>
      <c r="K984" s="145">
        <v>466894</v>
      </c>
      <c r="L984" s="198">
        <v>217.63348968</v>
      </c>
      <c r="M984" s="199">
        <v>6.2478415642999998</v>
      </c>
      <c r="N984" s="140">
        <v>383408287</v>
      </c>
      <c r="O984" s="145">
        <v>51477</v>
      </c>
      <c r="P984" s="145">
        <v>368249</v>
      </c>
      <c r="Q984" s="145">
        <v>122775</v>
      </c>
      <c r="R984" s="145">
        <v>820034</v>
      </c>
      <c r="S984" s="145">
        <v>352018</v>
      </c>
      <c r="T984" s="145">
        <v>278</v>
      </c>
      <c r="U984" s="145">
        <v>377</v>
      </c>
      <c r="V984" s="145">
        <v>414</v>
      </c>
      <c r="W984" s="145">
        <v>125</v>
      </c>
      <c r="X984" s="145">
        <v>230</v>
      </c>
      <c r="Y984" s="145">
        <v>329</v>
      </c>
      <c r="Z984" s="145">
        <v>419</v>
      </c>
      <c r="AA984" s="136">
        <f>ROUND((T984+X984)-MAX(0.3*(T984-134-275),0),0)</f>
        <v>508</v>
      </c>
      <c r="AB984" s="136">
        <f>ROUND((U984+Y984)-MAX(0.3*(U984-134-275),0),0)</f>
        <v>706</v>
      </c>
      <c r="AC984" s="136">
        <f>ROUND((V984+Z984)-MAX(0.3*(V984-134-275),0),0)</f>
        <v>832</v>
      </c>
      <c r="AD984" s="203">
        <v>25486</v>
      </c>
      <c r="AE984" s="136">
        <v>500</v>
      </c>
      <c r="AF984" s="136">
        <v>0</v>
      </c>
      <c r="AG984" s="136">
        <f>SUM(AE984:AF984)</f>
        <v>500</v>
      </c>
      <c r="AH984" s="136">
        <f>ROUND((AG984+W984)-MAX(0.3*(AG984-134-275),0),0)</f>
        <v>598</v>
      </c>
      <c r="AI984" s="203">
        <v>1215</v>
      </c>
      <c r="AJ984" s="204">
        <v>9.9</v>
      </c>
      <c r="AK984" s="136">
        <v>0</v>
      </c>
      <c r="AL984" s="136">
        <v>60</v>
      </c>
      <c r="AM984" s="136">
        <v>58</v>
      </c>
      <c r="AN984" s="6">
        <v>0.51</v>
      </c>
      <c r="AO984" s="136">
        <v>28</v>
      </c>
      <c r="AP984" s="136">
        <v>31</v>
      </c>
      <c r="AQ984" s="6">
        <v>0.47</v>
      </c>
      <c r="AR984" s="149">
        <v>7.6499999999999999E-2</v>
      </c>
      <c r="AS984" s="149">
        <v>0.34</v>
      </c>
      <c r="AT984" s="149">
        <v>0.4</v>
      </c>
      <c r="AU984" s="149">
        <v>0.4</v>
      </c>
      <c r="AV984" s="136">
        <v>347</v>
      </c>
      <c r="AW984" s="136">
        <v>2312</v>
      </c>
      <c r="AX984" s="136">
        <v>3816</v>
      </c>
      <c r="AY984" s="136">
        <v>3816</v>
      </c>
      <c r="AZ984" s="149">
        <v>7.6499999999999999E-2</v>
      </c>
      <c r="BA984" s="149">
        <v>0.1598</v>
      </c>
      <c r="BB984" s="149">
        <v>0.21060000000000001</v>
      </c>
      <c r="BC984" s="149">
        <v>0.21060000000000001</v>
      </c>
      <c r="BD984" s="138">
        <v>0</v>
      </c>
      <c r="BE984" s="138"/>
      <c r="BF984" s="138"/>
      <c r="BG984" s="136">
        <v>0</v>
      </c>
      <c r="BH984" s="6">
        <v>5.15</v>
      </c>
      <c r="BI984" s="6">
        <v>5.15</v>
      </c>
      <c r="BJ984" s="136">
        <v>251112</v>
      </c>
      <c r="BK984" s="136">
        <v>32841</v>
      </c>
      <c r="BL984" s="136">
        <v>2361</v>
      </c>
      <c r="BM984" s="136">
        <v>215910</v>
      </c>
      <c r="BN984" s="238">
        <v>1361658</v>
      </c>
      <c r="BO984" s="136">
        <v>241016.25</v>
      </c>
      <c r="BP984" s="136">
        <v>556488.53091111104</v>
      </c>
      <c r="BQ984" s="136">
        <v>71416.938800000004</v>
      </c>
      <c r="BR984" s="136">
        <v>1035129.32996667</v>
      </c>
      <c r="BS984" s="136">
        <v>165654.26072222201</v>
      </c>
      <c r="BT984" s="136">
        <v>8760.4797444444393</v>
      </c>
      <c r="BU984" s="136">
        <v>194592.83230000001</v>
      </c>
    </row>
    <row r="985" spans="1:73">
      <c r="A985" s="4" t="s">
        <v>85</v>
      </c>
      <c r="B985" s="137">
        <v>15</v>
      </c>
      <c r="C985" s="137">
        <v>1999</v>
      </c>
      <c r="D985" s="190">
        <v>5942901</v>
      </c>
      <c r="E985" s="141">
        <v>3029834</v>
      </c>
      <c r="F985" s="141">
        <v>95017</v>
      </c>
      <c r="G985" s="191">
        <v>3</v>
      </c>
      <c r="H985" s="209"/>
      <c r="I985" s="209"/>
      <c r="J985" s="209"/>
      <c r="K985" s="145">
        <v>196062</v>
      </c>
      <c r="L985" s="198">
        <v>76.110569890999997</v>
      </c>
      <c r="M985" s="199">
        <v>4.8821661672000003</v>
      </c>
      <c r="N985" s="140">
        <v>160634031</v>
      </c>
      <c r="O985" s="145">
        <v>25722</v>
      </c>
      <c r="P985" s="145">
        <v>108301</v>
      </c>
      <c r="Q985" s="145">
        <v>36714</v>
      </c>
      <c r="R985" s="145">
        <v>298213</v>
      </c>
      <c r="S985" s="145">
        <v>125593</v>
      </c>
      <c r="T985" s="145">
        <v>229</v>
      </c>
      <c r="U985" s="145">
        <v>288</v>
      </c>
      <c r="V985" s="145">
        <v>346</v>
      </c>
      <c r="W985" s="145">
        <v>125</v>
      </c>
      <c r="X985" s="145">
        <v>230</v>
      </c>
      <c r="Y985" s="145">
        <v>329</v>
      </c>
      <c r="Z985" s="145">
        <v>419</v>
      </c>
      <c r="AA985" s="136">
        <f>ROUND((T985+X985)-MAX(0.3*(T985-134-275),0),0)</f>
        <v>459</v>
      </c>
      <c r="AB985" s="136">
        <f>ROUND((U985+Y985)-MAX(0.3*(U985-134-275),0),0)</f>
        <v>617</v>
      </c>
      <c r="AC985" s="136">
        <f>ROUND((V985+Z985)-MAX(0.3*(V985-134-275),0),0)</f>
        <v>765</v>
      </c>
      <c r="AD985" s="203">
        <v>4130</v>
      </c>
      <c r="AE985" s="136">
        <v>500</v>
      </c>
      <c r="AF985" s="136">
        <v>0</v>
      </c>
      <c r="AG985" s="136">
        <f>SUM(AE985:AF985)</f>
        <v>500</v>
      </c>
      <c r="AH985" s="136">
        <f>ROUND((AG985+W985)-MAX(0.3*(AG985-134-275),0),0)</f>
        <v>598</v>
      </c>
      <c r="AI985" s="203">
        <v>396</v>
      </c>
      <c r="AJ985" s="204">
        <v>6.7</v>
      </c>
      <c r="AK985" s="136">
        <v>1</v>
      </c>
      <c r="AL985" s="136">
        <v>50</v>
      </c>
      <c r="AM985" s="136">
        <v>50</v>
      </c>
      <c r="AN985" s="6">
        <v>0.5</v>
      </c>
      <c r="AO985" s="136">
        <v>19</v>
      </c>
      <c r="AP985" s="136">
        <v>31</v>
      </c>
      <c r="AQ985" s="6">
        <v>0.38</v>
      </c>
      <c r="AR985" s="149">
        <v>7.6499999999999999E-2</v>
      </c>
      <c r="AS985" s="149">
        <v>0.34</v>
      </c>
      <c r="AT985" s="149">
        <v>0.4</v>
      </c>
      <c r="AU985" s="149">
        <v>0.4</v>
      </c>
      <c r="AV985" s="136">
        <v>347</v>
      </c>
      <c r="AW985" s="136">
        <v>2312</v>
      </c>
      <c r="AX985" s="136">
        <v>3816</v>
      </c>
      <c r="AY985" s="136">
        <v>3816</v>
      </c>
      <c r="AZ985" s="149">
        <v>7.6499999999999999E-2</v>
      </c>
      <c r="BA985" s="149">
        <v>0.1598</v>
      </c>
      <c r="BB985" s="149">
        <v>0.21060000000000001</v>
      </c>
      <c r="BC985" s="149">
        <v>0.21060000000000001</v>
      </c>
      <c r="BD985" s="138">
        <v>0</v>
      </c>
      <c r="BE985" s="138"/>
      <c r="BF985" s="138"/>
      <c r="BG985" s="136">
        <v>0</v>
      </c>
      <c r="BH985" s="6">
        <v>5.15</v>
      </c>
      <c r="BI985" s="6">
        <v>5.15</v>
      </c>
      <c r="BJ985" s="136">
        <v>88315</v>
      </c>
      <c r="BK985" s="136">
        <v>7577</v>
      </c>
      <c r="BL985" s="136">
        <v>1073</v>
      </c>
      <c r="BM985" s="136">
        <v>79665</v>
      </c>
      <c r="BN985" s="238">
        <v>542386</v>
      </c>
      <c r="BO985" s="136">
        <v>128269.41666666701</v>
      </c>
      <c r="BP985" s="136">
        <v>181017.6795</v>
      </c>
      <c r="BQ985" s="136">
        <v>42955.158799999997</v>
      </c>
      <c r="BR985" s="136">
        <v>613021.93454444502</v>
      </c>
      <c r="BS985" s="136">
        <v>75566.321722222201</v>
      </c>
      <c r="BT985" s="136">
        <v>8494.3327333333309</v>
      </c>
      <c r="BU985" s="136">
        <v>106686.92317777799</v>
      </c>
    </row>
    <row r="986" spans="1:73">
      <c r="A986" s="4" t="s">
        <v>86</v>
      </c>
      <c r="B986" s="137">
        <v>16</v>
      </c>
      <c r="C986" s="137">
        <v>1999</v>
      </c>
      <c r="D986" s="190">
        <v>2869413</v>
      </c>
      <c r="E986" s="141">
        <v>1555090</v>
      </c>
      <c r="F986" s="141">
        <v>41324</v>
      </c>
      <c r="G986" s="191">
        <v>2.6</v>
      </c>
      <c r="H986" s="209"/>
      <c r="I986" s="209"/>
      <c r="J986" s="209"/>
      <c r="K986" s="145">
        <v>88954</v>
      </c>
      <c r="L986" s="198">
        <v>27.712649964000001</v>
      </c>
      <c r="M986" s="199">
        <v>3.6763676787000001</v>
      </c>
      <c r="N986" s="140">
        <v>75382397</v>
      </c>
      <c r="O986" s="145">
        <v>10272</v>
      </c>
      <c r="P986" s="145">
        <v>59339</v>
      </c>
      <c r="Q986" s="145">
        <v>21952</v>
      </c>
      <c r="R986" s="145">
        <v>128790</v>
      </c>
      <c r="S986" s="145">
        <v>54254</v>
      </c>
      <c r="T986" s="145">
        <v>361</v>
      </c>
      <c r="U986" s="145">
        <v>426</v>
      </c>
      <c r="V986" s="145">
        <v>495</v>
      </c>
      <c r="W986" s="145">
        <v>125</v>
      </c>
      <c r="X986" s="145">
        <v>230</v>
      </c>
      <c r="Y986" s="145">
        <v>329</v>
      </c>
      <c r="Z986" s="145">
        <v>419</v>
      </c>
      <c r="AA986" s="136">
        <f>ROUND((T986+X986)-MAX(0.3*(T986-134-275),0),0)</f>
        <v>591</v>
      </c>
      <c r="AB986" s="136">
        <f>ROUND((U986+Y986)-MAX(0.3*(U986-134-275),0),0)</f>
        <v>750</v>
      </c>
      <c r="AC986" s="136">
        <f>ROUND((V986+Z986)-MAX(0.3*(V986-134-275),0),0)</f>
        <v>888</v>
      </c>
      <c r="AD986" s="203">
        <v>4987</v>
      </c>
      <c r="AE986" s="136">
        <v>500</v>
      </c>
      <c r="AF986" s="136">
        <v>0</v>
      </c>
      <c r="AG986" s="136">
        <f>SUM(AE986:AF986)</f>
        <v>500</v>
      </c>
      <c r="AH986" s="136">
        <f>ROUND((AG986+W986)-MAX(0.3*(AG986-134-275),0),0)</f>
        <v>598</v>
      </c>
      <c r="AI986" s="203">
        <v>210</v>
      </c>
      <c r="AJ986" s="204">
        <v>7.4</v>
      </c>
      <c r="AK986" s="136">
        <v>1</v>
      </c>
      <c r="AL986" s="136">
        <v>46</v>
      </c>
      <c r="AM986" s="136">
        <v>54</v>
      </c>
      <c r="AN986" s="6">
        <v>0.46</v>
      </c>
      <c r="AO986" s="136">
        <v>22</v>
      </c>
      <c r="AP986" s="136">
        <v>28</v>
      </c>
      <c r="AQ986" s="6">
        <v>0.44</v>
      </c>
      <c r="AR986" s="149">
        <v>7.6499999999999999E-2</v>
      </c>
      <c r="AS986" s="149">
        <v>0.34</v>
      </c>
      <c r="AT986" s="149">
        <v>0.4</v>
      </c>
      <c r="AU986" s="149">
        <v>0.4</v>
      </c>
      <c r="AV986" s="136">
        <v>347</v>
      </c>
      <c r="AW986" s="136">
        <v>2312</v>
      </c>
      <c r="AX986" s="136">
        <v>3816</v>
      </c>
      <c r="AY986" s="136">
        <v>3816</v>
      </c>
      <c r="AZ986" s="149">
        <v>7.6499999999999999E-2</v>
      </c>
      <c r="BA986" s="149">
        <v>0.1598</v>
      </c>
      <c r="BB986" s="149">
        <v>0.21060000000000001</v>
      </c>
      <c r="BC986" s="149">
        <v>0.21060000000000001</v>
      </c>
      <c r="BD986" s="138">
        <v>6.5000000000000002E-2</v>
      </c>
      <c r="BE986" s="138"/>
      <c r="BF986" s="138"/>
      <c r="BG986" s="136">
        <v>0</v>
      </c>
      <c r="BH986" s="6">
        <v>5.15</v>
      </c>
      <c r="BI986" s="6">
        <v>5.15</v>
      </c>
      <c r="BJ986" s="136">
        <v>40450</v>
      </c>
      <c r="BK986" s="136">
        <v>4716</v>
      </c>
      <c r="BL986" s="136">
        <v>843</v>
      </c>
      <c r="BM986" s="136">
        <v>34891</v>
      </c>
      <c r="BN986" s="238">
        <v>226351</v>
      </c>
      <c r="BO986" s="136">
        <v>63995.583333333299</v>
      </c>
      <c r="BP986" s="136">
        <v>89926.282044444393</v>
      </c>
      <c r="BQ986" s="136">
        <v>30999.4326</v>
      </c>
      <c r="BR986" s="136">
        <v>381876.78294444398</v>
      </c>
      <c r="BS986" s="136">
        <v>32527.594166666699</v>
      </c>
      <c r="BT986" s="136">
        <v>5407.1590666666698</v>
      </c>
      <c r="BU986" s="136">
        <v>57721.443122222197</v>
      </c>
    </row>
    <row r="987" spans="1:73">
      <c r="A987" s="4" t="s">
        <v>87</v>
      </c>
      <c r="B987" s="137">
        <v>17</v>
      </c>
      <c r="C987" s="137">
        <v>1999</v>
      </c>
      <c r="D987" s="190">
        <v>2654052</v>
      </c>
      <c r="E987" s="141">
        <v>1378867</v>
      </c>
      <c r="F987" s="141">
        <v>46732</v>
      </c>
      <c r="G987" s="191">
        <v>3.3</v>
      </c>
      <c r="H987" s="209"/>
      <c r="I987" s="209"/>
      <c r="J987" s="209"/>
      <c r="K987" s="145">
        <v>82513</v>
      </c>
      <c r="L987" s="198">
        <v>67.359009927000002</v>
      </c>
      <c r="M987" s="199">
        <v>9.3804649398999995</v>
      </c>
      <c r="N987" s="140">
        <v>72401435</v>
      </c>
      <c r="O987" s="145">
        <v>20094</v>
      </c>
      <c r="P987" s="145">
        <v>32603</v>
      </c>
      <c r="Q987" s="145">
        <v>12845</v>
      </c>
      <c r="R987" s="145">
        <v>114875</v>
      </c>
      <c r="S987" s="145">
        <v>52008</v>
      </c>
      <c r="T987" s="145">
        <v>352</v>
      </c>
      <c r="U987" s="145">
        <v>429</v>
      </c>
      <c r="V987" s="145">
        <v>497</v>
      </c>
      <c r="W987" s="145">
        <v>125</v>
      </c>
      <c r="X987" s="145">
        <v>230</v>
      </c>
      <c r="Y987" s="145">
        <v>329</v>
      </c>
      <c r="Z987" s="145">
        <v>419</v>
      </c>
      <c r="AA987" s="136">
        <f>ROUND((T987+X987)-MAX(0.3*(T987-134-275),0),0)</f>
        <v>582</v>
      </c>
      <c r="AB987" s="136">
        <f>ROUND((U987+Y987)-MAX(0.3*(U987-134-275),0),0)</f>
        <v>752</v>
      </c>
      <c r="AC987" s="136">
        <f>ROUND((V987+Z987)-MAX(0.3*(V987-134-275),0),0)</f>
        <v>890</v>
      </c>
      <c r="AD987" s="203">
        <v>4336</v>
      </c>
      <c r="AE987" s="136">
        <v>500</v>
      </c>
      <c r="AF987" s="136">
        <v>0</v>
      </c>
      <c r="AG987" s="136">
        <f>SUM(AE987:AF987)</f>
        <v>500</v>
      </c>
      <c r="AH987" s="136">
        <f>ROUND((AG987+W987)-MAX(0.3*(AG987-134-275),0),0)</f>
        <v>598</v>
      </c>
      <c r="AI987" s="203">
        <v>320</v>
      </c>
      <c r="AJ987" s="204">
        <v>12.3</v>
      </c>
      <c r="AK987" s="136">
        <v>0</v>
      </c>
      <c r="AL987" s="136">
        <v>48</v>
      </c>
      <c r="AM987" s="136">
        <v>77</v>
      </c>
      <c r="AN987" s="6">
        <v>0.38</v>
      </c>
      <c r="AO987" s="136">
        <v>13</v>
      </c>
      <c r="AP987" s="136">
        <v>27</v>
      </c>
      <c r="AQ987" s="6">
        <v>0.33</v>
      </c>
      <c r="AR987" s="149">
        <v>7.6499999999999999E-2</v>
      </c>
      <c r="AS987" s="149">
        <v>0.34</v>
      </c>
      <c r="AT987" s="149">
        <v>0.4</v>
      </c>
      <c r="AU987" s="149">
        <v>0.4</v>
      </c>
      <c r="AV987" s="136">
        <v>347</v>
      </c>
      <c r="AW987" s="136">
        <v>2312</v>
      </c>
      <c r="AX987" s="136">
        <v>3816</v>
      </c>
      <c r="AY987" s="136">
        <v>3816</v>
      </c>
      <c r="AZ987" s="149">
        <v>7.6499999999999999E-2</v>
      </c>
      <c r="BA987" s="149">
        <v>0.1598</v>
      </c>
      <c r="BB987" s="149">
        <v>0.21060000000000001</v>
      </c>
      <c r="BC987" s="149">
        <v>0.21060000000000001</v>
      </c>
      <c r="BD987" s="138">
        <v>0.1</v>
      </c>
      <c r="BE987" s="138"/>
      <c r="BF987" s="138"/>
      <c r="BG987" s="136">
        <v>0</v>
      </c>
      <c r="BH987" s="6">
        <v>5.15</v>
      </c>
      <c r="BI987" s="6">
        <v>2.65</v>
      </c>
      <c r="BJ987" s="136">
        <v>36290</v>
      </c>
      <c r="BK987" s="136">
        <v>3943</v>
      </c>
      <c r="BL987" s="136">
        <v>383</v>
      </c>
      <c r="BM987" s="136">
        <v>31964</v>
      </c>
      <c r="BN987" s="238">
        <v>187037</v>
      </c>
      <c r="BO987" s="136">
        <v>52345.333333333299</v>
      </c>
      <c r="BP987" s="136">
        <v>92181.689377777802</v>
      </c>
      <c r="BQ987" s="136">
        <v>33018.665333333302</v>
      </c>
      <c r="BR987" s="136">
        <v>307284.66977777798</v>
      </c>
      <c r="BS987" s="136">
        <v>42388.541722222202</v>
      </c>
      <c r="BT987" s="136">
        <v>8200.5581999999995</v>
      </c>
      <c r="BU987" s="136">
        <v>67188.541288888897</v>
      </c>
    </row>
    <row r="988" spans="1:73">
      <c r="A988" s="4" t="s">
        <v>88</v>
      </c>
      <c r="B988" s="137">
        <v>18</v>
      </c>
      <c r="C988" s="137">
        <v>1999</v>
      </c>
      <c r="D988" s="190">
        <v>3960825</v>
      </c>
      <c r="E988" s="141">
        <v>1870873</v>
      </c>
      <c r="F988" s="141">
        <v>88529</v>
      </c>
      <c r="G988" s="191">
        <v>4.5</v>
      </c>
      <c r="H988" s="209"/>
      <c r="I988" s="209"/>
      <c r="J988" s="209"/>
      <c r="K988" s="145">
        <v>116168</v>
      </c>
      <c r="L988" s="198">
        <v>89.090019882000007</v>
      </c>
      <c r="M988" s="199">
        <v>9.2506953041000006</v>
      </c>
      <c r="N988" s="140">
        <v>93068131</v>
      </c>
      <c r="O988" s="145">
        <v>215365</v>
      </c>
      <c r="P988" s="145">
        <v>99138</v>
      </c>
      <c r="Q988" s="145">
        <v>42637</v>
      </c>
      <c r="R988" s="145">
        <v>396440</v>
      </c>
      <c r="S988" s="145">
        <v>159347</v>
      </c>
      <c r="T988" s="145">
        <v>225</v>
      </c>
      <c r="U988" s="145">
        <v>262</v>
      </c>
      <c r="V988" s="145">
        <v>328</v>
      </c>
      <c r="W988" s="145">
        <v>125</v>
      </c>
      <c r="X988" s="145">
        <v>230</v>
      </c>
      <c r="Y988" s="145">
        <v>329</v>
      </c>
      <c r="Z988" s="145">
        <v>419</v>
      </c>
      <c r="AA988" s="136">
        <f>ROUND((T988+X988)-MAX(0.3*(T988-134-275),0),0)</f>
        <v>455</v>
      </c>
      <c r="AB988" s="136">
        <f>ROUND((U988+Y988)-MAX(0.3*(U988-134-275),0),0)</f>
        <v>591</v>
      </c>
      <c r="AC988" s="136">
        <f>ROUND((V988+Z988)-MAX(0.3*(V988-134-275),0),0)</f>
        <v>747</v>
      </c>
      <c r="AD988" s="203">
        <v>15450</v>
      </c>
      <c r="AE988" s="136">
        <v>500</v>
      </c>
      <c r="AF988" s="136">
        <v>0</v>
      </c>
      <c r="AG988" s="136">
        <f>SUM(AE988:AF988)</f>
        <v>500</v>
      </c>
      <c r="AH988" s="136">
        <f>ROUND((AG988+W988)-MAX(0.3*(AG988-134-275),0),0)</f>
        <v>598</v>
      </c>
      <c r="AI988" s="203">
        <v>467</v>
      </c>
      <c r="AJ988" s="204">
        <v>12.1</v>
      </c>
      <c r="AK988" s="136">
        <v>1</v>
      </c>
      <c r="AL988" s="136">
        <v>64</v>
      </c>
      <c r="AM988" s="136">
        <v>36</v>
      </c>
      <c r="AN988" s="6">
        <v>0.64</v>
      </c>
      <c r="AO988" s="136">
        <v>20</v>
      </c>
      <c r="AP988" s="136">
        <v>18</v>
      </c>
      <c r="AQ988" s="6">
        <v>0.53</v>
      </c>
      <c r="AR988" s="149">
        <v>7.6499999999999999E-2</v>
      </c>
      <c r="AS988" s="149">
        <v>0.34</v>
      </c>
      <c r="AT988" s="149">
        <v>0.4</v>
      </c>
      <c r="AU988" s="149">
        <v>0.4</v>
      </c>
      <c r="AV988" s="136">
        <v>347</v>
      </c>
      <c r="AW988" s="136">
        <v>2312</v>
      </c>
      <c r="AX988" s="136">
        <v>3816</v>
      </c>
      <c r="AY988" s="136">
        <v>3816</v>
      </c>
      <c r="AZ988" s="149">
        <v>7.6499999999999999E-2</v>
      </c>
      <c r="BA988" s="149">
        <v>0.1598</v>
      </c>
      <c r="BB988" s="149">
        <v>0.21060000000000001</v>
      </c>
      <c r="BC988" s="149">
        <v>0.21060000000000001</v>
      </c>
      <c r="BD988" s="138">
        <v>0</v>
      </c>
      <c r="BE988" s="138"/>
      <c r="BF988" s="138"/>
      <c r="BG988" s="136">
        <v>0</v>
      </c>
      <c r="BH988" s="6">
        <v>5.15</v>
      </c>
      <c r="BI988" s="6">
        <v>5.15</v>
      </c>
      <c r="BJ988" s="136">
        <v>172225</v>
      </c>
      <c r="BK988" s="136">
        <v>19906</v>
      </c>
      <c r="BL988" s="136">
        <v>1485</v>
      </c>
      <c r="BM988" s="136">
        <v>150834</v>
      </c>
      <c r="BN988" s="238">
        <v>521296</v>
      </c>
      <c r="BO988" s="136">
        <v>122055.83333333299</v>
      </c>
      <c r="BP988" s="136">
        <v>222437.692288889</v>
      </c>
      <c r="BQ988" s="136">
        <v>46206.812777777799</v>
      </c>
      <c r="BR988" s="136">
        <v>496734.26825555501</v>
      </c>
      <c r="BS988" s="136">
        <v>125955.199344444</v>
      </c>
      <c r="BT988" s="136">
        <v>16207.7593111111</v>
      </c>
      <c r="BU988" s="136">
        <v>178926.16565555599</v>
      </c>
    </row>
    <row r="989" spans="1:73">
      <c r="A989" s="4" t="s">
        <v>89</v>
      </c>
      <c r="B989" s="137">
        <v>19</v>
      </c>
      <c r="C989" s="137">
        <v>1999</v>
      </c>
      <c r="D989" s="190">
        <v>4372035</v>
      </c>
      <c r="E989" s="141">
        <v>1935457</v>
      </c>
      <c r="F989" s="141">
        <v>103588</v>
      </c>
      <c r="G989" s="191">
        <v>5.0999999999999996</v>
      </c>
      <c r="H989" s="209"/>
      <c r="I989" s="209"/>
      <c r="J989" s="209"/>
      <c r="K989" s="145">
        <v>127596</v>
      </c>
      <c r="L989" s="198">
        <v>232.00503965999999</v>
      </c>
      <c r="M989" s="199">
        <v>19.441332106000001</v>
      </c>
      <c r="N989" s="140">
        <v>100305802</v>
      </c>
      <c r="O989" s="145">
        <v>27423</v>
      </c>
      <c r="P989" s="145">
        <v>109389</v>
      </c>
      <c r="Q989" s="145">
        <v>39372</v>
      </c>
      <c r="R989" s="145">
        <v>516285</v>
      </c>
      <c r="S989" s="145">
        <v>197520</v>
      </c>
      <c r="T989" s="145">
        <v>138</v>
      </c>
      <c r="U989" s="145">
        <v>190</v>
      </c>
      <c r="V989" s="145">
        <v>234</v>
      </c>
      <c r="W989" s="145">
        <v>125</v>
      </c>
      <c r="X989" s="145">
        <v>230</v>
      </c>
      <c r="Y989" s="145">
        <v>329</v>
      </c>
      <c r="Z989" s="145">
        <v>419</v>
      </c>
      <c r="AA989" s="136">
        <f>ROUND((T989+X989)-MAX(0.3*(T989-134-275),0),0)</f>
        <v>368</v>
      </c>
      <c r="AB989" s="136">
        <f>ROUND((U989+Y989)-MAX(0.3*(U989-134-275),0),0)</f>
        <v>519</v>
      </c>
      <c r="AC989" s="136">
        <f>ROUND((V989+Z989)-MAX(0.3*(V989-134-275),0),0)</f>
        <v>653</v>
      </c>
      <c r="AD989" s="203">
        <v>12489</v>
      </c>
      <c r="AE989" s="136">
        <v>500</v>
      </c>
      <c r="AF989" s="136">
        <v>0</v>
      </c>
      <c r="AG989" s="136">
        <f>SUM(AE989:AF989)</f>
        <v>500</v>
      </c>
      <c r="AH989" s="136">
        <f>ROUND((AG989+W989)-MAX(0.3*(AG989-134-275),0),0)</f>
        <v>598</v>
      </c>
      <c r="AI989" s="203">
        <v>823</v>
      </c>
      <c r="AJ989" s="204">
        <v>19.2</v>
      </c>
      <c r="AK989" s="136">
        <v>0</v>
      </c>
      <c r="AL989" s="136">
        <v>78</v>
      </c>
      <c r="AM989" s="136">
        <v>27</v>
      </c>
      <c r="AN989" s="6">
        <v>0.74</v>
      </c>
      <c r="AO989" s="136">
        <v>25</v>
      </c>
      <c r="AP989" s="136">
        <v>14</v>
      </c>
      <c r="AQ989" s="6">
        <v>0.64</v>
      </c>
      <c r="AR989" s="149">
        <v>7.6499999999999999E-2</v>
      </c>
      <c r="AS989" s="149">
        <v>0.34</v>
      </c>
      <c r="AT989" s="149">
        <v>0.4</v>
      </c>
      <c r="AU989" s="149">
        <v>0.4</v>
      </c>
      <c r="AV989" s="136">
        <v>347</v>
      </c>
      <c r="AW989" s="136">
        <v>2312</v>
      </c>
      <c r="AX989" s="136">
        <v>3816</v>
      </c>
      <c r="AY989" s="136">
        <v>3816</v>
      </c>
      <c r="AZ989" s="149">
        <v>7.6499999999999999E-2</v>
      </c>
      <c r="BA989" s="149">
        <v>0.1598</v>
      </c>
      <c r="BB989" s="149">
        <v>0.21060000000000001</v>
      </c>
      <c r="BC989" s="149">
        <v>0.21060000000000001</v>
      </c>
      <c r="BD989" s="138">
        <v>0</v>
      </c>
      <c r="BE989" s="138"/>
      <c r="BF989" s="138"/>
      <c r="BG989" s="136">
        <v>0</v>
      </c>
      <c r="BH989" s="6">
        <v>5.15</v>
      </c>
      <c r="BI989" s="6">
        <v>5.15</v>
      </c>
      <c r="BJ989" s="136">
        <v>167927</v>
      </c>
      <c r="BK989" s="136">
        <v>26107</v>
      </c>
      <c r="BL989" s="136">
        <v>1936</v>
      </c>
      <c r="BM989" s="136">
        <v>139884</v>
      </c>
      <c r="BN989" s="238">
        <v>620281</v>
      </c>
      <c r="BO989" s="136">
        <v>135429.66666666701</v>
      </c>
      <c r="BP989" s="136">
        <v>363471.89014444401</v>
      </c>
      <c r="BQ989" s="136">
        <v>54160.412633333297</v>
      </c>
      <c r="BR989" s="136">
        <v>652264.65298888902</v>
      </c>
      <c r="BS989" s="136">
        <v>191238.18923333299</v>
      </c>
      <c r="BT989" s="136">
        <v>16070.2371666667</v>
      </c>
      <c r="BU989" s="136">
        <v>238183.98656666701</v>
      </c>
    </row>
    <row r="990" spans="1:73">
      <c r="A990" s="4" t="s">
        <v>90</v>
      </c>
      <c r="B990" s="137">
        <v>20</v>
      </c>
      <c r="C990" s="137">
        <v>1999</v>
      </c>
      <c r="D990" s="190">
        <v>1253040</v>
      </c>
      <c r="E990" s="141">
        <v>642085</v>
      </c>
      <c r="F990" s="141">
        <v>26412</v>
      </c>
      <c r="G990" s="191">
        <v>4</v>
      </c>
      <c r="H990" s="209"/>
      <c r="I990" s="209"/>
      <c r="J990" s="209"/>
      <c r="K990" s="145">
        <v>33905</v>
      </c>
      <c r="L990" s="198">
        <v>8.2962899840999995</v>
      </c>
      <c r="M990" s="199">
        <v>2.5350642328999999</v>
      </c>
      <c r="N990" s="140">
        <v>32458107</v>
      </c>
      <c r="O990" s="145">
        <v>11456</v>
      </c>
      <c r="P990" s="145">
        <v>35329</v>
      </c>
      <c r="Q990" s="145">
        <v>13473</v>
      </c>
      <c r="R990" s="145">
        <v>108749</v>
      </c>
      <c r="S990" s="145">
        <v>53719</v>
      </c>
      <c r="T990" s="145">
        <v>312</v>
      </c>
      <c r="U990" s="145">
        <v>439</v>
      </c>
      <c r="V990" s="145">
        <v>526</v>
      </c>
      <c r="W990" s="145">
        <v>125</v>
      </c>
      <c r="X990" s="145">
        <v>230</v>
      </c>
      <c r="Y990" s="145">
        <v>329</v>
      </c>
      <c r="Z990" s="145">
        <v>419</v>
      </c>
      <c r="AA990" s="136">
        <f>ROUND((T990+X990)-MAX(0.3*(T990-134-275),0),0)</f>
        <v>542</v>
      </c>
      <c r="AB990" s="136">
        <f>ROUND((U990+Y990)-MAX(0.3*(U990-134-275),0),0)</f>
        <v>759</v>
      </c>
      <c r="AC990" s="136">
        <f>ROUND((V990+Z990)-MAX(0.3*(V990-134-275),0),0)</f>
        <v>910</v>
      </c>
      <c r="AD990" s="203">
        <v>2913</v>
      </c>
      <c r="AE990" s="136">
        <v>500</v>
      </c>
      <c r="AF990" s="136">
        <v>10</v>
      </c>
      <c r="AG990" s="136">
        <f>SUM(AE990:AF990)</f>
        <v>510</v>
      </c>
      <c r="AH990" s="136">
        <f>ROUND((AG990+W990)-MAX(0.3*(AG990-134-275),0),0)</f>
        <v>605</v>
      </c>
      <c r="AI990" s="203">
        <v>134</v>
      </c>
      <c r="AJ990" s="204">
        <v>10.6</v>
      </c>
      <c r="AK990" s="136">
        <v>0</v>
      </c>
      <c r="AL990" s="136">
        <v>81</v>
      </c>
      <c r="AM990" s="136">
        <v>69</v>
      </c>
      <c r="AN990" s="6">
        <v>0.54</v>
      </c>
      <c r="AO990" s="136">
        <v>19</v>
      </c>
      <c r="AP990" s="136">
        <v>15</v>
      </c>
      <c r="AQ990" s="6">
        <v>0.56000000000000005</v>
      </c>
      <c r="AR990" s="149">
        <v>7.6499999999999999E-2</v>
      </c>
      <c r="AS990" s="149">
        <v>0.34</v>
      </c>
      <c r="AT990" s="149">
        <v>0.4</v>
      </c>
      <c r="AU990" s="149">
        <v>0.4</v>
      </c>
      <c r="AV990" s="136">
        <v>347</v>
      </c>
      <c r="AW990" s="136">
        <v>2312</v>
      </c>
      <c r="AX990" s="136">
        <v>3816</v>
      </c>
      <c r="AY990" s="136">
        <v>3816</v>
      </c>
      <c r="AZ990" s="149">
        <v>7.6499999999999999E-2</v>
      </c>
      <c r="BA990" s="149">
        <v>0.1598</v>
      </c>
      <c r="BB990" s="149">
        <v>0.21060000000000001</v>
      </c>
      <c r="BC990" s="149">
        <v>0.21060000000000001</v>
      </c>
      <c r="BD990" s="138">
        <v>0</v>
      </c>
      <c r="BE990" s="138"/>
      <c r="BF990" s="138"/>
      <c r="BG990" s="136">
        <v>0</v>
      </c>
      <c r="BH990" s="6">
        <v>5.15</v>
      </c>
      <c r="BI990" s="6">
        <v>5.15</v>
      </c>
      <c r="BJ990" s="136">
        <v>29341</v>
      </c>
      <c r="BK990" s="136">
        <v>3517</v>
      </c>
      <c r="BL990" s="136">
        <v>238</v>
      </c>
      <c r="BM990" s="136">
        <v>25586</v>
      </c>
      <c r="BN990" s="238">
        <v>162231</v>
      </c>
      <c r="BO990" s="136">
        <v>24646</v>
      </c>
      <c r="BP990" s="136">
        <v>40903.602755555599</v>
      </c>
      <c r="BQ990" s="136">
        <v>11140.118511111101</v>
      </c>
      <c r="BR990" s="136">
        <v>105813.256633333</v>
      </c>
      <c r="BS990" s="136">
        <v>15598.1837111111</v>
      </c>
      <c r="BT990" s="136">
        <v>2313.1426666666698</v>
      </c>
      <c r="BU990" s="136">
        <v>24658.276388888899</v>
      </c>
    </row>
    <row r="991" spans="1:73">
      <c r="A991" s="4" t="s">
        <v>91</v>
      </c>
      <c r="B991" s="137">
        <v>21</v>
      </c>
      <c r="C991" s="137">
        <v>1999</v>
      </c>
      <c r="D991" s="190">
        <v>5171634</v>
      </c>
      <c r="E991" s="141">
        <v>2667341</v>
      </c>
      <c r="F991" s="141">
        <v>98778</v>
      </c>
      <c r="G991" s="191">
        <v>3.6</v>
      </c>
      <c r="H991" s="209"/>
      <c r="I991" s="209"/>
      <c r="J991" s="209"/>
      <c r="K991" s="145">
        <v>182465</v>
      </c>
      <c r="L991" s="198">
        <v>56.081999924000002</v>
      </c>
      <c r="M991" s="199">
        <v>4.4593301522999997</v>
      </c>
      <c r="N991" s="140">
        <v>173346881</v>
      </c>
      <c r="O991" s="145">
        <v>241834</v>
      </c>
      <c r="P991" s="145">
        <v>88429</v>
      </c>
      <c r="Q991" s="145">
        <v>34748</v>
      </c>
      <c r="R991" s="145">
        <v>264393</v>
      </c>
      <c r="S991" s="145">
        <v>117311</v>
      </c>
      <c r="T991" s="145">
        <v>295</v>
      </c>
      <c r="U991" s="145">
        <v>399</v>
      </c>
      <c r="V991" s="145">
        <v>455</v>
      </c>
      <c r="W991" s="145">
        <v>125</v>
      </c>
      <c r="X991" s="145">
        <v>230</v>
      </c>
      <c r="Y991" s="145">
        <v>329</v>
      </c>
      <c r="Z991" s="145">
        <v>419</v>
      </c>
      <c r="AA991" s="136">
        <f>ROUND((T991+X991)-MAX(0.3*(T991-134-275),0),0)</f>
        <v>525</v>
      </c>
      <c r="AB991" s="136">
        <f>ROUND((U991+Y991)-MAX(0.3*(U991-134-275),0),0)</f>
        <v>728</v>
      </c>
      <c r="AC991" s="136">
        <f>ROUND((V991+Z991)-MAX(0.3*(V991-134-275),0),0)</f>
        <v>860</v>
      </c>
      <c r="AD991" s="203">
        <v>8470</v>
      </c>
      <c r="AE991" s="136">
        <v>500</v>
      </c>
      <c r="AF991" s="136">
        <v>0</v>
      </c>
      <c r="AG991" s="136">
        <f>SUM(AE991:AF991)</f>
        <v>500</v>
      </c>
      <c r="AH991" s="136">
        <f>ROUND((AG991+W991)-MAX(0.3*(AG991-134-275),0),0)</f>
        <v>598</v>
      </c>
      <c r="AI991" s="203">
        <v>367</v>
      </c>
      <c r="AJ991" s="204">
        <v>7.3</v>
      </c>
      <c r="AK991" s="136">
        <v>1</v>
      </c>
      <c r="AL991" s="136">
        <v>99</v>
      </c>
      <c r="AM991" s="136">
        <v>41</v>
      </c>
      <c r="AN991" s="6">
        <v>0.71</v>
      </c>
      <c r="AO991" s="136">
        <v>32</v>
      </c>
      <c r="AP991" s="136">
        <v>15</v>
      </c>
      <c r="AQ991" s="6">
        <v>0.68</v>
      </c>
      <c r="AR991" s="149">
        <v>7.6499999999999999E-2</v>
      </c>
      <c r="AS991" s="149">
        <v>0.34</v>
      </c>
      <c r="AT991" s="149">
        <v>0.4</v>
      </c>
      <c r="AU991" s="149">
        <v>0.4</v>
      </c>
      <c r="AV991" s="136">
        <v>347</v>
      </c>
      <c r="AW991" s="136">
        <v>2312</v>
      </c>
      <c r="AX991" s="136">
        <v>3816</v>
      </c>
      <c r="AY991" s="136">
        <v>3816</v>
      </c>
      <c r="AZ991" s="149">
        <v>7.6499999999999999E-2</v>
      </c>
      <c r="BA991" s="149">
        <v>0.1598</v>
      </c>
      <c r="BB991" s="149">
        <v>0.21060000000000001</v>
      </c>
      <c r="BC991" s="149">
        <v>0.21060000000000001</v>
      </c>
      <c r="BD991" s="138">
        <v>0.1</v>
      </c>
      <c r="BE991" s="138"/>
      <c r="BF991" s="138"/>
      <c r="BG991" s="136">
        <v>0</v>
      </c>
      <c r="BH991" s="6">
        <v>5.15</v>
      </c>
      <c r="BI991" s="6">
        <v>5.15</v>
      </c>
      <c r="BJ991" s="136">
        <v>86684</v>
      </c>
      <c r="BK991" s="136">
        <v>15644</v>
      </c>
      <c r="BL991" s="136">
        <v>761</v>
      </c>
      <c r="BM991" s="136">
        <v>70279</v>
      </c>
      <c r="BN991" s="238">
        <v>509149</v>
      </c>
      <c r="BO991" s="136">
        <v>93338.25</v>
      </c>
      <c r="BP991" s="136">
        <v>177091.659766667</v>
      </c>
      <c r="BQ991" s="136">
        <v>33603.023999999998</v>
      </c>
      <c r="BR991" s="136">
        <v>386355.62746666698</v>
      </c>
      <c r="BS991" s="136">
        <v>79305.212299999999</v>
      </c>
      <c r="BT991" s="136">
        <v>7333.4225777777801</v>
      </c>
      <c r="BU991" s="136">
        <v>98472.252188888902</v>
      </c>
    </row>
    <row r="992" spans="1:73">
      <c r="A992" s="4" t="s">
        <v>92</v>
      </c>
      <c r="B992" s="137">
        <v>22</v>
      </c>
      <c r="C992" s="137">
        <v>1999</v>
      </c>
      <c r="D992" s="190">
        <v>6175169</v>
      </c>
      <c r="E992" s="141">
        <v>3247012</v>
      </c>
      <c r="F992" s="141">
        <v>106853</v>
      </c>
      <c r="G992" s="191">
        <v>3.2</v>
      </c>
      <c r="H992" s="209"/>
      <c r="I992" s="209"/>
      <c r="J992" s="209"/>
      <c r="K992" s="145">
        <v>266302</v>
      </c>
      <c r="L992" s="198">
        <v>83.285099885999998</v>
      </c>
      <c r="M992" s="199">
        <v>5.2395564018999998</v>
      </c>
      <c r="N992" s="140">
        <v>220155896</v>
      </c>
      <c r="O992" s="145">
        <v>81430</v>
      </c>
      <c r="P992" s="145">
        <v>132798</v>
      </c>
      <c r="Q992" s="145">
        <v>54463</v>
      </c>
      <c r="R992" s="145">
        <v>261021</v>
      </c>
      <c r="S992" s="145">
        <v>121767</v>
      </c>
      <c r="T992" s="145">
        <v>474</v>
      </c>
      <c r="U992" s="145">
        <v>579</v>
      </c>
      <c r="V992" s="145">
        <v>651</v>
      </c>
      <c r="W992" s="145">
        <v>125</v>
      </c>
      <c r="X992" s="145">
        <v>230</v>
      </c>
      <c r="Y992" s="145">
        <v>329</v>
      </c>
      <c r="Z992" s="145">
        <v>419</v>
      </c>
      <c r="AA992" s="136">
        <f>ROUND((T992+X992)-MAX(0.3*(T992-134-275),0),0)</f>
        <v>685</v>
      </c>
      <c r="AB992" s="136">
        <f>ROUND((U992+Y992)-MAX(0.3*(U992-134-275),0),0)</f>
        <v>857</v>
      </c>
      <c r="AC992" s="136">
        <f>ROUND((V992+Z992)-MAX(0.3*(V992-134-275),0),0)</f>
        <v>997</v>
      </c>
      <c r="AD992" s="203">
        <v>17002</v>
      </c>
      <c r="AE992" s="136">
        <v>500</v>
      </c>
      <c r="AF992" s="136">
        <v>129</v>
      </c>
      <c r="AG992" s="136">
        <f>SUM(AE992:AF992)</f>
        <v>629</v>
      </c>
      <c r="AH992" s="136">
        <f>ROUND((AG992+W992)-MAX(0.3*(AG992-134-275),0),0)</f>
        <v>688</v>
      </c>
      <c r="AI992" s="203">
        <v>738</v>
      </c>
      <c r="AJ992" s="204">
        <v>11.8</v>
      </c>
      <c r="AK992" s="136">
        <v>0</v>
      </c>
      <c r="AL992" s="136">
        <v>130</v>
      </c>
      <c r="AM992" s="136">
        <v>29</v>
      </c>
      <c r="AN992" s="6">
        <v>0.82</v>
      </c>
      <c r="AO992" s="136">
        <v>31</v>
      </c>
      <c r="AP992" s="136">
        <v>8</v>
      </c>
      <c r="AQ992" s="6">
        <v>0.79</v>
      </c>
      <c r="AR992" s="149">
        <v>7.6499999999999999E-2</v>
      </c>
      <c r="AS992" s="149">
        <v>0.34</v>
      </c>
      <c r="AT992" s="149">
        <v>0.4</v>
      </c>
      <c r="AU992" s="149">
        <v>0.4</v>
      </c>
      <c r="AV992" s="136">
        <v>347</v>
      </c>
      <c r="AW992" s="136">
        <v>2312</v>
      </c>
      <c r="AX992" s="136">
        <v>3816</v>
      </c>
      <c r="AY992" s="136">
        <v>3816</v>
      </c>
      <c r="AZ992" s="149">
        <v>7.6499999999999999E-2</v>
      </c>
      <c r="BA992" s="149">
        <v>0.1598</v>
      </c>
      <c r="BB992" s="149">
        <v>0.21060000000000001</v>
      </c>
      <c r="BC992" s="149">
        <v>0.21060000000000001</v>
      </c>
      <c r="BD992" s="138">
        <v>0.1</v>
      </c>
      <c r="BE992" s="138"/>
      <c r="BF992" s="138"/>
      <c r="BG992" s="136">
        <v>1</v>
      </c>
      <c r="BH992" s="6">
        <v>5.15</v>
      </c>
      <c r="BI992" s="6">
        <v>5.25</v>
      </c>
      <c r="BJ992" s="136">
        <v>167050</v>
      </c>
      <c r="BK992" s="136">
        <v>46074</v>
      </c>
      <c r="BL992" s="136">
        <v>4289</v>
      </c>
      <c r="BM992" s="136">
        <v>116687</v>
      </c>
      <c r="BN992" s="238">
        <v>900051</v>
      </c>
      <c r="BO992" s="136">
        <v>115041.83333333299</v>
      </c>
      <c r="BP992" s="136">
        <v>195074.06303333299</v>
      </c>
      <c r="BQ992" s="136">
        <v>30648.696177777801</v>
      </c>
      <c r="BR992" s="136">
        <v>520478.48494444398</v>
      </c>
      <c r="BS992" s="136">
        <v>87281.347622222194</v>
      </c>
      <c r="BT992" s="136">
        <v>4147.7103888888896</v>
      </c>
      <c r="BU992" s="136">
        <v>103188.1817</v>
      </c>
    </row>
    <row r="993" spans="1:73">
      <c r="A993" s="4" t="s">
        <v>93</v>
      </c>
      <c r="B993" s="137">
        <v>23</v>
      </c>
      <c r="C993" s="137">
        <v>1999</v>
      </c>
      <c r="D993" s="190">
        <v>9863775</v>
      </c>
      <c r="E993" s="141">
        <v>4925999</v>
      </c>
      <c r="F993" s="141">
        <v>189758</v>
      </c>
      <c r="G993" s="191">
        <v>3.7</v>
      </c>
      <c r="H993" s="209"/>
      <c r="I993" s="209"/>
      <c r="J993" s="209"/>
      <c r="K993" s="145">
        <v>341798</v>
      </c>
      <c r="L993" s="198">
        <v>143.17461979000001</v>
      </c>
      <c r="M993" s="199">
        <v>4.7006736222000001</v>
      </c>
      <c r="N993" s="140">
        <v>283455635</v>
      </c>
      <c r="O993" s="145">
        <v>55201</v>
      </c>
      <c r="P993" s="145">
        <v>260819</v>
      </c>
      <c r="Q993" s="145">
        <v>95208</v>
      </c>
      <c r="R993" s="145">
        <v>682680</v>
      </c>
      <c r="S993" s="145">
        <v>297465</v>
      </c>
      <c r="T993" s="145">
        <v>371</v>
      </c>
      <c r="U993" s="145">
        <v>459</v>
      </c>
      <c r="V993" s="145">
        <v>563</v>
      </c>
      <c r="W993" s="145">
        <v>125</v>
      </c>
      <c r="X993" s="145">
        <v>230</v>
      </c>
      <c r="Y993" s="145">
        <v>329</v>
      </c>
      <c r="Z993" s="145">
        <v>419</v>
      </c>
      <c r="AA993" s="136">
        <f>ROUND((T993+X993)-MAX(0.3*(T993-134-275),0),0)</f>
        <v>601</v>
      </c>
      <c r="AB993" s="136">
        <f>ROUND((U993+Y993)-MAX(0.3*(U993-134-275),0),0)</f>
        <v>773</v>
      </c>
      <c r="AC993" s="136">
        <f>ROUND((V993+Z993)-MAX(0.3*(V993-134-275),0),0)</f>
        <v>936</v>
      </c>
      <c r="AD993" s="203">
        <v>30899</v>
      </c>
      <c r="AE993" s="136">
        <v>500</v>
      </c>
      <c r="AF993" s="136">
        <v>14</v>
      </c>
      <c r="AG993" s="136">
        <f>SUM(AE993:AF993)</f>
        <v>514</v>
      </c>
      <c r="AH993" s="136">
        <f>ROUND((AG993+W993)-MAX(0.3*(AG993-134-275),0),0)</f>
        <v>608</v>
      </c>
      <c r="AI993" s="203">
        <v>978</v>
      </c>
      <c r="AJ993" s="204">
        <v>9.6999999999999993</v>
      </c>
      <c r="AK993" s="136">
        <v>0</v>
      </c>
      <c r="AL993" s="136">
        <v>58</v>
      </c>
      <c r="AM993" s="136">
        <v>51</v>
      </c>
      <c r="AN993" s="6">
        <v>0.53</v>
      </c>
      <c r="AO993" s="136">
        <v>16</v>
      </c>
      <c r="AP993" s="136">
        <v>22</v>
      </c>
      <c r="AQ993" s="6">
        <v>0.42</v>
      </c>
      <c r="AR993" s="149">
        <v>7.6499999999999999E-2</v>
      </c>
      <c r="AS993" s="149">
        <v>0.34</v>
      </c>
      <c r="AT993" s="149">
        <v>0.4</v>
      </c>
      <c r="AU993" s="149">
        <v>0.4</v>
      </c>
      <c r="AV993" s="136">
        <v>347</v>
      </c>
      <c r="AW993" s="136">
        <v>2312</v>
      </c>
      <c r="AX993" s="136">
        <v>3816</v>
      </c>
      <c r="AY993" s="136">
        <v>3816</v>
      </c>
      <c r="AZ993" s="149">
        <v>7.6499999999999999E-2</v>
      </c>
      <c r="BA993" s="149">
        <v>0.1598</v>
      </c>
      <c r="BB993" s="149">
        <v>0.21060000000000001</v>
      </c>
      <c r="BC993" s="149">
        <v>0.21060000000000001</v>
      </c>
      <c r="BD993" s="138">
        <v>0</v>
      </c>
      <c r="BE993" s="138"/>
      <c r="BF993" s="138"/>
      <c r="BG993" s="136">
        <v>0</v>
      </c>
      <c r="BH993" s="6">
        <v>5.15</v>
      </c>
      <c r="BI993" s="6">
        <v>5.15</v>
      </c>
      <c r="BJ993" s="136">
        <v>210022</v>
      </c>
      <c r="BK993" s="136">
        <v>19950</v>
      </c>
      <c r="BL993" s="136">
        <v>1939</v>
      </c>
      <c r="BM993" s="136">
        <v>188133</v>
      </c>
      <c r="BN993" s="238">
        <v>1071986</v>
      </c>
      <c r="BO993" s="136">
        <v>215138</v>
      </c>
      <c r="BP993" s="136">
        <v>332003.1347</v>
      </c>
      <c r="BQ993" s="136">
        <v>60214.491022222202</v>
      </c>
      <c r="BR993" s="136">
        <v>780189.02074444399</v>
      </c>
      <c r="BS993" s="136">
        <v>129032.87835555599</v>
      </c>
      <c r="BT993" s="136">
        <v>11896.1675</v>
      </c>
      <c r="BU993" s="136">
        <v>167464.46122222199</v>
      </c>
    </row>
    <row r="994" spans="1:73">
      <c r="A994" s="4" t="s">
        <v>94</v>
      </c>
      <c r="B994" s="137">
        <v>24</v>
      </c>
      <c r="C994" s="137">
        <v>1999</v>
      </c>
      <c r="D994" s="190">
        <v>4775508</v>
      </c>
      <c r="E994" s="141">
        <v>2680029</v>
      </c>
      <c r="F994" s="141">
        <v>76116</v>
      </c>
      <c r="G994" s="191">
        <v>2.8</v>
      </c>
      <c r="H994" s="209"/>
      <c r="I994" s="209"/>
      <c r="J994" s="209"/>
      <c r="K994" s="145">
        <v>177724</v>
      </c>
      <c r="L994" s="198">
        <v>56.89310991</v>
      </c>
      <c r="M994" s="199">
        <v>4.0856897157000001</v>
      </c>
      <c r="N994" s="140">
        <v>146855175</v>
      </c>
      <c r="O994" s="145">
        <v>111847</v>
      </c>
      <c r="P994" s="145">
        <v>123003</v>
      </c>
      <c r="Q994" s="145">
        <v>42465</v>
      </c>
      <c r="R994" s="145">
        <v>208062</v>
      </c>
      <c r="S994" s="145">
        <v>94437</v>
      </c>
      <c r="T994" s="145">
        <v>437</v>
      </c>
      <c r="U994" s="145">
        <v>536</v>
      </c>
      <c r="V994" s="145">
        <v>621</v>
      </c>
      <c r="W994" s="145">
        <v>125</v>
      </c>
      <c r="X994" s="145">
        <v>230</v>
      </c>
      <c r="Y994" s="145">
        <v>329</v>
      </c>
      <c r="Z994" s="145">
        <v>419</v>
      </c>
      <c r="AA994" s="136">
        <f>ROUND((T994+X994)-MAX(0.3*(T994-134-275),0),0)</f>
        <v>659</v>
      </c>
      <c r="AB994" s="136">
        <f>ROUND((U994+Y994)-MAX(0.3*(U994-134-275),0),0)</f>
        <v>827</v>
      </c>
      <c r="AC994" s="136">
        <f>ROUND((V994+Z994)-MAX(0.3*(V994-134-275),0),0)</f>
        <v>976</v>
      </c>
      <c r="AD994" s="203">
        <v>11168</v>
      </c>
      <c r="AE994" s="136">
        <v>500</v>
      </c>
      <c r="AF994" s="136">
        <v>81</v>
      </c>
      <c r="AG994" s="136">
        <f>SUM(AE994:AF994)</f>
        <v>581</v>
      </c>
      <c r="AH994" s="136">
        <f>ROUND((AG994+W994)-MAX(0.3*(AG994-134-275),0),0)</f>
        <v>654</v>
      </c>
      <c r="AI994" s="203">
        <v>354</v>
      </c>
      <c r="AJ994" s="204">
        <v>7.3</v>
      </c>
      <c r="AK994" s="136">
        <v>0</v>
      </c>
      <c r="AL994" s="136">
        <v>70</v>
      </c>
      <c r="AM994" s="136">
        <v>64</v>
      </c>
      <c r="AN994" s="6">
        <v>0.52</v>
      </c>
      <c r="AO994" s="136">
        <v>42</v>
      </c>
      <c r="AP994" s="136">
        <v>24</v>
      </c>
      <c r="AQ994" s="6">
        <v>0.64</v>
      </c>
      <c r="AR994" s="149">
        <v>7.6499999999999999E-2</v>
      </c>
      <c r="AS994" s="149">
        <v>0.34</v>
      </c>
      <c r="AT994" s="149">
        <v>0.4</v>
      </c>
      <c r="AU994" s="149">
        <v>0.4</v>
      </c>
      <c r="AV994" s="136">
        <v>347</v>
      </c>
      <c r="AW994" s="136">
        <v>2312</v>
      </c>
      <c r="AX994" s="136">
        <v>3816</v>
      </c>
      <c r="AY994" s="136">
        <v>3816</v>
      </c>
      <c r="AZ994" s="149">
        <v>7.6499999999999999E-2</v>
      </c>
      <c r="BA994" s="149">
        <v>0.1598</v>
      </c>
      <c r="BB994" s="149">
        <v>0.21060000000000001</v>
      </c>
      <c r="BC994" s="149">
        <v>0.21060000000000001</v>
      </c>
      <c r="BD994" s="138">
        <v>0.25</v>
      </c>
      <c r="BE994" s="138"/>
      <c r="BF994" s="138"/>
      <c r="BG994" s="136">
        <v>1</v>
      </c>
      <c r="BH994" s="6">
        <v>5.15</v>
      </c>
      <c r="BI994" s="6">
        <v>5.15</v>
      </c>
      <c r="BJ994" s="136">
        <v>63626</v>
      </c>
      <c r="BK994" s="136">
        <v>10122</v>
      </c>
      <c r="BL994" s="136">
        <v>713</v>
      </c>
      <c r="BM994" s="136">
        <v>52791</v>
      </c>
      <c r="BN994" s="238">
        <v>456533</v>
      </c>
      <c r="BO994" s="136">
        <v>90191.416666666701</v>
      </c>
      <c r="BP994" s="136">
        <v>139142.289822222</v>
      </c>
      <c r="BQ994" s="136">
        <v>51162.074044444402</v>
      </c>
      <c r="BR994" s="136">
        <v>566209.51696666703</v>
      </c>
      <c r="BS994" s="136">
        <v>55240.667688888898</v>
      </c>
      <c r="BT994" s="136">
        <v>8930.4381777777799</v>
      </c>
      <c r="BU994" s="136">
        <v>89077.070588888906</v>
      </c>
    </row>
    <row r="995" spans="1:73">
      <c r="A995" s="4" t="s">
        <v>95</v>
      </c>
      <c r="B995" s="137">
        <v>25</v>
      </c>
      <c r="C995" s="137">
        <v>1999</v>
      </c>
      <c r="D995" s="190">
        <v>2768619</v>
      </c>
      <c r="E995" s="141">
        <v>1220702</v>
      </c>
      <c r="F995" s="141">
        <v>65800</v>
      </c>
      <c r="G995" s="191">
        <v>5.0999999999999996</v>
      </c>
      <c r="H995" s="209"/>
      <c r="I995" s="209"/>
      <c r="J995" s="209"/>
      <c r="K995" s="145">
        <v>64247</v>
      </c>
      <c r="L995" s="198">
        <v>80.065889901000006</v>
      </c>
      <c r="M995" s="199">
        <v>9.9774919806</v>
      </c>
      <c r="N995" s="140">
        <v>58160798</v>
      </c>
      <c r="O995" s="145">
        <v>23029</v>
      </c>
      <c r="P995" s="145">
        <v>38746</v>
      </c>
      <c r="Q995" s="145">
        <v>16644</v>
      </c>
      <c r="R995" s="145">
        <v>288057</v>
      </c>
      <c r="S995" s="145">
        <v>115176</v>
      </c>
      <c r="T995" s="145">
        <v>96</v>
      </c>
      <c r="U995" s="145">
        <v>120</v>
      </c>
      <c r="V995" s="145">
        <v>144</v>
      </c>
      <c r="W995" s="145">
        <v>125</v>
      </c>
      <c r="X995" s="145">
        <v>230</v>
      </c>
      <c r="Y995" s="145">
        <v>329</v>
      </c>
      <c r="Z995" s="145">
        <v>419</v>
      </c>
      <c r="AA995" s="136">
        <f>ROUND((T995+X995)-MAX(0.3*(T995-134-275),0),0)</f>
        <v>326</v>
      </c>
      <c r="AB995" s="136">
        <f>ROUND((U995+Y995)-MAX(0.3*(U995-134-275),0),0)</f>
        <v>449</v>
      </c>
      <c r="AC995" s="136">
        <f>ROUND((V995+Z995)-MAX(0.3*(V995-134-275),0),0)</f>
        <v>563</v>
      </c>
      <c r="AD995" s="203">
        <v>8003</v>
      </c>
      <c r="AE995" s="136">
        <v>500</v>
      </c>
      <c r="AF995" s="136">
        <v>0</v>
      </c>
      <c r="AG995" s="136">
        <f>SUM(AE995:AF995)</f>
        <v>500</v>
      </c>
      <c r="AH995" s="136">
        <f>ROUND((AG995+W995)-MAX(0.3*(AG995-134-275),0),0)</f>
        <v>598</v>
      </c>
      <c r="AI995" s="203">
        <v>446</v>
      </c>
      <c r="AJ995" s="204">
        <v>16.2</v>
      </c>
      <c r="AK995" s="136">
        <v>0</v>
      </c>
      <c r="AL995" s="136">
        <v>84</v>
      </c>
      <c r="AM995" s="136">
        <v>36</v>
      </c>
      <c r="AN995" s="6">
        <v>0.7</v>
      </c>
      <c r="AO995" s="136">
        <v>34</v>
      </c>
      <c r="AP995" s="136">
        <v>18</v>
      </c>
      <c r="AQ995" s="6">
        <v>0.65</v>
      </c>
      <c r="AR995" s="149">
        <v>7.6499999999999999E-2</v>
      </c>
      <c r="AS995" s="149">
        <v>0.34</v>
      </c>
      <c r="AT995" s="149">
        <v>0.4</v>
      </c>
      <c r="AU995" s="149">
        <v>0.4</v>
      </c>
      <c r="AV995" s="136">
        <v>347</v>
      </c>
      <c r="AW995" s="136">
        <v>2312</v>
      </c>
      <c r="AX995" s="136">
        <v>3816</v>
      </c>
      <c r="AY995" s="136">
        <v>3816</v>
      </c>
      <c r="AZ995" s="149">
        <v>7.6499999999999999E-2</v>
      </c>
      <c r="BA995" s="149">
        <v>0.1598</v>
      </c>
      <c r="BB995" s="149">
        <v>0.21060000000000001</v>
      </c>
      <c r="BC995" s="149">
        <v>0.21060000000000001</v>
      </c>
      <c r="BD995" s="138">
        <v>0</v>
      </c>
      <c r="BE995" s="138"/>
      <c r="BF995" s="138"/>
      <c r="BG995" s="136">
        <v>0</v>
      </c>
      <c r="BH995" s="6">
        <v>5.15</v>
      </c>
      <c r="BI995" s="6">
        <v>5.15</v>
      </c>
      <c r="BJ995" s="136">
        <v>131247</v>
      </c>
      <c r="BK995" s="136">
        <v>24166</v>
      </c>
      <c r="BL995" s="136">
        <v>1290</v>
      </c>
      <c r="BM995" s="136">
        <v>105791</v>
      </c>
      <c r="BN995" s="238">
        <v>432887</v>
      </c>
      <c r="BO995" s="136">
        <v>96862.583333333299</v>
      </c>
      <c r="BP995" s="136">
        <v>251156.60452222201</v>
      </c>
      <c r="BQ995" s="136">
        <v>36173.925733333301</v>
      </c>
      <c r="BR995" s="136">
        <v>400699.38872222201</v>
      </c>
      <c r="BS995" s="136">
        <v>141425.899855556</v>
      </c>
      <c r="BT995" s="136">
        <v>12215.467377777801</v>
      </c>
      <c r="BU995" s="136">
        <v>171740.38114444399</v>
      </c>
    </row>
    <row r="996" spans="1:73">
      <c r="A996" s="4" t="s">
        <v>96</v>
      </c>
      <c r="B996" s="137">
        <v>26</v>
      </c>
      <c r="C996" s="137">
        <v>1999</v>
      </c>
      <c r="D996" s="190">
        <v>5468338</v>
      </c>
      <c r="E996" s="141">
        <v>2809325</v>
      </c>
      <c r="F996" s="141">
        <v>95646</v>
      </c>
      <c r="G996" s="191">
        <v>3.3</v>
      </c>
      <c r="H996" s="209"/>
      <c r="I996" s="209"/>
      <c r="J996" s="209"/>
      <c r="K996" s="145">
        <v>178770</v>
      </c>
      <c r="L996" s="198">
        <v>33.207739957000001</v>
      </c>
      <c r="M996" s="199">
        <v>2.2308566257</v>
      </c>
      <c r="N996" s="140">
        <v>146737008</v>
      </c>
      <c r="O996" s="145">
        <v>51144</v>
      </c>
      <c r="P996" s="145">
        <v>131861</v>
      </c>
      <c r="Q996" s="145">
        <v>50917</v>
      </c>
      <c r="R996" s="145">
        <v>408331</v>
      </c>
      <c r="S996" s="145">
        <v>172499</v>
      </c>
      <c r="T996" s="145">
        <v>234</v>
      </c>
      <c r="U996" s="145">
        <v>292</v>
      </c>
      <c r="V996" s="145">
        <v>342</v>
      </c>
      <c r="W996" s="145">
        <v>125</v>
      </c>
      <c r="X996" s="145">
        <v>230</v>
      </c>
      <c r="Y996" s="145">
        <v>329</v>
      </c>
      <c r="Z996" s="145">
        <v>419</v>
      </c>
      <c r="AA996" s="136">
        <f>ROUND((T996+X996)-MAX(0.3*(T996-134-275),0),0)</f>
        <v>464</v>
      </c>
      <c r="AB996" s="136">
        <f>ROUND((U996+Y996)-MAX(0.3*(U996-134-275),0),0)</f>
        <v>621</v>
      </c>
      <c r="AC996" s="136">
        <f>ROUND((V996+Z996)-MAX(0.3*(V996-134-275),0),0)</f>
        <v>761</v>
      </c>
      <c r="AD996" s="203">
        <v>15111</v>
      </c>
      <c r="AE996" s="136">
        <v>500</v>
      </c>
      <c r="AF996" s="136">
        <v>0</v>
      </c>
      <c r="AG996" s="136">
        <f>SUM(AE996:AF996)</f>
        <v>500</v>
      </c>
      <c r="AH996" s="136">
        <f>ROUND((AG996+W996)-MAX(0.3*(AG996-134-275),0),0)</f>
        <v>598</v>
      </c>
      <c r="AI996" s="203">
        <v>647</v>
      </c>
      <c r="AJ996" s="204">
        <v>11.7</v>
      </c>
      <c r="AK996" s="136">
        <v>1</v>
      </c>
      <c r="AL996" s="136">
        <v>85</v>
      </c>
      <c r="AM996" s="136">
        <v>76</v>
      </c>
      <c r="AN996" s="6">
        <v>0.53</v>
      </c>
      <c r="AO996" s="136">
        <v>19</v>
      </c>
      <c r="AP996" s="136">
        <v>15</v>
      </c>
      <c r="AQ996" s="6">
        <v>0.56000000000000005</v>
      </c>
      <c r="AR996" s="149">
        <v>7.6499999999999999E-2</v>
      </c>
      <c r="AS996" s="149">
        <v>0.34</v>
      </c>
      <c r="AT996" s="149">
        <v>0.4</v>
      </c>
      <c r="AU996" s="149">
        <v>0.4</v>
      </c>
      <c r="AV996" s="136">
        <v>347</v>
      </c>
      <c r="AW996" s="136">
        <v>2312</v>
      </c>
      <c r="AX996" s="136">
        <v>3816</v>
      </c>
      <c r="AY996" s="136">
        <v>3816</v>
      </c>
      <c r="AZ996" s="149">
        <v>7.6499999999999999E-2</v>
      </c>
      <c r="BA996" s="149">
        <v>0.1598</v>
      </c>
      <c r="BB996" s="149">
        <v>0.21060000000000001</v>
      </c>
      <c r="BC996" s="149">
        <v>0.21060000000000001</v>
      </c>
      <c r="BD996" s="138">
        <v>0</v>
      </c>
      <c r="BE996" s="138"/>
      <c r="BF996" s="138"/>
      <c r="BG996" s="136">
        <v>0</v>
      </c>
      <c r="BH996" s="6">
        <v>5.15</v>
      </c>
      <c r="BI996" s="6">
        <v>5.15</v>
      </c>
      <c r="BJ996" s="136">
        <v>111003</v>
      </c>
      <c r="BK996" s="136">
        <v>13391</v>
      </c>
      <c r="BL996" s="136">
        <v>974</v>
      </c>
      <c r="BM996" s="136">
        <v>96638</v>
      </c>
      <c r="BN996" s="238">
        <v>725760</v>
      </c>
      <c r="BO996" s="136">
        <v>126639.66666666701</v>
      </c>
      <c r="BP996" s="136">
        <v>223276.05552222201</v>
      </c>
      <c r="BQ996" s="136">
        <v>48526.469855555602</v>
      </c>
      <c r="BR996" s="136">
        <v>583973.27101111098</v>
      </c>
      <c r="BS996" s="136">
        <v>107561.875133333</v>
      </c>
      <c r="BT996" s="136">
        <v>12989.5270555556</v>
      </c>
      <c r="BU996" s="136">
        <v>153807.98273333299</v>
      </c>
    </row>
    <row r="997" spans="1:73">
      <c r="A997" s="4" t="s">
        <v>97</v>
      </c>
      <c r="B997" s="137">
        <v>27</v>
      </c>
      <c r="C997" s="137">
        <v>1999</v>
      </c>
      <c r="D997" s="190">
        <v>882779</v>
      </c>
      <c r="E997" s="141">
        <v>439993</v>
      </c>
      <c r="F997" s="141">
        <v>24380</v>
      </c>
      <c r="G997" s="191">
        <v>5.3</v>
      </c>
      <c r="H997" s="209"/>
      <c r="I997" s="209"/>
      <c r="J997" s="209"/>
      <c r="K997" s="145">
        <v>20949</v>
      </c>
      <c r="L997" s="198">
        <v>31.786459954000001</v>
      </c>
      <c r="M997" s="199">
        <v>12.922516595999999</v>
      </c>
      <c r="N997" s="140">
        <v>19763448</v>
      </c>
      <c r="O997" s="145">
        <v>67362</v>
      </c>
      <c r="P997" s="145">
        <v>13991</v>
      </c>
      <c r="Q997" s="145">
        <v>4828</v>
      </c>
      <c r="R997" s="145">
        <v>60898</v>
      </c>
      <c r="S997" s="145">
        <v>25334</v>
      </c>
      <c r="T997" s="145">
        <v>349</v>
      </c>
      <c r="U997" s="145">
        <v>461</v>
      </c>
      <c r="V997" s="145">
        <v>527</v>
      </c>
      <c r="W997" s="145">
        <v>125</v>
      </c>
      <c r="X997" s="145">
        <v>230</v>
      </c>
      <c r="Y997" s="145">
        <v>329</v>
      </c>
      <c r="Z997" s="145">
        <v>419</v>
      </c>
      <c r="AA997" s="136">
        <f>ROUND((T997+X997)-MAX(0.3*(T997-134-275),0),0)</f>
        <v>579</v>
      </c>
      <c r="AB997" s="136">
        <f>ROUND((U997+Y997)-MAX(0.3*(U997-134-275),0),0)</f>
        <v>774</v>
      </c>
      <c r="AC997" s="136">
        <f>ROUND((V997+Z997)-MAX(0.3*(V997-134-275),0),0)</f>
        <v>911</v>
      </c>
      <c r="AD997" s="203">
        <v>861</v>
      </c>
      <c r="AE997" s="136">
        <v>500</v>
      </c>
      <c r="AF997" s="136">
        <v>0</v>
      </c>
      <c r="AG997" s="136">
        <f>SUM(AE997:AF997)</f>
        <v>500</v>
      </c>
      <c r="AH997" s="136">
        <f>ROUND((AG997+W997)-MAX(0.3*(AG997-134-275),0),0)</f>
        <v>598</v>
      </c>
      <c r="AI997" s="203">
        <v>141</v>
      </c>
      <c r="AJ997" s="204">
        <v>15.8</v>
      </c>
      <c r="AK997" s="136">
        <v>0</v>
      </c>
      <c r="AL997" s="136">
        <v>35</v>
      </c>
      <c r="AM997" s="136">
        <v>65</v>
      </c>
      <c r="AN997" s="6">
        <v>0.35</v>
      </c>
      <c r="AO997" s="136">
        <v>16</v>
      </c>
      <c r="AP997" s="136">
        <v>33</v>
      </c>
      <c r="AQ997" s="6">
        <v>0.33</v>
      </c>
      <c r="AR997" s="149">
        <v>7.6499999999999999E-2</v>
      </c>
      <c r="AS997" s="149">
        <v>0.34</v>
      </c>
      <c r="AT997" s="149">
        <v>0.4</v>
      </c>
      <c r="AU997" s="149">
        <v>0.4</v>
      </c>
      <c r="AV997" s="136">
        <v>347</v>
      </c>
      <c r="AW997" s="136">
        <v>2312</v>
      </c>
      <c r="AX997" s="136">
        <v>3816</v>
      </c>
      <c r="AY997" s="136">
        <v>3816</v>
      </c>
      <c r="AZ997" s="149">
        <v>7.6499999999999999E-2</v>
      </c>
      <c r="BA997" s="149">
        <v>0.1598</v>
      </c>
      <c r="BB997" s="149">
        <v>0.21060000000000001</v>
      </c>
      <c r="BC997" s="149">
        <v>0.21060000000000001</v>
      </c>
      <c r="BD997" s="138">
        <v>0</v>
      </c>
      <c r="BE997" s="138"/>
      <c r="BF997" s="138"/>
      <c r="BG997" s="136">
        <v>0</v>
      </c>
      <c r="BH997" s="6">
        <v>5.15</v>
      </c>
      <c r="BI997" s="6">
        <v>5.15</v>
      </c>
      <c r="BJ997" s="136">
        <v>13697</v>
      </c>
      <c r="BK997" s="136">
        <v>1390</v>
      </c>
      <c r="BL997" s="136">
        <v>127</v>
      </c>
      <c r="BM997" s="136">
        <v>12180</v>
      </c>
      <c r="BN997" s="238">
        <v>67979</v>
      </c>
      <c r="BO997" s="136">
        <v>21346</v>
      </c>
      <c r="BP997" s="136">
        <v>31176.249266666699</v>
      </c>
      <c r="BQ997" s="136">
        <v>8534.1634888888893</v>
      </c>
      <c r="BR997" s="136">
        <v>80974.229888888905</v>
      </c>
      <c r="BS997" s="136">
        <v>10982.1624777778</v>
      </c>
      <c r="BT997" s="136">
        <v>1449.6748111111101</v>
      </c>
      <c r="BU997" s="136">
        <v>15448.879300000001</v>
      </c>
    </row>
    <row r="998" spans="1:73">
      <c r="A998" s="4" t="s">
        <v>98</v>
      </c>
      <c r="B998" s="137">
        <v>28</v>
      </c>
      <c r="C998" s="137">
        <v>1999</v>
      </c>
      <c r="D998" s="190">
        <v>1666028</v>
      </c>
      <c r="E998" s="141">
        <v>911444</v>
      </c>
      <c r="F998" s="141">
        <v>26115</v>
      </c>
      <c r="G998" s="191">
        <v>2.8</v>
      </c>
      <c r="H998" s="209"/>
      <c r="I998" s="209"/>
      <c r="J998" s="209"/>
      <c r="K998" s="145">
        <v>54258</v>
      </c>
      <c r="L998" s="198">
        <v>35.925269956000001</v>
      </c>
      <c r="M998" s="199">
        <v>7.5634583609000003</v>
      </c>
      <c r="N998" s="140">
        <v>46794157</v>
      </c>
      <c r="O998" s="145">
        <v>6757</v>
      </c>
      <c r="P998" s="145">
        <v>33480</v>
      </c>
      <c r="Q998" s="145">
        <v>11336</v>
      </c>
      <c r="R998" s="145">
        <v>92404</v>
      </c>
      <c r="S998" s="145">
        <v>37969</v>
      </c>
      <c r="T998" s="145">
        <v>293</v>
      </c>
      <c r="U998" s="145">
        <v>364</v>
      </c>
      <c r="V998" s="145">
        <v>435</v>
      </c>
      <c r="W998" s="145">
        <v>125</v>
      </c>
      <c r="X998" s="145">
        <v>230</v>
      </c>
      <c r="Y998" s="145">
        <v>329</v>
      </c>
      <c r="Z998" s="145">
        <v>419</v>
      </c>
      <c r="AA998" s="136">
        <f>ROUND((T998+X998)-MAX(0.3*(T998-134-275),0),0)</f>
        <v>523</v>
      </c>
      <c r="AB998" s="136">
        <f>ROUND((U998+Y998)-MAX(0.3*(U998-134-275),0),0)</f>
        <v>693</v>
      </c>
      <c r="AC998" s="136">
        <f>ROUND((V998+Z998)-MAX(0.3*(V998-134-275),0),0)</f>
        <v>846</v>
      </c>
      <c r="AD998" s="203">
        <v>2715</v>
      </c>
      <c r="AE998" s="136">
        <v>500</v>
      </c>
      <c r="AF998" s="136">
        <v>27</v>
      </c>
      <c r="AG998" s="136">
        <f>SUM(AE998:AF998)</f>
        <v>527</v>
      </c>
      <c r="AH998" s="136">
        <f>ROUND((AG998+W998)-MAX(0.3*(AG998-134-275),0),0)</f>
        <v>617</v>
      </c>
      <c r="AI998" s="203">
        <v>184</v>
      </c>
      <c r="AJ998" s="204">
        <v>11</v>
      </c>
      <c r="AK998" s="136">
        <v>0</v>
      </c>
      <c r="AL998" s="136"/>
      <c r="AM998" s="136"/>
      <c r="AN998" s="6"/>
      <c r="AO998" s="136"/>
      <c r="AP998" s="136"/>
      <c r="AQ998" s="6"/>
      <c r="AR998" s="149">
        <v>7.6499999999999999E-2</v>
      </c>
      <c r="AS998" s="149">
        <v>0.34</v>
      </c>
      <c r="AT998" s="149">
        <v>0.4</v>
      </c>
      <c r="AU998" s="149">
        <v>0.4</v>
      </c>
      <c r="AV998" s="136">
        <v>347</v>
      </c>
      <c r="AW998" s="136">
        <v>2312</v>
      </c>
      <c r="AX998" s="136">
        <v>3816</v>
      </c>
      <c r="AY998" s="136">
        <v>3816</v>
      </c>
      <c r="AZ998" s="149">
        <v>7.6499999999999999E-2</v>
      </c>
      <c r="BA998" s="149">
        <v>0.1598</v>
      </c>
      <c r="BB998" s="149">
        <v>0.21060000000000001</v>
      </c>
      <c r="BC998" s="149">
        <v>0.21060000000000001</v>
      </c>
      <c r="BD998" s="138">
        <v>0</v>
      </c>
      <c r="BE998" s="138"/>
      <c r="BF998" s="138"/>
      <c r="BG998" s="136">
        <v>0</v>
      </c>
      <c r="BH998" s="6">
        <v>5.15</v>
      </c>
      <c r="BI998" s="6">
        <v>5.15</v>
      </c>
      <c r="BJ998" s="136">
        <v>21036</v>
      </c>
      <c r="BK998" s="136">
        <v>2450</v>
      </c>
      <c r="BL998" s="136">
        <v>244</v>
      </c>
      <c r="BM998" s="136">
        <v>18342</v>
      </c>
      <c r="BN998" s="238">
        <v>178227</v>
      </c>
      <c r="BO998" s="136">
        <v>33037.333333333336</v>
      </c>
      <c r="BP998" s="136">
        <v>59839.909399999997</v>
      </c>
      <c r="BQ998" s="136">
        <v>21906.489544444401</v>
      </c>
      <c r="BR998" s="136">
        <v>217616.564766667</v>
      </c>
      <c r="BS998" s="136">
        <v>20946.4931666667</v>
      </c>
      <c r="BT998" s="136">
        <v>3219.4795777777799</v>
      </c>
      <c r="BU998" s="136">
        <v>33360.661644444401</v>
      </c>
    </row>
    <row r="999" spans="1:73">
      <c r="A999" s="4" t="s">
        <v>99</v>
      </c>
      <c r="B999" s="137">
        <v>29</v>
      </c>
      <c r="C999" s="137">
        <v>1999</v>
      </c>
      <c r="D999" s="190">
        <v>1809253</v>
      </c>
      <c r="E999" s="141">
        <v>979646</v>
      </c>
      <c r="F999" s="141">
        <v>40654</v>
      </c>
      <c r="G999" s="191">
        <v>4</v>
      </c>
      <c r="H999" s="209"/>
      <c r="I999" s="209"/>
      <c r="J999" s="209"/>
      <c r="K999" s="145">
        <v>70418</v>
      </c>
      <c r="L999" s="198">
        <v>91.859789875000004</v>
      </c>
      <c r="M999" s="199">
        <v>14.564799514000001</v>
      </c>
      <c r="N999" s="140">
        <v>58542856</v>
      </c>
      <c r="O999" s="145">
        <v>128897</v>
      </c>
      <c r="P999" s="145">
        <v>20231</v>
      </c>
      <c r="Q999" s="145">
        <v>8034</v>
      </c>
      <c r="R999" s="145">
        <v>61673</v>
      </c>
      <c r="S999" s="145">
        <v>28736</v>
      </c>
      <c r="T999" s="145">
        <v>289</v>
      </c>
      <c r="U999" s="145">
        <v>348</v>
      </c>
      <c r="V999" s="145">
        <v>408</v>
      </c>
      <c r="W999" s="145">
        <v>125</v>
      </c>
      <c r="X999" s="145">
        <v>230</v>
      </c>
      <c r="Y999" s="145">
        <v>329</v>
      </c>
      <c r="Z999" s="145">
        <v>419</v>
      </c>
      <c r="AA999" s="136">
        <f>ROUND((T999+X999)-MAX(0.3*(T999-134-275),0),0)</f>
        <v>519</v>
      </c>
      <c r="AB999" s="136">
        <f>ROUND((U999+Y999)-MAX(0.3*(U999-134-275),0),0)</f>
        <v>677</v>
      </c>
      <c r="AC999" s="136">
        <f>ROUND((V999+Z999)-MAX(0.3*(V999-134-275),0),0)</f>
        <v>827</v>
      </c>
      <c r="AD999" s="203">
        <v>3248</v>
      </c>
      <c r="AE999" s="136">
        <v>500</v>
      </c>
      <c r="AF999" s="136">
        <v>36</v>
      </c>
      <c r="AG999" s="136">
        <f>SUM(AE999:AF999)</f>
        <v>536</v>
      </c>
      <c r="AH999" s="136">
        <f>ROUND((AG999+W999)-MAX(0.3*(AG999-134-275),0),0)</f>
        <v>623</v>
      </c>
      <c r="AI999" s="203">
        <v>229</v>
      </c>
      <c r="AJ999" s="204">
        <v>11.3</v>
      </c>
      <c r="AK999" s="136">
        <v>0</v>
      </c>
      <c r="AL999" s="136">
        <v>25</v>
      </c>
      <c r="AM999" s="136">
        <v>17</v>
      </c>
      <c r="AN999" s="6">
        <v>0.6</v>
      </c>
      <c r="AO999" s="136">
        <v>9</v>
      </c>
      <c r="AP999" s="136">
        <v>12</v>
      </c>
      <c r="AQ999" s="6">
        <v>0.43</v>
      </c>
      <c r="AR999" s="149">
        <v>7.6499999999999999E-2</v>
      </c>
      <c r="AS999" s="149">
        <v>0.34</v>
      </c>
      <c r="AT999" s="149">
        <v>0.4</v>
      </c>
      <c r="AU999" s="149">
        <v>0.4</v>
      </c>
      <c r="AV999" s="136">
        <v>347</v>
      </c>
      <c r="AW999" s="136">
        <v>2312</v>
      </c>
      <c r="AX999" s="136">
        <v>3816</v>
      </c>
      <c r="AY999" s="136">
        <v>3816</v>
      </c>
      <c r="AZ999" s="149">
        <v>7.6499999999999999E-2</v>
      </c>
      <c r="BA999" s="149">
        <v>0.1598</v>
      </c>
      <c r="BB999" s="149">
        <v>0.21060000000000001</v>
      </c>
      <c r="BC999" s="149">
        <v>0.21060000000000001</v>
      </c>
      <c r="BD999" s="138">
        <v>0</v>
      </c>
      <c r="BE999" s="138"/>
      <c r="BF999" s="138"/>
      <c r="BG999" s="136">
        <v>0</v>
      </c>
      <c r="BH999" s="6">
        <v>5.15</v>
      </c>
      <c r="BI999" s="6">
        <v>5.15</v>
      </c>
      <c r="BJ999" s="136">
        <v>24303</v>
      </c>
      <c r="BK999" s="136">
        <v>6840</v>
      </c>
      <c r="BL999" s="136">
        <v>641</v>
      </c>
      <c r="BM999" s="136">
        <v>16822</v>
      </c>
      <c r="BN999" s="238">
        <v>98776</v>
      </c>
      <c r="BO999" s="136">
        <v>37414.75</v>
      </c>
      <c r="BP999" s="136">
        <v>52337.853611111103</v>
      </c>
      <c r="BQ999" s="136">
        <v>12895.9501777778</v>
      </c>
      <c r="BR999" s="136">
        <v>108416.996288889</v>
      </c>
      <c r="BS999" s="136">
        <v>23751.664700000001</v>
      </c>
      <c r="BT999" s="136">
        <v>3199.45303333333</v>
      </c>
      <c r="BU999" s="136">
        <v>32445.283477777801</v>
      </c>
    </row>
    <row r="1000" spans="1:73">
      <c r="A1000" s="4" t="s">
        <v>100</v>
      </c>
      <c r="B1000" s="137">
        <v>30</v>
      </c>
      <c r="C1000" s="137">
        <v>1999</v>
      </c>
      <c r="D1000" s="190">
        <v>1201134</v>
      </c>
      <c r="E1000" s="141">
        <v>656962</v>
      </c>
      <c r="F1000" s="141">
        <v>18233</v>
      </c>
      <c r="G1000" s="191">
        <v>2.7</v>
      </c>
      <c r="H1000" s="209"/>
      <c r="I1000" s="209"/>
      <c r="J1000" s="209"/>
      <c r="K1000" s="145">
        <v>41354</v>
      </c>
      <c r="L1000" s="198">
        <v>6.9540799912000004</v>
      </c>
      <c r="M1000" s="199">
        <v>1.9245807175</v>
      </c>
      <c r="N1000" s="140">
        <v>39010030</v>
      </c>
      <c r="O1000" s="145">
        <v>26990</v>
      </c>
      <c r="P1000" s="145">
        <v>15477</v>
      </c>
      <c r="Q1000" s="145">
        <v>6324</v>
      </c>
      <c r="R1000" s="145">
        <v>37438</v>
      </c>
      <c r="S1000" s="145">
        <v>17927</v>
      </c>
      <c r="T1000" s="145">
        <v>481</v>
      </c>
      <c r="U1000" s="145">
        <v>550</v>
      </c>
      <c r="V1000" s="145">
        <v>613</v>
      </c>
      <c r="W1000" s="145">
        <v>125</v>
      </c>
      <c r="X1000" s="145">
        <v>230</v>
      </c>
      <c r="Y1000" s="145">
        <v>329</v>
      </c>
      <c r="Z1000" s="145">
        <v>419</v>
      </c>
      <c r="AA1000" s="136">
        <f>ROUND((T1000+X1000)-MAX(0.3*(T1000-134-275),0),0)</f>
        <v>689</v>
      </c>
      <c r="AB1000" s="136">
        <f>ROUND((U1000+Y1000)-MAX(0.3*(U1000-134-275),0),0)</f>
        <v>837</v>
      </c>
      <c r="AC1000" s="136">
        <f>ROUND((V1000+Z1000)-MAX(0.3*(V1000-134-275),0),0)</f>
        <v>971</v>
      </c>
      <c r="AD1000" s="203">
        <v>1666</v>
      </c>
      <c r="AE1000" s="136">
        <v>500</v>
      </c>
      <c r="AF1000" s="136">
        <v>27</v>
      </c>
      <c r="AG1000" s="136">
        <f>SUM(AE1000:AF1000)</f>
        <v>527</v>
      </c>
      <c r="AH1000" s="136">
        <f>ROUND((AG1000+W1000)-MAX(0.3*(AG1000-134-275),0),0)</f>
        <v>617</v>
      </c>
      <c r="AI1000" s="203">
        <v>96</v>
      </c>
      <c r="AJ1000" s="204">
        <v>7.6</v>
      </c>
      <c r="AK1000" s="136">
        <v>1</v>
      </c>
      <c r="AL1000" s="136">
        <v>147</v>
      </c>
      <c r="AM1000" s="136">
        <v>248</v>
      </c>
      <c r="AN1000" s="6">
        <v>0.37</v>
      </c>
      <c r="AO1000" s="136">
        <v>9</v>
      </c>
      <c r="AP1000" s="136">
        <v>15</v>
      </c>
      <c r="AQ1000" s="6">
        <v>0.38</v>
      </c>
      <c r="AR1000" s="149">
        <v>7.6499999999999999E-2</v>
      </c>
      <c r="AS1000" s="149">
        <v>0.34</v>
      </c>
      <c r="AT1000" s="149">
        <v>0.4</v>
      </c>
      <c r="AU1000" s="149">
        <v>0.4</v>
      </c>
      <c r="AV1000" s="136">
        <v>347</v>
      </c>
      <c r="AW1000" s="136">
        <v>2312</v>
      </c>
      <c r="AX1000" s="136">
        <v>3816</v>
      </c>
      <c r="AY1000" s="136">
        <v>3816</v>
      </c>
      <c r="AZ1000" s="149">
        <v>7.6499999999999999E-2</v>
      </c>
      <c r="BA1000" s="149">
        <v>0.1598</v>
      </c>
      <c r="BB1000" s="149">
        <v>0.21060000000000001</v>
      </c>
      <c r="BC1000" s="149">
        <v>0.21060000000000001</v>
      </c>
      <c r="BD1000" s="138">
        <v>0</v>
      </c>
      <c r="BE1000" s="138"/>
      <c r="BF1000" s="138"/>
      <c r="BG1000" s="136">
        <v>0</v>
      </c>
      <c r="BH1000" s="6">
        <v>5.15</v>
      </c>
      <c r="BI1000" s="6">
        <v>5.15</v>
      </c>
      <c r="BJ1000" s="136">
        <v>11404</v>
      </c>
      <c r="BK1000" s="136">
        <v>1055</v>
      </c>
      <c r="BL1000" s="136">
        <v>121</v>
      </c>
      <c r="BM1000" s="136">
        <v>10228</v>
      </c>
      <c r="BN1000" s="238">
        <v>83399</v>
      </c>
      <c r="BO1000" s="136">
        <v>18100</v>
      </c>
      <c r="BP1000" s="136">
        <v>20380.685711111098</v>
      </c>
      <c r="BQ1000" s="136">
        <v>7741.8415333333396</v>
      </c>
      <c r="BR1000" s="136">
        <v>100807.5033</v>
      </c>
      <c r="BS1000" s="136">
        <v>7587.3988222222197</v>
      </c>
      <c r="BT1000" s="136">
        <v>1294.86695555556</v>
      </c>
      <c r="BU1000" s="136">
        <v>15683.926655555601</v>
      </c>
    </row>
    <row r="1001" spans="1:73">
      <c r="A1001" s="4" t="s">
        <v>101</v>
      </c>
      <c r="B1001" s="137">
        <v>31</v>
      </c>
      <c r="C1001" s="137">
        <v>1999</v>
      </c>
      <c r="D1001" s="190">
        <v>8143412</v>
      </c>
      <c r="E1001" s="141">
        <v>4094559</v>
      </c>
      <c r="F1001" s="141">
        <v>193327</v>
      </c>
      <c r="G1001" s="191">
        <v>4.5</v>
      </c>
      <c r="H1001" s="209"/>
      <c r="I1001" s="209"/>
      <c r="J1001" s="209"/>
      <c r="K1001" s="145">
        <v>336615</v>
      </c>
      <c r="L1001" s="198">
        <v>100.04038987</v>
      </c>
      <c r="M1001" s="199">
        <v>4.7848114761999998</v>
      </c>
      <c r="N1001" s="140">
        <v>301576276</v>
      </c>
      <c r="O1001" s="145">
        <v>219365</v>
      </c>
      <c r="P1001" s="145">
        <v>165489</v>
      </c>
      <c r="Q1001" s="145">
        <v>62241</v>
      </c>
      <c r="R1001" s="145">
        <v>384888</v>
      </c>
      <c r="S1001" s="145">
        <v>169941</v>
      </c>
      <c r="T1001" s="145">
        <v>322</v>
      </c>
      <c r="U1001" s="145">
        <v>424</v>
      </c>
      <c r="V1001" s="145">
        <v>488</v>
      </c>
      <c r="W1001" s="145">
        <v>125</v>
      </c>
      <c r="X1001" s="145">
        <v>230</v>
      </c>
      <c r="Y1001" s="145">
        <v>329</v>
      </c>
      <c r="Z1001" s="145">
        <v>419</v>
      </c>
      <c r="AA1001" s="136">
        <f>ROUND((T1001+X1001)-MAX(0.3*(T1001-134-275),0),0)</f>
        <v>552</v>
      </c>
      <c r="AB1001" s="136">
        <f>ROUND((U1001+Y1001)-MAX(0.3*(U1001-134-275),0),0)</f>
        <v>749</v>
      </c>
      <c r="AC1001" s="136">
        <f>ROUND((V1001+Z1001)-MAX(0.3*(V1001-134-275),0),0)</f>
        <v>883</v>
      </c>
      <c r="AD1001" s="203">
        <v>17298</v>
      </c>
      <c r="AE1001" s="136">
        <v>500</v>
      </c>
      <c r="AF1001" s="136">
        <v>31</v>
      </c>
      <c r="AG1001" s="136">
        <f>SUM(AE1001:AF1001)</f>
        <v>531</v>
      </c>
      <c r="AH1001" s="136">
        <f>ROUND((AG1001+W1001)-MAX(0.3*(AG1001-134-275),0),0)</f>
        <v>619</v>
      </c>
      <c r="AI1001" s="203">
        <v>646</v>
      </c>
      <c r="AJ1001" s="204">
        <v>7.8</v>
      </c>
      <c r="AK1001" s="136">
        <v>0</v>
      </c>
      <c r="AL1001" s="136">
        <v>32</v>
      </c>
      <c r="AM1001" s="136">
        <v>48</v>
      </c>
      <c r="AN1001" s="6">
        <v>0.4</v>
      </c>
      <c r="AO1001" s="136">
        <v>16</v>
      </c>
      <c r="AP1001" s="136">
        <v>24</v>
      </c>
      <c r="AQ1001" s="6">
        <v>0.4</v>
      </c>
      <c r="AR1001" s="149">
        <v>7.6499999999999999E-2</v>
      </c>
      <c r="AS1001" s="149">
        <v>0.34</v>
      </c>
      <c r="AT1001" s="149">
        <v>0.4</v>
      </c>
      <c r="AU1001" s="149">
        <v>0.4</v>
      </c>
      <c r="AV1001" s="136">
        <v>347</v>
      </c>
      <c r="AW1001" s="136">
        <v>2312</v>
      </c>
      <c r="AX1001" s="136">
        <v>3816</v>
      </c>
      <c r="AY1001" s="136">
        <v>3816</v>
      </c>
      <c r="AZ1001" s="149">
        <v>7.6499999999999999E-2</v>
      </c>
      <c r="BA1001" s="149">
        <v>0.1598</v>
      </c>
      <c r="BB1001" s="149">
        <v>0.21060000000000001</v>
      </c>
      <c r="BC1001" s="149">
        <v>0.21060000000000001</v>
      </c>
      <c r="BD1001" s="138">
        <v>0</v>
      </c>
      <c r="BE1001" s="138"/>
      <c r="BF1001" s="138"/>
      <c r="BG1001" s="136">
        <v>0</v>
      </c>
      <c r="BH1001" s="6">
        <v>5.15</v>
      </c>
      <c r="BI1001" s="6">
        <v>5.15</v>
      </c>
      <c r="BJ1001" s="136">
        <v>145565</v>
      </c>
      <c r="BK1001" s="136">
        <v>33852</v>
      </c>
      <c r="BL1001" s="136">
        <v>1056</v>
      </c>
      <c r="BM1001" s="136">
        <v>110657</v>
      </c>
      <c r="BN1001" s="238">
        <v>678567</v>
      </c>
      <c r="BO1001" s="136">
        <v>129602.5</v>
      </c>
      <c r="BP1001" s="136">
        <v>270404.60994444398</v>
      </c>
      <c r="BQ1001" s="136">
        <v>46444.3439222222</v>
      </c>
      <c r="BR1001" s="136">
        <v>567684.40608888899</v>
      </c>
      <c r="BS1001" s="136">
        <v>71117.323600000003</v>
      </c>
      <c r="BT1001" s="136">
        <v>4277.7051000000001</v>
      </c>
      <c r="BU1001" s="136">
        <v>83691.118311111102</v>
      </c>
    </row>
    <row r="1002" spans="1:73">
      <c r="A1002" s="4" t="s">
        <v>102</v>
      </c>
      <c r="B1002" s="137">
        <v>32</v>
      </c>
      <c r="C1002" s="137">
        <v>1999</v>
      </c>
      <c r="D1002" s="190">
        <v>1739844</v>
      </c>
      <c r="E1002" s="141">
        <v>789677</v>
      </c>
      <c r="F1002" s="141">
        <v>46560</v>
      </c>
      <c r="G1002" s="191">
        <v>5.6</v>
      </c>
      <c r="H1002" s="209"/>
      <c r="I1002" s="209"/>
      <c r="J1002" s="209"/>
      <c r="K1002" s="145">
        <v>53309</v>
      </c>
      <c r="L1002" s="198">
        <v>128.90871985000001</v>
      </c>
      <c r="M1002" s="199">
        <v>22.198056471000001</v>
      </c>
      <c r="N1002" s="140">
        <v>38829685</v>
      </c>
      <c r="O1002" s="145">
        <v>24936</v>
      </c>
      <c r="P1002" s="145">
        <v>79365</v>
      </c>
      <c r="Q1002" s="145">
        <v>25501</v>
      </c>
      <c r="R1002" s="145">
        <v>178439</v>
      </c>
      <c r="S1002" s="145">
        <v>65520</v>
      </c>
      <c r="T1002" s="145">
        <v>310</v>
      </c>
      <c r="U1002" s="145">
        <v>489</v>
      </c>
      <c r="V1002" s="145">
        <v>469</v>
      </c>
      <c r="W1002" s="145">
        <v>125</v>
      </c>
      <c r="X1002" s="145">
        <v>230</v>
      </c>
      <c r="Y1002" s="145">
        <v>329</v>
      </c>
      <c r="Z1002" s="145">
        <v>419</v>
      </c>
      <c r="AA1002" s="136">
        <f>ROUND((T1002+X1002)-MAX(0.3*(T1002-134-275),0),0)</f>
        <v>540</v>
      </c>
      <c r="AB1002" s="136">
        <f>ROUND((U1002+Y1002)-MAX(0.3*(U1002-134-275),0),0)</f>
        <v>794</v>
      </c>
      <c r="AC1002" s="136">
        <f>ROUND((V1002+Z1002)-MAX(0.3*(V1002-134-275),0),0)</f>
        <v>870</v>
      </c>
      <c r="AD1002" s="203">
        <v>3799</v>
      </c>
      <c r="AE1002" s="136">
        <v>500</v>
      </c>
      <c r="AF1002" s="136">
        <v>0</v>
      </c>
      <c r="AG1002" s="136">
        <f>SUM(AE1002:AF1002)</f>
        <v>500</v>
      </c>
      <c r="AH1002" s="136">
        <f>ROUND((AG1002+W1002)-MAX(0.3*(AG1002-134-275),0),0)</f>
        <v>598</v>
      </c>
      <c r="AI1002" s="203">
        <v>383</v>
      </c>
      <c r="AJ1002" s="204">
        <v>20.9</v>
      </c>
      <c r="AK1002" s="136">
        <v>0</v>
      </c>
      <c r="AL1002" s="136">
        <v>42</v>
      </c>
      <c r="AM1002" s="136">
        <v>28</v>
      </c>
      <c r="AN1002" s="6">
        <v>0.6</v>
      </c>
      <c r="AO1002" s="136">
        <v>25</v>
      </c>
      <c r="AP1002" s="136">
        <v>17</v>
      </c>
      <c r="AQ1002" s="6">
        <v>0.6</v>
      </c>
      <c r="AR1002" s="149">
        <v>7.6499999999999999E-2</v>
      </c>
      <c r="AS1002" s="149">
        <v>0.34</v>
      </c>
      <c r="AT1002" s="149">
        <v>0.4</v>
      </c>
      <c r="AU1002" s="149">
        <v>0.4</v>
      </c>
      <c r="AV1002" s="136">
        <v>347</v>
      </c>
      <c r="AW1002" s="136">
        <v>2312</v>
      </c>
      <c r="AX1002" s="136">
        <v>3816</v>
      </c>
      <c r="AY1002" s="136">
        <v>3816</v>
      </c>
      <c r="AZ1002" s="149">
        <v>7.6499999999999999E-2</v>
      </c>
      <c r="BA1002" s="149">
        <v>0.1598</v>
      </c>
      <c r="BB1002" s="149">
        <v>0.21060000000000001</v>
      </c>
      <c r="BC1002" s="149">
        <v>0.21060000000000001</v>
      </c>
      <c r="BD1002" s="138">
        <v>0</v>
      </c>
      <c r="BE1002" s="138"/>
      <c r="BF1002" s="138"/>
      <c r="BG1002" s="136">
        <v>0</v>
      </c>
      <c r="BH1002" s="6">
        <v>5.15</v>
      </c>
      <c r="BI1002" s="6">
        <v>4.25</v>
      </c>
      <c r="BJ1002" s="136">
        <v>45861</v>
      </c>
      <c r="BK1002" s="136">
        <v>8989</v>
      </c>
      <c r="BL1002" s="136">
        <v>559</v>
      </c>
      <c r="BM1002" s="136">
        <v>36313</v>
      </c>
      <c r="BN1002" s="238">
        <v>289286</v>
      </c>
      <c r="BO1002" s="136">
        <v>56493.833333333328</v>
      </c>
      <c r="BP1002" s="136">
        <v>126172.969533333</v>
      </c>
      <c r="BQ1002" s="136">
        <v>20505.1093111111</v>
      </c>
      <c r="BR1002" s="136">
        <v>193935.15522222201</v>
      </c>
      <c r="BS1002" s="136">
        <v>60669.633344444403</v>
      </c>
      <c r="BT1002" s="136">
        <v>6423.78146666667</v>
      </c>
      <c r="BU1002" s="136">
        <v>76161.572566666699</v>
      </c>
    </row>
    <row r="1003" spans="1:73">
      <c r="A1003" s="4" t="s">
        <v>103</v>
      </c>
      <c r="B1003" s="137">
        <v>33</v>
      </c>
      <c r="C1003" s="137">
        <v>1999</v>
      </c>
      <c r="D1003" s="190">
        <v>18196601</v>
      </c>
      <c r="E1003" s="141">
        <v>8654586</v>
      </c>
      <c r="F1003" s="141">
        <v>471981</v>
      </c>
      <c r="G1003" s="191">
        <v>5.2</v>
      </c>
      <c r="H1003" s="209"/>
      <c r="I1003" s="209"/>
      <c r="J1003" s="209"/>
      <c r="K1003" s="145">
        <v>772997</v>
      </c>
      <c r="L1003" s="198">
        <v>356.08225955</v>
      </c>
      <c r="M1003" s="199">
        <v>6.9857305207999998</v>
      </c>
      <c r="N1003" s="140">
        <v>635108291</v>
      </c>
      <c r="O1003" s="145">
        <v>1619614</v>
      </c>
      <c r="P1003" s="145">
        <v>812005</v>
      </c>
      <c r="Q1003" s="145">
        <v>325547</v>
      </c>
      <c r="R1003" s="145">
        <v>1540784</v>
      </c>
      <c r="S1003" s="145">
        <v>747975</v>
      </c>
      <c r="T1003" s="145">
        <v>468</v>
      </c>
      <c r="U1003" s="145">
        <v>577</v>
      </c>
      <c r="V1003" s="145">
        <v>687</v>
      </c>
      <c r="W1003" s="145">
        <v>125</v>
      </c>
      <c r="X1003" s="145">
        <v>230</v>
      </c>
      <c r="Y1003" s="145">
        <v>329</v>
      </c>
      <c r="Z1003" s="145">
        <v>419</v>
      </c>
      <c r="AA1003" s="136">
        <f>ROUND((T1003+X1003)-MAX(0.3*(T1003-134-275),0),0)</f>
        <v>680</v>
      </c>
      <c r="AB1003" s="136">
        <f>ROUND((U1003+Y1003)-MAX(0.3*(U1003-134-275),0),0)</f>
        <v>856</v>
      </c>
      <c r="AC1003" s="136">
        <f>ROUND((V1003+Z1003)-MAX(0.3*(V1003-134-275),0),0)</f>
        <v>1023</v>
      </c>
      <c r="AD1003" s="203">
        <v>58330</v>
      </c>
      <c r="AE1003" s="136">
        <v>500</v>
      </c>
      <c r="AF1003" s="136">
        <v>87</v>
      </c>
      <c r="AG1003" s="136">
        <f>SUM(AE1003:AF1003)</f>
        <v>587</v>
      </c>
      <c r="AH1003" s="136">
        <f>ROUND((AG1003+W1003)-MAX(0.3*(AG1003-134-275),0),0)</f>
        <v>659</v>
      </c>
      <c r="AI1003" s="203">
        <v>2676</v>
      </c>
      <c r="AJ1003" s="204">
        <v>14.2</v>
      </c>
      <c r="AK1003" s="136">
        <v>0</v>
      </c>
      <c r="AL1003" s="136">
        <v>95</v>
      </c>
      <c r="AM1003" s="136">
        <v>52</v>
      </c>
      <c r="AN1003" s="6">
        <v>0.65</v>
      </c>
      <c r="AO1003" s="136">
        <v>26</v>
      </c>
      <c r="AP1003" s="136">
        <v>35</v>
      </c>
      <c r="AQ1003" s="6">
        <v>0.43</v>
      </c>
      <c r="AR1003" s="149">
        <v>7.6499999999999999E-2</v>
      </c>
      <c r="AS1003" s="149">
        <v>0.34</v>
      </c>
      <c r="AT1003" s="149">
        <v>0.4</v>
      </c>
      <c r="AU1003" s="149">
        <v>0.4</v>
      </c>
      <c r="AV1003" s="136">
        <v>347</v>
      </c>
      <c r="AW1003" s="136">
        <v>2312</v>
      </c>
      <c r="AX1003" s="136">
        <v>3816</v>
      </c>
      <c r="AY1003" s="136">
        <v>3816</v>
      </c>
      <c r="AZ1003" s="149">
        <v>7.6499999999999999E-2</v>
      </c>
      <c r="BA1003" s="149">
        <v>0.1598</v>
      </c>
      <c r="BB1003" s="149">
        <v>0.21060000000000001</v>
      </c>
      <c r="BC1003" s="149">
        <v>0.21060000000000001</v>
      </c>
      <c r="BD1003" s="138">
        <v>0.2</v>
      </c>
      <c r="BE1003" s="138"/>
      <c r="BF1003" s="138"/>
      <c r="BG1003" s="136">
        <v>1</v>
      </c>
      <c r="BH1003" s="6">
        <v>5.15</v>
      </c>
      <c r="BI1003" s="6">
        <v>4.25</v>
      </c>
      <c r="BJ1003" s="136">
        <v>609459</v>
      </c>
      <c r="BK1003" s="136">
        <v>138987</v>
      </c>
      <c r="BL1003" s="136">
        <v>3425</v>
      </c>
      <c r="BM1003" s="136">
        <v>467047</v>
      </c>
      <c r="BN1003" s="238">
        <v>2769306</v>
      </c>
      <c r="BO1003" s="136">
        <v>476563.41666666698</v>
      </c>
      <c r="BP1003" s="136">
        <v>1049245.40403333</v>
      </c>
      <c r="BQ1003" s="136">
        <v>128252.11984444399</v>
      </c>
      <c r="BR1003" s="136">
        <v>1773276.39938889</v>
      </c>
      <c r="BS1003" s="136">
        <v>378993.51364444499</v>
      </c>
      <c r="BT1003" s="136">
        <v>28735.9417888889</v>
      </c>
      <c r="BU1003" s="136">
        <v>465002.277366667</v>
      </c>
    </row>
    <row r="1004" spans="1:73">
      <c r="A1004" s="4" t="s">
        <v>104</v>
      </c>
      <c r="B1004" s="137">
        <v>34</v>
      </c>
      <c r="C1004" s="137">
        <v>1999</v>
      </c>
      <c r="D1004" s="190">
        <v>7650789</v>
      </c>
      <c r="E1004" s="141">
        <v>3927179</v>
      </c>
      <c r="F1004" s="141">
        <v>129827</v>
      </c>
      <c r="G1004" s="191">
        <v>3.2</v>
      </c>
      <c r="H1004" s="209"/>
      <c r="I1004" s="209"/>
      <c r="J1004" s="209"/>
      <c r="K1004" s="145">
        <v>266199</v>
      </c>
      <c r="L1004" s="198">
        <v>160.33115975999999</v>
      </c>
      <c r="M1004" s="199">
        <v>8.1252720272999994</v>
      </c>
      <c r="N1004" s="140">
        <v>207864019</v>
      </c>
      <c r="O1004" s="145">
        <v>48785</v>
      </c>
      <c r="P1004" s="145">
        <v>135119</v>
      </c>
      <c r="Q1004" s="145">
        <v>59328</v>
      </c>
      <c r="R1004" s="145">
        <v>505410</v>
      </c>
      <c r="S1004" s="145">
        <v>214501</v>
      </c>
      <c r="T1004" s="145">
        <v>236</v>
      </c>
      <c r="U1004" s="145">
        <v>272</v>
      </c>
      <c r="V1004" s="145">
        <v>297</v>
      </c>
      <c r="W1004" s="145">
        <v>125</v>
      </c>
      <c r="X1004" s="145">
        <v>230</v>
      </c>
      <c r="Y1004" s="145">
        <v>329</v>
      </c>
      <c r="Z1004" s="145">
        <v>419</v>
      </c>
      <c r="AA1004" s="136">
        <f>ROUND((T1004+X1004)-MAX(0.3*(T1004-134-275),0),0)</f>
        <v>466</v>
      </c>
      <c r="AB1004" s="136">
        <f>ROUND((U1004+Y1004)-MAX(0.3*(U1004-134-275),0),0)</f>
        <v>601</v>
      </c>
      <c r="AC1004" s="136">
        <f>ROUND((V1004+Z1004)-MAX(0.3*(V1004-134-275),0),0)</f>
        <v>716</v>
      </c>
      <c r="AD1004" s="203">
        <v>26479</v>
      </c>
      <c r="AE1004" s="136">
        <v>500</v>
      </c>
      <c r="AF1004" s="136">
        <v>0</v>
      </c>
      <c r="AG1004" s="136">
        <f>SUM(AE1004:AF1004)</f>
        <v>500</v>
      </c>
      <c r="AH1004" s="136">
        <f>ROUND((AG1004+W1004)-MAX(0.3*(AG1004-134-275),0),0)</f>
        <v>598</v>
      </c>
      <c r="AI1004" s="203">
        <v>1069</v>
      </c>
      <c r="AJ1004" s="204">
        <v>13.8</v>
      </c>
      <c r="AK1004" s="136">
        <v>1</v>
      </c>
      <c r="AL1004" s="136">
        <v>59</v>
      </c>
      <c r="AM1004" s="136">
        <v>61</v>
      </c>
      <c r="AN1004" s="6">
        <v>0.49</v>
      </c>
      <c r="AO1004" s="136">
        <v>30</v>
      </c>
      <c r="AP1004" s="136">
        <v>20</v>
      </c>
      <c r="AQ1004" s="6">
        <v>0.6</v>
      </c>
      <c r="AR1004" s="149">
        <v>7.6499999999999999E-2</v>
      </c>
      <c r="AS1004" s="149">
        <v>0.34</v>
      </c>
      <c r="AT1004" s="149">
        <v>0.4</v>
      </c>
      <c r="AU1004" s="149">
        <v>0.4</v>
      </c>
      <c r="AV1004" s="136">
        <v>347</v>
      </c>
      <c r="AW1004" s="136">
        <v>2312</v>
      </c>
      <c r="AX1004" s="136">
        <v>3816</v>
      </c>
      <c r="AY1004" s="136">
        <v>3816</v>
      </c>
      <c r="AZ1004" s="149">
        <v>7.6499999999999999E-2</v>
      </c>
      <c r="BA1004" s="149">
        <v>0.1598</v>
      </c>
      <c r="BB1004" s="149">
        <v>0.21060000000000001</v>
      </c>
      <c r="BC1004" s="149">
        <v>0.21060000000000001</v>
      </c>
      <c r="BD1004" s="138">
        <v>0</v>
      </c>
      <c r="BE1004" s="138"/>
      <c r="BF1004" s="138"/>
      <c r="BG1004" s="136">
        <v>0</v>
      </c>
      <c r="BH1004" s="6">
        <v>5.15</v>
      </c>
      <c r="BI1004" s="6">
        <v>5.15</v>
      </c>
      <c r="BJ1004" s="136">
        <v>191743</v>
      </c>
      <c r="BK1004" s="136">
        <v>36237</v>
      </c>
      <c r="BL1004" s="136">
        <v>2170</v>
      </c>
      <c r="BM1004" s="136">
        <v>153336</v>
      </c>
      <c r="BN1004" s="238">
        <v>916246</v>
      </c>
      <c r="BO1004" s="136">
        <v>196388.58333333299</v>
      </c>
      <c r="BP1004" s="136">
        <v>353800.47174444399</v>
      </c>
      <c r="BQ1004" s="136">
        <v>80667.826755555594</v>
      </c>
      <c r="BR1004" s="136">
        <v>815517.31991111103</v>
      </c>
      <c r="BS1004" s="136">
        <v>188973.05681111099</v>
      </c>
      <c r="BT1004" s="136">
        <v>24548.756044444399</v>
      </c>
      <c r="BU1004" s="136">
        <v>261215.51001111101</v>
      </c>
    </row>
    <row r="1005" spans="1:73">
      <c r="A1005" s="4" t="s">
        <v>105</v>
      </c>
      <c r="B1005" s="137">
        <v>35</v>
      </c>
      <c r="C1005" s="137">
        <v>1999</v>
      </c>
      <c r="D1005" s="190">
        <v>633666</v>
      </c>
      <c r="E1005" s="141">
        <v>332180</v>
      </c>
      <c r="F1005" s="141">
        <v>11272</v>
      </c>
      <c r="G1005" s="191">
        <v>3.3</v>
      </c>
      <c r="H1005" s="209"/>
      <c r="I1005" s="209"/>
      <c r="J1005" s="209"/>
      <c r="K1005" s="145">
        <v>17282</v>
      </c>
      <c r="L1005" s="198">
        <v>13.226409981</v>
      </c>
      <c r="M1005" s="199">
        <v>8.3656634113999999</v>
      </c>
      <c r="N1005" s="140">
        <v>15335245</v>
      </c>
      <c r="O1005" s="145">
        <v>124394</v>
      </c>
      <c r="P1005" s="145">
        <v>8269</v>
      </c>
      <c r="Q1005" s="145">
        <v>3098</v>
      </c>
      <c r="R1005" s="145">
        <v>33442</v>
      </c>
      <c r="S1005" s="145">
        <v>13936</v>
      </c>
      <c r="T1005" s="145">
        <v>333</v>
      </c>
      <c r="U1005" s="145">
        <v>457</v>
      </c>
      <c r="V1005" s="145">
        <v>517</v>
      </c>
      <c r="W1005" s="145">
        <v>125</v>
      </c>
      <c r="X1005" s="145">
        <v>230</v>
      </c>
      <c r="Y1005" s="145">
        <v>329</v>
      </c>
      <c r="Z1005" s="145">
        <v>419</v>
      </c>
      <c r="AA1005" s="136">
        <f>ROUND((T1005+X1005)-MAX(0.3*(T1005-134-275),0),0)</f>
        <v>563</v>
      </c>
      <c r="AB1005" s="136">
        <f>ROUND((U1005+Y1005)-MAX(0.3*(U1005-134-275),0),0)</f>
        <v>772</v>
      </c>
      <c r="AC1005" s="136">
        <f>ROUND((V1005+Z1005)-MAX(0.3*(V1005-134-275),0),0)</f>
        <v>904</v>
      </c>
      <c r="AD1005" s="203">
        <v>838</v>
      </c>
      <c r="AE1005" s="136">
        <v>500</v>
      </c>
      <c r="AF1005" s="136">
        <v>0</v>
      </c>
      <c r="AG1005" s="136">
        <f>SUM(AE1005:AF1005)</f>
        <v>500</v>
      </c>
      <c r="AH1005" s="136">
        <f>ROUND((AG1005+W1005)-MAX(0.3*(AG1005-134-275),0),0)</f>
        <v>598</v>
      </c>
      <c r="AI1005" s="203">
        <v>81</v>
      </c>
      <c r="AJ1005" s="204">
        <v>13.1</v>
      </c>
      <c r="AK1005" s="136">
        <v>0</v>
      </c>
      <c r="AL1005" s="136">
        <v>26</v>
      </c>
      <c r="AM1005" s="136">
        <v>71</v>
      </c>
      <c r="AN1005" s="6">
        <v>0.27</v>
      </c>
      <c r="AO1005" s="136">
        <v>18</v>
      </c>
      <c r="AP1005" s="136">
        <v>29</v>
      </c>
      <c r="AQ1005" s="6">
        <v>0.38</v>
      </c>
      <c r="AR1005" s="149">
        <v>7.6499999999999999E-2</v>
      </c>
      <c r="AS1005" s="149">
        <v>0.34</v>
      </c>
      <c r="AT1005" s="149">
        <v>0.4</v>
      </c>
      <c r="AU1005" s="149">
        <v>0.4</v>
      </c>
      <c r="AV1005" s="136">
        <v>347</v>
      </c>
      <c r="AW1005" s="136">
        <v>2312</v>
      </c>
      <c r="AX1005" s="136">
        <v>3816</v>
      </c>
      <c r="AY1005" s="136">
        <v>3816</v>
      </c>
      <c r="AZ1005" s="149">
        <v>7.6499999999999999E-2</v>
      </c>
      <c r="BA1005" s="149">
        <v>0.1598</v>
      </c>
      <c r="BB1005" s="149">
        <v>0.21060000000000001</v>
      </c>
      <c r="BC1005" s="149">
        <v>0.21060000000000001</v>
      </c>
      <c r="BD1005" s="138">
        <v>0</v>
      </c>
      <c r="BE1005" s="138"/>
      <c r="BF1005" s="138"/>
      <c r="BG1005" s="136">
        <v>0</v>
      </c>
      <c r="BH1005" s="6">
        <v>5.15</v>
      </c>
      <c r="BI1005" s="6">
        <v>5.15</v>
      </c>
      <c r="BJ1005" s="136">
        <v>8278</v>
      </c>
      <c r="BK1005" s="136">
        <v>1400</v>
      </c>
      <c r="BL1005" s="136">
        <v>80</v>
      </c>
      <c r="BM1005" s="136">
        <v>6798</v>
      </c>
      <c r="BN1005" s="238">
        <v>45066</v>
      </c>
      <c r="BO1005" s="136">
        <v>14930.25</v>
      </c>
      <c r="BP1005" s="136">
        <v>21269.620622222199</v>
      </c>
      <c r="BQ1005" s="136">
        <v>7495.2878000000001</v>
      </c>
      <c r="BR1005" s="136">
        <v>81979.144188888895</v>
      </c>
      <c r="BS1005" s="136">
        <v>6971.7139999999999</v>
      </c>
      <c r="BT1005" s="136">
        <v>1002.8282666666699</v>
      </c>
      <c r="BU1005" s="136">
        <v>11770.7059888889</v>
      </c>
    </row>
    <row r="1006" spans="1:73">
      <c r="A1006" s="4" t="s">
        <v>106</v>
      </c>
      <c r="B1006" s="137">
        <v>36</v>
      </c>
      <c r="C1006" s="137">
        <v>1999</v>
      </c>
      <c r="D1006" s="190">
        <v>11256654</v>
      </c>
      <c r="E1006" s="141">
        <v>5508439</v>
      </c>
      <c r="F1006" s="141">
        <v>246553</v>
      </c>
      <c r="G1006" s="191">
        <v>4.3</v>
      </c>
      <c r="H1006" s="209"/>
      <c r="I1006" s="209"/>
      <c r="J1006" s="209"/>
      <c r="K1006" s="145">
        <v>375318</v>
      </c>
      <c r="L1006" s="198">
        <v>206.08138977999999</v>
      </c>
      <c r="M1006" s="199">
        <v>6.6458075471000004</v>
      </c>
      <c r="N1006" s="140">
        <v>308082449</v>
      </c>
      <c r="O1006" s="145">
        <v>1672529</v>
      </c>
      <c r="P1006" s="145">
        <v>275501</v>
      </c>
      <c r="Q1006" s="145">
        <v>108635</v>
      </c>
      <c r="R1006" s="145">
        <v>639786</v>
      </c>
      <c r="S1006" s="145">
        <v>293372</v>
      </c>
      <c r="T1006" s="145">
        <v>279</v>
      </c>
      <c r="U1006" s="145">
        <v>362</v>
      </c>
      <c r="V1006" s="145">
        <v>421</v>
      </c>
      <c r="W1006" s="145">
        <v>125</v>
      </c>
      <c r="X1006" s="145">
        <v>230</v>
      </c>
      <c r="Y1006" s="145">
        <v>329</v>
      </c>
      <c r="Z1006" s="145">
        <v>419</v>
      </c>
      <c r="AA1006" s="136">
        <f>ROUND((T1006+X1006)-MAX(0.3*(T1006-134-275),0),0)</f>
        <v>509</v>
      </c>
      <c r="AB1006" s="136">
        <f>ROUND((U1006+Y1006)-MAX(0.3*(U1006-134-275),0),0)</f>
        <v>691</v>
      </c>
      <c r="AC1006" s="136">
        <f>ROUND((V1006+Z1006)-MAX(0.3*(V1006-134-275),0),0)</f>
        <v>836</v>
      </c>
      <c r="AD1006" s="203">
        <v>38022</v>
      </c>
      <c r="AE1006" s="136">
        <v>500</v>
      </c>
      <c r="AF1006" s="136">
        <v>0</v>
      </c>
      <c r="AG1006" s="136">
        <f>SUM(AE1006:AF1006)</f>
        <v>500</v>
      </c>
      <c r="AH1006" s="136">
        <f>ROUND((AG1006+W1006)-MAX(0.3*(AG1006-134-275),0),0)</f>
        <v>598</v>
      </c>
      <c r="AI1006" s="203">
        <v>1343</v>
      </c>
      <c r="AJ1006" s="204">
        <v>12</v>
      </c>
      <c r="AK1006" s="136">
        <v>0</v>
      </c>
      <c r="AL1006" s="136">
        <v>39</v>
      </c>
      <c r="AM1006" s="136">
        <v>60</v>
      </c>
      <c r="AN1006" s="6">
        <v>0.39</v>
      </c>
      <c r="AO1006" s="136">
        <v>12</v>
      </c>
      <c r="AP1006" s="136">
        <v>20</v>
      </c>
      <c r="AQ1006" s="6">
        <v>0.38</v>
      </c>
      <c r="AR1006" s="149">
        <v>7.6499999999999999E-2</v>
      </c>
      <c r="AS1006" s="149">
        <v>0.34</v>
      </c>
      <c r="AT1006" s="149">
        <v>0.4</v>
      </c>
      <c r="AU1006" s="149">
        <v>0.4</v>
      </c>
      <c r="AV1006" s="136">
        <v>347</v>
      </c>
      <c r="AW1006" s="136">
        <v>2312</v>
      </c>
      <c r="AX1006" s="136">
        <v>3816</v>
      </c>
      <c r="AY1006" s="136">
        <v>3816</v>
      </c>
      <c r="AZ1006" s="149">
        <v>7.6499999999999999E-2</v>
      </c>
      <c r="BA1006" s="149">
        <v>0.1598</v>
      </c>
      <c r="BB1006" s="149">
        <v>0.21060000000000001</v>
      </c>
      <c r="BC1006" s="149">
        <v>0.21060000000000001</v>
      </c>
      <c r="BD1006" s="138">
        <v>0</v>
      </c>
      <c r="BE1006" s="138"/>
      <c r="BF1006" s="138"/>
      <c r="BG1006" s="136">
        <v>0</v>
      </c>
      <c r="BH1006" s="6">
        <v>5.15</v>
      </c>
      <c r="BI1006" s="6">
        <v>4.25</v>
      </c>
      <c r="BJ1006" s="136">
        <v>242733</v>
      </c>
      <c r="BK1006" s="136">
        <v>18207</v>
      </c>
      <c r="BL1006" s="136">
        <v>2278</v>
      </c>
      <c r="BM1006" s="136">
        <v>222248</v>
      </c>
      <c r="BN1006" s="238">
        <v>1061583</v>
      </c>
      <c r="BO1006" s="136">
        <v>245994.16666666701</v>
      </c>
      <c r="BP1006" s="136">
        <v>366193.13863333297</v>
      </c>
      <c r="BQ1006" s="136">
        <v>74340.060077777802</v>
      </c>
      <c r="BR1006" s="136">
        <v>986279.27603333304</v>
      </c>
      <c r="BS1006" s="136">
        <v>145121.25224444401</v>
      </c>
      <c r="BT1006" s="136">
        <v>10147.021122222201</v>
      </c>
      <c r="BU1006" s="136">
        <v>178251.82787777801</v>
      </c>
    </row>
    <row r="1007" spans="1:73">
      <c r="A1007" s="4" t="s">
        <v>107</v>
      </c>
      <c r="B1007" s="137">
        <v>37</v>
      </c>
      <c r="C1007" s="137">
        <v>1999</v>
      </c>
      <c r="D1007" s="190">
        <v>3358044</v>
      </c>
      <c r="E1007" s="141">
        <v>1597894</v>
      </c>
      <c r="F1007" s="141">
        <v>58311</v>
      </c>
      <c r="G1007" s="191">
        <v>3.5</v>
      </c>
      <c r="H1007" s="209"/>
      <c r="I1007" s="209"/>
      <c r="J1007" s="209"/>
      <c r="K1007" s="145">
        <v>85202</v>
      </c>
      <c r="L1007" s="198">
        <v>84.440269885999996</v>
      </c>
      <c r="M1007" s="199">
        <v>10.055583116999999</v>
      </c>
      <c r="N1007" s="140">
        <v>76587362</v>
      </c>
      <c r="O1007" s="145">
        <v>174663</v>
      </c>
      <c r="P1007" s="145">
        <v>55971</v>
      </c>
      <c r="Q1007" s="145">
        <v>19990</v>
      </c>
      <c r="R1007" s="145">
        <v>271351</v>
      </c>
      <c r="S1007" s="145">
        <v>113313</v>
      </c>
      <c r="T1007" s="145">
        <v>238</v>
      </c>
      <c r="U1007" s="145">
        <v>292</v>
      </c>
      <c r="V1007" s="145">
        <v>380</v>
      </c>
      <c r="W1007" s="145">
        <v>125</v>
      </c>
      <c r="X1007" s="145">
        <v>230</v>
      </c>
      <c r="Y1007" s="145">
        <v>329</v>
      </c>
      <c r="Z1007" s="145">
        <v>419</v>
      </c>
      <c r="AA1007" s="136">
        <f>ROUND((T1007+X1007)-MAX(0.3*(T1007-134-275),0),0)</f>
        <v>468</v>
      </c>
      <c r="AB1007" s="136">
        <f>ROUND((U1007+Y1007)-MAX(0.3*(U1007-134-275),0),0)</f>
        <v>621</v>
      </c>
      <c r="AC1007" s="136">
        <f>ROUND((V1007+Z1007)-MAX(0.3*(V1007-134-275),0),0)</f>
        <v>799</v>
      </c>
      <c r="AD1007" s="203">
        <v>6098</v>
      </c>
      <c r="AE1007" s="136">
        <v>500</v>
      </c>
      <c r="AF1007" s="136">
        <v>53</v>
      </c>
      <c r="AG1007" s="136">
        <f>SUM(AE1007:AF1007)</f>
        <v>553</v>
      </c>
      <c r="AH1007" s="136">
        <f>ROUND((AG1007+W1007)-MAX(0.3*(AG1007-134-275),0),0)</f>
        <v>635</v>
      </c>
      <c r="AI1007" s="203">
        <v>424</v>
      </c>
      <c r="AJ1007" s="204">
        <v>12.8</v>
      </c>
      <c r="AK1007" s="136">
        <v>0</v>
      </c>
      <c r="AL1007" s="136">
        <v>65</v>
      </c>
      <c r="AM1007" s="136">
        <v>36</v>
      </c>
      <c r="AN1007" s="6">
        <v>0.64</v>
      </c>
      <c r="AO1007" s="136">
        <v>33</v>
      </c>
      <c r="AP1007" s="136">
        <v>15</v>
      </c>
      <c r="AQ1007" s="6">
        <v>0.69</v>
      </c>
      <c r="AR1007" s="149">
        <v>7.6499999999999999E-2</v>
      </c>
      <c r="AS1007" s="149">
        <v>0.34</v>
      </c>
      <c r="AT1007" s="149">
        <v>0.4</v>
      </c>
      <c r="AU1007" s="149">
        <v>0.4</v>
      </c>
      <c r="AV1007" s="136">
        <v>347</v>
      </c>
      <c r="AW1007" s="136">
        <v>2312</v>
      </c>
      <c r="AX1007" s="136">
        <v>3816</v>
      </c>
      <c r="AY1007" s="136">
        <v>3816</v>
      </c>
      <c r="AZ1007" s="149">
        <v>7.6499999999999999E-2</v>
      </c>
      <c r="BA1007" s="149">
        <v>0.1598</v>
      </c>
      <c r="BB1007" s="149">
        <v>0.21060000000000001</v>
      </c>
      <c r="BC1007" s="149">
        <v>0.21060000000000001</v>
      </c>
      <c r="BD1007" s="138">
        <v>0</v>
      </c>
      <c r="BE1007" s="138"/>
      <c r="BF1007" s="138"/>
      <c r="BG1007" s="136">
        <v>0</v>
      </c>
      <c r="BH1007" s="6">
        <v>5.15</v>
      </c>
      <c r="BI1007" s="6">
        <v>5.15</v>
      </c>
      <c r="BJ1007" s="136">
        <v>72562</v>
      </c>
      <c r="BK1007" s="136">
        <v>11541</v>
      </c>
      <c r="BL1007" s="136">
        <v>879</v>
      </c>
      <c r="BM1007" s="136">
        <v>60142</v>
      </c>
      <c r="BN1007" s="238">
        <v>396518</v>
      </c>
      <c r="BO1007" s="136">
        <v>108485.4166666667</v>
      </c>
      <c r="BP1007" s="136">
        <v>185844.54106666701</v>
      </c>
      <c r="BQ1007" s="136">
        <v>42121.911422222198</v>
      </c>
      <c r="BR1007" s="136">
        <v>371286.10811111098</v>
      </c>
      <c r="BS1007" s="136">
        <v>101287.35045555601</v>
      </c>
      <c r="BT1007" s="136">
        <v>13569.003500000001</v>
      </c>
      <c r="BU1007" s="136">
        <v>137821.16746666699</v>
      </c>
    </row>
    <row r="1008" spans="1:73">
      <c r="A1008" s="4" t="s">
        <v>108</v>
      </c>
      <c r="B1008" s="137">
        <v>38</v>
      </c>
      <c r="C1008" s="137">
        <v>1999</v>
      </c>
      <c r="D1008" s="190">
        <v>3316154</v>
      </c>
      <c r="E1008" s="141">
        <v>1694881</v>
      </c>
      <c r="F1008" s="141">
        <v>98818</v>
      </c>
      <c r="G1008" s="191">
        <v>5.5</v>
      </c>
      <c r="H1008" s="209"/>
      <c r="I1008" s="209"/>
      <c r="J1008" s="209"/>
      <c r="K1008" s="145">
        <v>108320</v>
      </c>
      <c r="L1008" s="198">
        <v>104.85523984</v>
      </c>
      <c r="M1008" s="199">
        <v>11.488057229000001</v>
      </c>
      <c r="N1008" s="140">
        <v>90890592</v>
      </c>
      <c r="O1008" s="145">
        <v>512303</v>
      </c>
      <c r="P1008" s="145">
        <v>44326</v>
      </c>
      <c r="Q1008" s="145">
        <v>16870</v>
      </c>
      <c r="R1008" s="145">
        <v>223978</v>
      </c>
      <c r="S1008" s="145">
        <v>107458</v>
      </c>
      <c r="T1008" s="145">
        <v>395</v>
      </c>
      <c r="U1008" s="145">
        <v>460</v>
      </c>
      <c r="V1008" s="145">
        <v>565</v>
      </c>
      <c r="W1008" s="145">
        <v>125</v>
      </c>
      <c r="X1008" s="145">
        <v>230</v>
      </c>
      <c r="Y1008" s="145">
        <v>329</v>
      </c>
      <c r="Z1008" s="145">
        <v>419</v>
      </c>
      <c r="AA1008" s="136">
        <f>ROUND((T1008+X1008)-MAX(0.3*(T1008-134-275),0),0)</f>
        <v>625</v>
      </c>
      <c r="AB1008" s="136">
        <f>ROUND((U1008+Y1008)-MAX(0.3*(U1008-134-275),0),0)</f>
        <v>774</v>
      </c>
      <c r="AC1008" s="136">
        <f>ROUND((V1008+Z1008)-MAX(0.3*(V1008-134-275),0),0)</f>
        <v>937</v>
      </c>
      <c r="AD1008" s="203">
        <v>3919</v>
      </c>
      <c r="AE1008" s="136">
        <v>500</v>
      </c>
      <c r="AF1008" s="136">
        <v>2</v>
      </c>
      <c r="AG1008" s="136">
        <f>SUM(AE1008:AF1008)</f>
        <v>502</v>
      </c>
      <c r="AH1008" s="136">
        <f>ROUND((AG1008+W1008)-MAX(0.3*(AG1008-134-275),0),0)</f>
        <v>599</v>
      </c>
      <c r="AI1008" s="203">
        <v>432</v>
      </c>
      <c r="AJ1008" s="204">
        <v>12.6</v>
      </c>
      <c r="AK1008" s="136">
        <v>1</v>
      </c>
      <c r="AL1008" s="136">
        <v>29</v>
      </c>
      <c r="AM1008" s="136">
        <v>31</v>
      </c>
      <c r="AN1008" s="6">
        <v>0.48</v>
      </c>
      <c r="AO1008" s="136">
        <v>10</v>
      </c>
      <c r="AP1008" s="136">
        <v>20</v>
      </c>
      <c r="AQ1008" s="6">
        <v>0.33</v>
      </c>
      <c r="AR1008" s="149">
        <v>7.6499999999999999E-2</v>
      </c>
      <c r="AS1008" s="149">
        <v>0.34</v>
      </c>
      <c r="AT1008" s="149">
        <v>0.4</v>
      </c>
      <c r="AU1008" s="149">
        <v>0.4</v>
      </c>
      <c r="AV1008" s="136">
        <v>347</v>
      </c>
      <c r="AW1008" s="136">
        <v>2312</v>
      </c>
      <c r="AX1008" s="136">
        <v>3816</v>
      </c>
      <c r="AY1008" s="136">
        <v>3816</v>
      </c>
      <c r="AZ1008" s="149">
        <v>7.6499999999999999E-2</v>
      </c>
      <c r="BA1008" s="149">
        <v>0.1598</v>
      </c>
      <c r="BB1008" s="149">
        <v>0.21060000000000001</v>
      </c>
      <c r="BC1008" s="149">
        <v>0.21060000000000001</v>
      </c>
      <c r="BD1008" s="138">
        <v>0.05</v>
      </c>
      <c r="BE1008" s="138"/>
      <c r="BF1008" s="138"/>
      <c r="BG1008" s="136">
        <v>0</v>
      </c>
      <c r="BH1008" s="6">
        <v>5.15</v>
      </c>
      <c r="BI1008" s="6">
        <v>6.5</v>
      </c>
      <c r="BJ1008" s="136">
        <v>50515</v>
      </c>
      <c r="BK1008" s="136">
        <v>7148</v>
      </c>
      <c r="BL1008" s="136">
        <v>635</v>
      </c>
      <c r="BM1008" s="136">
        <v>42732</v>
      </c>
      <c r="BN1008" s="238">
        <v>385142</v>
      </c>
      <c r="BO1008" s="136">
        <v>92830.833333333299</v>
      </c>
      <c r="BP1008" s="136">
        <v>116837.012633333</v>
      </c>
      <c r="BQ1008" s="136">
        <v>29158.9774555556</v>
      </c>
      <c r="BR1008" s="136">
        <v>266427.78376666701</v>
      </c>
      <c r="BS1008" s="136">
        <v>65321.283266666702</v>
      </c>
      <c r="BT1008" s="136">
        <v>7969.8687555555598</v>
      </c>
      <c r="BU1008" s="136">
        <v>90409.564899999998</v>
      </c>
    </row>
    <row r="1009" spans="1:73">
      <c r="A1009" s="4" t="s">
        <v>109</v>
      </c>
      <c r="B1009" s="137">
        <v>39</v>
      </c>
      <c r="C1009" s="137">
        <v>1999</v>
      </c>
      <c r="D1009" s="190">
        <v>11994016</v>
      </c>
      <c r="E1009" s="141">
        <v>5810162</v>
      </c>
      <c r="F1009" s="141">
        <v>266616</v>
      </c>
      <c r="G1009" s="191">
        <v>4.4000000000000004</v>
      </c>
      <c r="H1009" s="209"/>
      <c r="I1009" s="209"/>
      <c r="J1009" s="209"/>
      <c r="K1009" s="145">
        <v>391125</v>
      </c>
      <c r="L1009" s="198">
        <v>128.49659983000001</v>
      </c>
      <c r="M1009" s="199">
        <v>4.2711060330999997</v>
      </c>
      <c r="N1009" s="140">
        <v>348998963</v>
      </c>
      <c r="O1009" s="145">
        <v>268974</v>
      </c>
      <c r="P1009" s="145">
        <v>298133</v>
      </c>
      <c r="Q1009" s="145">
        <v>105657</v>
      </c>
      <c r="R1009" s="145">
        <v>834898</v>
      </c>
      <c r="S1009" s="145">
        <v>373202</v>
      </c>
      <c r="T1009" s="145">
        <v>330</v>
      </c>
      <c r="U1009" s="145">
        <v>421</v>
      </c>
      <c r="V1009" s="145">
        <v>514</v>
      </c>
      <c r="W1009" s="145">
        <v>125</v>
      </c>
      <c r="X1009" s="145">
        <v>230</v>
      </c>
      <c r="Y1009" s="145">
        <v>329</v>
      </c>
      <c r="Z1009" s="145">
        <v>419</v>
      </c>
      <c r="AA1009" s="136">
        <f>ROUND((T1009+X1009)-MAX(0.3*(T1009-134-275),0),0)</f>
        <v>560</v>
      </c>
      <c r="AB1009" s="136">
        <f>ROUND((U1009+Y1009)-MAX(0.3*(U1009-134-275),0),0)</f>
        <v>746</v>
      </c>
      <c r="AC1009" s="136">
        <f>ROUND((V1009+Z1009)-MAX(0.3*(V1009-134-275),0),0)</f>
        <v>902</v>
      </c>
      <c r="AD1009" s="203">
        <v>25463</v>
      </c>
      <c r="AE1009" s="136">
        <v>500</v>
      </c>
      <c r="AF1009" s="136">
        <v>27</v>
      </c>
      <c r="AG1009" s="136">
        <f>SUM(AE1009:AF1009)</f>
        <v>527</v>
      </c>
      <c r="AH1009" s="136">
        <f>ROUND((AG1009+W1009)-MAX(0.3*(AG1009-134-275),0),0)</f>
        <v>617</v>
      </c>
      <c r="AI1009" s="203">
        <v>1117</v>
      </c>
      <c r="AJ1009" s="204">
        <v>9.3000000000000007</v>
      </c>
      <c r="AK1009" s="136">
        <v>0</v>
      </c>
      <c r="AL1009" s="136">
        <v>99</v>
      </c>
      <c r="AM1009" s="136">
        <v>104</v>
      </c>
      <c r="AN1009" s="6">
        <v>0.49</v>
      </c>
      <c r="AO1009" s="136">
        <v>20</v>
      </c>
      <c r="AP1009" s="136">
        <v>30</v>
      </c>
      <c r="AQ1009" s="6">
        <v>0.4</v>
      </c>
      <c r="AR1009" s="149">
        <v>7.6499999999999999E-2</v>
      </c>
      <c r="AS1009" s="149">
        <v>0.34</v>
      </c>
      <c r="AT1009" s="149">
        <v>0.4</v>
      </c>
      <c r="AU1009" s="149">
        <v>0.4</v>
      </c>
      <c r="AV1009" s="136">
        <v>347</v>
      </c>
      <c r="AW1009" s="136">
        <v>2312</v>
      </c>
      <c r="AX1009" s="136">
        <v>3816</v>
      </c>
      <c r="AY1009" s="136">
        <v>3816</v>
      </c>
      <c r="AZ1009" s="149">
        <v>7.6499999999999999E-2</v>
      </c>
      <c r="BA1009" s="149">
        <v>0.1598</v>
      </c>
      <c r="BB1009" s="149">
        <v>0.21060000000000001</v>
      </c>
      <c r="BC1009" s="149">
        <v>0.21060000000000001</v>
      </c>
      <c r="BD1009" s="138">
        <v>0</v>
      </c>
      <c r="BE1009" s="138"/>
      <c r="BF1009" s="138"/>
      <c r="BG1009" s="136">
        <v>0</v>
      </c>
      <c r="BH1009" s="6">
        <v>5.15</v>
      </c>
      <c r="BI1009" s="6">
        <v>5.15</v>
      </c>
      <c r="BJ1009" s="136">
        <v>278196</v>
      </c>
      <c r="BK1009" s="136">
        <v>37599</v>
      </c>
      <c r="BL1009" s="136">
        <v>2520</v>
      </c>
      <c r="BM1009" s="136">
        <v>238077</v>
      </c>
      <c r="BN1009" s="238">
        <v>1424584</v>
      </c>
      <c r="BO1009" s="136">
        <v>235525.83333333299</v>
      </c>
      <c r="BP1009" s="136">
        <v>380526.14062222198</v>
      </c>
      <c r="BQ1009" s="136">
        <v>78760.387788888896</v>
      </c>
      <c r="BR1009" s="136">
        <v>1007161.69242222</v>
      </c>
      <c r="BS1009" s="136">
        <v>143774.61583333299</v>
      </c>
      <c r="BT1009" s="136">
        <v>13149.6081777778</v>
      </c>
      <c r="BU1009" s="136">
        <v>190336.090122222</v>
      </c>
    </row>
    <row r="1010" spans="1:73">
      <c r="A1010" s="4" t="s">
        <v>110</v>
      </c>
      <c r="B1010" s="137">
        <v>40</v>
      </c>
      <c r="C1010" s="137">
        <v>1999</v>
      </c>
      <c r="D1010" s="190">
        <v>990819</v>
      </c>
      <c r="E1010" s="141">
        <v>515760</v>
      </c>
      <c r="F1010" s="141">
        <v>22336</v>
      </c>
      <c r="G1010" s="191">
        <v>4.2</v>
      </c>
      <c r="H1010" s="209"/>
      <c r="I1010" s="209"/>
      <c r="J1010" s="209"/>
      <c r="K1010" s="145">
        <v>32200</v>
      </c>
      <c r="L1010" s="198">
        <v>7.1400199942000002</v>
      </c>
      <c r="M1010" s="199">
        <v>2.6412604277999998</v>
      </c>
      <c r="N1010" s="140">
        <v>29541596</v>
      </c>
      <c r="O1010" s="145">
        <v>10409</v>
      </c>
      <c r="P1010" s="145">
        <v>49923</v>
      </c>
      <c r="Q1010" s="145">
        <v>17987</v>
      </c>
      <c r="R1010" s="145">
        <v>76394</v>
      </c>
      <c r="S1010" s="145">
        <v>34282</v>
      </c>
      <c r="T1010" s="145">
        <v>449</v>
      </c>
      <c r="U1010" s="145">
        <v>554</v>
      </c>
      <c r="V1010" s="145">
        <v>632</v>
      </c>
      <c r="W1010" s="145">
        <v>125</v>
      </c>
      <c r="X1010" s="145">
        <v>230</v>
      </c>
      <c r="Y1010" s="145">
        <v>329</v>
      </c>
      <c r="Z1010" s="145">
        <v>419</v>
      </c>
      <c r="AA1010" s="136">
        <f>ROUND((T1010+X1010)-MAX(0.3*(T1010-134-275),0),0)</f>
        <v>667</v>
      </c>
      <c r="AB1010" s="136">
        <f>ROUND((U1010+Y1010)-MAX(0.3*(U1010-134-275),0),0)</f>
        <v>840</v>
      </c>
      <c r="AC1010" s="136">
        <f>ROUND((V1010+Z1010)-MAX(0.3*(V1010-134-275),0),0)</f>
        <v>984</v>
      </c>
      <c r="AD1010" s="203">
        <v>2599</v>
      </c>
      <c r="AE1010" s="136">
        <v>500</v>
      </c>
      <c r="AF1010" s="136">
        <v>64</v>
      </c>
      <c r="AG1010" s="136">
        <f>SUM(AE1010:AF1010)</f>
        <v>564</v>
      </c>
      <c r="AH1010" s="136">
        <f>ROUND((AG1010+W1010)-MAX(0.3*(AG1010-134-275),0),0)</f>
        <v>643</v>
      </c>
      <c r="AI1010" s="203">
        <v>103</v>
      </c>
      <c r="AJ1010" s="204">
        <v>10</v>
      </c>
      <c r="AK1010" s="136">
        <v>0</v>
      </c>
      <c r="AL1010" s="136">
        <v>84</v>
      </c>
      <c r="AM1010" s="136">
        <v>16</v>
      </c>
      <c r="AN1010" s="6">
        <v>0.84</v>
      </c>
      <c r="AO1010" s="136">
        <v>42</v>
      </c>
      <c r="AP1010" s="136">
        <v>8</v>
      </c>
      <c r="AQ1010" s="6">
        <v>0.84</v>
      </c>
      <c r="AR1010" s="149">
        <v>7.6499999999999999E-2</v>
      </c>
      <c r="AS1010" s="149">
        <v>0.34</v>
      </c>
      <c r="AT1010" s="149">
        <v>0.4</v>
      </c>
      <c r="AU1010" s="149">
        <v>0.4</v>
      </c>
      <c r="AV1010" s="136">
        <v>347</v>
      </c>
      <c r="AW1010" s="136">
        <v>2312</v>
      </c>
      <c r="AX1010" s="136">
        <v>3816</v>
      </c>
      <c r="AY1010" s="136">
        <v>3816</v>
      </c>
      <c r="AZ1010" s="149">
        <v>7.6499999999999999E-2</v>
      </c>
      <c r="BA1010" s="149">
        <v>0.1598</v>
      </c>
      <c r="BB1010" s="149">
        <v>0.21060000000000001</v>
      </c>
      <c r="BC1010" s="149">
        <v>0.21060000000000001</v>
      </c>
      <c r="BD1010" s="138">
        <v>0.26500000000000001</v>
      </c>
      <c r="BE1010" s="138"/>
      <c r="BF1010" s="138"/>
      <c r="BG1010" s="136">
        <v>0</v>
      </c>
      <c r="BH1010" s="6">
        <v>5.15</v>
      </c>
      <c r="BI1010" s="6">
        <v>5.65</v>
      </c>
      <c r="BJ1010" s="136">
        <v>26897</v>
      </c>
      <c r="BK1010" s="136">
        <v>4692</v>
      </c>
      <c r="BL1010" s="136">
        <v>239</v>
      </c>
      <c r="BM1010" s="136">
        <v>21966</v>
      </c>
      <c r="BN1010" s="238">
        <v>139127</v>
      </c>
      <c r="BO1010" s="136">
        <v>22453.666666666701</v>
      </c>
      <c r="BP1010" s="136">
        <v>33689.277333333303</v>
      </c>
      <c r="BQ1010" s="136">
        <v>4283.9854999999998</v>
      </c>
      <c r="BR1010" s="136">
        <v>61013.664155555598</v>
      </c>
      <c r="BS1010" s="136">
        <v>8946.9304444444497</v>
      </c>
      <c r="BT1010" s="136">
        <v>297.24208888888899</v>
      </c>
      <c r="BU1010" s="136">
        <v>9888.4094333333396</v>
      </c>
    </row>
    <row r="1011" spans="1:73">
      <c r="A1011" s="4" t="s">
        <v>111</v>
      </c>
      <c r="B1011" s="137">
        <v>41</v>
      </c>
      <c r="C1011" s="137">
        <v>1999</v>
      </c>
      <c r="D1011" s="190">
        <v>3885736</v>
      </c>
      <c r="E1011" s="141">
        <v>1897056</v>
      </c>
      <c r="F1011" s="141">
        <v>84490</v>
      </c>
      <c r="G1011" s="191">
        <v>4.3</v>
      </c>
      <c r="H1011" s="209"/>
      <c r="I1011" s="209"/>
      <c r="J1011" s="209"/>
      <c r="K1011" s="145">
        <v>111453</v>
      </c>
      <c r="L1011" s="198">
        <v>116.94635982</v>
      </c>
      <c r="M1011" s="199">
        <v>12.206015565</v>
      </c>
      <c r="N1011" s="140">
        <v>93658381</v>
      </c>
      <c r="O1011" s="145">
        <v>130511</v>
      </c>
      <c r="P1011" s="145">
        <v>43835</v>
      </c>
      <c r="Q1011" s="145">
        <v>18366</v>
      </c>
      <c r="R1011" s="145">
        <v>308570</v>
      </c>
      <c r="S1011" s="145">
        <v>126539</v>
      </c>
      <c r="T1011" s="145">
        <v>159</v>
      </c>
      <c r="U1011" s="145">
        <v>201</v>
      </c>
      <c r="V1011" s="145">
        <v>241</v>
      </c>
      <c r="W1011" s="145">
        <v>125</v>
      </c>
      <c r="X1011" s="145">
        <v>230</v>
      </c>
      <c r="Y1011" s="145">
        <v>329</v>
      </c>
      <c r="Z1011" s="145">
        <v>419</v>
      </c>
      <c r="AA1011" s="136">
        <f>ROUND((T1011+X1011)-MAX(0.3*(T1011-134-275),0),0)</f>
        <v>389</v>
      </c>
      <c r="AB1011" s="136">
        <f>ROUND((U1011+Y1011)-MAX(0.3*(U1011-134-275),0),0)</f>
        <v>530</v>
      </c>
      <c r="AC1011" s="136">
        <f>ROUND((V1011+Z1011)-MAX(0.3*(V1011-134-275),0),0)</f>
        <v>660</v>
      </c>
      <c r="AD1011" s="203">
        <v>8590</v>
      </c>
      <c r="AE1011" s="136">
        <v>500</v>
      </c>
      <c r="AF1011" s="136">
        <v>0</v>
      </c>
      <c r="AG1011" s="136">
        <f>SUM(AE1011:AF1011)</f>
        <v>500</v>
      </c>
      <c r="AH1011" s="136">
        <f>ROUND((AG1011+W1011)-MAX(0.3*(AG1011-134-275),0),0)</f>
        <v>598</v>
      </c>
      <c r="AI1011" s="203">
        <v>445</v>
      </c>
      <c r="AJ1011" s="204">
        <v>11.7</v>
      </c>
      <c r="AK1011" s="136">
        <v>1</v>
      </c>
      <c r="AL1011" s="136">
        <v>52</v>
      </c>
      <c r="AM1011" s="136">
        <v>71</v>
      </c>
      <c r="AN1011" s="6">
        <v>0.42</v>
      </c>
      <c r="AO1011" s="136">
        <v>25</v>
      </c>
      <c r="AP1011" s="136">
        <v>21</v>
      </c>
      <c r="AQ1011" s="6">
        <v>0.54</v>
      </c>
      <c r="AR1011" s="149">
        <v>7.6499999999999999E-2</v>
      </c>
      <c r="AS1011" s="149">
        <v>0.34</v>
      </c>
      <c r="AT1011" s="149">
        <v>0.4</v>
      </c>
      <c r="AU1011" s="149">
        <v>0.4</v>
      </c>
      <c r="AV1011" s="136">
        <v>347</v>
      </c>
      <c r="AW1011" s="136">
        <v>2312</v>
      </c>
      <c r="AX1011" s="136">
        <v>3816</v>
      </c>
      <c r="AY1011" s="136">
        <v>3816</v>
      </c>
      <c r="AZ1011" s="149">
        <v>7.6499999999999999E-2</v>
      </c>
      <c r="BA1011" s="149">
        <v>0.1598</v>
      </c>
      <c r="BB1011" s="149">
        <v>0.21060000000000001</v>
      </c>
      <c r="BC1011" s="149">
        <v>0.21060000000000001</v>
      </c>
      <c r="BD1011" s="138">
        <v>0</v>
      </c>
      <c r="BE1011" s="138"/>
      <c r="BF1011" s="138"/>
      <c r="BG1011" s="136">
        <v>0</v>
      </c>
      <c r="BH1011" s="6">
        <v>5.15</v>
      </c>
      <c r="BI1011" s="6">
        <v>5.15</v>
      </c>
      <c r="BJ1011" s="136">
        <v>108093</v>
      </c>
      <c r="BK1011" s="136">
        <v>18364</v>
      </c>
      <c r="BL1011" s="136">
        <v>1640</v>
      </c>
      <c r="BM1011" s="136">
        <v>88089</v>
      </c>
      <c r="BN1011" s="238">
        <v>622906</v>
      </c>
      <c r="BO1011" s="136">
        <v>110850.16666666701</v>
      </c>
      <c r="BP1011" s="136">
        <v>243433.447188889</v>
      </c>
      <c r="BQ1011" s="136">
        <v>40264.460744444397</v>
      </c>
      <c r="BR1011" s="136">
        <v>473095.76892222202</v>
      </c>
      <c r="BS1011" s="136">
        <v>131483.85831111099</v>
      </c>
      <c r="BT1011" s="136">
        <v>12914.0131555556</v>
      </c>
      <c r="BU1011" s="136">
        <v>168105.237922222</v>
      </c>
    </row>
    <row r="1012" spans="1:73">
      <c r="A1012" s="4" t="s">
        <v>112</v>
      </c>
      <c r="B1012" s="137">
        <v>42</v>
      </c>
      <c r="C1012" s="137">
        <v>1999</v>
      </c>
      <c r="D1012" s="190">
        <v>733133</v>
      </c>
      <c r="E1012" s="141">
        <v>395047</v>
      </c>
      <c r="F1012" s="141">
        <v>11058</v>
      </c>
      <c r="G1012" s="191">
        <v>2.7</v>
      </c>
      <c r="H1012" s="209"/>
      <c r="I1012" s="209"/>
      <c r="J1012" s="209"/>
      <c r="K1012" s="145">
        <v>21739</v>
      </c>
      <c r="L1012" s="200">
        <v>8.6021799914999999</v>
      </c>
      <c r="M1012" s="199">
        <v>4.4299109245999997</v>
      </c>
      <c r="N1012" s="140">
        <v>19027288</v>
      </c>
      <c r="O1012" s="145">
        <v>6647</v>
      </c>
      <c r="P1012" s="145">
        <v>8162</v>
      </c>
      <c r="Q1012" s="145">
        <v>3225</v>
      </c>
      <c r="R1012" s="145">
        <v>44065</v>
      </c>
      <c r="S1012" s="145">
        <v>16448</v>
      </c>
      <c r="T1012" s="145">
        <v>380</v>
      </c>
      <c r="U1012" s="145">
        <v>430</v>
      </c>
      <c r="V1012" s="145">
        <v>478</v>
      </c>
      <c r="W1012" s="145">
        <v>125</v>
      </c>
      <c r="X1012" s="145">
        <v>230</v>
      </c>
      <c r="Y1012" s="145">
        <v>329</v>
      </c>
      <c r="Z1012" s="145">
        <v>419</v>
      </c>
      <c r="AA1012" s="136">
        <f>ROUND((T1012+X1012)-MAX(0.3*(T1012-134-275),0),0)</f>
        <v>610</v>
      </c>
      <c r="AB1012" s="136">
        <f>ROUND((U1012+Y1012)-MAX(0.3*(U1012-134-275),0),0)</f>
        <v>753</v>
      </c>
      <c r="AC1012" s="136">
        <f>ROUND((V1012+Z1012)-MAX(0.3*(V1012-134-275),0),0)</f>
        <v>876</v>
      </c>
      <c r="AD1012" s="203">
        <v>1541</v>
      </c>
      <c r="AE1012" s="136">
        <v>500</v>
      </c>
      <c r="AF1012" s="136">
        <v>15</v>
      </c>
      <c r="AG1012" s="136">
        <f>SUM(AE1012:AF1012)</f>
        <v>515</v>
      </c>
      <c r="AH1012" s="136">
        <f>ROUND((AG1012+W1012)-MAX(0.3*(AG1012-134-275),0),0)</f>
        <v>608</v>
      </c>
      <c r="AI1012" s="203">
        <v>55</v>
      </c>
      <c r="AJ1012" s="204">
        <v>7.7</v>
      </c>
      <c r="AK1012" s="136">
        <v>0</v>
      </c>
      <c r="AL1012" s="136">
        <v>22</v>
      </c>
      <c r="AM1012" s="136">
        <v>48</v>
      </c>
      <c r="AN1012" s="6">
        <v>0.31</v>
      </c>
      <c r="AO1012" s="136">
        <v>13</v>
      </c>
      <c r="AP1012" s="136">
        <v>22</v>
      </c>
      <c r="AQ1012" s="6">
        <v>0.37</v>
      </c>
      <c r="AR1012" s="149">
        <v>7.6499999999999999E-2</v>
      </c>
      <c r="AS1012" s="149">
        <v>0.34</v>
      </c>
      <c r="AT1012" s="149">
        <v>0.4</v>
      </c>
      <c r="AU1012" s="149">
        <v>0.4</v>
      </c>
      <c r="AV1012" s="136">
        <v>347</v>
      </c>
      <c r="AW1012" s="136">
        <v>2312</v>
      </c>
      <c r="AX1012" s="136">
        <v>3816</v>
      </c>
      <c r="AY1012" s="136">
        <v>3816</v>
      </c>
      <c r="AZ1012" s="149">
        <v>7.6499999999999999E-2</v>
      </c>
      <c r="BA1012" s="149">
        <v>0.1598</v>
      </c>
      <c r="BB1012" s="149">
        <v>0.21060000000000001</v>
      </c>
      <c r="BC1012" s="149">
        <v>0.21060000000000001</v>
      </c>
      <c r="BD1012" s="138">
        <v>0</v>
      </c>
      <c r="BE1012" s="138"/>
      <c r="BF1012" s="138"/>
      <c r="BG1012" s="136">
        <v>0</v>
      </c>
      <c r="BH1012" s="6">
        <v>5.15</v>
      </c>
      <c r="BI1012" s="6">
        <v>5.15</v>
      </c>
      <c r="BJ1012" s="136">
        <v>12735</v>
      </c>
      <c r="BK1012" s="136">
        <v>2105</v>
      </c>
      <c r="BL1012" s="136">
        <v>103</v>
      </c>
      <c r="BM1012" s="136">
        <v>10527</v>
      </c>
      <c r="BN1012" s="238">
        <v>71112</v>
      </c>
      <c r="BO1012" s="136">
        <v>20444.666666666631</v>
      </c>
      <c r="BP1012" s="136">
        <v>33633.641522222199</v>
      </c>
      <c r="BQ1012" s="136">
        <v>10960.565199999999</v>
      </c>
      <c r="BR1012" s="136">
        <v>104265.61188888901</v>
      </c>
      <c r="BS1012" s="136">
        <v>12154.945277777801</v>
      </c>
      <c r="BT1012" s="136">
        <v>1363.9459666666701</v>
      </c>
      <c r="BU1012" s="136">
        <v>16230.8522222222</v>
      </c>
    </row>
    <row r="1013" spans="1:73">
      <c r="A1013" s="4" t="s">
        <v>113</v>
      </c>
      <c r="B1013" s="137">
        <v>43</v>
      </c>
      <c r="C1013" s="137">
        <v>1999</v>
      </c>
      <c r="D1013" s="190">
        <v>5483535</v>
      </c>
      <c r="E1013" s="141">
        <v>2739189</v>
      </c>
      <c r="F1013" s="141">
        <v>113256</v>
      </c>
      <c r="G1013" s="191">
        <v>4</v>
      </c>
      <c r="H1013" s="209"/>
      <c r="I1013" s="209"/>
      <c r="J1013" s="209"/>
      <c r="K1013" s="145">
        <v>176518</v>
      </c>
      <c r="L1013" s="198">
        <v>55.297479928000001</v>
      </c>
      <c r="M1013" s="199">
        <v>3.8420941295</v>
      </c>
      <c r="N1013" s="140">
        <v>146049690</v>
      </c>
      <c r="O1013" s="145">
        <v>59284</v>
      </c>
      <c r="P1013" s="145">
        <v>149560</v>
      </c>
      <c r="Q1013" s="145">
        <v>57630</v>
      </c>
      <c r="R1013" s="145">
        <v>510828</v>
      </c>
      <c r="S1013" s="145">
        <v>219910</v>
      </c>
      <c r="T1013" s="145">
        <v>142</v>
      </c>
      <c r="U1013" s="145">
        <v>185</v>
      </c>
      <c r="V1013" s="145">
        <v>226</v>
      </c>
      <c r="W1013" s="145">
        <v>125</v>
      </c>
      <c r="X1013" s="145">
        <v>230</v>
      </c>
      <c r="Y1013" s="145">
        <v>329</v>
      </c>
      <c r="Z1013" s="145">
        <v>419</v>
      </c>
      <c r="AA1013" s="136">
        <f>ROUND((T1013+X1013)-MAX(0.3*(T1013-134-275),0),0)</f>
        <v>372</v>
      </c>
      <c r="AB1013" s="136">
        <f>ROUND((U1013+Y1013)-MAX(0.3*(U1013-134-275),0),0)</f>
        <v>514</v>
      </c>
      <c r="AC1013" s="136">
        <f>ROUND((V1013+Z1013)-MAX(0.3*(V1013-134-275),0),0)</f>
        <v>645</v>
      </c>
      <c r="AD1013" s="203">
        <v>16953</v>
      </c>
      <c r="AE1013" s="136">
        <v>500</v>
      </c>
      <c r="AF1013" s="136">
        <v>0</v>
      </c>
      <c r="AG1013" s="136">
        <f>SUM(AE1013:AF1013)</f>
        <v>500</v>
      </c>
      <c r="AH1013" s="136">
        <f>ROUND((AG1013+W1013)-MAX(0.3*(AG1013-134-275),0),0)</f>
        <v>598</v>
      </c>
      <c r="AI1013" s="203">
        <v>662</v>
      </c>
      <c r="AJ1013" s="204">
        <v>11.9</v>
      </c>
      <c r="AK1013" s="136">
        <v>0</v>
      </c>
      <c r="AL1013" s="136">
        <v>61</v>
      </c>
      <c r="AM1013" s="136">
        <v>38</v>
      </c>
      <c r="AN1013" s="6">
        <v>0.62</v>
      </c>
      <c r="AO1013" s="136">
        <v>18</v>
      </c>
      <c r="AP1013" s="136">
        <v>15</v>
      </c>
      <c r="AQ1013" s="6">
        <v>0.55000000000000004</v>
      </c>
      <c r="AR1013" s="149">
        <v>7.6499999999999999E-2</v>
      </c>
      <c r="AS1013" s="149">
        <v>0.34</v>
      </c>
      <c r="AT1013" s="149">
        <v>0.4</v>
      </c>
      <c r="AU1013" s="149">
        <v>0.4</v>
      </c>
      <c r="AV1013" s="136">
        <v>347</v>
      </c>
      <c r="AW1013" s="136">
        <v>2312</v>
      </c>
      <c r="AX1013" s="136">
        <v>3816</v>
      </c>
      <c r="AY1013" s="136">
        <v>3816</v>
      </c>
      <c r="AZ1013" s="149">
        <v>7.6499999999999999E-2</v>
      </c>
      <c r="BA1013" s="149">
        <v>0.1598</v>
      </c>
      <c r="BB1013" s="149">
        <v>0.21060000000000001</v>
      </c>
      <c r="BC1013" s="149">
        <v>0.21060000000000001</v>
      </c>
      <c r="BD1013" s="138">
        <v>0</v>
      </c>
      <c r="BE1013" s="138"/>
      <c r="BF1013" s="138"/>
      <c r="BG1013" s="136">
        <v>0</v>
      </c>
      <c r="BH1013" s="6">
        <v>5.15</v>
      </c>
      <c r="BI1013" s="6">
        <v>5.15</v>
      </c>
      <c r="BJ1013" s="136">
        <v>166327</v>
      </c>
      <c r="BK1013" s="136">
        <v>24755</v>
      </c>
      <c r="BL1013" s="136">
        <v>1703</v>
      </c>
      <c r="BM1013" s="136">
        <v>139869</v>
      </c>
      <c r="BN1013" s="238">
        <v>1348821</v>
      </c>
      <c r="BO1013" s="136">
        <v>148823.75</v>
      </c>
      <c r="BP1013" s="136">
        <v>267691.27799999999</v>
      </c>
      <c r="BQ1013" s="136">
        <v>47703.124177777798</v>
      </c>
      <c r="BR1013" s="136">
        <v>609196.93155555602</v>
      </c>
      <c r="BS1013" s="136">
        <v>133921.269355556</v>
      </c>
      <c r="BT1013" s="136">
        <v>15124.5711444444</v>
      </c>
      <c r="BU1013" s="136">
        <v>186525.71014444399</v>
      </c>
    </row>
    <row r="1014" spans="1:73">
      <c r="A1014" s="4" t="s">
        <v>114</v>
      </c>
      <c r="B1014" s="137">
        <v>44</v>
      </c>
      <c r="C1014" s="137">
        <v>1999</v>
      </c>
      <c r="D1014" s="190">
        <v>20044141</v>
      </c>
      <c r="E1014" s="141">
        <v>9767851</v>
      </c>
      <c r="F1014" s="141">
        <v>478006</v>
      </c>
      <c r="G1014" s="191">
        <v>4.7</v>
      </c>
      <c r="H1014" s="209"/>
      <c r="I1014" s="209"/>
      <c r="J1014" s="209"/>
      <c r="K1014" s="145">
        <v>689223</v>
      </c>
      <c r="L1014" s="198">
        <v>924.60727889999998</v>
      </c>
      <c r="M1014" s="199">
        <v>15.785647955</v>
      </c>
      <c r="N1014" s="140">
        <v>540829905</v>
      </c>
      <c r="O1014" s="145">
        <v>171605</v>
      </c>
      <c r="P1014" s="145">
        <v>308827</v>
      </c>
      <c r="Q1014" s="145">
        <v>114112</v>
      </c>
      <c r="R1014" s="145">
        <v>1400526</v>
      </c>
      <c r="S1014" s="145">
        <v>514786</v>
      </c>
      <c r="T1014" s="145">
        <v>163</v>
      </c>
      <c r="U1014" s="145">
        <v>188</v>
      </c>
      <c r="V1014" s="145">
        <v>226</v>
      </c>
      <c r="W1014" s="145">
        <v>125</v>
      </c>
      <c r="X1014" s="145">
        <v>230</v>
      </c>
      <c r="Y1014" s="145">
        <v>329</v>
      </c>
      <c r="Z1014" s="145">
        <v>419</v>
      </c>
      <c r="AA1014" s="136">
        <f>ROUND((T1014+X1014)-MAX(0.3*(T1014-134-275),0),0)</f>
        <v>393</v>
      </c>
      <c r="AB1014" s="136">
        <f>ROUND((U1014+Y1014)-MAX(0.3*(U1014-134-275),0),0)</f>
        <v>517</v>
      </c>
      <c r="AC1014" s="136">
        <f>ROUND((V1014+Z1014)-MAX(0.3*(V1014-134-275),0),0)</f>
        <v>645</v>
      </c>
      <c r="AD1014" s="203">
        <v>35247</v>
      </c>
      <c r="AE1014" s="136">
        <v>500</v>
      </c>
      <c r="AF1014" s="136">
        <v>0</v>
      </c>
      <c r="AG1014" s="136">
        <f>SUM(AE1014:AF1014)</f>
        <v>500</v>
      </c>
      <c r="AH1014" s="136">
        <f>ROUND((AG1014+W1014)-MAX(0.3*(AG1014-134-275),0),0)</f>
        <v>598</v>
      </c>
      <c r="AI1014" s="203">
        <v>3072</v>
      </c>
      <c r="AJ1014" s="204">
        <v>15.2</v>
      </c>
      <c r="AK1014" s="136">
        <v>0</v>
      </c>
      <c r="AL1014" s="136">
        <v>82</v>
      </c>
      <c r="AM1014" s="136">
        <v>68</v>
      </c>
      <c r="AN1014" s="6">
        <v>0.55000000000000004</v>
      </c>
      <c r="AO1014" s="136">
        <v>14</v>
      </c>
      <c r="AP1014" s="136">
        <v>17</v>
      </c>
      <c r="AQ1014" s="6">
        <v>0.45</v>
      </c>
      <c r="AR1014" s="149">
        <v>7.6499999999999999E-2</v>
      </c>
      <c r="AS1014" s="149">
        <v>0.34</v>
      </c>
      <c r="AT1014" s="149">
        <v>0.4</v>
      </c>
      <c r="AU1014" s="149">
        <v>0.4</v>
      </c>
      <c r="AV1014" s="136">
        <v>347</v>
      </c>
      <c r="AW1014" s="136">
        <v>2312</v>
      </c>
      <c r="AX1014" s="136">
        <v>3816</v>
      </c>
      <c r="AY1014" s="136">
        <v>3816</v>
      </c>
      <c r="AZ1014" s="149">
        <v>7.6499999999999999E-2</v>
      </c>
      <c r="BA1014" s="149">
        <v>0.1598</v>
      </c>
      <c r="BB1014" s="149">
        <v>0.21060000000000001</v>
      </c>
      <c r="BC1014" s="149">
        <v>0.21060000000000001</v>
      </c>
      <c r="BD1014" s="138">
        <v>0</v>
      </c>
      <c r="BE1014" s="138"/>
      <c r="BF1014" s="138"/>
      <c r="BG1014" s="136">
        <v>0</v>
      </c>
      <c r="BH1014" s="6">
        <v>5.15</v>
      </c>
      <c r="BI1014" s="6">
        <v>3.35</v>
      </c>
      <c r="BJ1014" s="136">
        <v>407872</v>
      </c>
      <c r="BK1014" s="136">
        <v>116874</v>
      </c>
      <c r="BL1014" s="136">
        <v>5657</v>
      </c>
      <c r="BM1014" s="136">
        <v>285341</v>
      </c>
      <c r="BN1014" s="238">
        <v>1891400</v>
      </c>
      <c r="BO1014" s="136">
        <v>707871.75</v>
      </c>
      <c r="BP1014" s="136">
        <v>1367365.6786</v>
      </c>
      <c r="BQ1014" s="136">
        <v>219664.62782222201</v>
      </c>
      <c r="BR1014" s="136">
        <v>2392447.5608222201</v>
      </c>
      <c r="BS1014" s="136">
        <v>687722.95653333305</v>
      </c>
      <c r="BT1014" s="136">
        <v>69330.143755555604</v>
      </c>
      <c r="BU1014" s="136">
        <v>880770.94571111095</v>
      </c>
    </row>
    <row r="1015" spans="1:73">
      <c r="A1015" s="4" t="s">
        <v>115</v>
      </c>
      <c r="B1015" s="137">
        <v>45</v>
      </c>
      <c r="C1015" s="137">
        <v>1999</v>
      </c>
      <c r="D1015" s="190">
        <v>2129836</v>
      </c>
      <c r="E1015" s="141">
        <v>1081276</v>
      </c>
      <c r="F1015" s="141">
        <v>39644</v>
      </c>
      <c r="G1015" s="191">
        <v>3.5</v>
      </c>
      <c r="H1015" s="209"/>
      <c r="I1015" s="209"/>
      <c r="J1015" s="209"/>
      <c r="K1015" s="145">
        <v>65410</v>
      </c>
      <c r="L1015" s="198">
        <v>42.490889942999999</v>
      </c>
      <c r="M1015" s="199">
        <v>5.7268123514999996</v>
      </c>
      <c r="N1015" s="140">
        <v>50652670</v>
      </c>
      <c r="O1015" s="145">
        <v>103240</v>
      </c>
      <c r="P1015" s="145">
        <v>29231</v>
      </c>
      <c r="Q1015" s="145">
        <v>9801</v>
      </c>
      <c r="R1015" s="145">
        <v>88163</v>
      </c>
      <c r="S1015" s="145">
        <v>35206</v>
      </c>
      <c r="T1015" s="145">
        <v>342</v>
      </c>
      <c r="U1015" s="145">
        <v>451</v>
      </c>
      <c r="V1015" s="145">
        <v>498</v>
      </c>
      <c r="W1015" s="145">
        <v>125</v>
      </c>
      <c r="X1015" s="145">
        <v>230</v>
      </c>
      <c r="Y1015" s="145">
        <v>329</v>
      </c>
      <c r="Z1015" s="145">
        <v>419</v>
      </c>
      <c r="AA1015" s="136">
        <f>ROUND((T1015+X1015)-MAX(0.3*(T1015-134-275),0),0)</f>
        <v>572</v>
      </c>
      <c r="AB1015" s="136">
        <f>ROUND((U1015+Y1015)-MAX(0.3*(U1015-134-275),0),0)</f>
        <v>767</v>
      </c>
      <c r="AC1015" s="136">
        <f>ROUND((V1015+Z1015)-MAX(0.3*(V1015-134-275),0),0)</f>
        <v>890</v>
      </c>
      <c r="AD1015" s="203">
        <v>2506</v>
      </c>
      <c r="AE1015" s="136">
        <v>500</v>
      </c>
      <c r="AF1015" s="136">
        <v>0</v>
      </c>
      <c r="AG1015" s="136">
        <f>SUM(AE1015:AF1015)</f>
        <v>500</v>
      </c>
      <c r="AH1015" s="136">
        <f>ROUND((AG1015+W1015)-MAX(0.3*(AG1015-134-275),0),0)</f>
        <v>598</v>
      </c>
      <c r="AI1015" s="203">
        <v>126</v>
      </c>
      <c r="AJ1015" s="204">
        <v>5.7</v>
      </c>
      <c r="AK1015" s="136">
        <v>0</v>
      </c>
      <c r="AL1015" s="136">
        <v>21</v>
      </c>
      <c r="AM1015" s="136">
        <v>54</v>
      </c>
      <c r="AN1015" s="6">
        <v>0.28000000000000003</v>
      </c>
      <c r="AO1015" s="136">
        <v>9</v>
      </c>
      <c r="AP1015" s="136">
        <v>20</v>
      </c>
      <c r="AQ1015" s="6">
        <v>0.31</v>
      </c>
      <c r="AR1015" s="149">
        <v>7.6499999999999999E-2</v>
      </c>
      <c r="AS1015" s="149">
        <v>0.34</v>
      </c>
      <c r="AT1015" s="149">
        <v>0.4</v>
      </c>
      <c r="AU1015" s="149">
        <v>0.4</v>
      </c>
      <c r="AV1015" s="136">
        <v>347</v>
      </c>
      <c r="AW1015" s="136">
        <v>2312</v>
      </c>
      <c r="AX1015" s="136">
        <v>3816</v>
      </c>
      <c r="AY1015" s="136">
        <v>3816</v>
      </c>
      <c r="AZ1015" s="149">
        <v>7.6499999999999999E-2</v>
      </c>
      <c r="BA1015" s="149">
        <v>0.1598</v>
      </c>
      <c r="BB1015" s="149">
        <v>0.21060000000000001</v>
      </c>
      <c r="BC1015" s="149">
        <v>0.21060000000000001</v>
      </c>
      <c r="BD1015" s="138">
        <v>0</v>
      </c>
      <c r="BE1015" s="138"/>
      <c r="BF1015" s="138"/>
      <c r="BG1015" s="136">
        <v>0</v>
      </c>
      <c r="BH1015" s="6">
        <v>5.15</v>
      </c>
      <c r="BI1015" s="6">
        <v>5.15</v>
      </c>
      <c r="BJ1015" s="136">
        <v>19968</v>
      </c>
      <c r="BK1015" s="136">
        <v>2072</v>
      </c>
      <c r="BL1015" s="136">
        <v>282</v>
      </c>
      <c r="BM1015" s="136">
        <v>17614</v>
      </c>
      <c r="BN1015" s="238">
        <v>131574</v>
      </c>
      <c r="BO1015" s="136">
        <v>59591.5</v>
      </c>
      <c r="BP1015" s="136">
        <v>73212.609377777801</v>
      </c>
      <c r="BQ1015" s="136">
        <v>32759.975244444398</v>
      </c>
      <c r="BR1015" s="136">
        <v>266891.64568888902</v>
      </c>
      <c r="BS1015" s="136">
        <v>21528.804844444501</v>
      </c>
      <c r="BT1015" s="136">
        <v>3671.7172</v>
      </c>
      <c r="BU1015" s="136">
        <v>30204.482800000002</v>
      </c>
    </row>
    <row r="1016" spans="1:73">
      <c r="A1016" s="4" t="s">
        <v>116</v>
      </c>
      <c r="B1016" s="137">
        <v>46</v>
      </c>
      <c r="C1016" s="137">
        <v>1999</v>
      </c>
      <c r="D1016" s="190">
        <v>593740</v>
      </c>
      <c r="E1016" s="141">
        <v>326979</v>
      </c>
      <c r="F1016" s="141">
        <v>9967</v>
      </c>
      <c r="G1016" s="191">
        <v>3</v>
      </c>
      <c r="H1016" s="209"/>
      <c r="I1016" s="209"/>
      <c r="J1016" s="209"/>
      <c r="K1016" s="145">
        <v>17237</v>
      </c>
      <c r="L1016" s="198">
        <v>7.1435099924000003</v>
      </c>
      <c r="M1016" s="199">
        <v>4.5649590828999997</v>
      </c>
      <c r="N1016" s="140">
        <v>16297359</v>
      </c>
      <c r="O1016" s="145">
        <v>3094</v>
      </c>
      <c r="P1016" s="145">
        <v>17979</v>
      </c>
      <c r="Q1016" s="145">
        <v>6611</v>
      </c>
      <c r="R1016" s="145">
        <v>44287</v>
      </c>
      <c r="S1016" s="145">
        <v>20826</v>
      </c>
      <c r="T1016" s="145">
        <v>539</v>
      </c>
      <c r="U1016" s="145">
        <v>611</v>
      </c>
      <c r="V1016" s="145">
        <v>719</v>
      </c>
      <c r="W1016" s="145">
        <v>125</v>
      </c>
      <c r="X1016" s="145">
        <v>230</v>
      </c>
      <c r="Y1016" s="145">
        <v>329</v>
      </c>
      <c r="Z1016" s="145">
        <v>419</v>
      </c>
      <c r="AA1016" s="136">
        <f>ROUND((T1016+X1016)-MAX(0.3*(T1016-134-275),0),0)</f>
        <v>730</v>
      </c>
      <c r="AB1016" s="136">
        <f>ROUND((U1016+Y1016)-MAX(0.3*(U1016-134-275),0),0)</f>
        <v>879</v>
      </c>
      <c r="AC1016" s="136">
        <f>ROUND((V1016+Z1016)-MAX(0.3*(V1016-134-275),0),0)</f>
        <v>1045</v>
      </c>
      <c r="AD1016" s="203">
        <v>873</v>
      </c>
      <c r="AE1016" s="136">
        <v>500</v>
      </c>
      <c r="AF1016" s="136">
        <v>55</v>
      </c>
      <c r="AG1016" s="136">
        <f>SUM(AE1016:AF1016)</f>
        <v>555</v>
      </c>
      <c r="AH1016" s="136">
        <f>ROUND((AG1016+W1016)-MAX(0.3*(AG1016-134-275),0),0)</f>
        <v>636</v>
      </c>
      <c r="AI1016" s="203">
        <v>58</v>
      </c>
      <c r="AJ1016" s="204">
        <v>9.6</v>
      </c>
      <c r="AK1016" s="136">
        <v>1</v>
      </c>
      <c r="AL1016" s="136">
        <v>89</v>
      </c>
      <c r="AM1016" s="136">
        <v>57</v>
      </c>
      <c r="AN1016" s="6">
        <v>0.61</v>
      </c>
      <c r="AO1016" s="136">
        <v>17</v>
      </c>
      <c r="AP1016" s="136">
        <v>13</v>
      </c>
      <c r="AQ1016" s="6">
        <v>0.56999999999999995</v>
      </c>
      <c r="AR1016" s="149">
        <v>7.6499999999999999E-2</v>
      </c>
      <c r="AS1016" s="149">
        <v>0.34</v>
      </c>
      <c r="AT1016" s="149">
        <v>0.4</v>
      </c>
      <c r="AU1016" s="149">
        <v>0.4</v>
      </c>
      <c r="AV1016" s="136">
        <v>347</v>
      </c>
      <c r="AW1016" s="136">
        <v>2312</v>
      </c>
      <c r="AX1016" s="136">
        <v>3816</v>
      </c>
      <c r="AY1016" s="136">
        <v>3816</v>
      </c>
      <c r="AZ1016" s="149">
        <v>7.6499999999999999E-2</v>
      </c>
      <c r="BA1016" s="149">
        <v>0.1598</v>
      </c>
      <c r="BB1016" s="149">
        <v>0.21060000000000001</v>
      </c>
      <c r="BC1016" s="149">
        <v>0.21060000000000001</v>
      </c>
      <c r="BD1016" s="138">
        <v>0.25</v>
      </c>
      <c r="BE1016" s="138"/>
      <c r="BF1016" s="138"/>
      <c r="BG1016" s="136">
        <v>1</v>
      </c>
      <c r="BH1016" s="6">
        <v>5.15</v>
      </c>
      <c r="BI1016" s="6">
        <v>5.75</v>
      </c>
      <c r="BJ1016" s="136">
        <v>12551</v>
      </c>
      <c r="BK1016" s="136">
        <v>1629</v>
      </c>
      <c r="BL1016" s="136">
        <v>125</v>
      </c>
      <c r="BM1016" s="136">
        <v>10797</v>
      </c>
      <c r="BN1016" s="238">
        <v>115209</v>
      </c>
      <c r="BO1016" s="136">
        <v>16050.583333333299</v>
      </c>
      <c r="BP1016" s="136">
        <v>17249.689311111099</v>
      </c>
      <c r="BQ1016" s="136">
        <v>5082.9182000000001</v>
      </c>
      <c r="BR1016" s="136">
        <v>52047.704666666701</v>
      </c>
      <c r="BS1016" s="136">
        <v>7874.4389000000001</v>
      </c>
      <c r="BT1016" s="136">
        <v>1326.6908777777801</v>
      </c>
      <c r="BU1016" s="136">
        <v>12947.1413111111</v>
      </c>
    </row>
    <row r="1017" spans="1:73">
      <c r="A1017" s="4" t="s">
        <v>117</v>
      </c>
      <c r="B1017" s="137">
        <v>47</v>
      </c>
      <c r="C1017" s="137">
        <v>1999</v>
      </c>
      <c r="D1017" s="190">
        <v>6872912</v>
      </c>
      <c r="E1017" s="141">
        <v>3443020</v>
      </c>
      <c r="F1017" s="141">
        <v>97061</v>
      </c>
      <c r="G1017" s="191">
        <v>2.7</v>
      </c>
      <c r="H1017" s="209"/>
      <c r="I1017" s="209"/>
      <c r="J1017" s="209"/>
      <c r="K1017" s="145">
        <v>250398</v>
      </c>
      <c r="L1017" s="198">
        <v>163.26042973</v>
      </c>
      <c r="M1017" s="199">
        <v>9.1907918610999992</v>
      </c>
      <c r="N1017" s="140">
        <v>214416625</v>
      </c>
      <c r="O1017" s="145">
        <v>84777</v>
      </c>
      <c r="P1017" s="145">
        <v>89380</v>
      </c>
      <c r="Q1017" s="145">
        <v>37022</v>
      </c>
      <c r="R1017" s="145">
        <v>361581</v>
      </c>
      <c r="S1017" s="145">
        <v>158842</v>
      </c>
      <c r="T1017" s="145">
        <v>294</v>
      </c>
      <c r="U1017" s="145">
        <v>354</v>
      </c>
      <c r="V1017" s="145">
        <v>410</v>
      </c>
      <c r="W1017" s="145">
        <v>125</v>
      </c>
      <c r="X1017" s="145">
        <v>230</v>
      </c>
      <c r="Y1017" s="145">
        <v>329</v>
      </c>
      <c r="Z1017" s="145">
        <v>419</v>
      </c>
      <c r="AA1017" s="136">
        <f>ROUND((T1017+X1017)-MAX(0.3*(T1017-134-275),0),0)</f>
        <v>524</v>
      </c>
      <c r="AB1017" s="136">
        <f>ROUND((U1017+Y1017)-MAX(0.3*(U1017-134-275),0),0)</f>
        <v>683</v>
      </c>
      <c r="AC1017" s="136">
        <f>ROUND((V1017+Z1017)-MAX(0.3*(V1017-134-275),0),0)</f>
        <v>829</v>
      </c>
      <c r="AD1017" s="203">
        <v>14963</v>
      </c>
      <c r="AE1017" s="136">
        <v>500</v>
      </c>
      <c r="AF1017" s="136">
        <v>0</v>
      </c>
      <c r="AG1017" s="136">
        <f>SUM(AE1017:AF1017)</f>
        <v>500</v>
      </c>
      <c r="AH1017" s="136">
        <f>ROUND((AG1017+W1017)-MAX(0.3*(AG1017-134-275),0),0)</f>
        <v>598</v>
      </c>
      <c r="AI1017" s="203">
        <v>537</v>
      </c>
      <c r="AJ1017" s="204">
        <v>7.9</v>
      </c>
      <c r="AK1017" s="136">
        <v>0</v>
      </c>
      <c r="AL1017" s="136">
        <v>51</v>
      </c>
      <c r="AM1017" s="136">
        <v>48</v>
      </c>
      <c r="AN1017" s="6">
        <v>0.52</v>
      </c>
      <c r="AO1017" s="136">
        <v>19</v>
      </c>
      <c r="AP1017" s="136">
        <v>21</v>
      </c>
      <c r="AQ1017" s="6">
        <v>0.48</v>
      </c>
      <c r="AR1017" s="149">
        <v>7.6499999999999999E-2</v>
      </c>
      <c r="AS1017" s="149">
        <v>0.34</v>
      </c>
      <c r="AT1017" s="149">
        <v>0.4</v>
      </c>
      <c r="AU1017" s="149">
        <v>0.4</v>
      </c>
      <c r="AV1017" s="136">
        <v>347</v>
      </c>
      <c r="AW1017" s="136">
        <v>2312</v>
      </c>
      <c r="AX1017" s="136">
        <v>3816</v>
      </c>
      <c r="AY1017" s="136">
        <v>3816</v>
      </c>
      <c r="AZ1017" s="149">
        <v>7.6499999999999999E-2</v>
      </c>
      <c r="BA1017" s="149">
        <v>0.1598</v>
      </c>
      <c r="BB1017" s="149">
        <v>0.21060000000000001</v>
      </c>
      <c r="BC1017" s="149">
        <v>0.21060000000000001</v>
      </c>
      <c r="BD1017" s="138">
        <v>0</v>
      </c>
      <c r="BE1017" s="138"/>
      <c r="BF1017" s="138"/>
      <c r="BG1017" s="136">
        <v>0</v>
      </c>
      <c r="BH1017" s="6">
        <v>5.15</v>
      </c>
      <c r="BI1017" s="6">
        <v>5.15</v>
      </c>
      <c r="BJ1017" s="136">
        <v>131910</v>
      </c>
      <c r="BK1017" s="136">
        <v>24921</v>
      </c>
      <c r="BL1017" s="136">
        <v>1516</v>
      </c>
      <c r="BM1017" s="136">
        <v>105473</v>
      </c>
      <c r="BN1017" s="238">
        <v>535783</v>
      </c>
      <c r="BO1017" s="136">
        <v>131304.08333333299</v>
      </c>
      <c r="BP1017" s="136">
        <v>237134.98931111101</v>
      </c>
      <c r="BQ1017" s="136">
        <v>55042.737200000003</v>
      </c>
      <c r="BR1017" s="136">
        <v>651241.87943333294</v>
      </c>
      <c r="BS1017" s="136">
        <v>118712.736011111</v>
      </c>
      <c r="BT1017" s="136">
        <v>15046.5744888889</v>
      </c>
      <c r="BU1017" s="136">
        <v>170622.55782222201</v>
      </c>
    </row>
    <row r="1018" spans="1:73">
      <c r="A1018" s="4" t="s">
        <v>118</v>
      </c>
      <c r="B1018" s="137">
        <v>48</v>
      </c>
      <c r="C1018" s="137">
        <v>1999</v>
      </c>
      <c r="D1018" s="190">
        <v>5756361</v>
      </c>
      <c r="E1018" s="141">
        <v>2935202</v>
      </c>
      <c r="F1018" s="141">
        <v>150342</v>
      </c>
      <c r="G1018" s="191">
        <v>4.9000000000000004</v>
      </c>
      <c r="H1018" s="209"/>
      <c r="I1018" s="209"/>
      <c r="J1018" s="209"/>
      <c r="K1018" s="145">
        <v>229938</v>
      </c>
      <c r="L1018" s="198">
        <v>83.750999883000006</v>
      </c>
      <c r="M1018" s="199">
        <v>5.7178196105000003</v>
      </c>
      <c r="N1018" s="140">
        <v>181382731</v>
      </c>
      <c r="O1018" s="145">
        <v>1206736</v>
      </c>
      <c r="P1018" s="145">
        <v>171701</v>
      </c>
      <c r="Q1018" s="145">
        <v>62640</v>
      </c>
      <c r="R1018" s="145">
        <v>306654</v>
      </c>
      <c r="S1018" s="145">
        <v>137341</v>
      </c>
      <c r="T1018" s="145">
        <v>440</v>
      </c>
      <c r="U1018" s="145">
        <v>546</v>
      </c>
      <c r="V1018" s="145">
        <v>642</v>
      </c>
      <c r="W1018" s="145">
        <v>125</v>
      </c>
      <c r="X1018" s="145">
        <v>230</v>
      </c>
      <c r="Y1018" s="145">
        <v>329</v>
      </c>
      <c r="Z1018" s="145">
        <v>419</v>
      </c>
      <c r="AA1018" s="136">
        <f>ROUND((T1018+X1018)-MAX(0.3*(T1018-134-275),0),0)</f>
        <v>661</v>
      </c>
      <c r="AB1018" s="136">
        <f>ROUND((U1018+Y1018)-MAX(0.3*(U1018-134-275),0),0)</f>
        <v>834</v>
      </c>
      <c r="AC1018" s="136">
        <f>ROUND((V1018+Z1018)-MAX(0.3*(V1018-134-275),0),0)</f>
        <v>991</v>
      </c>
      <c r="AD1018" s="203">
        <v>12003</v>
      </c>
      <c r="AE1018" s="136">
        <v>500</v>
      </c>
      <c r="AF1018" s="136">
        <v>27</v>
      </c>
      <c r="AG1018" s="136">
        <f>SUM(AE1018:AF1018)</f>
        <v>527</v>
      </c>
      <c r="AH1018" s="136">
        <f>ROUND((AG1018+W1018)-MAX(0.3*(AG1018-134-275),0),0)</f>
        <v>617</v>
      </c>
      <c r="AI1018" s="203">
        <v>545</v>
      </c>
      <c r="AJ1018" s="204">
        <v>9.6</v>
      </c>
      <c r="AK1018" s="136">
        <v>1</v>
      </c>
      <c r="AL1018" s="136">
        <v>41</v>
      </c>
      <c r="AM1018" s="136">
        <v>57</v>
      </c>
      <c r="AN1018" s="6">
        <v>0.42</v>
      </c>
      <c r="AO1018" s="136">
        <v>23</v>
      </c>
      <c r="AP1018" s="136">
        <v>26</v>
      </c>
      <c r="AQ1018" s="6">
        <v>0.47</v>
      </c>
      <c r="AR1018" s="149">
        <v>7.6499999999999999E-2</v>
      </c>
      <c r="AS1018" s="149">
        <v>0.34</v>
      </c>
      <c r="AT1018" s="149">
        <v>0.4</v>
      </c>
      <c r="AU1018" s="149">
        <v>0.4</v>
      </c>
      <c r="AV1018" s="136">
        <v>347</v>
      </c>
      <c r="AW1018" s="136">
        <v>2312</v>
      </c>
      <c r="AX1018" s="136">
        <v>3816</v>
      </c>
      <c r="AY1018" s="136">
        <v>3816</v>
      </c>
      <c r="AZ1018" s="149">
        <v>7.6499999999999999E-2</v>
      </c>
      <c r="BA1018" s="149">
        <v>0.1598</v>
      </c>
      <c r="BB1018" s="149">
        <v>0.21060000000000001</v>
      </c>
      <c r="BC1018" s="149">
        <v>0.21060000000000001</v>
      </c>
      <c r="BD1018" s="138">
        <v>0</v>
      </c>
      <c r="BE1018" s="138"/>
      <c r="BF1018" s="138"/>
      <c r="BG1018" s="136">
        <v>0</v>
      </c>
      <c r="BH1018" s="6">
        <v>5.15</v>
      </c>
      <c r="BI1018" s="6">
        <v>5.7</v>
      </c>
      <c r="BJ1018" s="136">
        <v>98314</v>
      </c>
      <c r="BK1018" s="136">
        <v>13874</v>
      </c>
      <c r="BL1018" s="136">
        <v>937</v>
      </c>
      <c r="BM1018" s="136">
        <v>83503</v>
      </c>
      <c r="BN1018" s="238">
        <v>692310</v>
      </c>
      <c r="BO1018" s="136">
        <v>141089.08333333299</v>
      </c>
      <c r="BP1018" s="136">
        <v>194856.24322222199</v>
      </c>
      <c r="BQ1018" s="136">
        <v>50919.840088888901</v>
      </c>
      <c r="BR1018" s="136">
        <v>457639.81781111099</v>
      </c>
      <c r="BS1018" s="136">
        <v>85600.434844444404</v>
      </c>
      <c r="BT1018" s="136">
        <v>10184.8321888889</v>
      </c>
      <c r="BU1018" s="136">
        <v>112053.33811111101</v>
      </c>
    </row>
    <row r="1019" spans="1:73">
      <c r="A1019" s="4" t="s">
        <v>119</v>
      </c>
      <c r="B1019" s="137">
        <v>49</v>
      </c>
      <c r="C1019" s="137">
        <v>1999</v>
      </c>
      <c r="D1019" s="190">
        <v>1806928</v>
      </c>
      <c r="E1019" s="141">
        <v>752379</v>
      </c>
      <c r="F1019" s="141">
        <v>51964</v>
      </c>
      <c r="G1019" s="191">
        <v>6.5</v>
      </c>
      <c r="H1019" s="209"/>
      <c r="I1019" s="209"/>
      <c r="J1019" s="209"/>
      <c r="K1019" s="145">
        <v>41858</v>
      </c>
      <c r="L1019" s="198">
        <v>39.417059946999998</v>
      </c>
      <c r="M1019" s="199">
        <v>10.570344818000001</v>
      </c>
      <c r="N1019" s="140">
        <v>38018141</v>
      </c>
      <c r="O1019" s="145">
        <v>493457</v>
      </c>
      <c r="P1019" s="145">
        <v>31762</v>
      </c>
      <c r="Q1019" s="145">
        <v>11447</v>
      </c>
      <c r="R1019" s="145">
        <v>247249</v>
      </c>
      <c r="S1019" s="145">
        <v>102925</v>
      </c>
      <c r="T1019" s="145">
        <v>201</v>
      </c>
      <c r="U1019" s="145">
        <v>278</v>
      </c>
      <c r="V1019" s="145">
        <v>312</v>
      </c>
      <c r="W1019" s="145">
        <v>125</v>
      </c>
      <c r="X1019" s="145">
        <v>230</v>
      </c>
      <c r="Y1019" s="145">
        <v>329</v>
      </c>
      <c r="Z1019" s="145">
        <v>419</v>
      </c>
      <c r="AA1019" s="136">
        <f>ROUND((T1019+X1019)-MAX(0.3*(T1019-134-275),0),0)</f>
        <v>431</v>
      </c>
      <c r="AB1019" s="136">
        <f>ROUND((U1019+Y1019)-MAX(0.3*(U1019-134-275),0),0)</f>
        <v>607</v>
      </c>
      <c r="AC1019" s="136">
        <f>ROUND((V1019+Z1019)-MAX(0.3*(V1019-134-275),0),0)</f>
        <v>731</v>
      </c>
      <c r="AD1019" s="203">
        <v>1891</v>
      </c>
      <c r="AE1019" s="136">
        <v>500</v>
      </c>
      <c r="AF1019" s="136">
        <v>0</v>
      </c>
      <c r="AG1019" s="136">
        <f>SUM(AE1019:AF1019)</f>
        <v>500</v>
      </c>
      <c r="AH1019" s="136">
        <f>ROUND((AG1019+W1019)-MAX(0.3*(AG1019-134-275),0),0)</f>
        <v>598</v>
      </c>
      <c r="AI1019" s="203">
        <v>272</v>
      </c>
      <c r="AJ1019" s="204">
        <v>15.7</v>
      </c>
      <c r="AK1019" s="136">
        <v>0</v>
      </c>
      <c r="AL1019" s="136">
        <v>74</v>
      </c>
      <c r="AM1019" s="136">
        <v>26</v>
      </c>
      <c r="AN1019" s="6">
        <v>0.74</v>
      </c>
      <c r="AO1019" s="136">
        <v>25</v>
      </c>
      <c r="AP1019" s="136">
        <v>9</v>
      </c>
      <c r="AQ1019" s="6">
        <v>0.74</v>
      </c>
      <c r="AR1019" s="149">
        <v>7.6499999999999999E-2</v>
      </c>
      <c r="AS1019" s="149">
        <v>0.34</v>
      </c>
      <c r="AT1019" s="149">
        <v>0.4</v>
      </c>
      <c r="AU1019" s="149">
        <v>0.4</v>
      </c>
      <c r="AV1019" s="136">
        <v>347</v>
      </c>
      <c r="AW1019" s="136">
        <v>2312</v>
      </c>
      <c r="AX1019" s="136">
        <v>3816</v>
      </c>
      <c r="AY1019" s="136">
        <v>3816</v>
      </c>
      <c r="AZ1019" s="149">
        <v>7.6499999999999999E-2</v>
      </c>
      <c r="BA1019" s="149">
        <v>0.1598</v>
      </c>
      <c r="BB1019" s="149">
        <v>0.21060000000000001</v>
      </c>
      <c r="BC1019" s="149">
        <v>0.21060000000000001</v>
      </c>
      <c r="BD1019" s="138">
        <v>0</v>
      </c>
      <c r="BE1019" s="138"/>
      <c r="BF1019" s="138"/>
      <c r="BG1019" s="136">
        <v>0</v>
      </c>
      <c r="BH1019" s="6">
        <v>5.15</v>
      </c>
      <c r="BI1019" s="6">
        <v>5.15</v>
      </c>
      <c r="BJ1019" s="136">
        <v>70993</v>
      </c>
      <c r="BK1019" s="136">
        <v>5869</v>
      </c>
      <c r="BL1019" s="136">
        <v>590</v>
      </c>
      <c r="BM1019" s="136">
        <v>64534</v>
      </c>
      <c r="BN1019" s="238">
        <v>266991</v>
      </c>
      <c r="BO1019" s="136">
        <v>52335</v>
      </c>
      <c r="BP1019" s="136">
        <v>95446.3547777778</v>
      </c>
      <c r="BQ1019" s="136">
        <v>21498.551822222202</v>
      </c>
      <c r="BR1019" s="136">
        <v>204128.97037777799</v>
      </c>
      <c r="BS1019" s="136">
        <v>55276.736911111097</v>
      </c>
      <c r="BT1019" s="136">
        <v>8903.7057666666697</v>
      </c>
      <c r="BU1019" s="136">
        <v>85850.173822222205</v>
      </c>
    </row>
    <row r="1020" spans="1:73">
      <c r="A1020" s="4" t="s">
        <v>120</v>
      </c>
      <c r="B1020" s="137">
        <v>50</v>
      </c>
      <c r="C1020" s="137">
        <v>1999</v>
      </c>
      <c r="D1020" s="190">
        <v>5250446</v>
      </c>
      <c r="E1020" s="141">
        <v>2855212</v>
      </c>
      <c r="F1020" s="141">
        <v>92035</v>
      </c>
      <c r="G1020" s="191">
        <v>3.1</v>
      </c>
      <c r="H1020" s="209"/>
      <c r="I1020" s="209"/>
      <c r="J1020" s="209"/>
      <c r="K1020" s="145">
        <v>174386</v>
      </c>
      <c r="L1020" s="198">
        <v>111.09858985</v>
      </c>
      <c r="M1020" s="199">
        <v>6.9106600597999996</v>
      </c>
      <c r="N1020" s="140">
        <v>149267176</v>
      </c>
      <c r="O1020" s="145">
        <v>19877</v>
      </c>
      <c r="P1020" s="145">
        <v>46634</v>
      </c>
      <c r="Q1020" s="145">
        <v>19140</v>
      </c>
      <c r="R1020" s="145">
        <v>182206</v>
      </c>
      <c r="S1020" s="145">
        <v>71662</v>
      </c>
      <c r="T1020" s="145">
        <v>673</v>
      </c>
      <c r="U1020" s="145">
        <v>673</v>
      </c>
      <c r="V1020" s="145">
        <v>673</v>
      </c>
      <c r="W1020" s="145">
        <v>125</v>
      </c>
      <c r="X1020" s="145">
        <v>230</v>
      </c>
      <c r="Y1020" s="145">
        <v>329</v>
      </c>
      <c r="Z1020" s="145">
        <v>419</v>
      </c>
      <c r="AA1020" s="136">
        <f>ROUND((T1020+X1020)-MAX(0.3*(T1020-134-275),0),0)</f>
        <v>824</v>
      </c>
      <c r="AB1020" s="136">
        <f>ROUND((U1020+Y1020)-MAX(0.3*(U1020-134-275),0),0)</f>
        <v>923</v>
      </c>
      <c r="AC1020" s="136">
        <f>ROUND((V1020+Z1020)-MAX(0.3*(V1020-134-275),0),0)</f>
        <v>1013</v>
      </c>
      <c r="AD1020" s="203">
        <v>10946</v>
      </c>
      <c r="AE1020" s="136">
        <v>500</v>
      </c>
      <c r="AF1020" s="136">
        <v>84</v>
      </c>
      <c r="AG1020" s="136">
        <f>SUM(AE1020:AF1020)</f>
        <v>584</v>
      </c>
      <c r="AH1020" s="136">
        <f>ROUND((AG1020+W1020)-MAX(0.3*(AG1020-134-275),0),0)</f>
        <v>657</v>
      </c>
      <c r="AI1020" s="203">
        <v>466</v>
      </c>
      <c r="AJ1020" s="204">
        <v>8.6</v>
      </c>
      <c r="AK1020" s="136">
        <v>0</v>
      </c>
      <c r="AL1020" s="136">
        <v>46</v>
      </c>
      <c r="AM1020" s="136">
        <v>51</v>
      </c>
      <c r="AN1020" s="6">
        <v>0.47</v>
      </c>
      <c r="AO1020" s="136">
        <v>17</v>
      </c>
      <c r="AP1020" s="136">
        <v>16</v>
      </c>
      <c r="AQ1020" s="6">
        <v>0.52</v>
      </c>
      <c r="AR1020" s="149">
        <v>7.6499999999999999E-2</v>
      </c>
      <c r="AS1020" s="149">
        <v>0.34</v>
      </c>
      <c r="AT1020" s="149">
        <v>0.4</v>
      </c>
      <c r="AU1020" s="149">
        <v>0.4</v>
      </c>
      <c r="AV1020" s="136">
        <v>347</v>
      </c>
      <c r="AW1020" s="136">
        <v>2312</v>
      </c>
      <c r="AX1020" s="136">
        <v>3816</v>
      </c>
      <c r="AY1020" s="136">
        <v>3816</v>
      </c>
      <c r="AZ1020" s="149">
        <v>7.6499999999999999E-2</v>
      </c>
      <c r="BA1020" s="149">
        <v>0.1598</v>
      </c>
      <c r="BB1020" s="149">
        <v>0.21060000000000001</v>
      </c>
      <c r="BC1020" s="149">
        <v>0.21060000000000001</v>
      </c>
      <c r="BD1020" s="138">
        <v>0.04</v>
      </c>
      <c r="BE1020" s="138">
        <v>0.14000000000000001</v>
      </c>
      <c r="BF1020" s="138">
        <v>0.43</v>
      </c>
      <c r="BG1020" s="136">
        <v>1</v>
      </c>
      <c r="BH1020" s="6">
        <v>5.15</v>
      </c>
      <c r="BI1020" s="6">
        <v>5.15</v>
      </c>
      <c r="BJ1020" s="136">
        <v>86544</v>
      </c>
      <c r="BK1020" s="136">
        <v>10229</v>
      </c>
      <c r="BL1020" s="136">
        <v>988</v>
      </c>
      <c r="BM1020" s="136">
        <v>75327</v>
      </c>
      <c r="BN1020" s="238">
        <v>411879</v>
      </c>
      <c r="BO1020" s="136">
        <v>104041.33333333299</v>
      </c>
      <c r="BP1020" s="136">
        <v>145527.60084444401</v>
      </c>
      <c r="BQ1020" s="136">
        <v>43676.600266666697</v>
      </c>
      <c r="BR1020" s="136">
        <v>530914.89871111105</v>
      </c>
      <c r="BS1020" s="136">
        <v>34669.201055555597</v>
      </c>
      <c r="BT1020" s="136">
        <v>4372.8244333333296</v>
      </c>
      <c r="BU1020" s="136">
        <v>49430.0611222222</v>
      </c>
    </row>
    <row r="1021" spans="1:73">
      <c r="A1021" s="4" t="s">
        <v>121</v>
      </c>
      <c r="B1021" s="137">
        <v>51</v>
      </c>
      <c r="C1021" s="137">
        <v>1999</v>
      </c>
      <c r="D1021" s="190">
        <v>479602</v>
      </c>
      <c r="E1021" s="141">
        <v>250605</v>
      </c>
      <c r="F1021" s="141">
        <v>12153</v>
      </c>
      <c r="G1021" s="191">
        <v>4.5999999999999996</v>
      </c>
      <c r="H1021" s="209"/>
      <c r="I1021" s="209"/>
      <c r="J1021" s="209"/>
      <c r="K1021" s="145">
        <v>15751</v>
      </c>
      <c r="L1021" s="198">
        <v>9.7327599860999996</v>
      </c>
      <c r="M1021" s="199">
        <v>7.3537581895999997</v>
      </c>
      <c r="N1021" s="140">
        <v>13351225</v>
      </c>
      <c r="O1021" s="145">
        <v>78538</v>
      </c>
      <c r="P1021" s="145">
        <v>1717</v>
      </c>
      <c r="Q1021" s="145">
        <v>811</v>
      </c>
      <c r="R1021" s="145">
        <v>23477</v>
      </c>
      <c r="S1021" s="145">
        <v>9248</v>
      </c>
      <c r="T1021" s="145">
        <v>320</v>
      </c>
      <c r="U1021" s="145">
        <v>340</v>
      </c>
      <c r="V1021" s="145">
        <v>390</v>
      </c>
      <c r="W1021" s="145">
        <v>125</v>
      </c>
      <c r="X1021" s="145">
        <v>230</v>
      </c>
      <c r="Y1021" s="145">
        <v>329</v>
      </c>
      <c r="Z1021" s="145">
        <v>419</v>
      </c>
      <c r="AA1021" s="136">
        <f>ROUND((T1021+X1021)-MAX(0.3*(T1021-134-275),0),0)</f>
        <v>550</v>
      </c>
      <c r="AB1021" s="136">
        <f>ROUND((U1021+Y1021)-MAX(0.3*(U1021-134-275),0),0)</f>
        <v>669</v>
      </c>
      <c r="AC1021" s="136">
        <f>ROUND((V1021+Z1021)-MAX(0.3*(V1021-134-275),0),0)</f>
        <v>809</v>
      </c>
      <c r="AD1021" s="203">
        <v>448</v>
      </c>
      <c r="AE1021" s="136">
        <v>500</v>
      </c>
      <c r="AF1021" s="136">
        <v>10</v>
      </c>
      <c r="AG1021" s="136">
        <f>SUM(AE1021:AF1021)</f>
        <v>510</v>
      </c>
      <c r="AH1021" s="136">
        <f>ROUND((AG1021+W1021)-MAX(0.3*(AG1021-134-275),0),0)</f>
        <v>605</v>
      </c>
      <c r="AI1021" s="203">
        <v>56</v>
      </c>
      <c r="AJ1021" s="204">
        <v>11.6</v>
      </c>
      <c r="AK1021" s="136">
        <v>0</v>
      </c>
      <c r="AL1021" s="136">
        <v>17</v>
      </c>
      <c r="AM1021" s="136">
        <v>43</v>
      </c>
      <c r="AN1021" s="6">
        <v>0.28000000000000003</v>
      </c>
      <c r="AO1021" s="136">
        <v>9</v>
      </c>
      <c r="AP1021" s="136">
        <v>21</v>
      </c>
      <c r="AQ1021" s="6">
        <v>0.3</v>
      </c>
      <c r="AR1021" s="149">
        <v>7.6499999999999999E-2</v>
      </c>
      <c r="AS1021" s="149">
        <v>0.34</v>
      </c>
      <c r="AT1021" s="149">
        <v>0.4</v>
      </c>
      <c r="AU1021" s="149">
        <v>0.4</v>
      </c>
      <c r="AV1021" s="136">
        <v>347</v>
      </c>
      <c r="AW1021" s="136">
        <v>2312</v>
      </c>
      <c r="AX1021" s="136">
        <v>3816</v>
      </c>
      <c r="AY1021" s="136">
        <v>3816</v>
      </c>
      <c r="AZ1021" s="149">
        <v>7.6499999999999999E-2</v>
      </c>
      <c r="BA1021" s="149">
        <v>0.1598</v>
      </c>
      <c r="BB1021" s="149">
        <v>0.21060000000000001</v>
      </c>
      <c r="BC1021" s="149">
        <v>0.21060000000000001</v>
      </c>
      <c r="BD1021" s="138">
        <v>0</v>
      </c>
      <c r="BE1021" s="138"/>
      <c r="BF1021" s="138"/>
      <c r="BG1021" s="136">
        <v>0</v>
      </c>
      <c r="BH1021" s="6">
        <v>5.15</v>
      </c>
      <c r="BI1021" s="6">
        <v>1.6</v>
      </c>
      <c r="BJ1021" s="136">
        <v>5784</v>
      </c>
      <c r="BK1021" s="136">
        <v>573</v>
      </c>
      <c r="BL1021" s="136">
        <v>55</v>
      </c>
      <c r="BM1021" s="136">
        <v>5156</v>
      </c>
      <c r="BN1021" s="238">
        <v>35667</v>
      </c>
      <c r="BO1021" s="136">
        <v>11583.25</v>
      </c>
      <c r="BP1021" s="136">
        <v>16839.850455555599</v>
      </c>
      <c r="BQ1021" s="136">
        <v>6114.6264666666702</v>
      </c>
      <c r="BR1021" s="136">
        <v>53399.496588888898</v>
      </c>
      <c r="BS1021" s="136">
        <v>5609.1591444444402</v>
      </c>
      <c r="BT1021" s="136">
        <v>833.43683333333297</v>
      </c>
      <c r="BU1021" s="136">
        <v>7907.7070666666696</v>
      </c>
    </row>
    <row r="1022" spans="1:73">
      <c r="A1022" s="4" t="s">
        <v>70</v>
      </c>
      <c r="B1022" s="137">
        <v>1</v>
      </c>
      <c r="C1022" s="137">
        <v>2000</v>
      </c>
      <c r="D1022" s="190">
        <v>4452173</v>
      </c>
      <c r="E1022" s="141">
        <v>2035594</v>
      </c>
      <c r="F1022" s="141">
        <v>97629</v>
      </c>
      <c r="G1022" s="191">
        <v>4.5999999999999996</v>
      </c>
      <c r="H1022" s="209"/>
      <c r="I1022" s="209"/>
      <c r="J1022" s="209"/>
      <c r="K1022" s="145">
        <v>119677</v>
      </c>
      <c r="L1022" s="198">
        <v>75</v>
      </c>
      <c r="M1022" s="199">
        <v>6.3</v>
      </c>
      <c r="N1022" s="140">
        <v>108000944</v>
      </c>
      <c r="O1022" s="145">
        <v>56936</v>
      </c>
      <c r="P1022" s="145">
        <v>45708</v>
      </c>
      <c r="Q1022" s="145">
        <v>19083</v>
      </c>
      <c r="R1022" s="145">
        <v>396057</v>
      </c>
      <c r="S1022" s="145">
        <v>156105</v>
      </c>
      <c r="T1022" s="145">
        <v>137</v>
      </c>
      <c r="U1022" s="145">
        <v>164</v>
      </c>
      <c r="V1022" s="145">
        <v>194</v>
      </c>
      <c r="W1022" s="145">
        <v>127</v>
      </c>
      <c r="X1022" s="145">
        <v>234</v>
      </c>
      <c r="Y1022" s="145">
        <v>335</v>
      </c>
      <c r="Z1022" s="145">
        <v>426</v>
      </c>
      <c r="AA1022" s="136">
        <f>ROUND((T1022+X1022)-MAX(0.3*(T1022-134-275),0),0)</f>
        <v>371</v>
      </c>
      <c r="AB1022" s="136">
        <f>ROUND((U1022+Y1022)-MAX(0.3*(U1022-134-275),0),0)</f>
        <v>499</v>
      </c>
      <c r="AC1022" s="136">
        <f>ROUND((V1022+Z1022)-MAX(0.3*(V1022-134-275),0),0)</f>
        <v>620</v>
      </c>
      <c r="AD1022" s="203">
        <v>9942.6666666666661</v>
      </c>
      <c r="AE1022" s="136">
        <v>513</v>
      </c>
      <c r="AF1022" s="136">
        <v>0</v>
      </c>
      <c r="AG1022" s="136">
        <f>SUM(AE1022:AF1022)</f>
        <v>513</v>
      </c>
      <c r="AH1022" s="136">
        <f>ROUND((AG1022+W1022)-MAX(0.3*(AG1022-134-275),0),0)</f>
        <v>609</v>
      </c>
      <c r="AI1022" s="203">
        <v>583</v>
      </c>
      <c r="AJ1022" s="204">
        <v>13.3</v>
      </c>
      <c r="AK1022" s="136">
        <v>1</v>
      </c>
      <c r="AL1022" s="136">
        <v>71</v>
      </c>
      <c r="AM1022" s="136">
        <v>34</v>
      </c>
      <c r="AN1022" s="6">
        <v>0.68</v>
      </c>
      <c r="AO1022" s="136">
        <v>22</v>
      </c>
      <c r="AP1022" s="136">
        <v>13</v>
      </c>
      <c r="AQ1022" s="6">
        <v>0.63</v>
      </c>
      <c r="AR1022" s="149">
        <v>7.6499999999999999E-2</v>
      </c>
      <c r="AS1022" s="149">
        <v>0.34</v>
      </c>
      <c r="AT1022" s="149">
        <v>0.4</v>
      </c>
      <c r="AU1022" s="149">
        <v>0.4</v>
      </c>
      <c r="AV1022" s="136">
        <v>353</v>
      </c>
      <c r="AW1022" s="136">
        <v>2353</v>
      </c>
      <c r="AX1022" s="136">
        <v>3888</v>
      </c>
      <c r="AY1022" s="136">
        <v>3888</v>
      </c>
      <c r="AZ1022" s="149">
        <v>7.6499999999999999E-2</v>
      </c>
      <c r="BA1022" s="149">
        <v>0.1598</v>
      </c>
      <c r="BB1022" s="149">
        <v>0.21060000000000001</v>
      </c>
      <c r="BC1022" s="149">
        <v>0.21060000000000001</v>
      </c>
      <c r="BD1022" s="138">
        <v>0</v>
      </c>
      <c r="BE1022" s="138"/>
      <c r="BF1022" s="138"/>
      <c r="BG1022" s="136">
        <v>0</v>
      </c>
      <c r="BH1022" s="6">
        <v>5.15</v>
      </c>
      <c r="BI1022" s="6">
        <v>5.15</v>
      </c>
      <c r="BJ1022" s="136">
        <v>159343</v>
      </c>
      <c r="BK1022" s="136">
        <v>26534</v>
      </c>
      <c r="BL1022" s="136">
        <v>1152</v>
      </c>
      <c r="BM1022" s="136">
        <v>131657</v>
      </c>
      <c r="BN1022" s="238">
        <v>564926</v>
      </c>
      <c r="BO1022" s="136">
        <v>103930</v>
      </c>
      <c r="BP1022" s="136">
        <v>268086.14279999997</v>
      </c>
      <c r="BQ1022" s="136">
        <v>49422.446655555599</v>
      </c>
      <c r="BR1022" s="136">
        <v>541402.97254444403</v>
      </c>
      <c r="BS1022" s="136">
        <v>115591.60341111101</v>
      </c>
      <c r="BT1022" s="136">
        <v>11645.784911111101</v>
      </c>
      <c r="BU1022" s="136">
        <v>148632.38641111099</v>
      </c>
    </row>
    <row r="1023" spans="1:73">
      <c r="A1023" s="4" t="s">
        <v>71</v>
      </c>
      <c r="B1023" s="137">
        <v>2</v>
      </c>
      <c r="C1023" s="137">
        <v>2000</v>
      </c>
      <c r="D1023" s="190">
        <v>627963</v>
      </c>
      <c r="E1023" s="141">
        <v>299146</v>
      </c>
      <c r="F1023" s="141">
        <v>20365</v>
      </c>
      <c r="G1023" s="191">
        <v>6.4</v>
      </c>
      <c r="H1023" s="209"/>
      <c r="I1023" s="209"/>
      <c r="J1023" s="209"/>
      <c r="K1023" s="145">
        <v>26969</v>
      </c>
      <c r="L1023" s="198">
        <v>12</v>
      </c>
      <c r="M1023" s="199">
        <v>6.3</v>
      </c>
      <c r="N1023" s="140">
        <v>19875476</v>
      </c>
      <c r="O1023" s="145">
        <v>13660</v>
      </c>
      <c r="P1023" s="145">
        <v>22367</v>
      </c>
      <c r="Q1023" s="145">
        <v>7347</v>
      </c>
      <c r="R1023" s="145">
        <v>37524</v>
      </c>
      <c r="S1023" s="145">
        <v>13208</v>
      </c>
      <c r="T1023" s="145">
        <v>821</v>
      </c>
      <c r="U1023" s="145">
        <v>923</v>
      </c>
      <c r="V1023" s="145">
        <v>1025</v>
      </c>
      <c r="W1023" s="145">
        <v>158</v>
      </c>
      <c r="X1023" s="145">
        <v>290</v>
      </c>
      <c r="Y1023" s="145">
        <v>415</v>
      </c>
      <c r="Z1023" s="145">
        <v>528</v>
      </c>
      <c r="AA1023" s="136">
        <f>ROUND((T1023+X1023)-MAX(0.3*(T1023-229-478),0),0)</f>
        <v>1077</v>
      </c>
      <c r="AB1023" s="136">
        <f>ROUND((U1023+Y1023)-MAX(0.3*(U1023-229-478),0),0)</f>
        <v>1273</v>
      </c>
      <c r="AC1023" s="136">
        <f>ROUND((V1023+Z1023)-MAX(0.3*(V1023-229-478),0),0)</f>
        <v>1458</v>
      </c>
      <c r="AD1023" s="203">
        <v>1198.9166666666667</v>
      </c>
      <c r="AE1023" s="136">
        <v>513</v>
      </c>
      <c r="AF1023" s="136">
        <v>362</v>
      </c>
      <c r="AG1023" s="136">
        <f>SUM(AE1023:AF1023)</f>
        <v>875</v>
      </c>
      <c r="AH1023" s="136">
        <f>ROUND((AG1023+W1023)-MAX(0.3*(AG1023-229-478),0),0)</f>
        <v>983</v>
      </c>
      <c r="AI1023" s="203">
        <v>47</v>
      </c>
      <c r="AJ1023" s="204">
        <v>7.6</v>
      </c>
      <c r="AK1023" s="136">
        <v>1</v>
      </c>
      <c r="AL1023" s="136">
        <v>15</v>
      </c>
      <c r="AM1023" s="136">
        <v>25</v>
      </c>
      <c r="AN1023" s="6">
        <v>0.38</v>
      </c>
      <c r="AO1023" s="136">
        <v>6</v>
      </c>
      <c r="AP1023" s="136">
        <v>14</v>
      </c>
      <c r="AQ1023" s="6">
        <v>0.3</v>
      </c>
      <c r="AR1023" s="149">
        <v>7.6499999999999999E-2</v>
      </c>
      <c r="AS1023" s="149">
        <v>0.34</v>
      </c>
      <c r="AT1023" s="149">
        <v>0.4</v>
      </c>
      <c r="AU1023" s="149">
        <v>0.4</v>
      </c>
      <c r="AV1023" s="136">
        <v>353</v>
      </c>
      <c r="AW1023" s="136">
        <v>2353</v>
      </c>
      <c r="AX1023" s="136">
        <v>3888</v>
      </c>
      <c r="AY1023" s="136">
        <v>3888</v>
      </c>
      <c r="AZ1023" s="149">
        <v>7.6499999999999999E-2</v>
      </c>
      <c r="BA1023" s="149">
        <v>0.1598</v>
      </c>
      <c r="BB1023" s="149">
        <v>0.21060000000000001</v>
      </c>
      <c r="BC1023" s="149">
        <v>0.21060000000000001</v>
      </c>
      <c r="BD1023" s="138">
        <v>0</v>
      </c>
      <c r="BE1023" s="138"/>
      <c r="BF1023" s="138"/>
      <c r="BG1023" s="136">
        <v>0</v>
      </c>
      <c r="BH1023" s="6">
        <v>5.15</v>
      </c>
      <c r="BI1023" s="6">
        <v>5.65</v>
      </c>
      <c r="BJ1023" s="136">
        <v>8636</v>
      </c>
      <c r="BK1023" s="136">
        <v>1453</v>
      </c>
      <c r="BL1023" s="136">
        <v>123</v>
      </c>
      <c r="BM1023" s="136">
        <v>7060</v>
      </c>
      <c r="BN1023" s="238">
        <v>83161</v>
      </c>
      <c r="BO1023" s="136">
        <v>24395</v>
      </c>
      <c r="BP1023" s="136">
        <v>22237.022944444401</v>
      </c>
      <c r="BQ1023" s="136">
        <v>6466.5676111111097</v>
      </c>
      <c r="BR1023" s="136">
        <v>50420.711977777799</v>
      </c>
      <c r="BS1023" s="136">
        <v>6420.3726444444401</v>
      </c>
      <c r="BT1023" s="136">
        <v>972.99748888888905</v>
      </c>
      <c r="BU1023" s="136">
        <v>9261.5366222222201</v>
      </c>
    </row>
    <row r="1024" spans="1:73">
      <c r="A1024" s="4" t="s">
        <v>72</v>
      </c>
      <c r="B1024" s="137">
        <v>3</v>
      </c>
      <c r="C1024" s="137">
        <v>2000</v>
      </c>
      <c r="D1024" s="190">
        <v>5160586</v>
      </c>
      <c r="E1024" s="141">
        <v>2410581</v>
      </c>
      <c r="F1024" s="141">
        <v>99302</v>
      </c>
      <c r="G1024" s="191">
        <v>4</v>
      </c>
      <c r="H1024" s="209"/>
      <c r="I1024" s="209"/>
      <c r="J1024" s="209"/>
      <c r="K1024" s="145">
        <v>165803</v>
      </c>
      <c r="L1024" s="198">
        <v>174</v>
      </c>
      <c r="M1024" s="199">
        <v>11.6</v>
      </c>
      <c r="N1024" s="140">
        <v>135372547</v>
      </c>
      <c r="O1024" s="145">
        <v>220936</v>
      </c>
      <c r="P1024" s="145">
        <v>87217</v>
      </c>
      <c r="Q1024" s="145">
        <v>33723</v>
      </c>
      <c r="R1024" s="145">
        <v>259006</v>
      </c>
      <c r="S1024" s="145">
        <v>95569</v>
      </c>
      <c r="T1024" s="145">
        <v>275</v>
      </c>
      <c r="U1024" s="145">
        <v>347</v>
      </c>
      <c r="V1024" s="145">
        <v>418</v>
      </c>
      <c r="W1024" s="145">
        <v>127</v>
      </c>
      <c r="X1024" s="145">
        <v>234</v>
      </c>
      <c r="Y1024" s="145">
        <v>335</v>
      </c>
      <c r="Z1024" s="145">
        <v>426</v>
      </c>
      <c r="AA1024" s="136">
        <f>ROUND((T1024+X1024)-MAX(0.3*(T1024-134-275),0),0)</f>
        <v>509</v>
      </c>
      <c r="AB1024" s="136">
        <f>ROUND((U1024+Y1024)-MAX(0.3*(U1024-134-275),0),0)</f>
        <v>682</v>
      </c>
      <c r="AC1024" s="136">
        <f>ROUND((V1024+Z1024)-MAX(0.3*(V1024-134-275),0),0)</f>
        <v>841</v>
      </c>
      <c r="AD1024" s="203">
        <v>14277.666666666666</v>
      </c>
      <c r="AE1024" s="136">
        <v>513</v>
      </c>
      <c r="AF1024" s="136">
        <v>0</v>
      </c>
      <c r="AG1024" s="136">
        <f>SUM(AE1024:AF1024)</f>
        <v>513</v>
      </c>
      <c r="AH1024" s="136">
        <f>ROUND((AG1024+W1024)-MAX(0.3*(AG1024-134-275),0),0)</f>
        <v>609</v>
      </c>
      <c r="AI1024" s="203">
        <v>607</v>
      </c>
      <c r="AJ1024" s="204">
        <v>11.7</v>
      </c>
      <c r="AK1024" s="136">
        <v>0</v>
      </c>
      <c r="AL1024" s="136">
        <v>22</v>
      </c>
      <c r="AM1024" s="136">
        <v>38</v>
      </c>
      <c r="AN1024" s="6">
        <v>0.37</v>
      </c>
      <c r="AO1024" s="136">
        <v>12</v>
      </c>
      <c r="AP1024" s="136">
        <v>18</v>
      </c>
      <c r="AQ1024" s="6">
        <v>0.4</v>
      </c>
      <c r="AR1024" s="149">
        <v>7.6499999999999999E-2</v>
      </c>
      <c r="AS1024" s="149">
        <v>0.34</v>
      </c>
      <c r="AT1024" s="149">
        <v>0.4</v>
      </c>
      <c r="AU1024" s="149">
        <v>0.4</v>
      </c>
      <c r="AV1024" s="136">
        <v>353</v>
      </c>
      <c r="AW1024" s="136">
        <v>2353</v>
      </c>
      <c r="AX1024" s="136">
        <v>3888</v>
      </c>
      <c r="AY1024" s="136">
        <v>3888</v>
      </c>
      <c r="AZ1024" s="149">
        <v>7.6499999999999999E-2</v>
      </c>
      <c r="BA1024" s="149">
        <v>0.1598</v>
      </c>
      <c r="BB1024" s="149">
        <v>0.21060000000000001</v>
      </c>
      <c r="BC1024" s="149">
        <v>0.21060000000000001</v>
      </c>
      <c r="BD1024" s="138">
        <v>0</v>
      </c>
      <c r="BE1024" s="138"/>
      <c r="BF1024" s="138"/>
      <c r="BG1024" s="136">
        <v>0</v>
      </c>
      <c r="BH1024" s="6">
        <v>5.15</v>
      </c>
      <c r="BI1024" s="6">
        <v>5.15</v>
      </c>
      <c r="BJ1024" s="136">
        <v>81278</v>
      </c>
      <c r="BK1024" s="136">
        <v>13194</v>
      </c>
      <c r="BL1024" s="136">
        <v>959</v>
      </c>
      <c r="BM1024" s="136">
        <v>67125</v>
      </c>
      <c r="BN1024" s="238">
        <v>483993</v>
      </c>
      <c r="BO1024" s="136">
        <v>145544</v>
      </c>
      <c r="BP1024" s="136">
        <v>246213.13137777799</v>
      </c>
      <c r="BQ1024" s="136">
        <v>44106.324099999998</v>
      </c>
      <c r="BR1024" s="136">
        <v>446696.512055556</v>
      </c>
      <c r="BS1024" s="136">
        <v>105416.3924</v>
      </c>
      <c r="BT1024" s="136">
        <v>10815.9756666667</v>
      </c>
      <c r="BU1024" s="136">
        <v>133626.87283333301</v>
      </c>
    </row>
    <row r="1025" spans="1:73">
      <c r="A1025" s="4" t="s">
        <v>73</v>
      </c>
      <c r="B1025" s="137">
        <v>4</v>
      </c>
      <c r="C1025" s="137">
        <v>2000</v>
      </c>
      <c r="D1025" s="190">
        <v>2678588</v>
      </c>
      <c r="E1025" s="141">
        <v>1204695</v>
      </c>
      <c r="F1025" s="141">
        <v>53606</v>
      </c>
      <c r="G1025" s="191">
        <v>4.3</v>
      </c>
      <c r="H1025" s="209"/>
      <c r="I1025" s="209"/>
      <c r="J1025" s="209"/>
      <c r="K1025" s="145">
        <v>70000</v>
      </c>
      <c r="L1025" s="198">
        <v>68</v>
      </c>
      <c r="M1025" s="199">
        <v>9.4</v>
      </c>
      <c r="N1025" s="140">
        <v>61029036</v>
      </c>
      <c r="O1025" s="145">
        <v>33219</v>
      </c>
      <c r="P1025" s="145">
        <v>29313</v>
      </c>
      <c r="Q1025" s="145">
        <v>12354</v>
      </c>
      <c r="R1025" s="145">
        <v>246572</v>
      </c>
      <c r="S1025" s="145">
        <v>98764</v>
      </c>
      <c r="T1025" s="145">
        <v>162</v>
      </c>
      <c r="U1025" s="145">
        <v>204</v>
      </c>
      <c r="V1025" s="145">
        <v>247</v>
      </c>
      <c r="W1025" s="145">
        <v>127</v>
      </c>
      <c r="X1025" s="145">
        <v>234</v>
      </c>
      <c r="Y1025" s="145">
        <v>335</v>
      </c>
      <c r="Z1025" s="145">
        <v>426</v>
      </c>
      <c r="AA1025" s="136">
        <f>ROUND((T1025+X1025)-MAX(0.3*(T1025-134-275),0),0)</f>
        <v>396</v>
      </c>
      <c r="AB1025" s="136">
        <f>ROUND((U1025+Y1025)-MAX(0.3*(U1025-134-275),0),0)</f>
        <v>539</v>
      </c>
      <c r="AC1025" s="136">
        <f>ROUND((V1025+Z1025)-MAX(0.3*(V1025-134-275),0),0)</f>
        <v>673</v>
      </c>
      <c r="AD1025" s="203">
        <v>5201.583333333333</v>
      </c>
      <c r="AE1025" s="136">
        <v>513</v>
      </c>
      <c r="AF1025" s="136">
        <v>0</v>
      </c>
      <c r="AG1025" s="136">
        <f>SUM(AE1025:AF1025)</f>
        <v>513</v>
      </c>
      <c r="AH1025" s="136">
        <f>ROUND((AG1025+W1025)-MAX(0.3*(AG1025-134-275),0),0)</f>
        <v>609</v>
      </c>
      <c r="AI1025" s="203">
        <v>436</v>
      </c>
      <c r="AJ1025" s="204">
        <v>16.5</v>
      </c>
      <c r="AK1025" s="136">
        <v>0</v>
      </c>
      <c r="AL1025" s="136">
        <v>86</v>
      </c>
      <c r="AM1025" s="136">
        <v>14</v>
      </c>
      <c r="AN1025" s="6">
        <v>0.86</v>
      </c>
      <c r="AO1025" s="136">
        <v>28</v>
      </c>
      <c r="AP1025" s="136">
        <v>7</v>
      </c>
      <c r="AQ1025" s="6">
        <v>0.8</v>
      </c>
      <c r="AR1025" s="149">
        <v>7.6499999999999999E-2</v>
      </c>
      <c r="AS1025" s="149">
        <v>0.34</v>
      </c>
      <c r="AT1025" s="149">
        <v>0.4</v>
      </c>
      <c r="AU1025" s="149">
        <v>0.4</v>
      </c>
      <c r="AV1025" s="136">
        <v>353</v>
      </c>
      <c r="AW1025" s="136">
        <v>2353</v>
      </c>
      <c r="AX1025" s="136">
        <v>3888</v>
      </c>
      <c r="AY1025" s="136">
        <v>3888</v>
      </c>
      <c r="AZ1025" s="149">
        <v>7.6499999999999999E-2</v>
      </c>
      <c r="BA1025" s="149">
        <v>0.1598</v>
      </c>
      <c r="BB1025" s="149">
        <v>0.21060000000000001</v>
      </c>
      <c r="BC1025" s="149">
        <v>0.21060000000000001</v>
      </c>
      <c r="BD1025" s="138">
        <v>0</v>
      </c>
      <c r="BE1025" s="138"/>
      <c r="BF1025" s="138"/>
      <c r="BG1025" s="136">
        <v>0</v>
      </c>
      <c r="BH1025" s="6">
        <v>5.15</v>
      </c>
      <c r="BI1025" s="6">
        <v>5.15</v>
      </c>
      <c r="BJ1025" s="136">
        <v>85310</v>
      </c>
      <c r="BK1025" s="136">
        <v>14206</v>
      </c>
      <c r="BL1025" s="136">
        <v>943</v>
      </c>
      <c r="BM1025" s="136">
        <v>70161</v>
      </c>
      <c r="BN1025" s="238">
        <v>392018</v>
      </c>
      <c r="BO1025" s="136">
        <v>82131</v>
      </c>
      <c r="BP1025" s="136">
        <v>156752.396977778</v>
      </c>
      <c r="BQ1025" s="136">
        <v>27967.098955555601</v>
      </c>
      <c r="BR1025" s="136">
        <v>311942.70647777797</v>
      </c>
      <c r="BS1025" s="136">
        <v>91275.812611111105</v>
      </c>
      <c r="BT1025" s="136">
        <v>9712.8659000000007</v>
      </c>
      <c r="BU1025" s="136">
        <v>123354.788455556</v>
      </c>
    </row>
    <row r="1026" spans="1:73">
      <c r="A1026" s="4" t="s">
        <v>74</v>
      </c>
      <c r="B1026" s="137">
        <v>5</v>
      </c>
      <c r="C1026" s="137">
        <v>2000</v>
      </c>
      <c r="D1026" s="190">
        <v>33987977</v>
      </c>
      <c r="E1026" s="141">
        <v>16033179</v>
      </c>
      <c r="F1026" s="141">
        <v>834629</v>
      </c>
      <c r="G1026" s="191">
        <v>4.9000000000000004</v>
      </c>
      <c r="H1026" s="209"/>
      <c r="I1026" s="209"/>
      <c r="J1026" s="209"/>
      <c r="K1026" s="145">
        <v>1382299</v>
      </c>
      <c r="L1026" s="198">
        <v>937</v>
      </c>
      <c r="M1026" s="199">
        <v>9.4</v>
      </c>
      <c r="N1026" s="140">
        <v>1124844038</v>
      </c>
      <c r="O1026" s="145">
        <v>1412425</v>
      </c>
      <c r="P1026" s="145">
        <v>1298875</v>
      </c>
      <c r="Q1026" s="145">
        <v>498414</v>
      </c>
      <c r="R1026" s="145">
        <v>1831698</v>
      </c>
      <c r="S1026" s="145">
        <v>672198</v>
      </c>
      <c r="T1026" s="145">
        <v>505</v>
      </c>
      <c r="U1026" s="145">
        <v>626</v>
      </c>
      <c r="V1026" s="145">
        <v>746</v>
      </c>
      <c r="W1026" s="145">
        <v>127</v>
      </c>
      <c r="X1026" s="145">
        <v>234</v>
      </c>
      <c r="Y1026" s="145">
        <v>335</v>
      </c>
      <c r="Z1026" s="145">
        <v>426</v>
      </c>
      <c r="AA1026" s="136">
        <f>ROUND((T1026+X1026)-MAX(0.3*(T1026-134-275),0),0)</f>
        <v>710</v>
      </c>
      <c r="AB1026" s="136">
        <f>ROUND((U1026+Y1026)-MAX(0.3*(U1026-134-275),0),0)</f>
        <v>896</v>
      </c>
      <c r="AC1026" s="136">
        <f>ROUND((V1026+Z1026)-MAX(0.3*(V1026-134-275),0),0)</f>
        <v>1071</v>
      </c>
      <c r="AD1026" s="203">
        <v>158502.75</v>
      </c>
      <c r="AE1026" s="136">
        <v>513</v>
      </c>
      <c r="AF1026" s="136">
        <v>180</v>
      </c>
      <c r="AG1026" s="136">
        <f>SUM(AE1026:AF1026)</f>
        <v>693</v>
      </c>
      <c r="AH1026" s="136">
        <f>ROUND((AG1026+W1026)-MAX(0.3*(AG1026-134-275),0),0)</f>
        <v>735</v>
      </c>
      <c r="AI1026" s="203">
        <v>4294</v>
      </c>
      <c r="AJ1026" s="204">
        <v>12.7</v>
      </c>
      <c r="AK1026" s="136">
        <v>1</v>
      </c>
      <c r="AL1026" s="136">
        <v>42</v>
      </c>
      <c r="AM1026" s="136">
        <v>37</v>
      </c>
      <c r="AN1026" s="6">
        <v>0.53</v>
      </c>
      <c r="AO1026" s="136">
        <v>23</v>
      </c>
      <c r="AP1026" s="136">
        <v>16</v>
      </c>
      <c r="AQ1026" s="6">
        <v>0.59</v>
      </c>
      <c r="AR1026" s="149">
        <v>7.6499999999999999E-2</v>
      </c>
      <c r="AS1026" s="149">
        <v>0.34</v>
      </c>
      <c r="AT1026" s="149">
        <v>0.4</v>
      </c>
      <c r="AU1026" s="149">
        <v>0.4</v>
      </c>
      <c r="AV1026" s="136">
        <v>353</v>
      </c>
      <c r="AW1026" s="136">
        <v>2353</v>
      </c>
      <c r="AX1026" s="136">
        <v>3888</v>
      </c>
      <c r="AY1026" s="136">
        <v>3888</v>
      </c>
      <c r="AZ1026" s="149">
        <v>7.6499999999999999E-2</v>
      </c>
      <c r="BA1026" s="149">
        <v>0.1598</v>
      </c>
      <c r="BB1026" s="149">
        <v>0.21060000000000001</v>
      </c>
      <c r="BC1026" s="149">
        <v>0.21060000000000001</v>
      </c>
      <c r="BD1026" s="138">
        <v>0</v>
      </c>
      <c r="BE1026" s="138"/>
      <c r="BF1026" s="138"/>
      <c r="BG1026" s="136">
        <v>0</v>
      </c>
      <c r="BH1026" s="6">
        <v>5.15</v>
      </c>
      <c r="BI1026" s="6">
        <v>6.25</v>
      </c>
      <c r="BJ1026" s="136">
        <v>1087614</v>
      </c>
      <c r="BK1026" s="136">
        <v>333892</v>
      </c>
      <c r="BL1026" s="136">
        <v>21949</v>
      </c>
      <c r="BM1026" s="136">
        <v>731773</v>
      </c>
      <c r="BN1026" s="238">
        <v>6168816</v>
      </c>
      <c r="BO1026" s="136">
        <v>1219430</v>
      </c>
      <c r="BP1026" s="136">
        <v>1685029.0354555601</v>
      </c>
      <c r="BQ1026" s="136">
        <v>261036.716055556</v>
      </c>
      <c r="BR1026" s="136">
        <v>2566923.88828889</v>
      </c>
      <c r="BS1026" s="136">
        <v>701083.29989999998</v>
      </c>
      <c r="BT1026" s="136">
        <v>66291.581344444407</v>
      </c>
      <c r="BU1026" s="136">
        <v>834512.405622222</v>
      </c>
    </row>
    <row r="1027" spans="1:73">
      <c r="A1027" s="4" t="s">
        <v>75</v>
      </c>
      <c r="B1027" s="137">
        <v>6</v>
      </c>
      <c r="C1027" s="137">
        <v>2000</v>
      </c>
      <c r="D1027" s="190">
        <v>4326921</v>
      </c>
      <c r="E1027" s="141">
        <v>2294408</v>
      </c>
      <c r="F1027" s="141">
        <v>65107</v>
      </c>
      <c r="G1027" s="191">
        <v>2.8</v>
      </c>
      <c r="H1027" s="209"/>
      <c r="I1027" s="209"/>
      <c r="J1027" s="209"/>
      <c r="K1027" s="145">
        <v>178114</v>
      </c>
      <c r="L1027" s="198">
        <v>104</v>
      </c>
      <c r="M1027" s="199">
        <v>8.8000000000000007</v>
      </c>
      <c r="N1027" s="140">
        <v>147226744</v>
      </c>
      <c r="O1027" s="145">
        <v>38792</v>
      </c>
      <c r="P1027" s="145">
        <v>28837</v>
      </c>
      <c r="Q1027" s="145">
        <v>11154</v>
      </c>
      <c r="R1027" s="145">
        <v>155948</v>
      </c>
      <c r="S1027" s="145">
        <v>69951</v>
      </c>
      <c r="T1027" s="145">
        <v>281</v>
      </c>
      <c r="U1027" s="145">
        <v>356</v>
      </c>
      <c r="V1027" s="145">
        <v>432</v>
      </c>
      <c r="W1027" s="145">
        <v>127</v>
      </c>
      <c r="X1027" s="145">
        <v>234</v>
      </c>
      <c r="Y1027" s="145">
        <v>335</v>
      </c>
      <c r="Z1027" s="145">
        <v>426</v>
      </c>
      <c r="AA1027" s="136">
        <f>ROUND((T1027+X1027)-MAX(0.3*(T1027-134-275),0),0)</f>
        <v>515</v>
      </c>
      <c r="AB1027" s="136">
        <f>ROUND((U1027+Y1027)-MAX(0.3*(U1027-134-275),0),0)</f>
        <v>691</v>
      </c>
      <c r="AC1027" s="136">
        <f>ROUND((V1027+Z1027)-MAX(0.3*(V1027-134-275),0),0)</f>
        <v>851</v>
      </c>
      <c r="AD1027" s="203">
        <v>4491.583333333333</v>
      </c>
      <c r="AE1027" s="136">
        <v>513</v>
      </c>
      <c r="AF1027" s="136">
        <v>36</v>
      </c>
      <c r="AG1027" s="136">
        <f>SUM(AE1027:AF1027)</f>
        <v>549</v>
      </c>
      <c r="AH1027" s="136">
        <f>ROUND((AG1027+W1027)-MAX(0.3*(AG1027-134-275),0),0)</f>
        <v>634</v>
      </c>
      <c r="AI1027" s="203">
        <v>425</v>
      </c>
      <c r="AJ1027" s="204">
        <v>9.8000000000000007</v>
      </c>
      <c r="AK1027" s="136">
        <v>0</v>
      </c>
      <c r="AL1027" s="136">
        <v>24</v>
      </c>
      <c r="AM1027" s="136">
        <v>41</v>
      </c>
      <c r="AN1027" s="6">
        <v>0.37</v>
      </c>
      <c r="AO1027" s="136">
        <v>15</v>
      </c>
      <c r="AP1027" s="136">
        <v>20</v>
      </c>
      <c r="AQ1027" s="6">
        <v>0.43</v>
      </c>
      <c r="AR1027" s="149">
        <v>7.6499999999999999E-2</v>
      </c>
      <c r="AS1027" s="149">
        <v>0.34</v>
      </c>
      <c r="AT1027" s="149">
        <v>0.4</v>
      </c>
      <c r="AU1027" s="149">
        <v>0.4</v>
      </c>
      <c r="AV1027" s="136">
        <v>353</v>
      </c>
      <c r="AW1027" s="136">
        <v>2353</v>
      </c>
      <c r="AX1027" s="136">
        <v>3888</v>
      </c>
      <c r="AY1027" s="136">
        <v>3888</v>
      </c>
      <c r="AZ1027" s="149">
        <v>7.6499999999999999E-2</v>
      </c>
      <c r="BA1027" s="149">
        <v>0.1598</v>
      </c>
      <c r="BB1027" s="149">
        <v>0.21060000000000001</v>
      </c>
      <c r="BC1027" s="149">
        <v>0.21060000000000001</v>
      </c>
      <c r="BD1027" s="138">
        <v>0.1</v>
      </c>
      <c r="BE1027" s="138"/>
      <c r="BF1027" s="138"/>
      <c r="BG1027" s="136">
        <v>1</v>
      </c>
      <c r="BH1027" s="6">
        <v>5.15</v>
      </c>
      <c r="BI1027" s="6">
        <v>5.15</v>
      </c>
      <c r="BJ1027" s="136">
        <v>53694</v>
      </c>
      <c r="BK1027" s="136">
        <v>8985</v>
      </c>
      <c r="BL1027" s="136">
        <v>553</v>
      </c>
      <c r="BM1027" s="136">
        <v>44156</v>
      </c>
      <c r="BN1027" s="238">
        <v>278969</v>
      </c>
      <c r="BO1027" s="136">
        <v>71967</v>
      </c>
      <c r="BP1027" s="136">
        <v>117009.54814444399</v>
      </c>
      <c r="BQ1027" s="136">
        <v>33192.022855555602</v>
      </c>
      <c r="BR1027" s="136">
        <v>320777.89762222202</v>
      </c>
      <c r="BS1027" s="136">
        <v>37929.607744444402</v>
      </c>
      <c r="BT1027" s="136">
        <v>5697.64433333333</v>
      </c>
      <c r="BU1027" s="136">
        <v>55516.121288888899</v>
      </c>
    </row>
    <row r="1028" spans="1:73">
      <c r="A1028" s="4" t="s">
        <v>76</v>
      </c>
      <c r="B1028" s="137">
        <v>7</v>
      </c>
      <c r="C1028" s="137">
        <v>2000</v>
      </c>
      <c r="D1028" s="190">
        <v>3411777</v>
      </c>
      <c r="E1028" s="141">
        <v>1721913</v>
      </c>
      <c r="F1028" s="141">
        <v>42213</v>
      </c>
      <c r="G1028" s="191">
        <v>2.4</v>
      </c>
      <c r="H1028" s="209"/>
      <c r="I1028" s="209"/>
      <c r="J1028" s="209"/>
      <c r="K1028" s="145">
        <v>167878</v>
      </c>
      <c r="L1028" s="198">
        <v>32</v>
      </c>
      <c r="M1028" s="199">
        <v>3.7</v>
      </c>
      <c r="N1028" s="140">
        <v>147686418</v>
      </c>
      <c r="O1028" s="145">
        <v>119885</v>
      </c>
      <c r="P1028" s="145">
        <v>66407</v>
      </c>
      <c r="Q1028" s="145">
        <v>28095</v>
      </c>
      <c r="R1028" s="145">
        <v>165059</v>
      </c>
      <c r="S1028" s="145">
        <v>84016</v>
      </c>
      <c r="T1028" s="145">
        <v>513</v>
      </c>
      <c r="U1028" s="145">
        <v>636</v>
      </c>
      <c r="V1028" s="145">
        <v>741</v>
      </c>
      <c r="W1028" s="145">
        <v>127</v>
      </c>
      <c r="X1028" s="145">
        <v>234</v>
      </c>
      <c r="Y1028" s="145">
        <v>335</v>
      </c>
      <c r="Z1028" s="145">
        <v>426</v>
      </c>
      <c r="AA1028" s="136">
        <f>ROUND((T1028+X1028)-MAX(0.3*(T1028-134-275),0),0)</f>
        <v>716</v>
      </c>
      <c r="AB1028" s="136">
        <f>ROUND((U1028+Y1028)-MAX(0.3*(U1028-134-275),0),0)</f>
        <v>903</v>
      </c>
      <c r="AC1028" s="136">
        <f>ROUND((V1028+Z1028)-MAX(0.3*(V1028-134-275),0),0)</f>
        <v>1067</v>
      </c>
      <c r="AD1028" s="203">
        <v>7815.666666666667</v>
      </c>
      <c r="AE1028" s="136">
        <v>513</v>
      </c>
      <c r="AF1028" s="136">
        <v>235</v>
      </c>
      <c r="AG1028" s="136">
        <f>SUM(AE1028:AF1028)</f>
        <v>748</v>
      </c>
      <c r="AH1028" s="136">
        <f>ROUND((AG1028+W1028)-MAX(0.3*(AG1028-134-275),0),0)</f>
        <v>773</v>
      </c>
      <c r="AI1028" s="203">
        <v>258</v>
      </c>
      <c r="AJ1028" s="204">
        <v>7.7</v>
      </c>
      <c r="AK1028" s="136">
        <v>0</v>
      </c>
      <c r="AL1028" s="136">
        <v>96</v>
      </c>
      <c r="AM1028" s="136">
        <v>55</v>
      </c>
      <c r="AN1028" s="6">
        <v>0.64</v>
      </c>
      <c r="AO1028" s="136">
        <v>19</v>
      </c>
      <c r="AP1028" s="136">
        <v>17</v>
      </c>
      <c r="AQ1028" s="6">
        <v>0.53</v>
      </c>
      <c r="AR1028" s="149">
        <v>7.6499999999999999E-2</v>
      </c>
      <c r="AS1028" s="149">
        <v>0.34</v>
      </c>
      <c r="AT1028" s="149">
        <v>0.4</v>
      </c>
      <c r="AU1028" s="149">
        <v>0.4</v>
      </c>
      <c r="AV1028" s="136">
        <v>353</v>
      </c>
      <c r="AW1028" s="136">
        <v>2353</v>
      </c>
      <c r="AX1028" s="136">
        <v>3888</v>
      </c>
      <c r="AY1028" s="136">
        <v>3888</v>
      </c>
      <c r="AZ1028" s="149">
        <v>7.6499999999999999E-2</v>
      </c>
      <c r="BA1028" s="149">
        <v>0.1598</v>
      </c>
      <c r="BB1028" s="149">
        <v>0.21060000000000001</v>
      </c>
      <c r="BC1028" s="149">
        <v>0.21060000000000001</v>
      </c>
      <c r="BD1028" s="138">
        <v>0</v>
      </c>
      <c r="BE1028" s="138"/>
      <c r="BF1028" s="138"/>
      <c r="BG1028" s="136">
        <v>0</v>
      </c>
      <c r="BH1028" s="6">
        <v>5.15</v>
      </c>
      <c r="BI1028" s="6">
        <v>6.15</v>
      </c>
      <c r="BJ1028" s="136">
        <v>48731</v>
      </c>
      <c r="BK1028" s="136">
        <v>7115</v>
      </c>
      <c r="BL1028" s="136">
        <v>510</v>
      </c>
      <c r="BM1028" s="136">
        <v>41106</v>
      </c>
      <c r="BN1028" s="238">
        <v>353855</v>
      </c>
      <c r="BO1028" s="136">
        <v>50867</v>
      </c>
      <c r="BP1028" s="136">
        <v>102958.60754444401</v>
      </c>
      <c r="BQ1028" s="136">
        <v>18681.018122222202</v>
      </c>
      <c r="BR1028" s="136">
        <v>265094.57028888899</v>
      </c>
      <c r="BS1028" s="136">
        <v>38986.524544444401</v>
      </c>
      <c r="BT1028" s="136">
        <v>3184.9830777777802</v>
      </c>
      <c r="BU1028" s="136">
        <v>48432.578200000004</v>
      </c>
    </row>
    <row r="1029" spans="1:73">
      <c r="A1029" s="4" t="s">
        <v>77</v>
      </c>
      <c r="B1029" s="137">
        <v>8</v>
      </c>
      <c r="C1029" s="137">
        <v>2000</v>
      </c>
      <c r="D1029" s="190">
        <v>786373</v>
      </c>
      <c r="E1029" s="141">
        <v>398027</v>
      </c>
      <c r="F1029" s="141">
        <v>15473</v>
      </c>
      <c r="G1029" s="191">
        <v>3.7</v>
      </c>
      <c r="H1029" s="209"/>
      <c r="I1029" s="209"/>
      <c r="J1029" s="209"/>
      <c r="K1029" s="145">
        <v>42473</v>
      </c>
      <c r="L1029" s="198">
        <v>5</v>
      </c>
      <c r="M1029" s="199">
        <v>2.4</v>
      </c>
      <c r="N1029" s="140">
        <v>27074544</v>
      </c>
      <c r="O1029" s="145">
        <v>9876</v>
      </c>
      <c r="P1029" s="145">
        <v>12849</v>
      </c>
      <c r="Q1029" s="145">
        <v>6058</v>
      </c>
      <c r="R1029" s="145">
        <v>32218</v>
      </c>
      <c r="S1029" s="145">
        <v>13463</v>
      </c>
      <c r="T1029" s="145">
        <v>270</v>
      </c>
      <c r="U1029" s="145">
        <v>338</v>
      </c>
      <c r="V1029" s="145">
        <v>407</v>
      </c>
      <c r="W1029" s="145">
        <v>127</v>
      </c>
      <c r="X1029" s="145">
        <v>234</v>
      </c>
      <c r="Y1029" s="145">
        <v>335</v>
      </c>
      <c r="Z1029" s="145">
        <v>426</v>
      </c>
      <c r="AA1029" s="136">
        <f>ROUND((T1029+X1029)-MAX(0.3*(T1029-134-275),0),0)</f>
        <v>504</v>
      </c>
      <c r="AB1029" s="136">
        <f>ROUND((U1029+Y1029)-MAX(0.3*(U1029-134-275),0),0)</f>
        <v>673</v>
      </c>
      <c r="AC1029" s="136">
        <f>ROUND((V1029+Z1029)-MAX(0.3*(V1029-134-275),0),0)</f>
        <v>833</v>
      </c>
      <c r="AD1029" s="203">
        <v>2769.9166666666665</v>
      </c>
      <c r="AE1029" s="136">
        <v>513</v>
      </c>
      <c r="AF1029" s="136">
        <v>0</v>
      </c>
      <c r="AG1029" s="136">
        <f>SUM(AE1029:AF1029)</f>
        <v>513</v>
      </c>
      <c r="AH1029" s="136">
        <f>ROUND((AG1029+W1029)-MAX(0.3*(AG1029-134-275),0),0)</f>
        <v>609</v>
      </c>
      <c r="AI1029" s="203">
        <v>65</v>
      </c>
      <c r="AJ1029" s="204">
        <v>8.4</v>
      </c>
      <c r="AK1029" s="136">
        <v>1</v>
      </c>
      <c r="AL1029" s="136">
        <v>13</v>
      </c>
      <c r="AM1029" s="136">
        <v>28</v>
      </c>
      <c r="AN1029" s="6">
        <v>0.32</v>
      </c>
      <c r="AO1029" s="136">
        <v>13</v>
      </c>
      <c r="AP1029" s="136">
        <v>8</v>
      </c>
      <c r="AQ1029" s="6">
        <v>0.62</v>
      </c>
      <c r="AR1029" s="149">
        <v>7.6499999999999999E-2</v>
      </c>
      <c r="AS1029" s="149">
        <v>0.34</v>
      </c>
      <c r="AT1029" s="149">
        <v>0.4</v>
      </c>
      <c r="AU1029" s="149">
        <v>0.4</v>
      </c>
      <c r="AV1029" s="136">
        <v>353</v>
      </c>
      <c r="AW1029" s="136">
        <v>2353</v>
      </c>
      <c r="AX1029" s="136">
        <v>3888</v>
      </c>
      <c r="AY1029" s="136">
        <v>3888</v>
      </c>
      <c r="AZ1029" s="149">
        <v>7.6499999999999999E-2</v>
      </c>
      <c r="BA1029" s="149">
        <v>0.1598</v>
      </c>
      <c r="BB1029" s="149">
        <v>0.21060000000000001</v>
      </c>
      <c r="BC1029" s="149">
        <v>0.21060000000000001</v>
      </c>
      <c r="BD1029" s="138">
        <v>0</v>
      </c>
      <c r="BE1029" s="138"/>
      <c r="BF1029" s="138"/>
      <c r="BG1029" s="136">
        <v>0</v>
      </c>
      <c r="BH1029" s="6">
        <v>5.15</v>
      </c>
      <c r="BI1029" s="6">
        <v>6.15</v>
      </c>
      <c r="BJ1029" s="136">
        <v>11961</v>
      </c>
      <c r="BK1029" s="136">
        <v>1387</v>
      </c>
      <c r="BL1029" s="136">
        <v>117</v>
      </c>
      <c r="BM1029" s="136">
        <v>10457</v>
      </c>
      <c r="BN1029" s="238">
        <v>97618</v>
      </c>
      <c r="BO1029" s="136">
        <v>15844</v>
      </c>
      <c r="BP1029" s="136">
        <v>27297.947111111102</v>
      </c>
      <c r="BQ1029" s="136">
        <v>5466.4173222222198</v>
      </c>
      <c r="BR1029" s="136">
        <v>71546.086533333306</v>
      </c>
      <c r="BS1029" s="136">
        <v>12313.720744444399</v>
      </c>
      <c r="BT1029" s="136">
        <v>1205.0106555555601</v>
      </c>
      <c r="BU1029" s="136">
        <v>17003.236244444401</v>
      </c>
    </row>
    <row r="1030" spans="1:73">
      <c r="A1030" s="4" t="s">
        <v>78</v>
      </c>
      <c r="B1030" s="137">
        <v>9</v>
      </c>
      <c r="C1030" s="137">
        <v>2000</v>
      </c>
      <c r="D1030" s="190">
        <v>572046</v>
      </c>
      <c r="E1030" s="141">
        <v>293086</v>
      </c>
      <c r="F1030" s="141">
        <v>17383</v>
      </c>
      <c r="G1030" s="191">
        <v>5.6</v>
      </c>
      <c r="H1030" s="209"/>
      <c r="I1030" s="209"/>
      <c r="J1030" s="209"/>
      <c r="K1030" s="145">
        <v>61304</v>
      </c>
      <c r="L1030" s="198">
        <v>6</v>
      </c>
      <c r="M1030" s="199">
        <v>4.9000000000000004</v>
      </c>
      <c r="N1030" s="140">
        <v>24542346</v>
      </c>
      <c r="O1030" s="145">
        <v>17213</v>
      </c>
      <c r="P1030" s="145">
        <v>46528</v>
      </c>
      <c r="Q1030" s="145">
        <v>17439</v>
      </c>
      <c r="R1030" s="145">
        <v>80803</v>
      </c>
      <c r="S1030" s="145">
        <v>36194</v>
      </c>
      <c r="T1030" s="145">
        <v>298</v>
      </c>
      <c r="U1030" s="145">
        <v>379</v>
      </c>
      <c r="V1030" s="145">
        <v>463</v>
      </c>
      <c r="W1030" s="145">
        <v>127</v>
      </c>
      <c r="X1030" s="145">
        <v>234</v>
      </c>
      <c r="Y1030" s="145">
        <v>335</v>
      </c>
      <c r="Z1030" s="145">
        <v>426</v>
      </c>
      <c r="AA1030" s="136">
        <f>ROUND((T1030+X1030)-MAX(0.3*(T1030-134-275),0),0)</f>
        <v>532</v>
      </c>
      <c r="AB1030" s="136">
        <f>ROUND((U1030+Y1030)-MAX(0.3*(U1030-134-275),0),0)</f>
        <v>714</v>
      </c>
      <c r="AC1030" s="136">
        <f>ROUND((V1030+Z1030)-MAX(0.3*(V1030-134-275),0),0)</f>
        <v>873</v>
      </c>
      <c r="AD1030" s="203">
        <v>5219.333333333333</v>
      </c>
      <c r="AE1030" s="136">
        <v>513</v>
      </c>
      <c r="AF1030" s="136">
        <v>0</v>
      </c>
      <c r="AG1030" s="136">
        <f>SUM(AE1030:AF1030)</f>
        <v>513</v>
      </c>
      <c r="AH1030" s="136">
        <f>ROUND((AG1030+W1030)-MAX(0.3*(AG1030-134-275),0),0)</f>
        <v>609</v>
      </c>
      <c r="AI1030" s="203">
        <v>84</v>
      </c>
      <c r="AJ1030" s="204">
        <v>15.2</v>
      </c>
      <c r="AK1030" s="136"/>
      <c r="AL1030" s="136"/>
      <c r="AM1030" s="136"/>
      <c r="AN1030" s="6"/>
      <c r="AO1030" s="136"/>
      <c r="AP1030" s="136"/>
      <c r="AQ1030" s="6"/>
      <c r="AR1030" s="149">
        <v>7.6499999999999999E-2</v>
      </c>
      <c r="AS1030" s="149">
        <v>0.34</v>
      </c>
      <c r="AT1030" s="149">
        <v>0.4</v>
      </c>
      <c r="AU1030" s="149">
        <v>0.4</v>
      </c>
      <c r="AV1030" s="136">
        <v>353</v>
      </c>
      <c r="AW1030" s="136">
        <v>2353</v>
      </c>
      <c r="AX1030" s="136">
        <v>3888</v>
      </c>
      <c r="AY1030" s="136">
        <v>3888</v>
      </c>
      <c r="AZ1030" s="149">
        <v>7.6499999999999999E-2</v>
      </c>
      <c r="BA1030" s="149">
        <v>0.1598</v>
      </c>
      <c r="BB1030" s="149">
        <v>0.21060000000000001</v>
      </c>
      <c r="BC1030" s="149">
        <v>0.21060000000000001</v>
      </c>
      <c r="BD1030" s="138">
        <v>0.1</v>
      </c>
      <c r="BE1030" s="138"/>
      <c r="BF1030" s="138"/>
      <c r="BG1030" s="136">
        <v>1</v>
      </c>
      <c r="BH1030" s="6">
        <v>5.15</v>
      </c>
      <c r="BI1030" s="6">
        <v>6.15</v>
      </c>
      <c r="BJ1030" s="136">
        <v>20073</v>
      </c>
      <c r="BK1030" s="136">
        <v>2524</v>
      </c>
      <c r="BL1030" s="136">
        <v>190</v>
      </c>
      <c r="BM1030" s="136">
        <v>17359</v>
      </c>
      <c r="BN1030" s="238">
        <v>127279</v>
      </c>
      <c r="BO1030" s="136">
        <v>15060</v>
      </c>
      <c r="BP1030" s="136">
        <v>41608.5784444444</v>
      </c>
      <c r="BQ1030" s="136">
        <v>1807.86533333333</v>
      </c>
      <c r="BR1030" s="136">
        <v>47203.284200000002</v>
      </c>
      <c r="BS1030" s="136">
        <v>16805.476522222201</v>
      </c>
      <c r="BT1030" s="136">
        <v>613.90086666666696</v>
      </c>
      <c r="BU1030" s="136">
        <v>18360.062333333299</v>
      </c>
    </row>
    <row r="1031" spans="1:73">
      <c r="A1031" s="4" t="s">
        <v>80</v>
      </c>
      <c r="B1031" s="137">
        <v>10</v>
      </c>
      <c r="C1031" s="137">
        <v>2000</v>
      </c>
      <c r="D1031" s="190">
        <v>16047515</v>
      </c>
      <c r="E1031" s="141">
        <v>7565981</v>
      </c>
      <c r="F1031" s="141">
        <v>290914</v>
      </c>
      <c r="G1031" s="191">
        <v>3.7</v>
      </c>
      <c r="H1031" s="209"/>
      <c r="I1031" s="209"/>
      <c r="J1031" s="209"/>
      <c r="K1031" s="145">
        <v>491450</v>
      </c>
      <c r="L1031" s="198">
        <v>419</v>
      </c>
      <c r="M1031" s="199">
        <v>10.6</v>
      </c>
      <c r="N1031" s="140">
        <v>477315998</v>
      </c>
      <c r="O1031" s="145">
        <v>264347</v>
      </c>
      <c r="P1031" s="145">
        <v>150636</v>
      </c>
      <c r="Q1031" s="145">
        <v>67355</v>
      </c>
      <c r="R1031" s="145">
        <v>882341</v>
      </c>
      <c r="S1031" s="145">
        <v>415788</v>
      </c>
      <c r="T1031" s="145">
        <v>241</v>
      </c>
      <c r="U1031" s="145">
        <v>303</v>
      </c>
      <c r="V1031" s="145">
        <v>364</v>
      </c>
      <c r="W1031" s="145">
        <v>127</v>
      </c>
      <c r="X1031" s="145">
        <v>234</v>
      </c>
      <c r="Y1031" s="145">
        <v>335</v>
      </c>
      <c r="Z1031" s="145">
        <v>426</v>
      </c>
      <c r="AA1031" s="136">
        <f>ROUND((T1031+X1031)-MAX(0.3*(T1031-134-275),0),0)</f>
        <v>475</v>
      </c>
      <c r="AB1031" s="136">
        <f>ROUND((U1031+Y1031)-MAX(0.3*(U1031-134-275),0),0)</f>
        <v>638</v>
      </c>
      <c r="AC1031" s="136">
        <f>ROUND((V1031+Z1031)-MAX(0.3*(V1031-134-275),0),0)</f>
        <v>790</v>
      </c>
      <c r="AD1031" s="203">
        <v>37399.916666666664</v>
      </c>
      <c r="AE1031" s="136">
        <v>513</v>
      </c>
      <c r="AF1031" s="136">
        <v>0</v>
      </c>
      <c r="AG1031" s="136">
        <f>SUM(AE1031:AF1031)</f>
        <v>513</v>
      </c>
      <c r="AH1031" s="136">
        <f>ROUND((AG1031+W1031)-MAX(0.3*(AG1031-134-275),0),0)</f>
        <v>609</v>
      </c>
      <c r="AI1031" s="203">
        <v>1754</v>
      </c>
      <c r="AJ1031" s="204">
        <v>11</v>
      </c>
      <c r="AK1031" s="136">
        <v>0</v>
      </c>
      <c r="AL1031" s="136">
        <v>57</v>
      </c>
      <c r="AM1031" s="136">
        <v>63</v>
      </c>
      <c r="AN1031" s="6">
        <v>0.48</v>
      </c>
      <c r="AO1031" s="136">
        <v>17</v>
      </c>
      <c r="AP1031" s="136">
        <v>23</v>
      </c>
      <c r="AQ1031" s="6">
        <v>0.43</v>
      </c>
      <c r="AR1031" s="149">
        <v>7.6499999999999999E-2</v>
      </c>
      <c r="AS1031" s="149">
        <v>0.34</v>
      </c>
      <c r="AT1031" s="149">
        <v>0.4</v>
      </c>
      <c r="AU1031" s="149">
        <v>0.4</v>
      </c>
      <c r="AV1031" s="136">
        <v>353</v>
      </c>
      <c r="AW1031" s="136">
        <v>2353</v>
      </c>
      <c r="AX1031" s="136">
        <v>3888</v>
      </c>
      <c r="AY1031" s="136">
        <v>3888</v>
      </c>
      <c r="AZ1031" s="149">
        <v>7.6499999999999999E-2</v>
      </c>
      <c r="BA1031" s="149">
        <v>0.1598</v>
      </c>
      <c r="BB1031" s="149">
        <v>0.21060000000000001</v>
      </c>
      <c r="BC1031" s="149">
        <v>0.21060000000000001</v>
      </c>
      <c r="BD1031" s="138">
        <v>0</v>
      </c>
      <c r="BE1031" s="138"/>
      <c r="BF1031" s="138"/>
      <c r="BG1031" s="136">
        <v>0</v>
      </c>
      <c r="BH1031" s="6">
        <v>5.15</v>
      </c>
      <c r="BI1031" s="6">
        <v>5.15</v>
      </c>
      <c r="BJ1031" s="136">
        <v>376555</v>
      </c>
      <c r="BK1031" s="136">
        <v>94038</v>
      </c>
      <c r="BL1031" s="136">
        <v>3109</v>
      </c>
      <c r="BM1031" s="136">
        <v>279408</v>
      </c>
      <c r="BN1031" s="238">
        <v>1717152</v>
      </c>
      <c r="BO1031" s="136">
        <v>296298</v>
      </c>
      <c r="BP1031" s="136">
        <v>744641.28269999998</v>
      </c>
      <c r="BQ1031" s="136">
        <v>137606.18577777801</v>
      </c>
      <c r="BR1031" s="136">
        <v>1322451.5162555601</v>
      </c>
      <c r="BS1031" s="136">
        <v>330979.65418888902</v>
      </c>
      <c r="BT1031" s="136">
        <v>31898.056511111099</v>
      </c>
      <c r="BU1031" s="136">
        <v>415223.30098888901</v>
      </c>
    </row>
    <row r="1032" spans="1:73">
      <c r="A1032" s="4" t="s">
        <v>81</v>
      </c>
      <c r="B1032" s="137">
        <v>11</v>
      </c>
      <c r="C1032" s="137">
        <v>2000</v>
      </c>
      <c r="D1032" s="190">
        <v>8227303</v>
      </c>
      <c r="E1032" s="141">
        <v>4071557</v>
      </c>
      <c r="F1032" s="141">
        <v>150696</v>
      </c>
      <c r="G1032" s="191">
        <v>3.6</v>
      </c>
      <c r="H1032" s="209"/>
      <c r="I1032" s="209"/>
      <c r="J1032" s="209"/>
      <c r="K1032" s="145">
        <v>305721</v>
      </c>
      <c r="L1032" s="198">
        <v>161</v>
      </c>
      <c r="M1032" s="199">
        <v>6.9</v>
      </c>
      <c r="N1032" s="140">
        <v>236451759</v>
      </c>
      <c r="O1032" s="145">
        <v>70987</v>
      </c>
      <c r="P1032" s="145">
        <v>128607</v>
      </c>
      <c r="Q1032" s="145">
        <v>52928</v>
      </c>
      <c r="R1032" s="145">
        <v>559468</v>
      </c>
      <c r="S1032" s="145">
        <v>229500</v>
      </c>
      <c r="T1032" s="145">
        <v>235</v>
      </c>
      <c r="U1032" s="145">
        <v>280</v>
      </c>
      <c r="V1032" s="145">
        <v>330</v>
      </c>
      <c r="W1032" s="145">
        <v>127</v>
      </c>
      <c r="X1032" s="145">
        <v>234</v>
      </c>
      <c r="Y1032" s="145">
        <v>335</v>
      </c>
      <c r="Z1032" s="145">
        <v>426</v>
      </c>
      <c r="AA1032" s="136">
        <f>ROUND((T1032+X1032)-MAX(0.3*(T1032-134-275),0),0)</f>
        <v>469</v>
      </c>
      <c r="AB1032" s="136">
        <f>ROUND((U1032+Y1032)-MAX(0.3*(U1032-134-275),0),0)</f>
        <v>615</v>
      </c>
      <c r="AC1032" s="136">
        <f>ROUND((V1032+Z1032)-MAX(0.3*(V1032-134-275),0),0)</f>
        <v>756</v>
      </c>
      <c r="AD1032" s="203">
        <v>23639.75</v>
      </c>
      <c r="AE1032" s="136">
        <v>513</v>
      </c>
      <c r="AF1032" s="136">
        <v>0</v>
      </c>
      <c r="AG1032" s="136">
        <f>SUM(AE1032:AF1032)</f>
        <v>513</v>
      </c>
      <c r="AH1032" s="136">
        <f>ROUND((AG1032+W1032)-MAX(0.3*(AG1032-134-275),0),0)</f>
        <v>609</v>
      </c>
      <c r="AI1032" s="203">
        <v>982</v>
      </c>
      <c r="AJ1032" s="204">
        <v>12.1</v>
      </c>
      <c r="AK1032" s="136">
        <v>1</v>
      </c>
      <c r="AL1032" s="136">
        <v>102</v>
      </c>
      <c r="AM1032" s="136">
        <v>78</v>
      </c>
      <c r="AN1032" s="6">
        <v>0.56999999999999995</v>
      </c>
      <c r="AO1032" s="136">
        <v>34</v>
      </c>
      <c r="AP1032" s="136">
        <v>22</v>
      </c>
      <c r="AQ1032" s="6">
        <v>0.61</v>
      </c>
      <c r="AR1032" s="149">
        <v>7.6499999999999999E-2</v>
      </c>
      <c r="AS1032" s="149">
        <v>0.34</v>
      </c>
      <c r="AT1032" s="149">
        <v>0.4</v>
      </c>
      <c r="AU1032" s="149">
        <v>0.4</v>
      </c>
      <c r="AV1032" s="136">
        <v>353</v>
      </c>
      <c r="AW1032" s="136">
        <v>2353</v>
      </c>
      <c r="AX1032" s="136">
        <v>3888</v>
      </c>
      <c r="AY1032" s="136">
        <v>3888</v>
      </c>
      <c r="AZ1032" s="149">
        <v>7.6499999999999999E-2</v>
      </c>
      <c r="BA1032" s="149">
        <v>0.1598</v>
      </c>
      <c r="BB1032" s="149">
        <v>0.21060000000000001</v>
      </c>
      <c r="BC1032" s="149">
        <v>0.21060000000000001</v>
      </c>
      <c r="BD1032" s="138">
        <v>0</v>
      </c>
      <c r="BE1032" s="138"/>
      <c r="BF1032" s="138"/>
      <c r="BG1032" s="136">
        <v>0</v>
      </c>
      <c r="BH1032" s="6">
        <v>5.15</v>
      </c>
      <c r="BI1032" s="6">
        <v>3.25</v>
      </c>
      <c r="BJ1032" s="136">
        <v>196780</v>
      </c>
      <c r="BK1032" s="136">
        <v>34112</v>
      </c>
      <c r="BL1032" s="136">
        <v>2264</v>
      </c>
      <c r="BM1032" s="136">
        <v>160404</v>
      </c>
      <c r="BN1032" s="238">
        <v>886542</v>
      </c>
      <c r="BO1032" s="136">
        <v>216319</v>
      </c>
      <c r="BP1032" s="136">
        <v>471353.77244444401</v>
      </c>
      <c r="BQ1032" s="136">
        <v>93079.7827777778</v>
      </c>
      <c r="BR1032" s="136">
        <v>1065361.5006555601</v>
      </c>
      <c r="BS1032" s="136">
        <v>258931.03675555601</v>
      </c>
      <c r="BT1032" s="136">
        <v>31695.6586444444</v>
      </c>
      <c r="BU1032" s="136">
        <v>367308.76182222198</v>
      </c>
    </row>
    <row r="1033" spans="1:73">
      <c r="A1033" s="4" t="s">
        <v>82</v>
      </c>
      <c r="B1033" s="137">
        <v>12</v>
      </c>
      <c r="C1033" s="137">
        <v>2000</v>
      </c>
      <c r="D1033" s="190">
        <v>1213519</v>
      </c>
      <c r="E1033" s="141">
        <v>580214</v>
      </c>
      <c r="F1033" s="141">
        <v>25733</v>
      </c>
      <c r="G1033" s="191">
        <v>4.2</v>
      </c>
      <c r="H1033" s="209"/>
      <c r="I1033" s="209"/>
      <c r="J1033" s="209"/>
      <c r="K1033" s="145">
        <v>41348</v>
      </c>
      <c r="L1033" s="198">
        <v>11</v>
      </c>
      <c r="M1033" s="199">
        <v>3.5</v>
      </c>
      <c r="N1033" s="140">
        <v>35680722</v>
      </c>
      <c r="O1033" s="145">
        <v>18893</v>
      </c>
      <c r="P1033" s="145">
        <v>47136</v>
      </c>
      <c r="Q1033" s="145">
        <v>14438</v>
      </c>
      <c r="R1033" s="145">
        <v>118041</v>
      </c>
      <c r="S1033" s="145">
        <v>54212</v>
      </c>
      <c r="T1033" s="145">
        <v>452</v>
      </c>
      <c r="U1033" s="145">
        <v>570</v>
      </c>
      <c r="V1033" s="145">
        <v>687</v>
      </c>
      <c r="W1033" s="145">
        <v>199</v>
      </c>
      <c r="X1033" s="145">
        <v>365</v>
      </c>
      <c r="Y1033" s="145">
        <v>523</v>
      </c>
      <c r="Z1033" s="145">
        <v>664</v>
      </c>
      <c r="AA1033" s="136">
        <f>ROUND((T1033+X1033)-MAX(0.3*(T1033-189-393),0),0)</f>
        <v>817</v>
      </c>
      <c r="AB1033" s="136">
        <f>ROUND((U1033+Y1033)-MAX(0.3*(U1033-189-393),0),0)</f>
        <v>1093</v>
      </c>
      <c r="AC1033" s="136">
        <f>ROUND((V1033+Z1033)-MAX(0.3*(V1033-189-393),0),0)</f>
        <v>1320</v>
      </c>
      <c r="AD1033" s="203">
        <v>2118.6666666666665</v>
      </c>
      <c r="AE1033" s="136">
        <v>513</v>
      </c>
      <c r="AF1033" s="136">
        <v>5</v>
      </c>
      <c r="AG1033" s="136">
        <f>SUM(AE1033:AF1033)</f>
        <v>518</v>
      </c>
      <c r="AH1033" s="136">
        <f>ROUND((AG1033+W1033)-MAX(0.3*(AG1033-189-393),0),0)</f>
        <v>717</v>
      </c>
      <c r="AI1033" s="203">
        <v>106</v>
      </c>
      <c r="AJ1033" s="204">
        <v>8.9</v>
      </c>
      <c r="AK1033" s="136">
        <v>1</v>
      </c>
      <c r="AL1033" s="136">
        <v>39</v>
      </c>
      <c r="AM1033" s="136">
        <v>12</v>
      </c>
      <c r="AN1033" s="6">
        <v>0.76</v>
      </c>
      <c r="AO1033" s="136">
        <v>23</v>
      </c>
      <c r="AP1033" s="136">
        <v>2</v>
      </c>
      <c r="AQ1033" s="6">
        <v>0.92</v>
      </c>
      <c r="AR1033" s="149">
        <v>7.6499999999999999E-2</v>
      </c>
      <c r="AS1033" s="149">
        <v>0.34</v>
      </c>
      <c r="AT1033" s="149">
        <v>0.4</v>
      </c>
      <c r="AU1033" s="149">
        <v>0.4</v>
      </c>
      <c r="AV1033" s="136">
        <v>353</v>
      </c>
      <c r="AW1033" s="136">
        <v>2353</v>
      </c>
      <c r="AX1033" s="136">
        <v>3888</v>
      </c>
      <c r="AY1033" s="136">
        <v>3888</v>
      </c>
      <c r="AZ1033" s="149">
        <v>7.6499999999999999E-2</v>
      </c>
      <c r="BA1033" s="149">
        <v>0.1598</v>
      </c>
      <c r="BB1033" s="149">
        <v>0.21060000000000001</v>
      </c>
      <c r="BC1033" s="149">
        <v>0.21060000000000001</v>
      </c>
      <c r="BD1033" s="138">
        <v>0</v>
      </c>
      <c r="BE1033" s="138"/>
      <c r="BF1033" s="138"/>
      <c r="BG1033" s="136">
        <v>0</v>
      </c>
      <c r="BH1033" s="6">
        <v>5.15</v>
      </c>
      <c r="BI1033" s="6">
        <v>5.25</v>
      </c>
      <c r="BJ1033" s="136">
        <v>21009</v>
      </c>
      <c r="BK1033" s="136">
        <v>7047</v>
      </c>
      <c r="BL1033" s="136">
        <v>168</v>
      </c>
      <c r="BM1033" s="136">
        <v>13794</v>
      </c>
      <c r="BN1033" s="238">
        <v>152410</v>
      </c>
      <c r="BO1033" s="136">
        <v>32080</v>
      </c>
      <c r="BP1033" s="136">
        <v>51577.554577777802</v>
      </c>
      <c r="BQ1033" s="136">
        <v>14658.5098555556</v>
      </c>
      <c r="BR1033" s="136">
        <v>143107.63514444401</v>
      </c>
      <c r="BS1033" s="136">
        <v>22065.1057666667</v>
      </c>
      <c r="BT1033" s="136">
        <v>3763.232</v>
      </c>
      <c r="BU1033" s="136">
        <v>37981.900999999998</v>
      </c>
    </row>
    <row r="1034" spans="1:73">
      <c r="A1034" s="4" t="s">
        <v>83</v>
      </c>
      <c r="B1034" s="137">
        <v>13</v>
      </c>
      <c r="C1034" s="137">
        <v>2000</v>
      </c>
      <c r="D1034" s="190">
        <v>1299430</v>
      </c>
      <c r="E1034" s="141">
        <v>628844</v>
      </c>
      <c r="F1034" s="141">
        <v>30980</v>
      </c>
      <c r="G1034" s="191">
        <v>4.7</v>
      </c>
      <c r="H1034" s="209"/>
      <c r="I1034" s="209"/>
      <c r="J1034" s="209"/>
      <c r="K1034" s="145">
        <v>38356</v>
      </c>
      <c r="L1034" s="198">
        <v>39</v>
      </c>
      <c r="M1034" s="199">
        <v>9.8000000000000007</v>
      </c>
      <c r="N1034" s="140">
        <v>32598344</v>
      </c>
      <c r="O1034" s="145">
        <v>88130</v>
      </c>
      <c r="P1034" s="145">
        <v>2309</v>
      </c>
      <c r="Q1034" s="145">
        <v>1275</v>
      </c>
      <c r="R1034" s="145">
        <v>58191</v>
      </c>
      <c r="S1034" s="145">
        <v>23174</v>
      </c>
      <c r="T1034" s="145">
        <v>293</v>
      </c>
      <c r="U1034" s="145">
        <v>293</v>
      </c>
      <c r="V1034" s="145">
        <v>293</v>
      </c>
      <c r="W1034" s="145">
        <v>127</v>
      </c>
      <c r="X1034" s="145">
        <v>234</v>
      </c>
      <c r="Y1034" s="145">
        <v>335</v>
      </c>
      <c r="Z1034" s="145">
        <v>426</v>
      </c>
      <c r="AA1034" s="136">
        <f>ROUND((T1034+X1034)-MAX(0.3*(T1034-134-275),0),0)</f>
        <v>527</v>
      </c>
      <c r="AB1034" s="136">
        <f>ROUND((U1034+Y1034)-MAX(0.3*(U1034-134-275),0),0)</f>
        <v>628</v>
      </c>
      <c r="AC1034" s="136">
        <f>ROUND((V1034+Z1034)-MAX(0.3*(V1034-134-275),0),0)</f>
        <v>719</v>
      </c>
      <c r="AD1034" s="203">
        <v>878.91666666666663</v>
      </c>
      <c r="AE1034" s="136">
        <v>513</v>
      </c>
      <c r="AF1034" s="136">
        <v>53</v>
      </c>
      <c r="AG1034" s="136">
        <f>SUM(AE1034:AF1034)</f>
        <v>566</v>
      </c>
      <c r="AH1034" s="136">
        <f>ROUND((AG1034+W1034)-MAX(0.3*(AG1034-134-275),0),0)</f>
        <v>646</v>
      </c>
      <c r="AI1034" s="203">
        <v>162</v>
      </c>
      <c r="AJ1034" s="204">
        <v>12.5</v>
      </c>
      <c r="AK1034" s="136">
        <v>0</v>
      </c>
      <c r="AL1034" s="136">
        <v>11</v>
      </c>
      <c r="AM1034" s="136">
        <v>59</v>
      </c>
      <c r="AN1034" s="6">
        <v>0.16</v>
      </c>
      <c r="AO1034" s="136">
        <v>5</v>
      </c>
      <c r="AP1034" s="136">
        <v>30</v>
      </c>
      <c r="AQ1034" s="6">
        <v>0.14000000000000001</v>
      </c>
      <c r="AR1034" s="149">
        <v>7.6499999999999999E-2</v>
      </c>
      <c r="AS1034" s="149">
        <v>0.34</v>
      </c>
      <c r="AT1034" s="149">
        <v>0.4</v>
      </c>
      <c r="AU1034" s="149">
        <v>0.4</v>
      </c>
      <c r="AV1034" s="136">
        <v>353</v>
      </c>
      <c r="AW1034" s="136">
        <v>2353</v>
      </c>
      <c r="AX1034" s="136">
        <v>3888</v>
      </c>
      <c r="AY1034" s="136">
        <v>3888</v>
      </c>
      <c r="AZ1034" s="149">
        <v>7.6499999999999999E-2</v>
      </c>
      <c r="BA1034" s="149">
        <v>0.1598</v>
      </c>
      <c r="BB1034" s="149">
        <v>0.21060000000000001</v>
      </c>
      <c r="BC1034" s="149">
        <v>0.21060000000000001</v>
      </c>
      <c r="BD1034" s="138">
        <v>0</v>
      </c>
      <c r="BE1034" s="138"/>
      <c r="BF1034" s="138"/>
      <c r="BG1034" s="136">
        <v>0</v>
      </c>
      <c r="BH1034" s="6">
        <v>5.15</v>
      </c>
      <c r="BI1034" s="6">
        <v>6.15</v>
      </c>
      <c r="BJ1034" s="136">
        <v>18347</v>
      </c>
      <c r="BK1034" s="136">
        <v>1839</v>
      </c>
      <c r="BL1034" s="136">
        <v>182</v>
      </c>
      <c r="BM1034" s="136">
        <v>16326</v>
      </c>
      <c r="BN1034" s="238">
        <v>114331</v>
      </c>
      <c r="BO1034" s="136">
        <v>31286</v>
      </c>
      <c r="BP1034" s="136">
        <v>52212.800233333299</v>
      </c>
      <c r="BQ1034" s="136">
        <v>18584.410133333298</v>
      </c>
      <c r="BR1034" s="136">
        <v>142778.73667777801</v>
      </c>
      <c r="BS1034" s="136">
        <v>18498.613311111101</v>
      </c>
      <c r="BT1034" s="136">
        <v>2779.2988333333301</v>
      </c>
      <c r="BU1034" s="136">
        <v>26332.734033333301</v>
      </c>
    </row>
    <row r="1035" spans="1:73">
      <c r="A1035" s="4" t="s">
        <v>84</v>
      </c>
      <c r="B1035" s="137">
        <v>14</v>
      </c>
      <c r="C1035" s="137">
        <v>2000</v>
      </c>
      <c r="D1035" s="190">
        <v>12434161</v>
      </c>
      <c r="E1035" s="141">
        <v>6211404</v>
      </c>
      <c r="F1035" s="141">
        <v>282062</v>
      </c>
      <c r="G1035" s="191">
        <v>4.3</v>
      </c>
      <c r="H1035" s="209"/>
      <c r="I1035" s="209"/>
      <c r="J1035" s="209"/>
      <c r="K1035" s="145">
        <v>494485</v>
      </c>
      <c r="L1035" s="198">
        <v>168</v>
      </c>
      <c r="M1035" s="199">
        <v>5.0999999999999996</v>
      </c>
      <c r="N1035" s="140">
        <v>412843444</v>
      </c>
      <c r="O1035" s="145">
        <v>56511</v>
      </c>
      <c r="P1035" s="145">
        <v>254238</v>
      </c>
      <c r="Q1035" s="145">
        <v>83917</v>
      </c>
      <c r="R1035" s="145">
        <v>760472</v>
      </c>
      <c r="S1035" s="145">
        <v>329280</v>
      </c>
      <c r="T1035" s="145">
        <v>278</v>
      </c>
      <c r="U1035" s="145">
        <v>377</v>
      </c>
      <c r="V1035" s="145">
        <v>414</v>
      </c>
      <c r="W1035" s="145">
        <v>127</v>
      </c>
      <c r="X1035" s="145">
        <v>234</v>
      </c>
      <c r="Y1035" s="145">
        <v>335</v>
      </c>
      <c r="Z1035" s="145">
        <v>426</v>
      </c>
      <c r="AA1035" s="136">
        <f>ROUND((T1035+X1035)-MAX(0.3*(T1035-134-275),0),0)</f>
        <v>512</v>
      </c>
      <c r="AB1035" s="136">
        <f>ROUND((U1035+Y1035)-MAX(0.3*(U1035-134-275),0),0)</f>
        <v>712</v>
      </c>
      <c r="AC1035" s="136">
        <f>ROUND((V1035+Z1035)-MAX(0.3*(V1035-134-275),0),0)</f>
        <v>839</v>
      </c>
      <c r="AD1035" s="203">
        <v>23402.25</v>
      </c>
      <c r="AE1035" s="136">
        <v>513</v>
      </c>
      <c r="AF1035" s="136">
        <v>0</v>
      </c>
      <c r="AG1035" s="136">
        <f>SUM(AE1035:AF1035)</f>
        <v>513</v>
      </c>
      <c r="AH1035" s="136">
        <f>ROUND((AG1035+W1035)-MAX(0.3*(AG1035-134-275),0),0)</f>
        <v>609</v>
      </c>
      <c r="AI1035" s="203">
        <v>1307</v>
      </c>
      <c r="AJ1035" s="204">
        <v>10.7</v>
      </c>
      <c r="AK1035" s="136">
        <v>0</v>
      </c>
      <c r="AL1035" s="136">
        <v>60</v>
      </c>
      <c r="AM1035" s="136">
        <v>58</v>
      </c>
      <c r="AN1035" s="6">
        <v>0.51</v>
      </c>
      <c r="AO1035" s="136">
        <v>28</v>
      </c>
      <c r="AP1035" s="136">
        <v>31</v>
      </c>
      <c r="AQ1035" s="6">
        <v>0.47</v>
      </c>
      <c r="AR1035" s="149">
        <v>7.6499999999999999E-2</v>
      </c>
      <c r="AS1035" s="149">
        <v>0.34</v>
      </c>
      <c r="AT1035" s="149">
        <v>0.4</v>
      </c>
      <c r="AU1035" s="149">
        <v>0.4</v>
      </c>
      <c r="AV1035" s="136">
        <v>353</v>
      </c>
      <c r="AW1035" s="136">
        <v>2353</v>
      </c>
      <c r="AX1035" s="136">
        <v>3888</v>
      </c>
      <c r="AY1035" s="136">
        <v>3888</v>
      </c>
      <c r="AZ1035" s="149">
        <v>7.6499999999999999E-2</v>
      </c>
      <c r="BA1035" s="149">
        <v>0.1598</v>
      </c>
      <c r="BB1035" s="149">
        <v>0.21060000000000001</v>
      </c>
      <c r="BC1035" s="149">
        <v>0.21060000000000001</v>
      </c>
      <c r="BD1035" s="138">
        <v>0.05</v>
      </c>
      <c r="BE1035" s="138"/>
      <c r="BF1035" s="138"/>
      <c r="BG1035" s="136">
        <v>0</v>
      </c>
      <c r="BH1035" s="6">
        <v>5.15</v>
      </c>
      <c r="BI1035" s="6">
        <v>5.15</v>
      </c>
      <c r="BJ1035" s="136">
        <v>248833</v>
      </c>
      <c r="BK1035" s="136">
        <v>32541</v>
      </c>
      <c r="BL1035" s="136">
        <v>2374</v>
      </c>
      <c r="BM1035" s="136">
        <v>213918</v>
      </c>
      <c r="BN1035" s="238">
        <v>1427064</v>
      </c>
      <c r="BO1035" s="136">
        <v>120648</v>
      </c>
      <c r="BP1035" s="136">
        <v>574503.387788889</v>
      </c>
      <c r="BQ1035" s="136">
        <v>69086.808399999994</v>
      </c>
      <c r="BR1035" s="136">
        <v>1057806.9039888899</v>
      </c>
      <c r="BS1035" s="136">
        <v>171200.98406666701</v>
      </c>
      <c r="BT1035" s="136">
        <v>8920.8476111111104</v>
      </c>
      <c r="BU1035" s="136">
        <v>202571.73678888899</v>
      </c>
    </row>
    <row r="1036" spans="1:73">
      <c r="A1036" s="4" t="s">
        <v>85</v>
      </c>
      <c r="B1036" s="137">
        <v>15</v>
      </c>
      <c r="C1036" s="137">
        <v>2000</v>
      </c>
      <c r="D1036" s="190">
        <v>6091866</v>
      </c>
      <c r="E1036" s="141">
        <v>3029073</v>
      </c>
      <c r="F1036" s="141">
        <v>97306</v>
      </c>
      <c r="G1036" s="191">
        <v>3.1</v>
      </c>
      <c r="H1036" s="209"/>
      <c r="I1036" s="209"/>
      <c r="J1036" s="209"/>
      <c r="K1036" s="145">
        <v>206381</v>
      </c>
      <c r="L1036" s="198">
        <v>99</v>
      </c>
      <c r="M1036" s="199">
        <v>6.2</v>
      </c>
      <c r="N1036" s="140">
        <v>171538788</v>
      </c>
      <c r="O1036" s="145">
        <v>25915</v>
      </c>
      <c r="P1036" s="145">
        <v>99073</v>
      </c>
      <c r="Q1036" s="145">
        <v>35872</v>
      </c>
      <c r="R1036" s="145">
        <v>300314</v>
      </c>
      <c r="S1036" s="145">
        <v>127875</v>
      </c>
      <c r="T1036" s="145">
        <v>229</v>
      </c>
      <c r="U1036" s="145">
        <v>288</v>
      </c>
      <c r="V1036" s="145">
        <v>346</v>
      </c>
      <c r="W1036" s="145">
        <v>127</v>
      </c>
      <c r="X1036" s="145">
        <v>234</v>
      </c>
      <c r="Y1036" s="145">
        <v>335</v>
      </c>
      <c r="Z1036" s="145">
        <v>426</v>
      </c>
      <c r="AA1036" s="136">
        <f>ROUND((T1036+X1036)-MAX(0.3*(T1036-134-275),0),0)</f>
        <v>463</v>
      </c>
      <c r="AB1036" s="136">
        <f>ROUND((U1036+Y1036)-MAX(0.3*(U1036-134-275),0),0)</f>
        <v>623</v>
      </c>
      <c r="AC1036" s="136">
        <f>ROUND((V1036+Z1036)-MAX(0.3*(V1036-134-275),0),0)</f>
        <v>772</v>
      </c>
      <c r="AD1036" s="203">
        <v>3342.0833333333335</v>
      </c>
      <c r="AE1036" s="136">
        <v>513</v>
      </c>
      <c r="AF1036" s="136">
        <v>0</v>
      </c>
      <c r="AG1036" s="136">
        <f>SUM(AE1036:AF1036)</f>
        <v>513</v>
      </c>
      <c r="AH1036" s="136">
        <f>ROUND((AG1036+W1036)-MAX(0.3*(AG1036-134-275),0),0)</f>
        <v>609</v>
      </c>
      <c r="AI1036" s="203">
        <v>513</v>
      </c>
      <c r="AJ1036" s="204">
        <v>8.5</v>
      </c>
      <c r="AK1036" s="136">
        <v>1</v>
      </c>
      <c r="AL1036" s="136">
        <v>50</v>
      </c>
      <c r="AM1036" s="136">
        <v>50</v>
      </c>
      <c r="AN1036" s="6">
        <v>0.5</v>
      </c>
      <c r="AO1036" s="136">
        <v>19</v>
      </c>
      <c r="AP1036" s="136">
        <v>31</v>
      </c>
      <c r="AQ1036" s="6">
        <v>0.38</v>
      </c>
      <c r="AR1036" s="149">
        <v>7.6499999999999999E-2</v>
      </c>
      <c r="AS1036" s="149">
        <v>0.34</v>
      </c>
      <c r="AT1036" s="149">
        <v>0.4</v>
      </c>
      <c r="AU1036" s="149">
        <v>0.4</v>
      </c>
      <c r="AV1036" s="136">
        <v>353</v>
      </c>
      <c r="AW1036" s="136">
        <v>2353</v>
      </c>
      <c r="AX1036" s="136">
        <v>3888</v>
      </c>
      <c r="AY1036" s="136">
        <v>3888</v>
      </c>
      <c r="AZ1036" s="149">
        <v>7.6499999999999999E-2</v>
      </c>
      <c r="BA1036" s="149">
        <v>0.1598</v>
      </c>
      <c r="BB1036" s="149">
        <v>0.21060000000000001</v>
      </c>
      <c r="BC1036" s="149">
        <v>0.21060000000000001</v>
      </c>
      <c r="BD1036" s="138">
        <v>0</v>
      </c>
      <c r="BE1036" s="138"/>
      <c r="BF1036" s="138"/>
      <c r="BG1036" s="136">
        <v>0</v>
      </c>
      <c r="BH1036" s="6">
        <v>5.15</v>
      </c>
      <c r="BI1036" s="6">
        <v>5.15</v>
      </c>
      <c r="BJ1036" s="136">
        <v>88017</v>
      </c>
      <c r="BK1036" s="136">
        <v>7309</v>
      </c>
      <c r="BL1036" s="136">
        <v>1045</v>
      </c>
      <c r="BM1036" s="136">
        <v>79663</v>
      </c>
      <c r="BN1036" s="238">
        <v>603128</v>
      </c>
      <c r="BO1036" s="136">
        <v>60793</v>
      </c>
      <c r="BP1036" s="136">
        <v>182061.003588889</v>
      </c>
      <c r="BQ1036" s="136">
        <v>48687.958266666697</v>
      </c>
      <c r="BR1036" s="136">
        <v>622399.37671111105</v>
      </c>
      <c r="BS1036" s="136">
        <v>76492.770900000003</v>
      </c>
      <c r="BT1036" s="136">
        <v>9992.3175333333293</v>
      </c>
      <c r="BU1036" s="136">
        <v>110528.3471</v>
      </c>
    </row>
    <row r="1037" spans="1:73">
      <c r="A1037" s="4" t="s">
        <v>86</v>
      </c>
      <c r="B1037" s="137">
        <v>16</v>
      </c>
      <c r="C1037" s="137">
        <v>2000</v>
      </c>
      <c r="D1037" s="190">
        <v>2929067</v>
      </c>
      <c r="E1037" s="141">
        <v>1548636</v>
      </c>
      <c r="F1037" s="141">
        <v>41817</v>
      </c>
      <c r="G1037" s="191">
        <v>2.6</v>
      </c>
      <c r="H1037" s="209"/>
      <c r="I1037" s="209"/>
      <c r="J1037" s="209"/>
      <c r="K1037" s="145">
        <v>95085</v>
      </c>
      <c r="L1037" s="198">
        <v>38</v>
      </c>
      <c r="M1037" s="199">
        <v>5</v>
      </c>
      <c r="N1037" s="140">
        <v>80584533</v>
      </c>
      <c r="O1037" s="145">
        <v>10647</v>
      </c>
      <c r="P1037" s="145">
        <v>53267</v>
      </c>
      <c r="Q1037" s="145">
        <v>20025</v>
      </c>
      <c r="R1037" s="145">
        <v>123322</v>
      </c>
      <c r="S1037" s="145">
        <v>52548</v>
      </c>
      <c r="T1037" s="145">
        <v>361</v>
      </c>
      <c r="U1037" s="145">
        <v>426</v>
      </c>
      <c r="V1037" s="145">
        <v>495</v>
      </c>
      <c r="W1037" s="145">
        <v>127</v>
      </c>
      <c r="X1037" s="145">
        <v>234</v>
      </c>
      <c r="Y1037" s="145">
        <v>335</v>
      </c>
      <c r="Z1037" s="145">
        <v>426</v>
      </c>
      <c r="AA1037" s="136">
        <f>ROUND((T1037+X1037)-MAX(0.3*(T1037-134-275),0),0)</f>
        <v>595</v>
      </c>
      <c r="AB1037" s="136">
        <f>ROUND((U1037+Y1037)-MAX(0.3*(U1037-134-275),0),0)</f>
        <v>756</v>
      </c>
      <c r="AC1037" s="136">
        <f>ROUND((V1037+Z1037)-MAX(0.3*(V1037-134-275),0),0)</f>
        <v>895</v>
      </c>
      <c r="AD1037" s="203">
        <v>7702.916666666667</v>
      </c>
      <c r="AE1037" s="136">
        <v>513</v>
      </c>
      <c r="AF1037" s="136">
        <v>0</v>
      </c>
      <c r="AG1037" s="136">
        <f>SUM(AE1037:AF1037)</f>
        <v>513</v>
      </c>
      <c r="AH1037" s="136">
        <f>ROUND((AG1037+W1037)-MAX(0.3*(AG1037-134-275),0),0)</f>
        <v>609</v>
      </c>
      <c r="AI1037" s="203">
        <v>237</v>
      </c>
      <c r="AJ1037" s="204">
        <v>8.3000000000000007</v>
      </c>
      <c r="AK1037" s="136">
        <v>1</v>
      </c>
      <c r="AL1037" s="136">
        <v>46</v>
      </c>
      <c r="AM1037" s="136">
        <v>54</v>
      </c>
      <c r="AN1037" s="6">
        <v>0.46</v>
      </c>
      <c r="AO1037" s="136">
        <v>22</v>
      </c>
      <c r="AP1037" s="136">
        <v>28</v>
      </c>
      <c r="AQ1037" s="6">
        <v>0.44</v>
      </c>
      <c r="AR1037" s="149">
        <v>7.6499999999999999E-2</v>
      </c>
      <c r="AS1037" s="149">
        <v>0.34</v>
      </c>
      <c r="AT1037" s="149">
        <v>0.4</v>
      </c>
      <c r="AU1037" s="149">
        <v>0.4</v>
      </c>
      <c r="AV1037" s="136">
        <v>353</v>
      </c>
      <c r="AW1037" s="136">
        <v>2353</v>
      </c>
      <c r="AX1037" s="136">
        <v>3888</v>
      </c>
      <c r="AY1037" s="136">
        <v>3888</v>
      </c>
      <c r="AZ1037" s="149">
        <v>7.6499999999999999E-2</v>
      </c>
      <c r="BA1037" s="149">
        <v>0.1598</v>
      </c>
      <c r="BB1037" s="149">
        <v>0.21060000000000001</v>
      </c>
      <c r="BC1037" s="149">
        <v>0.21060000000000001</v>
      </c>
      <c r="BD1037" s="138">
        <v>6.5000000000000002E-2</v>
      </c>
      <c r="BE1037" s="138"/>
      <c r="BF1037" s="138"/>
      <c r="BG1037" s="136">
        <v>0</v>
      </c>
      <c r="BH1037" s="6">
        <v>5.15</v>
      </c>
      <c r="BI1037" s="6">
        <v>5.15</v>
      </c>
      <c r="BJ1037" s="136">
        <v>40298</v>
      </c>
      <c r="BK1037" s="136">
        <v>4477</v>
      </c>
      <c r="BL1037" s="136">
        <v>827</v>
      </c>
      <c r="BM1037" s="136">
        <v>34994</v>
      </c>
      <c r="BN1037" s="238">
        <v>229162</v>
      </c>
      <c r="BO1037" s="136">
        <v>31286</v>
      </c>
      <c r="BP1037" s="136">
        <v>89115.7662555555</v>
      </c>
      <c r="BQ1037" s="136">
        <v>31263.824066666701</v>
      </c>
      <c r="BR1037" s="136">
        <v>382630.109077778</v>
      </c>
      <c r="BS1037" s="136">
        <v>35013.702611111097</v>
      </c>
      <c r="BT1037" s="136">
        <v>6317.7092444444397</v>
      </c>
      <c r="BU1037" s="136">
        <v>64364.976622222202</v>
      </c>
    </row>
    <row r="1038" spans="1:73">
      <c r="A1038" s="4" t="s">
        <v>87</v>
      </c>
      <c r="B1038" s="137">
        <v>17</v>
      </c>
      <c r="C1038" s="137">
        <v>2000</v>
      </c>
      <c r="D1038" s="190">
        <v>2693681</v>
      </c>
      <c r="E1038" s="141">
        <v>1356147</v>
      </c>
      <c r="F1038" s="141">
        <v>50433</v>
      </c>
      <c r="G1038" s="191">
        <v>3.6</v>
      </c>
      <c r="H1038" s="209"/>
      <c r="I1038" s="209"/>
      <c r="J1038" s="209"/>
      <c r="K1038" s="145">
        <v>86882</v>
      </c>
      <c r="L1038" s="198">
        <v>44</v>
      </c>
      <c r="M1038" s="199">
        <v>6.2</v>
      </c>
      <c r="N1038" s="140">
        <v>76512050</v>
      </c>
      <c r="O1038" s="145">
        <v>17304</v>
      </c>
      <c r="P1038" s="145">
        <v>31620</v>
      </c>
      <c r="Q1038" s="145">
        <v>12585</v>
      </c>
      <c r="R1038" s="145">
        <v>116511</v>
      </c>
      <c r="S1038" s="145">
        <v>53346</v>
      </c>
      <c r="T1038" s="145">
        <v>352</v>
      </c>
      <c r="U1038" s="145">
        <v>429</v>
      </c>
      <c r="V1038" s="145">
        <v>497</v>
      </c>
      <c r="W1038" s="145">
        <v>127</v>
      </c>
      <c r="X1038" s="145">
        <v>234</v>
      </c>
      <c r="Y1038" s="145">
        <v>335</v>
      </c>
      <c r="Z1038" s="145">
        <v>426</v>
      </c>
      <c r="AA1038" s="136">
        <f>ROUND((T1038+X1038)-MAX(0.3*(T1038-134-275),0),0)</f>
        <v>586</v>
      </c>
      <c r="AB1038" s="136">
        <f>ROUND((U1038+Y1038)-MAX(0.3*(U1038-134-275),0),0)</f>
        <v>758</v>
      </c>
      <c r="AC1038" s="136">
        <f>ROUND((V1038+Z1038)-MAX(0.3*(V1038-134-275),0),0)</f>
        <v>897</v>
      </c>
      <c r="AD1038" s="203">
        <v>4466.083333333333</v>
      </c>
      <c r="AE1038" s="136">
        <v>513</v>
      </c>
      <c r="AF1038" s="136">
        <v>0</v>
      </c>
      <c r="AG1038" s="136">
        <f>SUM(AE1038:AF1038)</f>
        <v>513</v>
      </c>
      <c r="AH1038" s="136">
        <f>ROUND((AG1038+W1038)-MAX(0.3*(AG1038-134-275),0),0)</f>
        <v>609</v>
      </c>
      <c r="AI1038" s="203">
        <v>213</v>
      </c>
      <c r="AJ1038" s="204">
        <v>8</v>
      </c>
      <c r="AK1038" s="136">
        <v>0</v>
      </c>
      <c r="AL1038" s="136">
        <v>48</v>
      </c>
      <c r="AM1038" s="136">
        <v>77</v>
      </c>
      <c r="AN1038" s="6">
        <v>0.38</v>
      </c>
      <c r="AO1038" s="136">
        <v>13</v>
      </c>
      <c r="AP1038" s="136">
        <v>27</v>
      </c>
      <c r="AQ1038" s="6">
        <v>0.33</v>
      </c>
      <c r="AR1038" s="149">
        <v>7.6499999999999999E-2</v>
      </c>
      <c r="AS1038" s="149">
        <v>0.34</v>
      </c>
      <c r="AT1038" s="149">
        <v>0.4</v>
      </c>
      <c r="AU1038" s="149">
        <v>0.4</v>
      </c>
      <c r="AV1038" s="136">
        <v>353</v>
      </c>
      <c r="AW1038" s="136">
        <v>2353</v>
      </c>
      <c r="AX1038" s="136">
        <v>3888</v>
      </c>
      <c r="AY1038" s="136">
        <v>3888</v>
      </c>
      <c r="AZ1038" s="149">
        <v>7.6499999999999999E-2</v>
      </c>
      <c r="BA1038" s="149">
        <v>0.1598</v>
      </c>
      <c r="BB1038" s="149">
        <v>0.21060000000000001</v>
      </c>
      <c r="BC1038" s="149">
        <v>0.21060000000000001</v>
      </c>
      <c r="BD1038" s="138">
        <v>0.1</v>
      </c>
      <c r="BE1038" s="138"/>
      <c r="BF1038" s="138"/>
      <c r="BG1038" s="136">
        <v>0</v>
      </c>
      <c r="BH1038" s="6">
        <v>5.15</v>
      </c>
      <c r="BI1038" s="6">
        <v>2.65</v>
      </c>
      <c r="BJ1038" s="136">
        <v>36277</v>
      </c>
      <c r="BK1038" s="136">
        <v>3784</v>
      </c>
      <c r="BL1038" s="136">
        <v>376</v>
      </c>
      <c r="BM1038" s="136">
        <v>32117</v>
      </c>
      <c r="BN1038" s="238">
        <v>194921</v>
      </c>
      <c r="BO1038" s="136">
        <v>52773</v>
      </c>
      <c r="BP1038" s="136">
        <v>92362.124477777805</v>
      </c>
      <c r="BQ1038" s="136">
        <v>34032.397299999997</v>
      </c>
      <c r="BR1038" s="136">
        <v>308414.4792</v>
      </c>
      <c r="BS1038" s="136">
        <v>43249.619566666697</v>
      </c>
      <c r="BT1038" s="136">
        <v>9018.8000333333293</v>
      </c>
      <c r="BU1038" s="136">
        <v>69446.721799999999</v>
      </c>
    </row>
    <row r="1039" spans="1:73">
      <c r="A1039" s="4" t="s">
        <v>88</v>
      </c>
      <c r="B1039" s="137">
        <v>18</v>
      </c>
      <c r="C1039" s="137">
        <v>2000</v>
      </c>
      <c r="D1039" s="190">
        <v>4049021</v>
      </c>
      <c r="E1039" s="141">
        <v>1883714</v>
      </c>
      <c r="F1039" s="141">
        <v>81974</v>
      </c>
      <c r="G1039" s="191">
        <v>4.2</v>
      </c>
      <c r="H1039" s="209"/>
      <c r="I1039" s="209"/>
      <c r="J1039" s="209"/>
      <c r="K1039" s="145">
        <v>115393</v>
      </c>
      <c r="L1039" s="198">
        <v>48</v>
      </c>
      <c r="M1039" s="199">
        <v>4.5999999999999996</v>
      </c>
      <c r="N1039" s="140">
        <v>100491384</v>
      </c>
      <c r="O1039" s="145">
        <v>147018</v>
      </c>
      <c r="P1039" s="145">
        <v>88747</v>
      </c>
      <c r="Q1039" s="145">
        <v>38542</v>
      </c>
      <c r="R1039" s="145">
        <v>403479</v>
      </c>
      <c r="S1039" s="145">
        <v>167971</v>
      </c>
      <c r="T1039" s="145">
        <v>225</v>
      </c>
      <c r="U1039" s="145">
        <v>262</v>
      </c>
      <c r="V1039" s="145">
        <v>328</v>
      </c>
      <c r="W1039" s="145">
        <v>127</v>
      </c>
      <c r="X1039" s="145">
        <v>234</v>
      </c>
      <c r="Y1039" s="145">
        <v>335</v>
      </c>
      <c r="Z1039" s="145">
        <v>426</v>
      </c>
      <c r="AA1039" s="136">
        <f>ROUND((T1039+X1039)-MAX(0.3*(T1039-134-275),0),0)</f>
        <v>459</v>
      </c>
      <c r="AB1039" s="136">
        <f>ROUND((U1039+Y1039)-MAX(0.3*(U1039-134-275),0),0)</f>
        <v>597</v>
      </c>
      <c r="AC1039" s="136">
        <f>ROUND((V1039+Z1039)-MAX(0.3*(V1039-134-275),0),0)</f>
        <v>754</v>
      </c>
      <c r="AD1039" s="203">
        <v>15264.5</v>
      </c>
      <c r="AE1039" s="136">
        <v>513</v>
      </c>
      <c r="AF1039" s="136">
        <v>0</v>
      </c>
      <c r="AG1039" s="136">
        <f>SUM(AE1039:AF1039)</f>
        <v>513</v>
      </c>
      <c r="AH1039" s="136">
        <f>ROUND((AG1039+W1039)-MAX(0.3*(AG1039-134-275),0),0)</f>
        <v>609</v>
      </c>
      <c r="AI1039" s="203">
        <v>502</v>
      </c>
      <c r="AJ1039" s="204">
        <v>12.6</v>
      </c>
      <c r="AK1039" s="136">
        <v>1</v>
      </c>
      <c r="AL1039" s="136">
        <v>64</v>
      </c>
      <c r="AM1039" s="136">
        <v>36</v>
      </c>
      <c r="AN1039" s="6">
        <v>0.64</v>
      </c>
      <c r="AO1039" s="136">
        <v>20</v>
      </c>
      <c r="AP1039" s="136">
        <v>18</v>
      </c>
      <c r="AQ1039" s="6">
        <v>0.53</v>
      </c>
      <c r="AR1039" s="149">
        <v>7.6499999999999999E-2</v>
      </c>
      <c r="AS1039" s="149">
        <v>0.34</v>
      </c>
      <c r="AT1039" s="149">
        <v>0.4</v>
      </c>
      <c r="AU1039" s="149">
        <v>0.4</v>
      </c>
      <c r="AV1039" s="136">
        <v>353</v>
      </c>
      <c r="AW1039" s="136">
        <v>2353</v>
      </c>
      <c r="AX1039" s="136">
        <v>3888</v>
      </c>
      <c r="AY1039" s="136">
        <v>3888</v>
      </c>
      <c r="AZ1039" s="149">
        <v>7.6499999999999999E-2</v>
      </c>
      <c r="BA1039" s="149">
        <v>0.1598</v>
      </c>
      <c r="BB1039" s="149">
        <v>0.21060000000000001</v>
      </c>
      <c r="BC1039" s="149">
        <v>0.21060000000000001</v>
      </c>
      <c r="BD1039" s="138">
        <v>0</v>
      </c>
      <c r="BE1039" s="138"/>
      <c r="BF1039" s="138"/>
      <c r="BG1039" s="136">
        <v>0</v>
      </c>
      <c r="BH1039" s="6">
        <v>5.15</v>
      </c>
      <c r="BI1039" s="6">
        <v>5.15</v>
      </c>
      <c r="BJ1039" s="136">
        <v>174346</v>
      </c>
      <c r="BK1039" s="136">
        <v>18753</v>
      </c>
      <c r="BL1039" s="136">
        <v>1442</v>
      </c>
      <c r="BM1039" s="136">
        <v>154151</v>
      </c>
      <c r="BN1039" s="238">
        <v>571565</v>
      </c>
      <c r="BO1039" s="136">
        <v>112182</v>
      </c>
      <c r="BP1039" s="136">
        <v>220000.99264444399</v>
      </c>
      <c r="BQ1039" s="136">
        <v>47960.780244444402</v>
      </c>
      <c r="BR1039" s="136">
        <v>499368.45260000002</v>
      </c>
      <c r="BS1039" s="136">
        <v>126810.4776</v>
      </c>
      <c r="BT1039" s="136">
        <v>17602.278588888901</v>
      </c>
      <c r="BU1039" s="136">
        <v>184173.079233333</v>
      </c>
    </row>
    <row r="1040" spans="1:73">
      <c r="A1040" s="4" t="s">
        <v>89</v>
      </c>
      <c r="B1040" s="137">
        <v>19</v>
      </c>
      <c r="C1040" s="137">
        <v>2000</v>
      </c>
      <c r="D1040" s="190">
        <v>4471885</v>
      </c>
      <c r="E1040" s="141">
        <v>1929056</v>
      </c>
      <c r="F1040" s="141">
        <v>108019</v>
      </c>
      <c r="G1040" s="191">
        <v>5.3</v>
      </c>
      <c r="H1040" s="209"/>
      <c r="I1040" s="209"/>
      <c r="J1040" s="209"/>
      <c r="K1040" s="145">
        <v>134575</v>
      </c>
      <c r="L1040" s="198">
        <v>139</v>
      </c>
      <c r="M1040" s="199">
        <v>10.8</v>
      </c>
      <c r="N1040" s="140">
        <v>105949826</v>
      </c>
      <c r="O1040" s="145">
        <v>30377</v>
      </c>
      <c r="P1040" s="145">
        <v>74888</v>
      </c>
      <c r="Q1040" s="145">
        <v>27820</v>
      </c>
      <c r="R1040" s="145">
        <v>499851</v>
      </c>
      <c r="S1040" s="145">
        <v>191891</v>
      </c>
      <c r="T1040" s="145">
        <v>138</v>
      </c>
      <c r="U1040" s="145">
        <v>190</v>
      </c>
      <c r="V1040" s="145">
        <v>234</v>
      </c>
      <c r="W1040" s="145">
        <v>127</v>
      </c>
      <c r="X1040" s="145">
        <v>234</v>
      </c>
      <c r="Y1040" s="145">
        <v>335</v>
      </c>
      <c r="Z1040" s="145">
        <v>426</v>
      </c>
      <c r="AA1040" s="136">
        <f>ROUND((T1040+X1040)-MAX(0.3*(T1040-134-275),0),0)</f>
        <v>372</v>
      </c>
      <c r="AB1040" s="136">
        <f>ROUND((U1040+Y1040)-MAX(0.3*(U1040-134-275),0),0)</f>
        <v>525</v>
      </c>
      <c r="AC1040" s="136">
        <f>ROUND((V1040+Z1040)-MAX(0.3*(V1040-134-275),0),0)</f>
        <v>660</v>
      </c>
      <c r="AD1040" s="203">
        <v>11923.583333333334</v>
      </c>
      <c r="AE1040" s="136">
        <v>513</v>
      </c>
      <c r="AF1040" s="136">
        <v>0</v>
      </c>
      <c r="AG1040" s="136">
        <f>SUM(AE1040:AF1040)</f>
        <v>513</v>
      </c>
      <c r="AH1040" s="136">
        <f>ROUND((AG1040+W1040)-MAX(0.3*(AG1040-134-275),0),0)</f>
        <v>609</v>
      </c>
      <c r="AI1040" s="203">
        <v>750</v>
      </c>
      <c r="AJ1040" s="204">
        <v>17.2</v>
      </c>
      <c r="AK1040" s="136">
        <v>0</v>
      </c>
      <c r="AL1040" s="136">
        <v>78</v>
      </c>
      <c r="AM1040" s="136">
        <v>27</v>
      </c>
      <c r="AN1040" s="6">
        <v>0.74</v>
      </c>
      <c r="AO1040" s="136">
        <v>25</v>
      </c>
      <c r="AP1040" s="136">
        <v>14</v>
      </c>
      <c r="AQ1040" s="6">
        <v>0.64</v>
      </c>
      <c r="AR1040" s="149">
        <v>7.6499999999999999E-2</v>
      </c>
      <c r="AS1040" s="149">
        <v>0.34</v>
      </c>
      <c r="AT1040" s="149">
        <v>0.4</v>
      </c>
      <c r="AU1040" s="149">
        <v>0.4</v>
      </c>
      <c r="AV1040" s="136">
        <v>353</v>
      </c>
      <c r="AW1040" s="136">
        <v>2353</v>
      </c>
      <c r="AX1040" s="136">
        <v>3888</v>
      </c>
      <c r="AY1040" s="136">
        <v>3888</v>
      </c>
      <c r="AZ1040" s="149">
        <v>7.6499999999999999E-2</v>
      </c>
      <c r="BA1040" s="149">
        <v>0.1598</v>
      </c>
      <c r="BB1040" s="149">
        <v>0.21060000000000001</v>
      </c>
      <c r="BC1040" s="149">
        <v>0.21060000000000001</v>
      </c>
      <c r="BD1040" s="138">
        <v>0</v>
      </c>
      <c r="BE1040" s="138"/>
      <c r="BF1040" s="138"/>
      <c r="BG1040" s="136">
        <v>0</v>
      </c>
      <c r="BH1040" s="6">
        <v>5.15</v>
      </c>
      <c r="BI1040" s="6">
        <v>5.15</v>
      </c>
      <c r="BJ1040" s="136">
        <v>165525</v>
      </c>
      <c r="BK1040" s="136">
        <v>24563</v>
      </c>
      <c r="BL1040" s="136">
        <v>1894</v>
      </c>
      <c r="BM1040" s="136">
        <v>139068</v>
      </c>
      <c r="BN1040" s="238">
        <v>660837</v>
      </c>
      <c r="BO1040" s="136">
        <v>130042</v>
      </c>
      <c r="BP1040" s="136">
        <v>360758.15108888899</v>
      </c>
      <c r="BQ1040" s="136">
        <v>53367.732755555597</v>
      </c>
      <c r="BR1040" s="136">
        <v>646083.30336666701</v>
      </c>
      <c r="BS1040" s="136">
        <v>191526.47452222201</v>
      </c>
      <c r="BT1040" s="136">
        <v>16037.981955555601</v>
      </c>
      <c r="BU1040" s="136">
        <v>239418.194888889</v>
      </c>
    </row>
    <row r="1041" spans="1:73">
      <c r="A1041" s="4" t="s">
        <v>90</v>
      </c>
      <c r="B1041" s="137">
        <v>20</v>
      </c>
      <c r="C1041" s="137">
        <v>2000</v>
      </c>
      <c r="D1041" s="190">
        <v>1277072</v>
      </c>
      <c r="E1041" s="141">
        <v>655349</v>
      </c>
      <c r="F1041" s="141">
        <v>22815</v>
      </c>
      <c r="G1041" s="191">
        <v>3.4</v>
      </c>
      <c r="H1041" s="209"/>
      <c r="I1041" s="209"/>
      <c r="J1041" s="209"/>
      <c r="K1041" s="145">
        <v>36470</v>
      </c>
      <c r="L1041" s="198">
        <v>12</v>
      </c>
      <c r="M1041" s="199">
        <v>4.0999999999999996</v>
      </c>
      <c r="N1041" s="140">
        <v>34921210</v>
      </c>
      <c r="O1041" s="145">
        <v>11693</v>
      </c>
      <c r="P1041" s="145">
        <v>28191</v>
      </c>
      <c r="Q1041" s="145">
        <v>10864</v>
      </c>
      <c r="R1041" s="145">
        <v>101598</v>
      </c>
      <c r="S1041" s="145">
        <v>51711</v>
      </c>
      <c r="T1041" s="145">
        <v>345</v>
      </c>
      <c r="U1041" s="145">
        <v>461</v>
      </c>
      <c r="V1041" s="145">
        <v>581</v>
      </c>
      <c r="W1041" s="145">
        <v>127</v>
      </c>
      <c r="X1041" s="145">
        <v>234</v>
      </c>
      <c r="Y1041" s="145">
        <v>335</v>
      </c>
      <c r="Z1041" s="145">
        <v>426</v>
      </c>
      <c r="AA1041" s="136">
        <f>ROUND((T1041+X1041)-MAX(0.3*(T1041-134-275),0),0)</f>
        <v>579</v>
      </c>
      <c r="AB1041" s="136">
        <f>ROUND((U1041+Y1041)-MAX(0.3*(U1041-134-275),0),0)</f>
        <v>780</v>
      </c>
      <c r="AC1041" s="136">
        <f>ROUND((V1041+Z1041)-MAX(0.3*(V1041-134-275),0),0)</f>
        <v>955</v>
      </c>
      <c r="AD1041" s="203">
        <v>2392.4166666666665</v>
      </c>
      <c r="AE1041" s="136">
        <v>513</v>
      </c>
      <c r="AF1041" s="136">
        <v>10</v>
      </c>
      <c r="AG1041" s="136">
        <f>SUM(AE1041:AF1041)</f>
        <v>523</v>
      </c>
      <c r="AH1041" s="136">
        <f>ROUND((AG1041+W1041)-MAX(0.3*(AG1041-134-275),0),0)</f>
        <v>616</v>
      </c>
      <c r="AI1041" s="203">
        <v>128</v>
      </c>
      <c r="AJ1041" s="204">
        <v>10.1</v>
      </c>
      <c r="AK1041" s="136">
        <v>0</v>
      </c>
      <c r="AL1041" s="136">
        <v>81</v>
      </c>
      <c r="AM1041" s="136">
        <v>69</v>
      </c>
      <c r="AN1041" s="6">
        <v>0.54</v>
      </c>
      <c r="AO1041" s="136">
        <v>19</v>
      </c>
      <c r="AP1041" s="136">
        <v>15</v>
      </c>
      <c r="AQ1041" s="6">
        <v>0.56000000000000005</v>
      </c>
      <c r="AR1041" s="149">
        <v>7.6499999999999999E-2</v>
      </c>
      <c r="AS1041" s="149">
        <v>0.34</v>
      </c>
      <c r="AT1041" s="149">
        <v>0.4</v>
      </c>
      <c r="AU1041" s="149">
        <v>0.4</v>
      </c>
      <c r="AV1041" s="136">
        <v>353</v>
      </c>
      <c r="AW1041" s="136">
        <v>2353</v>
      </c>
      <c r="AX1041" s="136">
        <v>3888</v>
      </c>
      <c r="AY1041" s="136">
        <v>3888</v>
      </c>
      <c r="AZ1041" s="149">
        <v>7.6499999999999999E-2</v>
      </c>
      <c r="BA1041" s="149">
        <v>0.1598</v>
      </c>
      <c r="BB1041" s="149">
        <v>0.21060000000000001</v>
      </c>
      <c r="BC1041" s="149">
        <v>0.21060000000000001</v>
      </c>
      <c r="BD1041" s="138">
        <v>0.05</v>
      </c>
      <c r="BE1041" s="138"/>
      <c r="BF1041" s="138"/>
      <c r="BG1041" s="136">
        <v>0</v>
      </c>
      <c r="BH1041" s="6">
        <v>5.15</v>
      </c>
      <c r="BI1041" s="6">
        <v>5.15</v>
      </c>
      <c r="BJ1041" s="136">
        <v>29705</v>
      </c>
      <c r="BK1041" s="136">
        <v>3298</v>
      </c>
      <c r="BL1041" s="136">
        <v>234</v>
      </c>
      <c r="BM1041" s="136">
        <v>26173</v>
      </c>
      <c r="BN1041" s="238">
        <v>166119</v>
      </c>
      <c r="BO1041" s="136">
        <v>22073</v>
      </c>
      <c r="BP1041" s="136">
        <v>39502.227755555599</v>
      </c>
      <c r="BQ1041" s="136">
        <v>11174.357766666701</v>
      </c>
      <c r="BR1041" s="136">
        <v>106983.339333333</v>
      </c>
      <c r="BS1041" s="136">
        <v>16004.6101777778</v>
      </c>
      <c r="BT1041" s="136">
        <v>2642.21724444444</v>
      </c>
      <c r="BU1041" s="136">
        <v>26588.9967666667</v>
      </c>
    </row>
    <row r="1042" spans="1:73">
      <c r="A1042" s="4" t="s">
        <v>91</v>
      </c>
      <c r="B1042" s="137">
        <v>21</v>
      </c>
      <c r="C1042" s="137">
        <v>2000</v>
      </c>
      <c r="D1042" s="190">
        <v>5311034</v>
      </c>
      <c r="E1042" s="141">
        <v>2703284</v>
      </c>
      <c r="F1042" s="141">
        <v>100401</v>
      </c>
      <c r="G1042" s="191">
        <v>3.6</v>
      </c>
      <c r="H1042" s="209"/>
      <c r="I1042" s="209"/>
      <c r="J1042" s="209"/>
      <c r="K1042" s="145">
        <v>193530</v>
      </c>
      <c r="L1042" s="198">
        <v>58</v>
      </c>
      <c r="M1042" s="199">
        <v>4</v>
      </c>
      <c r="N1042" s="140">
        <v>188470846</v>
      </c>
      <c r="O1042" s="145">
        <v>250743</v>
      </c>
      <c r="P1042" s="145">
        <v>72147</v>
      </c>
      <c r="Q1042" s="145">
        <v>29313</v>
      </c>
      <c r="R1042" s="145">
        <v>219180</v>
      </c>
      <c r="S1042" s="145">
        <v>101048</v>
      </c>
      <c r="T1042" s="145">
        <v>328</v>
      </c>
      <c r="U1042" s="145">
        <v>417</v>
      </c>
      <c r="V1042" s="145">
        <v>503</v>
      </c>
      <c r="W1042" s="145">
        <v>127</v>
      </c>
      <c r="X1042" s="145">
        <v>234</v>
      </c>
      <c r="Y1042" s="145">
        <v>335</v>
      </c>
      <c r="Z1042" s="145">
        <v>426</v>
      </c>
      <c r="AA1042" s="136">
        <f>ROUND((T1042+X1042)-MAX(0.3*(T1042-134-275),0),0)</f>
        <v>562</v>
      </c>
      <c r="AB1042" s="136">
        <f>ROUND((U1042+Y1042)-MAX(0.3*(U1042-134-275),0),0)</f>
        <v>750</v>
      </c>
      <c r="AC1042" s="136">
        <f>ROUND((V1042+Z1042)-MAX(0.3*(V1042-134-275),0),0)</f>
        <v>901</v>
      </c>
      <c r="AD1042" s="203">
        <v>10195.833333333334</v>
      </c>
      <c r="AE1042" s="136">
        <v>513</v>
      </c>
      <c r="AF1042" s="136">
        <v>0</v>
      </c>
      <c r="AG1042" s="136">
        <f>SUM(AE1042:AF1042)</f>
        <v>513</v>
      </c>
      <c r="AH1042" s="136">
        <f>ROUND((AG1042+W1042)-MAX(0.3*(AG1042-134-275),0),0)</f>
        <v>609</v>
      </c>
      <c r="AI1042" s="203">
        <v>386</v>
      </c>
      <c r="AJ1042" s="204">
        <v>7.4</v>
      </c>
      <c r="AK1042" s="136">
        <v>1</v>
      </c>
      <c r="AL1042" s="136">
        <v>99</v>
      </c>
      <c r="AM1042" s="136">
        <v>41</v>
      </c>
      <c r="AN1042" s="6">
        <v>0.71</v>
      </c>
      <c r="AO1042" s="136">
        <v>32</v>
      </c>
      <c r="AP1042" s="136">
        <v>15</v>
      </c>
      <c r="AQ1042" s="6">
        <v>0.68</v>
      </c>
      <c r="AR1042" s="149">
        <v>7.6499999999999999E-2</v>
      </c>
      <c r="AS1042" s="149">
        <v>0.34</v>
      </c>
      <c r="AT1042" s="149">
        <v>0.4</v>
      </c>
      <c r="AU1042" s="149">
        <v>0.4</v>
      </c>
      <c r="AV1042" s="136">
        <v>353</v>
      </c>
      <c r="AW1042" s="136">
        <v>2353</v>
      </c>
      <c r="AX1042" s="136">
        <v>3888</v>
      </c>
      <c r="AY1042" s="136">
        <v>3888</v>
      </c>
      <c r="AZ1042" s="149">
        <v>7.6499999999999999E-2</v>
      </c>
      <c r="BA1042" s="149">
        <v>0.1598</v>
      </c>
      <c r="BB1042" s="149">
        <v>0.21060000000000001</v>
      </c>
      <c r="BC1042" s="149">
        <v>0.21060000000000001</v>
      </c>
      <c r="BD1042" s="138">
        <v>0.15</v>
      </c>
      <c r="BE1042" s="138"/>
      <c r="BF1042" s="138"/>
      <c r="BG1042" s="136">
        <v>0</v>
      </c>
      <c r="BH1042" s="6">
        <v>5.15</v>
      </c>
      <c r="BI1042" s="6">
        <v>5.15</v>
      </c>
      <c r="BJ1042" s="136">
        <v>88073</v>
      </c>
      <c r="BK1042" s="136">
        <v>15726</v>
      </c>
      <c r="BL1042" s="136">
        <v>745</v>
      </c>
      <c r="BM1042" s="136">
        <v>71602</v>
      </c>
      <c r="BN1042" s="238">
        <v>549454</v>
      </c>
      <c r="BO1042" s="136">
        <v>94194</v>
      </c>
      <c r="BP1042" s="136">
        <v>172784.920155556</v>
      </c>
      <c r="BQ1042" s="136">
        <v>36155.121133333298</v>
      </c>
      <c r="BR1042" s="136">
        <v>392413.8799</v>
      </c>
      <c r="BS1042" s="136">
        <v>76183.928088888904</v>
      </c>
      <c r="BT1042" s="136">
        <v>8286.3329666666705</v>
      </c>
      <c r="BU1042" s="136">
        <v>98423.348911111098</v>
      </c>
    </row>
    <row r="1043" spans="1:73">
      <c r="A1043" s="4" t="s">
        <v>92</v>
      </c>
      <c r="B1043" s="137">
        <v>22</v>
      </c>
      <c r="C1043" s="137">
        <v>2000</v>
      </c>
      <c r="D1043" s="190">
        <v>6361104</v>
      </c>
      <c r="E1043" s="141">
        <v>3240245</v>
      </c>
      <c r="F1043" s="141">
        <v>89932</v>
      </c>
      <c r="G1043" s="191">
        <v>2.7</v>
      </c>
      <c r="H1043" s="209"/>
      <c r="I1043" s="209"/>
      <c r="J1043" s="209"/>
      <c r="K1043" s="145">
        <v>291555</v>
      </c>
      <c r="L1043" s="198">
        <v>39</v>
      </c>
      <c r="M1043" s="199">
        <v>2.6</v>
      </c>
      <c r="N1043" s="140">
        <v>245201225</v>
      </c>
      <c r="O1043" s="145">
        <v>87412</v>
      </c>
      <c r="P1043" s="145">
        <v>101452</v>
      </c>
      <c r="Q1043" s="145">
        <v>44189</v>
      </c>
      <c r="R1043" s="145">
        <v>231829</v>
      </c>
      <c r="S1043" s="145">
        <v>110234</v>
      </c>
      <c r="T1043" s="145">
        <v>486</v>
      </c>
      <c r="U1043" s="145">
        <v>579</v>
      </c>
      <c r="V1043" s="145">
        <v>668</v>
      </c>
      <c r="W1043" s="145">
        <v>127</v>
      </c>
      <c r="X1043" s="145">
        <v>234</v>
      </c>
      <c r="Y1043" s="145">
        <v>335</v>
      </c>
      <c r="Z1043" s="145">
        <v>426</v>
      </c>
      <c r="AA1043" s="136">
        <f>ROUND((T1043+X1043)-MAX(0.3*(T1043-134-275),0),0)</f>
        <v>697</v>
      </c>
      <c r="AB1043" s="136">
        <f>ROUND((U1043+Y1043)-MAX(0.3*(U1043-134-275),0),0)</f>
        <v>863</v>
      </c>
      <c r="AC1043" s="136">
        <f>ROUND((V1043+Z1043)-MAX(0.3*(V1043-134-275),0),0)</f>
        <v>1016</v>
      </c>
      <c r="AD1043" s="203">
        <v>15476.75</v>
      </c>
      <c r="AE1043" s="136">
        <v>513</v>
      </c>
      <c r="AF1043" s="136">
        <v>129</v>
      </c>
      <c r="AG1043" s="136">
        <f>SUM(AE1043:AF1043)</f>
        <v>642</v>
      </c>
      <c r="AH1043" s="136">
        <f>ROUND((AG1043+W1043)-MAX(0.3*(AG1043-134-275),0),0)</f>
        <v>699</v>
      </c>
      <c r="AI1043" s="203">
        <v>618</v>
      </c>
      <c r="AJ1043" s="204">
        <v>9.8000000000000007</v>
      </c>
      <c r="AK1043" s="136">
        <v>0</v>
      </c>
      <c r="AL1043" s="136">
        <v>130</v>
      </c>
      <c r="AM1043" s="136">
        <v>29</v>
      </c>
      <c r="AN1043" s="6">
        <v>0.82</v>
      </c>
      <c r="AO1043" s="136">
        <v>31</v>
      </c>
      <c r="AP1043" s="136">
        <v>8</v>
      </c>
      <c r="AQ1043" s="6">
        <v>0.79</v>
      </c>
      <c r="AR1043" s="149">
        <v>7.6499999999999999E-2</v>
      </c>
      <c r="AS1043" s="149">
        <v>0.34</v>
      </c>
      <c r="AT1043" s="149">
        <v>0.4</v>
      </c>
      <c r="AU1043" s="149">
        <v>0.4</v>
      </c>
      <c r="AV1043" s="136">
        <v>353</v>
      </c>
      <c r="AW1043" s="136">
        <v>2353</v>
      </c>
      <c r="AX1043" s="136">
        <v>3888</v>
      </c>
      <c r="AY1043" s="136">
        <v>3888</v>
      </c>
      <c r="AZ1043" s="149">
        <v>7.6499999999999999E-2</v>
      </c>
      <c r="BA1043" s="149">
        <v>0.1598</v>
      </c>
      <c r="BB1043" s="149">
        <v>0.21060000000000001</v>
      </c>
      <c r="BC1043" s="149">
        <v>0.21060000000000001</v>
      </c>
      <c r="BD1043" s="138">
        <v>0.1</v>
      </c>
      <c r="BE1043" s="138"/>
      <c r="BF1043" s="138"/>
      <c r="BG1043" s="136">
        <v>1</v>
      </c>
      <c r="BH1043" s="6">
        <v>5.15</v>
      </c>
      <c r="BI1043" s="6">
        <v>6</v>
      </c>
      <c r="BJ1043" s="136">
        <v>167784</v>
      </c>
      <c r="BK1043" s="136">
        <v>45959</v>
      </c>
      <c r="BL1043" s="136">
        <v>4251</v>
      </c>
      <c r="BM1043" s="136">
        <v>117574</v>
      </c>
      <c r="BN1043" s="238">
        <v>925181</v>
      </c>
      <c r="BO1043" s="136">
        <v>113842</v>
      </c>
      <c r="BP1043" s="136">
        <v>189189.104177778</v>
      </c>
      <c r="BQ1043" s="136">
        <v>32024.264244444399</v>
      </c>
      <c r="BR1043" s="136">
        <v>528224.97901111096</v>
      </c>
      <c r="BS1043" s="136">
        <v>87582.595499999996</v>
      </c>
      <c r="BT1043" s="136">
        <v>5272.7366333333302</v>
      </c>
      <c r="BU1043" s="136">
        <v>107426.705022222</v>
      </c>
    </row>
    <row r="1044" spans="1:73">
      <c r="A1044" s="4" t="s">
        <v>93</v>
      </c>
      <c r="B1044" s="137">
        <v>23</v>
      </c>
      <c r="C1044" s="137">
        <v>2000</v>
      </c>
      <c r="D1044" s="190">
        <v>9952450</v>
      </c>
      <c r="E1044" s="141">
        <v>4976322</v>
      </c>
      <c r="F1044" s="141">
        <v>186452</v>
      </c>
      <c r="G1044" s="191">
        <v>3.6</v>
      </c>
      <c r="H1044" s="209"/>
      <c r="I1044" s="209"/>
      <c r="J1044" s="209"/>
      <c r="K1044" s="145">
        <v>353766</v>
      </c>
      <c r="L1044" s="198">
        <v>66</v>
      </c>
      <c r="M1044" s="199">
        <v>2.5</v>
      </c>
      <c r="N1044" s="140">
        <v>302464029</v>
      </c>
      <c r="O1044" s="145">
        <v>60125</v>
      </c>
      <c r="P1044" s="145">
        <v>207010</v>
      </c>
      <c r="Q1044" s="145">
        <v>74231</v>
      </c>
      <c r="R1044" s="145">
        <v>602857</v>
      </c>
      <c r="S1044" s="145">
        <v>269430</v>
      </c>
      <c r="T1044" s="145">
        <v>371</v>
      </c>
      <c r="U1044" s="145">
        <v>459</v>
      </c>
      <c r="V1044" s="145">
        <v>563</v>
      </c>
      <c r="W1044" s="145">
        <v>127</v>
      </c>
      <c r="X1044" s="145">
        <v>234</v>
      </c>
      <c r="Y1044" s="145">
        <v>335</v>
      </c>
      <c r="Z1044" s="145">
        <v>426</v>
      </c>
      <c r="AA1044" s="136">
        <f>ROUND((T1044+X1044)-MAX(0.3*(T1044-134-275),0),0)</f>
        <v>605</v>
      </c>
      <c r="AB1044" s="136">
        <f>ROUND((U1044+Y1044)-MAX(0.3*(U1044-134-275),0),0)</f>
        <v>779</v>
      </c>
      <c r="AC1044" s="136">
        <f>ROUND((V1044+Z1044)-MAX(0.3*(V1044-134-275),0),0)</f>
        <v>943</v>
      </c>
      <c r="AD1044" s="203">
        <v>23623.25</v>
      </c>
      <c r="AE1044" s="136">
        <v>513</v>
      </c>
      <c r="AF1044" s="136">
        <v>14</v>
      </c>
      <c r="AG1044" s="136">
        <f>SUM(AE1044:AF1044)</f>
        <v>527</v>
      </c>
      <c r="AH1044" s="136">
        <f>ROUND((AG1044+W1044)-MAX(0.3*(AG1044-134-275),0),0)</f>
        <v>619</v>
      </c>
      <c r="AI1044" s="203">
        <v>967</v>
      </c>
      <c r="AJ1044" s="204">
        <v>9.9</v>
      </c>
      <c r="AK1044" s="136">
        <v>0</v>
      </c>
      <c r="AL1044" s="136">
        <v>58</v>
      </c>
      <c r="AM1044" s="136">
        <v>51</v>
      </c>
      <c r="AN1044" s="6">
        <v>0.53</v>
      </c>
      <c r="AO1044" s="136">
        <v>16</v>
      </c>
      <c r="AP1044" s="136">
        <v>22</v>
      </c>
      <c r="AQ1044" s="6">
        <v>0.42</v>
      </c>
      <c r="AR1044" s="149">
        <v>7.6499999999999999E-2</v>
      </c>
      <c r="AS1044" s="149">
        <v>0.34</v>
      </c>
      <c r="AT1044" s="149">
        <v>0.4</v>
      </c>
      <c r="AU1044" s="149">
        <v>0.4</v>
      </c>
      <c r="AV1044" s="136">
        <v>353</v>
      </c>
      <c r="AW1044" s="136">
        <v>2353</v>
      </c>
      <c r="AX1044" s="136">
        <v>3888</v>
      </c>
      <c r="AY1044" s="136">
        <v>3888</v>
      </c>
      <c r="AZ1044" s="149">
        <v>7.6499999999999999E-2</v>
      </c>
      <c r="BA1044" s="149">
        <v>0.1598</v>
      </c>
      <c r="BB1044" s="149">
        <v>0.21060000000000001</v>
      </c>
      <c r="BC1044" s="149">
        <v>0.21060000000000001</v>
      </c>
      <c r="BD1044" s="138">
        <v>0</v>
      </c>
      <c r="BE1044" s="138"/>
      <c r="BF1044" s="138"/>
      <c r="BG1044" s="136">
        <v>0</v>
      </c>
      <c r="BH1044" s="6">
        <v>5.15</v>
      </c>
      <c r="BI1044" s="6">
        <v>5.15</v>
      </c>
      <c r="BJ1044" s="136">
        <v>209608</v>
      </c>
      <c r="BK1044" s="136">
        <v>19413</v>
      </c>
      <c r="BL1044" s="136">
        <v>1892</v>
      </c>
      <c r="BM1044" s="136">
        <v>188303</v>
      </c>
      <c r="BN1044" s="238">
        <v>1066052</v>
      </c>
      <c r="BO1044" s="136">
        <v>213049</v>
      </c>
      <c r="BP1044" s="136">
        <v>336607.116966667</v>
      </c>
      <c r="BQ1044" s="136">
        <v>63079.1250111111</v>
      </c>
      <c r="BR1044" s="136">
        <v>802804.86634444399</v>
      </c>
      <c r="BS1044" s="136">
        <v>128544.347244444</v>
      </c>
      <c r="BT1044" s="136">
        <v>12589.7814777778</v>
      </c>
      <c r="BU1044" s="136">
        <v>169914.41927777801</v>
      </c>
    </row>
    <row r="1045" spans="1:73">
      <c r="A1045" s="4" t="s">
        <v>94</v>
      </c>
      <c r="B1045" s="137">
        <v>24</v>
      </c>
      <c r="C1045" s="137">
        <v>2000</v>
      </c>
      <c r="D1045" s="190">
        <v>4933692</v>
      </c>
      <c r="E1045" s="141">
        <v>2724118</v>
      </c>
      <c r="F1045" s="141">
        <v>88829</v>
      </c>
      <c r="G1045" s="191">
        <v>3.2</v>
      </c>
      <c r="H1045" s="209"/>
      <c r="I1045" s="209"/>
      <c r="J1045" s="209"/>
      <c r="K1045" s="145">
        <v>193443</v>
      </c>
      <c r="L1045" s="198">
        <v>30</v>
      </c>
      <c r="M1045" s="199">
        <v>2.2999999999999998</v>
      </c>
      <c r="N1045" s="140">
        <v>159096888</v>
      </c>
      <c r="O1045" s="145">
        <v>111050</v>
      </c>
      <c r="P1045" s="145">
        <v>115749</v>
      </c>
      <c r="Q1045" s="145">
        <v>39040</v>
      </c>
      <c r="R1045" s="145">
        <v>196050</v>
      </c>
      <c r="S1045" s="145">
        <v>91099</v>
      </c>
      <c r="T1045" s="145">
        <v>437</v>
      </c>
      <c r="U1045" s="145">
        <v>532</v>
      </c>
      <c r="V1045" s="145">
        <v>621</v>
      </c>
      <c r="W1045" s="145">
        <v>127</v>
      </c>
      <c r="X1045" s="145">
        <v>234</v>
      </c>
      <c r="Y1045" s="145">
        <v>335</v>
      </c>
      <c r="Z1045" s="145">
        <v>426</v>
      </c>
      <c r="AA1045" s="136">
        <f>ROUND((T1045+X1045)-MAX(0.3*(T1045-134-275),0),0)</f>
        <v>663</v>
      </c>
      <c r="AB1045" s="136">
        <f>ROUND((U1045+Y1045)-MAX(0.3*(U1045-134-275),0),0)</f>
        <v>830</v>
      </c>
      <c r="AC1045" s="136">
        <f>ROUND((V1045+Z1045)-MAX(0.3*(V1045-134-275),0),0)</f>
        <v>983</v>
      </c>
      <c r="AD1045" s="203">
        <v>8229.1666666666661</v>
      </c>
      <c r="AE1045" s="136">
        <v>513</v>
      </c>
      <c r="AF1045" s="136">
        <v>81</v>
      </c>
      <c r="AG1045" s="136">
        <f>SUM(AE1045:AF1045)</f>
        <v>594</v>
      </c>
      <c r="AH1045" s="136">
        <f>ROUND((AG1045+W1045)-MAX(0.3*(AG1045-134-275),0),0)</f>
        <v>666</v>
      </c>
      <c r="AI1045" s="203">
        <v>276</v>
      </c>
      <c r="AJ1045" s="204">
        <v>5.7</v>
      </c>
      <c r="AK1045" s="136">
        <v>0</v>
      </c>
      <c r="AL1045" s="136">
        <v>70</v>
      </c>
      <c r="AM1045" s="136">
        <v>64</v>
      </c>
      <c r="AN1045" s="6">
        <v>0.52</v>
      </c>
      <c r="AO1045" s="136">
        <v>42</v>
      </c>
      <c r="AP1045" s="136">
        <v>24</v>
      </c>
      <c r="AQ1045" s="6">
        <v>0.64</v>
      </c>
      <c r="AR1045" s="149">
        <v>7.6499999999999999E-2</v>
      </c>
      <c r="AS1045" s="149">
        <v>0.34</v>
      </c>
      <c r="AT1045" s="149">
        <v>0.4</v>
      </c>
      <c r="AU1045" s="149">
        <v>0.4</v>
      </c>
      <c r="AV1045" s="136">
        <v>353</v>
      </c>
      <c r="AW1045" s="136">
        <v>2353</v>
      </c>
      <c r="AX1045" s="136">
        <v>3888</v>
      </c>
      <c r="AY1045" s="136">
        <v>3888</v>
      </c>
      <c r="AZ1045" s="149">
        <v>7.6499999999999999E-2</v>
      </c>
      <c r="BA1045" s="149">
        <v>0.1598</v>
      </c>
      <c r="BB1045" s="149">
        <v>0.21060000000000001</v>
      </c>
      <c r="BC1045" s="149">
        <v>0.21060000000000001</v>
      </c>
      <c r="BD1045" s="138">
        <v>0.33</v>
      </c>
      <c r="BE1045" s="138"/>
      <c r="BF1045" s="138"/>
      <c r="BG1045" s="136">
        <v>1</v>
      </c>
      <c r="BH1045" s="6">
        <v>5.15</v>
      </c>
      <c r="BI1045" s="6">
        <v>5.15</v>
      </c>
      <c r="BJ1045" s="136">
        <v>64084</v>
      </c>
      <c r="BK1045" s="136">
        <v>10152</v>
      </c>
      <c r="BL1045" s="136">
        <v>721</v>
      </c>
      <c r="BM1045" s="136">
        <v>53211</v>
      </c>
      <c r="BN1045" s="238">
        <v>464534</v>
      </c>
      <c r="BO1045" s="136">
        <v>90093</v>
      </c>
      <c r="BP1045" s="136">
        <v>134331.404511111</v>
      </c>
      <c r="BQ1045" s="136">
        <v>50661.729355555603</v>
      </c>
      <c r="BR1045" s="136">
        <v>562470.81385555502</v>
      </c>
      <c r="BS1045" s="136">
        <v>55485.618888888901</v>
      </c>
      <c r="BT1045" s="136">
        <v>10765.2384666667</v>
      </c>
      <c r="BU1045" s="136">
        <v>99395.181588888896</v>
      </c>
    </row>
    <row r="1046" spans="1:73">
      <c r="A1046" s="4" t="s">
        <v>95</v>
      </c>
      <c r="B1046" s="137">
        <v>25</v>
      </c>
      <c r="C1046" s="137">
        <v>2000</v>
      </c>
      <c r="D1046" s="190">
        <v>2848353</v>
      </c>
      <c r="E1046" s="141">
        <v>1248240</v>
      </c>
      <c r="F1046" s="141">
        <v>71026</v>
      </c>
      <c r="G1046" s="191">
        <v>5.4</v>
      </c>
      <c r="H1046" s="209"/>
      <c r="I1046" s="209"/>
      <c r="J1046" s="209"/>
      <c r="K1046" s="145">
        <v>66244</v>
      </c>
      <c r="L1046" s="198">
        <v>36</v>
      </c>
      <c r="M1046" s="199">
        <v>4.5</v>
      </c>
      <c r="N1046" s="140">
        <v>61339361</v>
      </c>
      <c r="O1046" s="145">
        <v>24101</v>
      </c>
      <c r="P1046" s="145">
        <v>33801</v>
      </c>
      <c r="Q1046" s="145">
        <v>14970</v>
      </c>
      <c r="R1046" s="145">
        <v>275856</v>
      </c>
      <c r="S1046" s="145">
        <v>108993</v>
      </c>
      <c r="T1046" s="145">
        <v>146</v>
      </c>
      <c r="U1046" s="145">
        <v>170</v>
      </c>
      <c r="V1046" s="145">
        <v>194</v>
      </c>
      <c r="W1046" s="145">
        <v>127</v>
      </c>
      <c r="X1046" s="145">
        <v>234</v>
      </c>
      <c r="Y1046" s="145">
        <v>335</v>
      </c>
      <c r="Z1046" s="145">
        <v>426</v>
      </c>
      <c r="AA1046" s="136">
        <f>ROUND((T1046+X1046)-MAX(0.3*(T1046-134-275),0),0)</f>
        <v>380</v>
      </c>
      <c r="AB1046" s="136">
        <f>ROUND((U1046+Y1046)-MAX(0.3*(U1046-134-275),0),0)</f>
        <v>505</v>
      </c>
      <c r="AC1046" s="136">
        <f>ROUND((V1046+Z1046)-MAX(0.3*(V1046-134-275),0),0)</f>
        <v>620</v>
      </c>
      <c r="AD1046" s="203">
        <v>8227.8333333333339</v>
      </c>
      <c r="AE1046" s="136">
        <v>513</v>
      </c>
      <c r="AF1046" s="136">
        <v>0</v>
      </c>
      <c r="AG1046" s="136">
        <f>SUM(AE1046:AF1046)</f>
        <v>513</v>
      </c>
      <c r="AH1046" s="136">
        <f>ROUND((AG1046+W1046)-MAX(0.3*(AG1046-134-275),0),0)</f>
        <v>609</v>
      </c>
      <c r="AI1046" s="203">
        <v>418</v>
      </c>
      <c r="AJ1046" s="204">
        <v>14.9</v>
      </c>
      <c r="AK1046" s="136">
        <v>1</v>
      </c>
      <c r="AL1046" s="136">
        <v>84</v>
      </c>
      <c r="AM1046" s="136">
        <v>36</v>
      </c>
      <c r="AN1046" s="6">
        <v>0.7</v>
      </c>
      <c r="AO1046" s="136">
        <v>34</v>
      </c>
      <c r="AP1046" s="136">
        <v>18</v>
      </c>
      <c r="AQ1046" s="6">
        <v>0.65</v>
      </c>
      <c r="AR1046" s="149">
        <v>7.6499999999999999E-2</v>
      </c>
      <c r="AS1046" s="149">
        <v>0.34</v>
      </c>
      <c r="AT1046" s="149">
        <v>0.4</v>
      </c>
      <c r="AU1046" s="149">
        <v>0.4</v>
      </c>
      <c r="AV1046" s="136">
        <v>353</v>
      </c>
      <c r="AW1046" s="136">
        <v>2353</v>
      </c>
      <c r="AX1046" s="136">
        <v>3888</v>
      </c>
      <c r="AY1046" s="136">
        <v>3888</v>
      </c>
      <c r="AZ1046" s="149">
        <v>7.6499999999999999E-2</v>
      </c>
      <c r="BA1046" s="149">
        <v>0.1598</v>
      </c>
      <c r="BB1046" s="149">
        <v>0.21060000000000001</v>
      </c>
      <c r="BC1046" s="149">
        <v>0.21060000000000001</v>
      </c>
      <c r="BD1046" s="138">
        <v>0</v>
      </c>
      <c r="BE1046" s="138"/>
      <c r="BF1046" s="138"/>
      <c r="BG1046" s="136">
        <v>0</v>
      </c>
      <c r="BH1046" s="6">
        <v>5.15</v>
      </c>
      <c r="BI1046" s="6">
        <v>5.15</v>
      </c>
      <c r="BJ1046" s="136">
        <v>128791</v>
      </c>
      <c r="BK1046" s="136">
        <v>22440</v>
      </c>
      <c r="BL1046" s="136">
        <v>1257</v>
      </c>
      <c r="BM1046" s="136">
        <v>105094</v>
      </c>
      <c r="BN1046" s="238">
        <v>479328</v>
      </c>
      <c r="BO1046" s="136">
        <v>95836</v>
      </c>
      <c r="BP1046" s="136">
        <v>250302.868055556</v>
      </c>
      <c r="BQ1046" s="136">
        <v>36194.054433333302</v>
      </c>
      <c r="BR1046" s="136">
        <v>397110.99124444398</v>
      </c>
      <c r="BS1046" s="136">
        <v>141323.408822222</v>
      </c>
      <c r="BT1046" s="136">
        <v>12621.1814666667</v>
      </c>
      <c r="BU1046" s="136">
        <v>171966.558788889</v>
      </c>
    </row>
    <row r="1047" spans="1:73">
      <c r="A1047" s="4" t="s">
        <v>96</v>
      </c>
      <c r="B1047" s="137">
        <v>26</v>
      </c>
      <c r="C1047" s="137">
        <v>2000</v>
      </c>
      <c r="D1047" s="190">
        <v>5607285</v>
      </c>
      <c r="E1047" s="141">
        <v>2853891</v>
      </c>
      <c r="F1047" s="141">
        <v>106055</v>
      </c>
      <c r="G1047" s="191">
        <v>3.6</v>
      </c>
      <c r="H1047" s="209"/>
      <c r="I1047" s="209"/>
      <c r="J1047" s="209"/>
      <c r="K1047" s="145">
        <v>188110</v>
      </c>
      <c r="L1047" s="198">
        <v>51</v>
      </c>
      <c r="M1047" s="199">
        <v>3.4</v>
      </c>
      <c r="N1047" s="140">
        <v>156903173</v>
      </c>
      <c r="O1047" s="145">
        <v>55125</v>
      </c>
      <c r="P1047" s="145">
        <v>124763</v>
      </c>
      <c r="Q1047" s="145">
        <v>46776</v>
      </c>
      <c r="R1047" s="145">
        <v>423320</v>
      </c>
      <c r="S1047" s="145">
        <v>182254</v>
      </c>
      <c r="T1047" s="145">
        <v>234</v>
      </c>
      <c r="U1047" s="145">
        <v>292</v>
      </c>
      <c r="V1047" s="145">
        <v>342</v>
      </c>
      <c r="W1047" s="145">
        <v>127</v>
      </c>
      <c r="X1047" s="145">
        <v>234</v>
      </c>
      <c r="Y1047" s="145">
        <v>335</v>
      </c>
      <c r="Z1047" s="145">
        <v>426</v>
      </c>
      <c r="AA1047" s="136">
        <f>ROUND((T1047+X1047)-MAX(0.3*(T1047-134-275),0),0)</f>
        <v>468</v>
      </c>
      <c r="AB1047" s="136">
        <f>ROUND((U1047+Y1047)-MAX(0.3*(U1047-134-275),0),0)</f>
        <v>627</v>
      </c>
      <c r="AC1047" s="136">
        <f>ROUND((V1047+Z1047)-MAX(0.3*(V1047-134-275),0),0)</f>
        <v>768</v>
      </c>
      <c r="AD1047" s="203">
        <v>12306.75</v>
      </c>
      <c r="AE1047" s="136">
        <v>513</v>
      </c>
      <c r="AF1047" s="136">
        <v>0</v>
      </c>
      <c r="AG1047" s="136">
        <f>SUM(AE1047:AF1047)</f>
        <v>513</v>
      </c>
      <c r="AH1047" s="136">
        <f>ROUND((AG1047+W1047)-MAX(0.3*(AG1047-134-275),0),0)</f>
        <v>609</v>
      </c>
      <c r="AI1047" s="203">
        <v>505</v>
      </c>
      <c r="AJ1047" s="204">
        <v>9.1999999999999993</v>
      </c>
      <c r="AK1047" s="136">
        <v>1</v>
      </c>
      <c r="AL1047" s="136">
        <v>85</v>
      </c>
      <c r="AM1047" s="136">
        <v>76</v>
      </c>
      <c r="AN1047" s="6">
        <v>0.53</v>
      </c>
      <c r="AO1047" s="136">
        <v>19</v>
      </c>
      <c r="AP1047" s="136">
        <v>15</v>
      </c>
      <c r="AQ1047" s="6">
        <v>0.56000000000000005</v>
      </c>
      <c r="AR1047" s="149">
        <v>7.6499999999999999E-2</v>
      </c>
      <c r="AS1047" s="149">
        <v>0.34</v>
      </c>
      <c r="AT1047" s="149">
        <v>0.4</v>
      </c>
      <c r="AU1047" s="149">
        <v>0.4</v>
      </c>
      <c r="AV1047" s="136">
        <v>353</v>
      </c>
      <c r="AW1047" s="136">
        <v>2353</v>
      </c>
      <c r="AX1047" s="136">
        <v>3888</v>
      </c>
      <c r="AY1047" s="136">
        <v>3888</v>
      </c>
      <c r="AZ1047" s="149">
        <v>7.6499999999999999E-2</v>
      </c>
      <c r="BA1047" s="149">
        <v>0.1598</v>
      </c>
      <c r="BB1047" s="149">
        <v>0.21060000000000001</v>
      </c>
      <c r="BC1047" s="149">
        <v>0.21060000000000001</v>
      </c>
      <c r="BD1047" s="138">
        <v>0</v>
      </c>
      <c r="BE1047" s="138"/>
      <c r="BF1047" s="138"/>
      <c r="BG1047" s="136">
        <v>0</v>
      </c>
      <c r="BH1047" s="6">
        <v>5.15</v>
      </c>
      <c r="BI1047" s="6">
        <v>5.15</v>
      </c>
      <c r="BJ1047" s="136">
        <v>112230</v>
      </c>
      <c r="BK1047" s="136">
        <v>12877</v>
      </c>
      <c r="BL1047" s="136">
        <v>987</v>
      </c>
      <c r="BM1047" s="136">
        <v>98366</v>
      </c>
      <c r="BN1047" s="238">
        <v>790328</v>
      </c>
      <c r="BO1047" s="136">
        <v>123738</v>
      </c>
      <c r="BP1047" s="136">
        <v>222316.918522222</v>
      </c>
      <c r="BQ1047" s="136">
        <v>50590.695433333298</v>
      </c>
      <c r="BR1047" s="136">
        <v>586759.55889999995</v>
      </c>
      <c r="BS1047" s="136">
        <v>109495.250022222</v>
      </c>
      <c r="BT1047" s="136">
        <v>14302.896077777799</v>
      </c>
      <c r="BU1047" s="136">
        <v>159530.98406666701</v>
      </c>
    </row>
    <row r="1048" spans="1:73">
      <c r="A1048" s="4" t="s">
        <v>97</v>
      </c>
      <c r="B1048" s="137">
        <v>27</v>
      </c>
      <c r="C1048" s="137">
        <v>2000</v>
      </c>
      <c r="D1048" s="190">
        <v>903773</v>
      </c>
      <c r="E1048" s="141">
        <v>444137</v>
      </c>
      <c r="F1048" s="141">
        <v>23156</v>
      </c>
      <c r="G1048" s="191">
        <v>5</v>
      </c>
      <c r="H1048" s="209"/>
      <c r="I1048" s="209"/>
      <c r="J1048" s="209"/>
      <c r="K1048" s="145">
        <v>22013</v>
      </c>
      <c r="L1048" s="198">
        <v>25</v>
      </c>
      <c r="M1048" s="199">
        <v>10.5</v>
      </c>
      <c r="N1048" s="140">
        <v>21071643</v>
      </c>
      <c r="O1048" s="145">
        <v>71419</v>
      </c>
      <c r="P1048" s="145">
        <v>12948</v>
      </c>
      <c r="Q1048" s="145">
        <v>4555</v>
      </c>
      <c r="R1048" s="145">
        <v>59466</v>
      </c>
      <c r="S1048" s="145">
        <v>25280</v>
      </c>
      <c r="T1048" s="145">
        <v>374</v>
      </c>
      <c r="U1048" s="145">
        <v>469</v>
      </c>
      <c r="V1048" s="145">
        <v>564</v>
      </c>
      <c r="W1048" s="145">
        <v>127</v>
      </c>
      <c r="X1048" s="145">
        <v>234</v>
      </c>
      <c r="Y1048" s="145">
        <v>335</v>
      </c>
      <c r="Z1048" s="145">
        <v>426</v>
      </c>
      <c r="AA1048" s="136">
        <f>ROUND((T1048+X1048)-MAX(0.3*(T1048-134-275),0),0)</f>
        <v>608</v>
      </c>
      <c r="AB1048" s="136">
        <f>ROUND((U1048+Y1048)-MAX(0.3*(U1048-134-275),0),0)</f>
        <v>786</v>
      </c>
      <c r="AC1048" s="136">
        <f>ROUND((V1048+Z1048)-MAX(0.3*(V1048-134-275),0),0)</f>
        <v>944</v>
      </c>
      <c r="AD1048" s="203">
        <v>916.66666666666663</v>
      </c>
      <c r="AE1048" s="136">
        <v>513</v>
      </c>
      <c r="AF1048" s="136">
        <v>0</v>
      </c>
      <c r="AG1048" s="136">
        <f>SUM(AE1048:AF1048)</f>
        <v>513</v>
      </c>
      <c r="AH1048" s="136">
        <f>ROUND((AG1048+W1048)-MAX(0.3*(AG1048-134-275),0),0)</f>
        <v>609</v>
      </c>
      <c r="AI1048" s="203">
        <v>126</v>
      </c>
      <c r="AJ1048" s="204">
        <v>14.1</v>
      </c>
      <c r="AK1048" s="136">
        <v>0</v>
      </c>
      <c r="AL1048" s="136">
        <v>35</v>
      </c>
      <c r="AM1048" s="136">
        <v>65</v>
      </c>
      <c r="AN1048" s="6">
        <v>0.35</v>
      </c>
      <c r="AO1048" s="136">
        <v>16</v>
      </c>
      <c r="AP1048" s="136">
        <v>33</v>
      </c>
      <c r="AQ1048" s="6">
        <v>0.33</v>
      </c>
      <c r="AR1048" s="149">
        <v>7.6499999999999999E-2</v>
      </c>
      <c r="AS1048" s="149">
        <v>0.34</v>
      </c>
      <c r="AT1048" s="149">
        <v>0.4</v>
      </c>
      <c r="AU1048" s="149">
        <v>0.4</v>
      </c>
      <c r="AV1048" s="136">
        <v>353</v>
      </c>
      <c r="AW1048" s="136">
        <v>2353</v>
      </c>
      <c r="AX1048" s="136">
        <v>3888</v>
      </c>
      <c r="AY1048" s="136">
        <v>3888</v>
      </c>
      <c r="AZ1048" s="149">
        <v>7.6499999999999999E-2</v>
      </c>
      <c r="BA1048" s="149">
        <v>0.1598</v>
      </c>
      <c r="BB1048" s="149">
        <v>0.21060000000000001</v>
      </c>
      <c r="BC1048" s="149">
        <v>0.21060000000000001</v>
      </c>
      <c r="BD1048" s="138">
        <v>0</v>
      </c>
      <c r="BE1048" s="138"/>
      <c r="BF1048" s="138"/>
      <c r="BG1048" s="136">
        <v>0</v>
      </c>
      <c r="BH1048" s="6">
        <v>5.15</v>
      </c>
      <c r="BI1048" s="6">
        <v>5.15</v>
      </c>
      <c r="BJ1048" s="136">
        <v>13845</v>
      </c>
      <c r="BK1048" s="136">
        <v>1342</v>
      </c>
      <c r="BL1048" s="136">
        <v>125</v>
      </c>
      <c r="BM1048" s="136">
        <v>12378</v>
      </c>
      <c r="BN1048" s="238">
        <v>70063</v>
      </c>
      <c r="BO1048" s="136">
        <v>21288</v>
      </c>
      <c r="BP1048" s="136">
        <v>30532.817055555599</v>
      </c>
      <c r="BQ1048" s="136">
        <v>8504.9360666666707</v>
      </c>
      <c r="BR1048" s="136">
        <v>79000</v>
      </c>
      <c r="BS1048" s="136">
        <v>10615.629077777799</v>
      </c>
      <c r="BT1048" s="136">
        <v>1413.1803888888901</v>
      </c>
      <c r="BU1048" s="136">
        <v>15020.2565111111</v>
      </c>
    </row>
    <row r="1049" spans="1:73">
      <c r="A1049" s="4" t="s">
        <v>98</v>
      </c>
      <c r="B1049" s="137">
        <v>28</v>
      </c>
      <c r="C1049" s="137">
        <v>2000</v>
      </c>
      <c r="D1049" s="190">
        <v>1713820</v>
      </c>
      <c r="E1049" s="141">
        <v>918370</v>
      </c>
      <c r="F1049" s="141">
        <v>26603</v>
      </c>
      <c r="G1049" s="191">
        <v>2.8</v>
      </c>
      <c r="H1049" s="209"/>
      <c r="I1049" s="209"/>
      <c r="J1049" s="209"/>
      <c r="K1049" s="145">
        <v>57423</v>
      </c>
      <c r="L1049" s="198">
        <v>15</v>
      </c>
      <c r="M1049" s="199">
        <v>3.2</v>
      </c>
      <c r="N1049" s="140">
        <v>49512086</v>
      </c>
      <c r="O1049" s="145">
        <v>7349</v>
      </c>
      <c r="P1049" s="145">
        <v>24037</v>
      </c>
      <c r="Q1049" s="145">
        <v>9538</v>
      </c>
      <c r="R1049" s="145">
        <v>82414</v>
      </c>
      <c r="S1049" s="145">
        <v>35130</v>
      </c>
      <c r="T1049" s="145">
        <v>293</v>
      </c>
      <c r="U1049" s="145">
        <v>364</v>
      </c>
      <c r="V1049" s="145">
        <v>435</v>
      </c>
      <c r="W1049" s="145">
        <v>127</v>
      </c>
      <c r="X1049" s="145">
        <v>234</v>
      </c>
      <c r="Y1049" s="145">
        <v>335</v>
      </c>
      <c r="Z1049" s="145">
        <v>426</v>
      </c>
      <c r="AA1049" s="136">
        <f>ROUND((T1049+X1049)-MAX(0.3*(T1049-134-275),0),0)</f>
        <v>527</v>
      </c>
      <c r="AB1049" s="136">
        <f>ROUND((U1049+Y1049)-MAX(0.3*(U1049-134-275),0),0)</f>
        <v>699</v>
      </c>
      <c r="AC1049" s="136">
        <f>ROUND((V1049+Z1049)-MAX(0.3*(V1049-134-275),0),0)</f>
        <v>853</v>
      </c>
      <c r="AD1049" s="203">
        <v>2970.8333333333335</v>
      </c>
      <c r="AE1049" s="136">
        <v>513</v>
      </c>
      <c r="AF1049" s="136">
        <v>7</v>
      </c>
      <c r="AG1049" s="136">
        <f>SUM(AE1049:AF1049)</f>
        <v>520</v>
      </c>
      <c r="AH1049" s="136">
        <f>ROUND((AG1049+W1049)-MAX(0.3*(AG1049-134-275),0),0)</f>
        <v>614</v>
      </c>
      <c r="AI1049" s="203">
        <v>145</v>
      </c>
      <c r="AJ1049" s="204">
        <v>8.6</v>
      </c>
      <c r="AK1049" s="136">
        <v>0</v>
      </c>
      <c r="AL1049" s="136"/>
      <c r="AM1049" s="136"/>
      <c r="AN1049" s="6"/>
      <c r="AO1049" s="136"/>
      <c r="AP1049" s="136"/>
      <c r="AQ1049" s="6"/>
      <c r="AR1049" s="149">
        <v>7.6499999999999999E-2</v>
      </c>
      <c r="AS1049" s="149">
        <v>0.34</v>
      </c>
      <c r="AT1049" s="149">
        <v>0.4</v>
      </c>
      <c r="AU1049" s="149">
        <v>0.4</v>
      </c>
      <c r="AV1049" s="136">
        <v>353</v>
      </c>
      <c r="AW1049" s="136">
        <v>2353</v>
      </c>
      <c r="AX1049" s="136">
        <v>3888</v>
      </c>
      <c r="AY1049" s="136">
        <v>3888</v>
      </c>
      <c r="AZ1049" s="149">
        <v>7.6499999999999999E-2</v>
      </c>
      <c r="BA1049" s="149">
        <v>0.1598</v>
      </c>
      <c r="BB1049" s="149">
        <v>0.21060000000000001</v>
      </c>
      <c r="BC1049" s="149">
        <v>0.21060000000000001</v>
      </c>
      <c r="BD1049" s="138">
        <v>0</v>
      </c>
      <c r="BE1049" s="138"/>
      <c r="BF1049" s="138"/>
      <c r="BG1049" s="136">
        <v>0</v>
      </c>
      <c r="BH1049" s="6">
        <v>5.15</v>
      </c>
      <c r="BI1049" s="6">
        <v>5.15</v>
      </c>
      <c r="BJ1049" s="136">
        <v>21221</v>
      </c>
      <c r="BK1049" s="136">
        <v>2382</v>
      </c>
      <c r="BL1049" s="136">
        <v>239</v>
      </c>
      <c r="BM1049" s="136">
        <v>18600</v>
      </c>
      <c r="BN1049" s="238">
        <v>188298</v>
      </c>
      <c r="BO1049" s="136">
        <v>32793</v>
      </c>
      <c r="BP1049" s="136">
        <v>60062.720033333302</v>
      </c>
      <c r="BQ1049" s="136">
        <v>22246.644866666698</v>
      </c>
      <c r="BR1049" s="136">
        <v>220041.951355556</v>
      </c>
      <c r="BS1049" s="136">
        <v>22387.123500000002</v>
      </c>
      <c r="BT1049" s="136">
        <v>3667.6796666666701</v>
      </c>
      <c r="BU1049" s="136">
        <v>36572.096377777802</v>
      </c>
    </row>
    <row r="1050" spans="1:73">
      <c r="A1050" s="4" t="s">
        <v>99</v>
      </c>
      <c r="B1050" s="137">
        <v>29</v>
      </c>
      <c r="C1050" s="137">
        <v>2000</v>
      </c>
      <c r="D1050" s="190">
        <v>2018741</v>
      </c>
      <c r="E1050" s="141">
        <v>1022462</v>
      </c>
      <c r="F1050" s="141">
        <v>44560</v>
      </c>
      <c r="G1050" s="191">
        <v>4.2</v>
      </c>
      <c r="H1050" s="209"/>
      <c r="I1050" s="209"/>
      <c r="J1050" s="209"/>
      <c r="K1050" s="145">
        <v>75588</v>
      </c>
      <c r="L1050" s="198">
        <v>55</v>
      </c>
      <c r="M1050" s="199">
        <v>9.6999999999999993</v>
      </c>
      <c r="N1050" s="140">
        <v>64403145</v>
      </c>
      <c r="O1050" s="145">
        <v>21444</v>
      </c>
      <c r="P1050" s="145">
        <v>15906</v>
      </c>
      <c r="Q1050" s="145">
        <v>6274</v>
      </c>
      <c r="R1050" s="145">
        <v>60905</v>
      </c>
      <c r="S1050" s="145">
        <v>28291</v>
      </c>
      <c r="T1050" s="145">
        <v>289</v>
      </c>
      <c r="U1050" s="145">
        <v>348</v>
      </c>
      <c r="V1050" s="145">
        <v>407</v>
      </c>
      <c r="W1050" s="145">
        <v>127</v>
      </c>
      <c r="X1050" s="145">
        <v>234</v>
      </c>
      <c r="Y1050" s="145">
        <v>335</v>
      </c>
      <c r="Z1050" s="145">
        <v>426</v>
      </c>
      <c r="AA1050" s="136">
        <f>ROUND((T1050+X1050)-MAX(0.3*(T1050-134-275),0),0)</f>
        <v>523</v>
      </c>
      <c r="AB1050" s="136">
        <f>ROUND((U1050+Y1050)-MAX(0.3*(U1050-134-275),0),0)</f>
        <v>683</v>
      </c>
      <c r="AC1050" s="136">
        <f>ROUND((V1050+Z1050)-MAX(0.3*(V1050-134-275),0),0)</f>
        <v>833</v>
      </c>
      <c r="AD1050" s="203">
        <v>1136.75</v>
      </c>
      <c r="AE1050" s="136">
        <v>513</v>
      </c>
      <c r="AF1050" s="136">
        <v>36</v>
      </c>
      <c r="AG1050" s="136">
        <f>SUM(AE1050:AF1050)</f>
        <v>549</v>
      </c>
      <c r="AH1050" s="136">
        <f>ROUND((AG1050+W1050)-MAX(0.3*(AG1050-134-275),0),0)</f>
        <v>634</v>
      </c>
      <c r="AI1050" s="203">
        <v>180</v>
      </c>
      <c r="AJ1050" s="204">
        <v>8.8000000000000007</v>
      </c>
      <c r="AK1050" s="136">
        <v>0</v>
      </c>
      <c r="AL1050" s="136">
        <v>25</v>
      </c>
      <c r="AM1050" s="136">
        <v>17</v>
      </c>
      <c r="AN1050" s="6">
        <v>0.6</v>
      </c>
      <c r="AO1050" s="136">
        <v>9</v>
      </c>
      <c r="AP1050" s="136">
        <v>12</v>
      </c>
      <c r="AQ1050" s="6">
        <v>0.43</v>
      </c>
      <c r="AR1050" s="149">
        <v>7.6499999999999999E-2</v>
      </c>
      <c r="AS1050" s="149">
        <v>0.34</v>
      </c>
      <c r="AT1050" s="149">
        <v>0.4</v>
      </c>
      <c r="AU1050" s="149">
        <v>0.4</v>
      </c>
      <c r="AV1050" s="136">
        <v>353</v>
      </c>
      <c r="AW1050" s="136">
        <v>2353</v>
      </c>
      <c r="AX1050" s="136">
        <v>3888</v>
      </c>
      <c r="AY1050" s="136">
        <v>3888</v>
      </c>
      <c r="AZ1050" s="149">
        <v>7.6499999999999999E-2</v>
      </c>
      <c r="BA1050" s="149">
        <v>0.1598</v>
      </c>
      <c r="BB1050" s="149">
        <v>0.21060000000000001</v>
      </c>
      <c r="BC1050" s="149">
        <v>0.21060000000000001</v>
      </c>
      <c r="BD1050" s="138">
        <v>0</v>
      </c>
      <c r="BE1050" s="138"/>
      <c r="BF1050" s="138"/>
      <c r="BG1050" s="136">
        <v>0</v>
      </c>
      <c r="BH1050" s="6">
        <v>5.15</v>
      </c>
      <c r="BI1050" s="6">
        <v>5.15</v>
      </c>
      <c r="BJ1050" s="136">
        <v>25405</v>
      </c>
      <c r="BK1050" s="136">
        <v>6972</v>
      </c>
      <c r="BL1050" s="136">
        <v>644</v>
      </c>
      <c r="BM1050" s="136">
        <v>17789</v>
      </c>
      <c r="BN1050" s="238">
        <v>100565</v>
      </c>
      <c r="BO1050" s="136">
        <v>38781</v>
      </c>
      <c r="BP1050" s="136">
        <v>54894.090799999998</v>
      </c>
      <c r="BQ1050" s="136">
        <v>13658.2012333333</v>
      </c>
      <c r="BR1050" s="136">
        <v>113725.518411111</v>
      </c>
      <c r="BS1050" s="136">
        <v>24719.744222222202</v>
      </c>
      <c r="BT1050" s="136">
        <v>3587.7183666666701</v>
      </c>
      <c r="BU1050" s="136">
        <v>34565.264300000003</v>
      </c>
    </row>
    <row r="1051" spans="1:73">
      <c r="A1051" s="4" t="s">
        <v>100</v>
      </c>
      <c r="B1051" s="137">
        <v>30</v>
      </c>
      <c r="C1051" s="137">
        <v>2000</v>
      </c>
      <c r="D1051" s="190">
        <v>1239882</v>
      </c>
      <c r="E1051" s="141">
        <v>669621</v>
      </c>
      <c r="F1051" s="141">
        <v>18287</v>
      </c>
      <c r="G1051" s="191">
        <v>2.7</v>
      </c>
      <c r="H1051" s="209"/>
      <c r="I1051" s="209"/>
      <c r="J1051" s="209"/>
      <c r="K1051" s="145">
        <v>44401</v>
      </c>
      <c r="L1051" s="198">
        <v>8</v>
      </c>
      <c r="M1051" s="199">
        <v>2.5</v>
      </c>
      <c r="N1051" s="140">
        <v>43966312</v>
      </c>
      <c r="O1051" s="145">
        <v>10651</v>
      </c>
      <c r="P1051" s="145">
        <v>14035</v>
      </c>
      <c r="Q1051" s="145">
        <v>5841</v>
      </c>
      <c r="R1051" s="145">
        <v>36266</v>
      </c>
      <c r="S1051" s="145">
        <v>18095</v>
      </c>
      <c r="T1051" s="145">
        <v>506</v>
      </c>
      <c r="U1051" s="145">
        <v>575</v>
      </c>
      <c r="V1051" s="145">
        <v>638</v>
      </c>
      <c r="W1051" s="145">
        <v>127</v>
      </c>
      <c r="X1051" s="145">
        <v>234</v>
      </c>
      <c r="Y1051" s="145">
        <v>335</v>
      </c>
      <c r="Z1051" s="145">
        <v>426</v>
      </c>
      <c r="AA1051" s="136">
        <f>ROUND((T1051+X1051)-MAX(0.3*(T1051-134-275),0),0)</f>
        <v>711</v>
      </c>
      <c r="AB1051" s="136">
        <f>ROUND((U1051+Y1051)-MAX(0.3*(U1051-134-275),0),0)</f>
        <v>860</v>
      </c>
      <c r="AC1051" s="136">
        <f>ROUND((V1051+Z1051)-MAX(0.3*(V1051-134-275),0),0)</f>
        <v>995</v>
      </c>
      <c r="AD1051" s="203">
        <v>1650.25</v>
      </c>
      <c r="AE1051" s="136">
        <v>513</v>
      </c>
      <c r="AF1051" s="136">
        <v>27</v>
      </c>
      <c r="AG1051" s="136">
        <f>SUM(AE1051:AF1051)</f>
        <v>540</v>
      </c>
      <c r="AH1051" s="136">
        <f>ROUND((AG1051+W1051)-MAX(0.3*(AG1051-134-275),0),0)</f>
        <v>628</v>
      </c>
      <c r="AI1051" s="203">
        <v>56</v>
      </c>
      <c r="AJ1051" s="204">
        <v>4.5</v>
      </c>
      <c r="AK1051" s="136">
        <v>1</v>
      </c>
      <c r="AL1051" s="136">
        <v>147</v>
      </c>
      <c r="AM1051" s="136">
        <v>248</v>
      </c>
      <c r="AN1051" s="6">
        <v>0.37</v>
      </c>
      <c r="AO1051" s="136">
        <v>9</v>
      </c>
      <c r="AP1051" s="136">
        <v>15</v>
      </c>
      <c r="AQ1051" s="6">
        <v>0.38</v>
      </c>
      <c r="AR1051" s="149">
        <v>7.6499999999999999E-2</v>
      </c>
      <c r="AS1051" s="149">
        <v>0.34</v>
      </c>
      <c r="AT1051" s="149">
        <v>0.4</v>
      </c>
      <c r="AU1051" s="149">
        <v>0.4</v>
      </c>
      <c r="AV1051" s="136">
        <v>353</v>
      </c>
      <c r="AW1051" s="136">
        <v>2353</v>
      </c>
      <c r="AX1051" s="136">
        <v>3888</v>
      </c>
      <c r="AY1051" s="136">
        <v>3888</v>
      </c>
      <c r="AZ1051" s="149">
        <v>7.6499999999999999E-2</v>
      </c>
      <c r="BA1051" s="149">
        <v>0.1598</v>
      </c>
      <c r="BB1051" s="149">
        <v>0.21060000000000001</v>
      </c>
      <c r="BC1051" s="149">
        <v>0.21060000000000001</v>
      </c>
      <c r="BD1051" s="138">
        <v>0</v>
      </c>
      <c r="BE1051" s="138"/>
      <c r="BF1051" s="138"/>
      <c r="BG1051" s="136">
        <v>0</v>
      </c>
      <c r="BH1051" s="6">
        <v>5.15</v>
      </c>
      <c r="BI1051" s="6">
        <v>5.15</v>
      </c>
      <c r="BJ1051" s="136">
        <v>11577</v>
      </c>
      <c r="BK1051" s="136">
        <v>1006</v>
      </c>
      <c r="BL1051" s="136">
        <v>119</v>
      </c>
      <c r="BM1051" s="136">
        <v>10452</v>
      </c>
      <c r="BN1051" s="238">
        <v>82031</v>
      </c>
      <c r="BO1051" s="136">
        <v>17049</v>
      </c>
      <c r="BP1051" s="136">
        <v>20955.4688333333</v>
      </c>
      <c r="BQ1051" s="136">
        <v>6541.7440888888896</v>
      </c>
      <c r="BR1051" s="136">
        <v>103960.565744444</v>
      </c>
      <c r="BS1051" s="136">
        <v>7907.29108888889</v>
      </c>
      <c r="BT1051" s="136">
        <v>1079.4026444444401</v>
      </c>
      <c r="BU1051" s="136">
        <v>16437.372655555599</v>
      </c>
    </row>
    <row r="1052" spans="1:73">
      <c r="A1052" s="4" t="s">
        <v>101</v>
      </c>
      <c r="B1052" s="137">
        <v>31</v>
      </c>
      <c r="C1052" s="137">
        <v>2000</v>
      </c>
      <c r="D1052" s="190">
        <v>8430621</v>
      </c>
      <c r="E1052" s="141">
        <v>4123717</v>
      </c>
      <c r="F1052" s="141">
        <v>158352</v>
      </c>
      <c r="G1052" s="191">
        <v>3.7</v>
      </c>
      <c r="H1052" s="209"/>
      <c r="I1052" s="209"/>
      <c r="J1052" s="209"/>
      <c r="K1052" s="145">
        <v>360675</v>
      </c>
      <c r="L1052" s="198">
        <v>87</v>
      </c>
      <c r="M1052" s="199">
        <v>4.2</v>
      </c>
      <c r="N1052" s="140">
        <v>332255755</v>
      </c>
      <c r="O1052" s="145">
        <v>232319</v>
      </c>
      <c r="P1052" s="145">
        <v>130317</v>
      </c>
      <c r="Q1052" s="145">
        <v>51630</v>
      </c>
      <c r="R1052" s="145">
        <v>344677</v>
      </c>
      <c r="S1052" s="145">
        <v>152358</v>
      </c>
      <c r="T1052" s="145">
        <v>322</v>
      </c>
      <c r="U1052" s="145">
        <v>424</v>
      </c>
      <c r="V1052" s="145">
        <v>488</v>
      </c>
      <c r="W1052" s="145">
        <v>127</v>
      </c>
      <c r="X1052" s="145">
        <v>234</v>
      </c>
      <c r="Y1052" s="145">
        <v>335</v>
      </c>
      <c r="Z1052" s="145">
        <v>426</v>
      </c>
      <c r="AA1052" s="136">
        <f>ROUND((T1052+X1052)-MAX(0.3*(T1052-134-275),0),0)</f>
        <v>556</v>
      </c>
      <c r="AB1052" s="136">
        <f>ROUND((U1052+Y1052)-MAX(0.3*(U1052-134-275),0),0)</f>
        <v>755</v>
      </c>
      <c r="AC1052" s="136">
        <f>ROUND((V1052+Z1052)-MAX(0.3*(V1052-134-275),0),0)</f>
        <v>890</v>
      </c>
      <c r="AD1052" s="203">
        <v>18571.916666666668</v>
      </c>
      <c r="AE1052" s="136">
        <v>513</v>
      </c>
      <c r="AF1052" s="136">
        <v>31</v>
      </c>
      <c r="AG1052" s="136">
        <f>SUM(AE1052:AF1052)</f>
        <v>544</v>
      </c>
      <c r="AH1052" s="136">
        <f>ROUND((AG1052+W1052)-MAX(0.3*(AG1052-134-275),0),0)</f>
        <v>631</v>
      </c>
      <c r="AI1052" s="203">
        <v>612</v>
      </c>
      <c r="AJ1052" s="204">
        <v>7.3</v>
      </c>
      <c r="AK1052" s="136">
        <v>0</v>
      </c>
      <c r="AL1052" s="136">
        <v>32</v>
      </c>
      <c r="AM1052" s="136">
        <v>48</v>
      </c>
      <c r="AN1052" s="6">
        <v>0.4</v>
      </c>
      <c r="AO1052" s="136">
        <v>16</v>
      </c>
      <c r="AP1052" s="136">
        <v>24</v>
      </c>
      <c r="AQ1052" s="6">
        <v>0.4</v>
      </c>
      <c r="AR1052" s="149">
        <v>7.6499999999999999E-2</v>
      </c>
      <c r="AS1052" s="149">
        <v>0.34</v>
      </c>
      <c r="AT1052" s="149">
        <v>0.4</v>
      </c>
      <c r="AU1052" s="149">
        <v>0.4</v>
      </c>
      <c r="AV1052" s="136">
        <v>353</v>
      </c>
      <c r="AW1052" s="136">
        <v>2353</v>
      </c>
      <c r="AX1052" s="136">
        <v>3888</v>
      </c>
      <c r="AY1052" s="136">
        <v>3888</v>
      </c>
      <c r="AZ1052" s="149">
        <v>7.6499999999999999E-2</v>
      </c>
      <c r="BA1052" s="149">
        <v>0.1598</v>
      </c>
      <c r="BB1052" s="149">
        <v>0.21060000000000001</v>
      </c>
      <c r="BC1052" s="149">
        <v>0.21060000000000001</v>
      </c>
      <c r="BD1052" s="138">
        <v>0.1</v>
      </c>
      <c r="BE1052" s="138"/>
      <c r="BF1052" s="138"/>
      <c r="BG1052" s="136">
        <v>0</v>
      </c>
      <c r="BH1052" s="6">
        <v>5.15</v>
      </c>
      <c r="BI1052" s="6">
        <v>5.15</v>
      </c>
      <c r="BJ1052" s="136">
        <v>146350</v>
      </c>
      <c r="BK1052" s="136">
        <v>34048</v>
      </c>
      <c r="BL1052" s="136">
        <v>1080</v>
      </c>
      <c r="BM1052" s="136">
        <v>111222</v>
      </c>
      <c r="BN1052" s="238">
        <v>689106</v>
      </c>
      <c r="BO1052" s="136">
        <v>127013</v>
      </c>
      <c r="BP1052" s="136">
        <v>268675.90526666702</v>
      </c>
      <c r="BQ1052" s="136">
        <v>49363.166733333303</v>
      </c>
      <c r="BR1052" s="136">
        <v>585570.89777777798</v>
      </c>
      <c r="BS1052" s="136">
        <v>70875.464288888907</v>
      </c>
      <c r="BT1052" s="136">
        <v>5466.3431777777796</v>
      </c>
      <c r="BU1052" s="136">
        <v>86998.202077777794</v>
      </c>
    </row>
    <row r="1053" spans="1:73">
      <c r="A1053" s="4" t="s">
        <v>102</v>
      </c>
      <c r="B1053" s="137">
        <v>32</v>
      </c>
      <c r="C1053" s="137">
        <v>2000</v>
      </c>
      <c r="D1053" s="190">
        <v>1821204</v>
      </c>
      <c r="E1053" s="141">
        <v>804103</v>
      </c>
      <c r="F1053" s="141">
        <v>41652</v>
      </c>
      <c r="G1053" s="191">
        <v>4.9000000000000004</v>
      </c>
      <c r="H1053" s="209"/>
      <c r="I1053" s="209"/>
      <c r="J1053" s="209"/>
      <c r="K1053" s="145">
        <v>55733</v>
      </c>
      <c r="L1053" s="198">
        <v>72</v>
      </c>
      <c r="M1053" s="199">
        <v>13.7</v>
      </c>
      <c r="N1053" s="140">
        <v>41839377</v>
      </c>
      <c r="O1053" s="145">
        <v>26053</v>
      </c>
      <c r="P1053" s="145">
        <v>72343</v>
      </c>
      <c r="Q1053" s="145">
        <v>23655</v>
      </c>
      <c r="R1053" s="145">
        <v>169343</v>
      </c>
      <c r="S1053" s="145">
        <v>63534</v>
      </c>
      <c r="T1053" s="145">
        <v>360</v>
      </c>
      <c r="U1053" s="145">
        <v>439</v>
      </c>
      <c r="V1053" s="145">
        <v>519</v>
      </c>
      <c r="W1053" s="145">
        <v>127</v>
      </c>
      <c r="X1053" s="145">
        <v>234</v>
      </c>
      <c r="Y1053" s="145">
        <v>335</v>
      </c>
      <c r="Z1053" s="145">
        <v>426</v>
      </c>
      <c r="AA1053" s="136">
        <f>ROUND((T1053+X1053)-MAX(0.3*(T1053-134-275),0),0)</f>
        <v>594</v>
      </c>
      <c r="AB1053" s="136">
        <f>ROUND((U1053+Y1053)-MAX(0.3*(U1053-134-275),0),0)</f>
        <v>765</v>
      </c>
      <c r="AC1053" s="136">
        <f>ROUND((V1053+Z1053)-MAX(0.3*(V1053-134-275),0),0)</f>
        <v>912</v>
      </c>
      <c r="AD1053" s="203">
        <v>4694</v>
      </c>
      <c r="AE1053" s="136">
        <v>513</v>
      </c>
      <c r="AF1053" s="136">
        <v>0</v>
      </c>
      <c r="AG1053" s="136">
        <f>SUM(AE1053:AF1053)</f>
        <v>513</v>
      </c>
      <c r="AH1053" s="136">
        <f>ROUND((AG1053+W1053)-MAX(0.3*(AG1053-134-275),0),0)</f>
        <v>609</v>
      </c>
      <c r="AI1053" s="203">
        <v>312</v>
      </c>
      <c r="AJ1053" s="204">
        <v>17.5</v>
      </c>
      <c r="AK1053" s="136">
        <v>0</v>
      </c>
      <c r="AL1053" s="136">
        <v>42</v>
      </c>
      <c r="AM1053" s="136">
        <v>28</v>
      </c>
      <c r="AN1053" s="6">
        <v>0.6</v>
      </c>
      <c r="AO1053" s="136">
        <v>25</v>
      </c>
      <c r="AP1053" s="136">
        <v>17</v>
      </c>
      <c r="AQ1053" s="6">
        <v>0.6</v>
      </c>
      <c r="AR1053" s="149">
        <v>7.6499999999999999E-2</v>
      </c>
      <c r="AS1053" s="149">
        <v>0.34</v>
      </c>
      <c r="AT1053" s="149">
        <v>0.4</v>
      </c>
      <c r="AU1053" s="149">
        <v>0.4</v>
      </c>
      <c r="AV1053" s="136">
        <v>353</v>
      </c>
      <c r="AW1053" s="136">
        <v>2353</v>
      </c>
      <c r="AX1053" s="136">
        <v>3888</v>
      </c>
      <c r="AY1053" s="136">
        <v>3888</v>
      </c>
      <c r="AZ1053" s="149">
        <v>7.6499999999999999E-2</v>
      </c>
      <c r="BA1053" s="149">
        <v>0.1598</v>
      </c>
      <c r="BB1053" s="149">
        <v>0.21060000000000001</v>
      </c>
      <c r="BC1053" s="149">
        <v>0.21060000000000001</v>
      </c>
      <c r="BD1053" s="138">
        <v>0</v>
      </c>
      <c r="BE1053" s="138"/>
      <c r="BF1053" s="138"/>
      <c r="BG1053" s="136">
        <v>0</v>
      </c>
      <c r="BH1053" s="6">
        <v>5.15</v>
      </c>
      <c r="BI1053" s="6">
        <v>4.25</v>
      </c>
      <c r="BJ1053" s="136">
        <v>46662</v>
      </c>
      <c r="BK1053" s="136">
        <v>8930</v>
      </c>
      <c r="BL1053" s="136">
        <v>566</v>
      </c>
      <c r="BM1053" s="136">
        <v>37166</v>
      </c>
      <c r="BN1053" s="238">
        <v>311748</v>
      </c>
      <c r="BO1053" s="136">
        <v>57802</v>
      </c>
      <c r="BP1053" s="136">
        <v>124776.482911111</v>
      </c>
      <c r="BQ1053" s="136">
        <v>20853.399077777802</v>
      </c>
      <c r="BR1053" s="136">
        <v>192373.72646666699</v>
      </c>
      <c r="BS1053" s="136">
        <v>60808.578833333297</v>
      </c>
      <c r="BT1053" s="136">
        <v>6827.1404333333303</v>
      </c>
      <c r="BU1053" s="136">
        <v>77586.959122222193</v>
      </c>
    </row>
    <row r="1054" spans="1:73">
      <c r="A1054" s="4" t="s">
        <v>103</v>
      </c>
      <c r="B1054" s="137">
        <v>33</v>
      </c>
      <c r="C1054" s="137">
        <v>2000</v>
      </c>
      <c r="D1054" s="190">
        <v>19001780</v>
      </c>
      <c r="E1054" s="141">
        <v>8718749</v>
      </c>
      <c r="F1054" s="141">
        <v>415120</v>
      </c>
      <c r="G1054" s="191">
        <v>4.5</v>
      </c>
      <c r="H1054" s="209"/>
      <c r="I1054" s="209"/>
      <c r="J1054" s="209"/>
      <c r="K1054" s="145">
        <v>816979</v>
      </c>
      <c r="L1054" s="198">
        <v>254</v>
      </c>
      <c r="M1054" s="199">
        <v>5.2</v>
      </c>
      <c r="N1054" s="140">
        <v>682613900</v>
      </c>
      <c r="O1054" s="145">
        <v>1764121</v>
      </c>
      <c r="P1054" s="145">
        <v>723793</v>
      </c>
      <c r="Q1054" s="145">
        <v>258702</v>
      </c>
      <c r="R1054" s="145">
        <v>1438568</v>
      </c>
      <c r="S1054" s="145">
        <v>720035</v>
      </c>
      <c r="T1054" s="145">
        <v>468</v>
      </c>
      <c r="U1054" s="145">
        <v>577</v>
      </c>
      <c r="V1054" s="145">
        <v>687</v>
      </c>
      <c r="W1054" s="145">
        <v>127</v>
      </c>
      <c r="X1054" s="145">
        <v>234</v>
      </c>
      <c r="Y1054" s="145">
        <v>335</v>
      </c>
      <c r="Z1054" s="145">
        <v>426</v>
      </c>
      <c r="AA1054" s="136">
        <f>ROUND((T1054+X1054)-MAX(0.3*(T1054-134-275),0),0)</f>
        <v>684</v>
      </c>
      <c r="AB1054" s="136">
        <f>ROUND((U1054+Y1054)-MAX(0.3*(U1054-134-275),0),0)</f>
        <v>862</v>
      </c>
      <c r="AC1054" s="136">
        <f>ROUND((V1054+Z1054)-MAX(0.3*(V1054-134-275),0),0)</f>
        <v>1030</v>
      </c>
      <c r="AD1054" s="203">
        <v>58324</v>
      </c>
      <c r="AE1054" s="136">
        <v>513</v>
      </c>
      <c r="AF1054" s="136">
        <v>87</v>
      </c>
      <c r="AG1054" s="136">
        <f>SUM(AE1054:AF1054)</f>
        <v>600</v>
      </c>
      <c r="AH1054" s="136">
        <f>ROUND((AG1054+W1054)-MAX(0.3*(AG1054-134-275),0),0)</f>
        <v>670</v>
      </c>
      <c r="AI1054" s="203">
        <v>2604</v>
      </c>
      <c r="AJ1054" s="204">
        <v>13.9</v>
      </c>
      <c r="AK1054" s="136">
        <v>0</v>
      </c>
      <c r="AL1054" s="136">
        <v>95</v>
      </c>
      <c r="AM1054" s="136">
        <v>52</v>
      </c>
      <c r="AN1054" s="6">
        <v>0.65</v>
      </c>
      <c r="AO1054" s="136">
        <v>26</v>
      </c>
      <c r="AP1054" s="136">
        <v>35</v>
      </c>
      <c r="AQ1054" s="6">
        <v>0.43</v>
      </c>
      <c r="AR1054" s="149">
        <v>7.6499999999999999E-2</v>
      </c>
      <c r="AS1054" s="149">
        <v>0.34</v>
      </c>
      <c r="AT1054" s="149">
        <v>0.4</v>
      </c>
      <c r="AU1054" s="149">
        <v>0.4</v>
      </c>
      <c r="AV1054" s="136">
        <v>353</v>
      </c>
      <c r="AW1054" s="136">
        <v>2353</v>
      </c>
      <c r="AX1054" s="136">
        <v>3888</v>
      </c>
      <c r="AY1054" s="136">
        <v>3888</v>
      </c>
      <c r="AZ1054" s="149">
        <v>7.6499999999999999E-2</v>
      </c>
      <c r="BA1054" s="149">
        <v>0.1598</v>
      </c>
      <c r="BB1054" s="149">
        <v>0.21060000000000001</v>
      </c>
      <c r="BC1054" s="149">
        <v>0.21060000000000001</v>
      </c>
      <c r="BD1054" s="138">
        <v>0.22500000000000001</v>
      </c>
      <c r="BE1054" s="138"/>
      <c r="BF1054" s="138"/>
      <c r="BG1054" s="136">
        <v>1</v>
      </c>
      <c r="BH1054" s="6">
        <v>5.15</v>
      </c>
      <c r="BI1054" s="6">
        <v>5.15</v>
      </c>
      <c r="BJ1054" s="136">
        <v>617167</v>
      </c>
      <c r="BK1054" s="136">
        <v>138971</v>
      </c>
      <c r="BL1054" s="136">
        <v>3370</v>
      </c>
      <c r="BM1054" s="136">
        <v>474826</v>
      </c>
      <c r="BN1054" s="238">
        <v>2753674</v>
      </c>
      <c r="BO1054" s="136">
        <v>466818</v>
      </c>
      <c r="BP1054" s="136">
        <v>1036622.58408889</v>
      </c>
      <c r="BQ1054" s="136">
        <v>133740.879544444</v>
      </c>
      <c r="BR1054" s="136">
        <v>1789676.13567778</v>
      </c>
      <c r="BS1054" s="136">
        <v>370653.33877777797</v>
      </c>
      <c r="BT1054" s="136">
        <v>30655.270555555599</v>
      </c>
      <c r="BU1054" s="136">
        <v>465215.15043333301</v>
      </c>
    </row>
    <row r="1055" spans="1:73">
      <c r="A1055" s="4" t="s">
        <v>104</v>
      </c>
      <c r="B1055" s="137">
        <v>34</v>
      </c>
      <c r="C1055" s="137">
        <v>2000</v>
      </c>
      <c r="D1055" s="190">
        <v>8081614</v>
      </c>
      <c r="E1055" s="141">
        <v>3986151</v>
      </c>
      <c r="F1055" s="141">
        <v>152039</v>
      </c>
      <c r="G1055" s="191">
        <v>3.7</v>
      </c>
      <c r="H1055" s="209"/>
      <c r="I1055" s="209"/>
      <c r="J1055" s="209"/>
      <c r="K1055" s="145">
        <v>279588</v>
      </c>
      <c r="L1055" s="198">
        <v>140</v>
      </c>
      <c r="M1055" s="199">
        <v>6.6</v>
      </c>
      <c r="N1055" s="140">
        <v>221218690</v>
      </c>
      <c r="O1055" s="145">
        <v>52525</v>
      </c>
      <c r="P1055" s="145">
        <v>99553</v>
      </c>
      <c r="Q1055" s="145">
        <v>45725</v>
      </c>
      <c r="R1055" s="145">
        <v>488247</v>
      </c>
      <c r="S1055" s="145">
        <v>209232</v>
      </c>
      <c r="T1055" s="145">
        <v>236</v>
      </c>
      <c r="U1055" s="145">
        <v>272</v>
      </c>
      <c r="V1055" s="145">
        <v>297</v>
      </c>
      <c r="W1055" s="145">
        <v>127</v>
      </c>
      <c r="X1055" s="145">
        <v>234</v>
      </c>
      <c r="Y1055" s="145">
        <v>335</v>
      </c>
      <c r="Z1055" s="145">
        <v>426</v>
      </c>
      <c r="AA1055" s="136">
        <f>ROUND((T1055+X1055)-MAX(0.3*(T1055-134-275),0),0)</f>
        <v>470</v>
      </c>
      <c r="AB1055" s="136">
        <f>ROUND((U1055+Y1055)-MAX(0.3*(U1055-134-275),0),0)</f>
        <v>607</v>
      </c>
      <c r="AC1055" s="136">
        <f>ROUND((V1055+Z1055)-MAX(0.3*(V1055-134-275),0),0)</f>
        <v>723</v>
      </c>
      <c r="AD1055" s="203">
        <v>22875.833333333332</v>
      </c>
      <c r="AE1055" s="136">
        <v>513</v>
      </c>
      <c r="AF1055" s="136">
        <v>0</v>
      </c>
      <c r="AG1055" s="136">
        <f>SUM(AE1055:AF1055)</f>
        <v>513</v>
      </c>
      <c r="AH1055" s="136">
        <f>ROUND((AG1055+W1055)-MAX(0.3*(AG1055-134-275),0),0)</f>
        <v>609</v>
      </c>
      <c r="AI1055" s="203">
        <v>1000</v>
      </c>
      <c r="AJ1055" s="204">
        <v>12.5</v>
      </c>
      <c r="AK1055" s="136">
        <v>1</v>
      </c>
      <c r="AL1055" s="136">
        <v>59</v>
      </c>
      <c r="AM1055" s="136">
        <v>61</v>
      </c>
      <c r="AN1055" s="6">
        <v>0.49</v>
      </c>
      <c r="AO1055" s="136">
        <v>30</v>
      </c>
      <c r="AP1055" s="136">
        <v>20</v>
      </c>
      <c r="AQ1055" s="6">
        <v>0.6</v>
      </c>
      <c r="AR1055" s="149">
        <v>7.6499999999999999E-2</v>
      </c>
      <c r="AS1055" s="149">
        <v>0.34</v>
      </c>
      <c r="AT1055" s="149">
        <v>0.4</v>
      </c>
      <c r="AU1055" s="149">
        <v>0.4</v>
      </c>
      <c r="AV1055" s="136">
        <v>353</v>
      </c>
      <c r="AW1055" s="136">
        <v>2353</v>
      </c>
      <c r="AX1055" s="136">
        <v>3888</v>
      </c>
      <c r="AY1055" s="136">
        <v>3888</v>
      </c>
      <c r="AZ1055" s="149">
        <v>7.6499999999999999E-2</v>
      </c>
      <c r="BA1055" s="149">
        <v>0.1598</v>
      </c>
      <c r="BB1055" s="149">
        <v>0.21060000000000001</v>
      </c>
      <c r="BC1055" s="149">
        <v>0.21060000000000001</v>
      </c>
      <c r="BD1055" s="138">
        <v>0</v>
      </c>
      <c r="BE1055" s="138"/>
      <c r="BF1055" s="138"/>
      <c r="BG1055" s="136">
        <v>0</v>
      </c>
      <c r="BH1055" s="6">
        <v>5.15</v>
      </c>
      <c r="BI1055" s="6">
        <v>5.15</v>
      </c>
      <c r="BJ1055" s="136">
        <v>191053</v>
      </c>
      <c r="BK1055" s="136">
        <v>33990</v>
      </c>
      <c r="BL1055" s="136">
        <v>2093</v>
      </c>
      <c r="BM1055" s="136">
        <v>154970</v>
      </c>
      <c r="BN1055" s="238">
        <v>954384</v>
      </c>
      <c r="BO1055" s="136">
        <v>190258</v>
      </c>
      <c r="BP1055" s="136">
        <v>355088.49847777799</v>
      </c>
      <c r="BQ1055" s="136">
        <v>83831.479944444407</v>
      </c>
      <c r="BR1055" s="136">
        <v>821586.23996666702</v>
      </c>
      <c r="BS1055" s="136">
        <v>186923.49552222199</v>
      </c>
      <c r="BT1055" s="136">
        <v>26769.042244444401</v>
      </c>
      <c r="BU1055" s="136">
        <v>268435.57473333302</v>
      </c>
    </row>
    <row r="1056" spans="1:73">
      <c r="A1056" s="4" t="s">
        <v>105</v>
      </c>
      <c r="B1056" s="137">
        <v>35</v>
      </c>
      <c r="C1056" s="137">
        <v>2000</v>
      </c>
      <c r="D1056" s="190">
        <v>642023</v>
      </c>
      <c r="E1056" s="141">
        <v>332407</v>
      </c>
      <c r="F1056" s="141">
        <v>10161</v>
      </c>
      <c r="G1056" s="191">
        <v>3</v>
      </c>
      <c r="H1056" s="209"/>
      <c r="I1056" s="209"/>
      <c r="J1056" s="209"/>
      <c r="K1056" s="145">
        <v>18263</v>
      </c>
      <c r="L1056" s="198">
        <v>8</v>
      </c>
      <c r="M1056" s="199">
        <v>5.5</v>
      </c>
      <c r="N1056" s="140">
        <v>16695390</v>
      </c>
      <c r="O1056" s="145">
        <v>119829</v>
      </c>
      <c r="P1056" s="145">
        <v>7524</v>
      </c>
      <c r="Q1056" s="145">
        <v>2901</v>
      </c>
      <c r="R1056" s="145">
        <v>31824</v>
      </c>
      <c r="S1056" s="145">
        <v>13604</v>
      </c>
      <c r="T1056" s="145">
        <v>363</v>
      </c>
      <c r="U1056" s="145">
        <v>457</v>
      </c>
      <c r="V1056" s="145">
        <v>549</v>
      </c>
      <c r="W1056" s="145">
        <v>127</v>
      </c>
      <c r="X1056" s="145">
        <v>234</v>
      </c>
      <c r="Y1056" s="145">
        <v>335</v>
      </c>
      <c r="Z1056" s="145">
        <v>426</v>
      </c>
      <c r="AA1056" s="136">
        <f>ROUND((T1056+X1056)-MAX(0.3*(T1056-134-275),0),0)</f>
        <v>597</v>
      </c>
      <c r="AB1056" s="136">
        <f>ROUND((U1056+Y1056)-MAX(0.3*(U1056-134-275),0),0)</f>
        <v>778</v>
      </c>
      <c r="AC1056" s="136">
        <f>ROUND((V1056+Z1056)-MAX(0.3*(V1056-134-275),0),0)</f>
        <v>933</v>
      </c>
      <c r="AD1056" s="203">
        <v>870.5</v>
      </c>
      <c r="AE1056" s="136">
        <v>513</v>
      </c>
      <c r="AF1056" s="136">
        <v>0</v>
      </c>
      <c r="AG1056" s="136">
        <f>SUM(AE1056:AF1056)</f>
        <v>513</v>
      </c>
      <c r="AH1056" s="136">
        <f>ROUND((AG1056+W1056)-MAX(0.3*(AG1056-134-275),0),0)</f>
        <v>609</v>
      </c>
      <c r="AI1056" s="203">
        <v>65</v>
      </c>
      <c r="AJ1056" s="204">
        <v>10.4</v>
      </c>
      <c r="AK1056" s="136">
        <v>0</v>
      </c>
      <c r="AL1056" s="136">
        <v>26</v>
      </c>
      <c r="AM1056" s="136">
        <v>71</v>
      </c>
      <c r="AN1056" s="6">
        <v>0.27</v>
      </c>
      <c r="AO1056" s="136">
        <v>18</v>
      </c>
      <c r="AP1056" s="136">
        <v>29</v>
      </c>
      <c r="AQ1056" s="6">
        <v>0.38</v>
      </c>
      <c r="AR1056" s="149">
        <v>7.6499999999999999E-2</v>
      </c>
      <c r="AS1056" s="149">
        <v>0.34</v>
      </c>
      <c r="AT1056" s="149">
        <v>0.4</v>
      </c>
      <c r="AU1056" s="149">
        <v>0.4</v>
      </c>
      <c r="AV1056" s="136">
        <v>353</v>
      </c>
      <c r="AW1056" s="136">
        <v>2353</v>
      </c>
      <c r="AX1056" s="136">
        <v>3888</v>
      </c>
      <c r="AY1056" s="136">
        <v>3888</v>
      </c>
      <c r="AZ1056" s="149">
        <v>7.6499999999999999E-2</v>
      </c>
      <c r="BA1056" s="149">
        <v>0.1598</v>
      </c>
      <c r="BB1056" s="149">
        <v>0.21060000000000001</v>
      </c>
      <c r="BC1056" s="149">
        <v>0.21060000000000001</v>
      </c>
      <c r="BD1056" s="138">
        <v>0</v>
      </c>
      <c r="BE1056" s="138"/>
      <c r="BF1056" s="138"/>
      <c r="BG1056" s="136">
        <v>0</v>
      </c>
      <c r="BH1056" s="6">
        <v>5.15</v>
      </c>
      <c r="BI1056" s="6">
        <v>5.15</v>
      </c>
      <c r="BJ1056" s="136">
        <v>8167</v>
      </c>
      <c r="BK1056" s="136">
        <v>1351</v>
      </c>
      <c r="BL1056" s="136">
        <v>80</v>
      </c>
      <c r="BM1056" s="136">
        <v>6736</v>
      </c>
      <c r="BN1056" s="238">
        <v>45141</v>
      </c>
      <c r="BO1056" s="136">
        <v>14303</v>
      </c>
      <c r="BP1056" s="136">
        <v>20932.285122222202</v>
      </c>
      <c r="BQ1056" s="136">
        <v>7594.9170111111098</v>
      </c>
      <c r="BR1056" s="136">
        <v>80366.654688888899</v>
      </c>
      <c r="BS1056" s="136">
        <v>7299.5844888888896</v>
      </c>
      <c r="BT1056" s="136">
        <v>1190.85227777778</v>
      </c>
      <c r="BU1056" s="136">
        <v>12743.2578111111</v>
      </c>
    </row>
    <row r="1057" spans="1:73">
      <c r="A1057" s="4" t="s">
        <v>106</v>
      </c>
      <c r="B1057" s="137">
        <v>36</v>
      </c>
      <c r="C1057" s="137">
        <v>2000</v>
      </c>
      <c r="D1057" s="190">
        <v>11363543</v>
      </c>
      <c r="E1057" s="141">
        <v>5556757</v>
      </c>
      <c r="F1057" s="141">
        <v>230586</v>
      </c>
      <c r="G1057" s="191">
        <v>4</v>
      </c>
      <c r="H1057" s="209"/>
      <c r="I1057" s="209"/>
      <c r="J1057" s="209"/>
      <c r="K1057" s="145">
        <v>392042</v>
      </c>
      <c r="L1057" s="198">
        <v>162</v>
      </c>
      <c r="M1057" s="199">
        <v>5.6</v>
      </c>
      <c r="N1057" s="140">
        <v>323964530</v>
      </c>
      <c r="O1057" s="145">
        <v>1725851</v>
      </c>
      <c r="P1057" s="145">
        <v>245085</v>
      </c>
      <c r="Q1057" s="145">
        <v>97969</v>
      </c>
      <c r="R1057" s="145">
        <v>609717</v>
      </c>
      <c r="S1057" s="145">
        <v>279174</v>
      </c>
      <c r="T1057" s="145">
        <v>305</v>
      </c>
      <c r="U1057" s="145">
        <v>373</v>
      </c>
      <c r="V1057" s="145">
        <v>461</v>
      </c>
      <c r="W1057" s="145">
        <v>127</v>
      </c>
      <c r="X1057" s="145">
        <v>234</v>
      </c>
      <c r="Y1057" s="145">
        <v>335</v>
      </c>
      <c r="Z1057" s="145">
        <v>426</v>
      </c>
      <c r="AA1057" s="136">
        <f>ROUND((T1057+X1057)-MAX(0.3*(T1057-134-275),0),0)</f>
        <v>539</v>
      </c>
      <c r="AB1057" s="136">
        <f>ROUND((U1057+Y1057)-MAX(0.3*(U1057-134-275),0),0)</f>
        <v>708</v>
      </c>
      <c r="AC1057" s="136">
        <f>ROUND((V1057+Z1057)-MAX(0.3*(V1057-134-275),0),0)</f>
        <v>871</v>
      </c>
      <c r="AD1057" s="203">
        <v>37227.333333333336</v>
      </c>
      <c r="AE1057" s="136">
        <v>513</v>
      </c>
      <c r="AF1057" s="136">
        <v>0</v>
      </c>
      <c r="AG1057" s="136">
        <f>SUM(AE1057:AF1057)</f>
        <v>513</v>
      </c>
      <c r="AH1057" s="136">
        <f>ROUND((AG1057+W1057)-MAX(0.3*(AG1057-134-275),0),0)</f>
        <v>609</v>
      </c>
      <c r="AI1057" s="203">
        <v>1117</v>
      </c>
      <c r="AJ1057" s="204">
        <v>10</v>
      </c>
      <c r="AK1057" s="136">
        <v>0</v>
      </c>
      <c r="AL1057" s="136">
        <v>39</v>
      </c>
      <c r="AM1057" s="136">
        <v>60</v>
      </c>
      <c r="AN1057" s="6">
        <v>0.39</v>
      </c>
      <c r="AO1057" s="136">
        <v>12</v>
      </c>
      <c r="AP1057" s="136">
        <v>20</v>
      </c>
      <c r="AQ1057" s="6">
        <v>0.38</v>
      </c>
      <c r="AR1057" s="149">
        <v>7.6499999999999999E-2</v>
      </c>
      <c r="AS1057" s="149">
        <v>0.34</v>
      </c>
      <c r="AT1057" s="149">
        <v>0.4</v>
      </c>
      <c r="AU1057" s="149">
        <v>0.4</v>
      </c>
      <c r="AV1057" s="136">
        <v>353</v>
      </c>
      <c r="AW1057" s="136">
        <v>2353</v>
      </c>
      <c r="AX1057" s="136">
        <v>3888</v>
      </c>
      <c r="AY1057" s="136">
        <v>3888</v>
      </c>
      <c r="AZ1057" s="149">
        <v>7.6499999999999999E-2</v>
      </c>
      <c r="BA1057" s="149">
        <v>0.1598</v>
      </c>
      <c r="BB1057" s="149">
        <v>0.21060000000000001</v>
      </c>
      <c r="BC1057" s="149">
        <v>0.21060000000000001</v>
      </c>
      <c r="BD1057" s="138">
        <v>0</v>
      </c>
      <c r="BE1057" s="138"/>
      <c r="BF1057" s="138"/>
      <c r="BG1057" s="136">
        <v>0</v>
      </c>
      <c r="BH1057" s="6">
        <v>5.15</v>
      </c>
      <c r="BI1057" s="6">
        <v>4.25</v>
      </c>
      <c r="BJ1057" s="136">
        <v>239911</v>
      </c>
      <c r="BK1057" s="136">
        <v>17526</v>
      </c>
      <c r="BL1057" s="136">
        <v>2248</v>
      </c>
      <c r="BM1057" s="136">
        <v>220137</v>
      </c>
      <c r="BN1057" s="238">
        <v>1076549</v>
      </c>
      <c r="BO1057" s="136">
        <v>242921</v>
      </c>
      <c r="BP1057" s="136">
        <v>359476.75837777799</v>
      </c>
      <c r="BQ1057" s="136">
        <v>77328.328711111099</v>
      </c>
      <c r="BR1057" s="136">
        <v>995967.51767777803</v>
      </c>
      <c r="BS1057" s="136">
        <v>147126.519</v>
      </c>
      <c r="BT1057" s="136">
        <v>11427.431888888899</v>
      </c>
      <c r="BU1057" s="136">
        <v>184865.516011111</v>
      </c>
    </row>
    <row r="1058" spans="1:73">
      <c r="A1058" s="4" t="s">
        <v>107</v>
      </c>
      <c r="B1058" s="137">
        <v>37</v>
      </c>
      <c r="C1058" s="137">
        <v>2000</v>
      </c>
      <c r="D1058" s="190">
        <v>3454365</v>
      </c>
      <c r="E1058" s="141">
        <v>1610099</v>
      </c>
      <c r="F1058" s="141">
        <v>50429</v>
      </c>
      <c r="G1058" s="191">
        <v>3</v>
      </c>
      <c r="H1058" s="209"/>
      <c r="I1058" s="209"/>
      <c r="J1058" s="209"/>
      <c r="K1058" s="145">
        <v>91973</v>
      </c>
      <c r="L1058" s="198">
        <v>118</v>
      </c>
      <c r="M1058" s="199">
        <v>12.7</v>
      </c>
      <c r="N1058" s="140">
        <v>82845740</v>
      </c>
      <c r="O1058" s="145">
        <v>174384</v>
      </c>
      <c r="P1058" s="145">
        <v>35472</v>
      </c>
      <c r="Q1058" s="145">
        <v>14316</v>
      </c>
      <c r="R1058" s="145">
        <v>253287</v>
      </c>
      <c r="S1058" s="145">
        <v>107098</v>
      </c>
      <c r="T1058" s="145">
        <v>225</v>
      </c>
      <c r="U1058" s="145">
        <v>292</v>
      </c>
      <c r="V1058" s="145">
        <v>361</v>
      </c>
      <c r="W1058" s="145">
        <v>127</v>
      </c>
      <c r="X1058" s="145">
        <v>234</v>
      </c>
      <c r="Y1058" s="145">
        <v>335</v>
      </c>
      <c r="Z1058" s="145">
        <v>426</v>
      </c>
      <c r="AA1058" s="136">
        <f>ROUND((T1058+X1058)-MAX(0.3*(T1058-134-275),0),0)</f>
        <v>459</v>
      </c>
      <c r="AB1058" s="136">
        <f>ROUND((U1058+Y1058)-MAX(0.3*(U1058-134-275),0),0)</f>
        <v>627</v>
      </c>
      <c r="AC1058" s="136">
        <f>ROUND((V1058+Z1058)-MAX(0.3*(V1058-134-275),0),0)</f>
        <v>787</v>
      </c>
      <c r="AD1058" s="203">
        <v>5859.5</v>
      </c>
      <c r="AE1058" s="136">
        <v>513</v>
      </c>
      <c r="AF1058" s="136">
        <v>53</v>
      </c>
      <c r="AG1058" s="136">
        <f>SUM(AE1058:AF1058)</f>
        <v>566</v>
      </c>
      <c r="AH1058" s="136">
        <f>ROUND((AG1058+W1058)-MAX(0.3*(AG1058-134-275),0),0)</f>
        <v>646</v>
      </c>
      <c r="AI1058" s="203">
        <v>503</v>
      </c>
      <c r="AJ1058" s="204">
        <v>14.9</v>
      </c>
      <c r="AK1058" s="136">
        <v>0</v>
      </c>
      <c r="AL1058" s="136">
        <v>65</v>
      </c>
      <c r="AM1058" s="136">
        <v>36</v>
      </c>
      <c r="AN1058" s="6">
        <v>0.64</v>
      </c>
      <c r="AO1058" s="136">
        <v>33</v>
      </c>
      <c r="AP1058" s="136">
        <v>15</v>
      </c>
      <c r="AQ1058" s="6">
        <v>0.69</v>
      </c>
      <c r="AR1058" s="149">
        <v>7.6499999999999999E-2</v>
      </c>
      <c r="AS1058" s="149">
        <v>0.34</v>
      </c>
      <c r="AT1058" s="149">
        <v>0.4</v>
      </c>
      <c r="AU1058" s="149">
        <v>0.4</v>
      </c>
      <c r="AV1058" s="136">
        <v>353</v>
      </c>
      <c r="AW1058" s="136">
        <v>2353</v>
      </c>
      <c r="AX1058" s="136">
        <v>3888</v>
      </c>
      <c r="AY1058" s="136">
        <v>3888</v>
      </c>
      <c r="AZ1058" s="149">
        <v>7.6499999999999999E-2</v>
      </c>
      <c r="BA1058" s="149">
        <v>0.1598</v>
      </c>
      <c r="BB1058" s="149">
        <v>0.21060000000000001</v>
      </c>
      <c r="BC1058" s="149">
        <v>0.21060000000000001</v>
      </c>
      <c r="BD1058" s="138">
        <v>0</v>
      </c>
      <c r="BE1058" s="138"/>
      <c r="BF1058" s="138"/>
      <c r="BG1058" s="136">
        <v>0</v>
      </c>
      <c r="BH1058" s="6">
        <v>5.15</v>
      </c>
      <c r="BI1058" s="6">
        <v>5.15</v>
      </c>
      <c r="BJ1058" s="136">
        <v>72140</v>
      </c>
      <c r="BK1058" s="136">
        <v>10782</v>
      </c>
      <c r="BL1058" s="136">
        <v>866</v>
      </c>
      <c r="BM1058" s="136">
        <v>60492</v>
      </c>
      <c r="BN1058" s="238">
        <v>436887</v>
      </c>
      <c r="BO1058" s="136">
        <v>108239</v>
      </c>
      <c r="BP1058" s="136">
        <v>184951.36288888901</v>
      </c>
      <c r="BQ1058" s="136">
        <v>43786.414499999999</v>
      </c>
      <c r="BR1058" s="136">
        <v>374309.241277778</v>
      </c>
      <c r="BS1058" s="136">
        <v>103986.515833333</v>
      </c>
      <c r="BT1058" s="136">
        <v>15249.731355555599</v>
      </c>
      <c r="BU1058" s="136">
        <v>145155.45966666701</v>
      </c>
    </row>
    <row r="1059" spans="1:73">
      <c r="A1059" s="4" t="s">
        <v>108</v>
      </c>
      <c r="B1059" s="137">
        <v>38</v>
      </c>
      <c r="C1059" s="137">
        <v>2000</v>
      </c>
      <c r="D1059" s="190">
        <v>3429708</v>
      </c>
      <c r="E1059" s="141">
        <v>1725744</v>
      </c>
      <c r="F1059" s="141">
        <v>92815</v>
      </c>
      <c r="G1059" s="191">
        <v>5.0999999999999996</v>
      </c>
      <c r="H1059" s="209"/>
      <c r="I1059" s="209"/>
      <c r="J1059" s="209"/>
      <c r="K1059" s="145">
        <v>118375</v>
      </c>
      <c r="L1059" s="198">
        <v>54</v>
      </c>
      <c r="M1059" s="199">
        <v>6</v>
      </c>
      <c r="N1059" s="140">
        <v>98075500</v>
      </c>
      <c r="O1059" s="145">
        <v>595295</v>
      </c>
      <c r="P1059" s="145">
        <v>39031</v>
      </c>
      <c r="Q1059" s="145">
        <v>17058</v>
      </c>
      <c r="R1059" s="145">
        <v>234387</v>
      </c>
      <c r="S1059" s="145">
        <v>114368</v>
      </c>
      <c r="T1059" s="145">
        <v>395</v>
      </c>
      <c r="U1059" s="145">
        <v>460</v>
      </c>
      <c r="V1059" s="145">
        <v>565</v>
      </c>
      <c r="W1059" s="145">
        <v>127</v>
      </c>
      <c r="X1059" s="145">
        <v>234</v>
      </c>
      <c r="Y1059" s="145">
        <v>335</v>
      </c>
      <c r="Z1059" s="145">
        <v>426</v>
      </c>
      <c r="AA1059" s="136">
        <f>ROUND((T1059+X1059)-MAX(0.3*(T1059-134-275),0),0)</f>
        <v>629</v>
      </c>
      <c r="AB1059" s="136">
        <f>ROUND((U1059+Y1059)-MAX(0.3*(U1059-134-275),0),0)</f>
        <v>780</v>
      </c>
      <c r="AC1059" s="136">
        <f>ROUND((V1059+Z1059)-MAX(0.3*(V1059-134-275),0),0)</f>
        <v>944</v>
      </c>
      <c r="AD1059" s="203">
        <v>6738.166666666667</v>
      </c>
      <c r="AE1059" s="136">
        <v>513</v>
      </c>
      <c r="AF1059" s="136">
        <v>2</v>
      </c>
      <c r="AG1059" s="136">
        <f>SUM(AE1059:AF1059)</f>
        <v>515</v>
      </c>
      <c r="AH1059" s="136">
        <f>ROUND((AG1059+W1059)-MAX(0.3*(AG1059-134-275),0),0)</f>
        <v>610</v>
      </c>
      <c r="AI1059" s="203">
        <v>371</v>
      </c>
      <c r="AJ1059" s="204">
        <v>10.9</v>
      </c>
      <c r="AK1059" s="136">
        <v>1</v>
      </c>
      <c r="AL1059" s="136">
        <v>29</v>
      </c>
      <c r="AM1059" s="136">
        <v>31</v>
      </c>
      <c r="AN1059" s="6">
        <v>0.48</v>
      </c>
      <c r="AO1059" s="136">
        <v>10</v>
      </c>
      <c r="AP1059" s="136">
        <v>20</v>
      </c>
      <c r="AQ1059" s="6">
        <v>0.33</v>
      </c>
      <c r="AR1059" s="149">
        <v>7.6499999999999999E-2</v>
      </c>
      <c r="AS1059" s="149">
        <v>0.34</v>
      </c>
      <c r="AT1059" s="149">
        <v>0.4</v>
      </c>
      <c r="AU1059" s="149">
        <v>0.4</v>
      </c>
      <c r="AV1059" s="136">
        <v>353</v>
      </c>
      <c r="AW1059" s="136">
        <v>2353</v>
      </c>
      <c r="AX1059" s="136">
        <v>3888</v>
      </c>
      <c r="AY1059" s="136">
        <v>3888</v>
      </c>
      <c r="AZ1059" s="149">
        <v>7.6499999999999999E-2</v>
      </c>
      <c r="BA1059" s="149">
        <v>0.1598</v>
      </c>
      <c r="BB1059" s="149">
        <v>0.21060000000000001</v>
      </c>
      <c r="BC1059" s="149">
        <v>0.21060000000000001</v>
      </c>
      <c r="BD1059" s="138">
        <v>0.05</v>
      </c>
      <c r="BE1059" s="138"/>
      <c r="BF1059" s="138"/>
      <c r="BG1059" s="136">
        <v>0</v>
      </c>
      <c r="BH1059" s="6">
        <v>5.15</v>
      </c>
      <c r="BI1059" s="6">
        <v>6.5</v>
      </c>
      <c r="BJ1059" s="136">
        <v>51936</v>
      </c>
      <c r="BK1059" s="136">
        <v>7238</v>
      </c>
      <c r="BL1059" s="136">
        <v>634</v>
      </c>
      <c r="BM1059" s="136">
        <v>44064</v>
      </c>
      <c r="BN1059" s="238">
        <v>392480</v>
      </c>
      <c r="BO1059" s="136">
        <v>86061</v>
      </c>
      <c r="BP1059" s="136">
        <v>116434.387</v>
      </c>
      <c r="BQ1059" s="136">
        <v>30181.699033333301</v>
      </c>
      <c r="BR1059" s="136">
        <v>266058.61202222202</v>
      </c>
      <c r="BS1059" s="136">
        <v>66682.369266666705</v>
      </c>
      <c r="BT1059" s="136">
        <v>9238.1288000000004</v>
      </c>
      <c r="BU1059" s="136">
        <v>97545.726955555598</v>
      </c>
    </row>
    <row r="1060" spans="1:73">
      <c r="A1060" s="4" t="s">
        <v>109</v>
      </c>
      <c r="B1060" s="137">
        <v>39</v>
      </c>
      <c r="C1060" s="137">
        <v>2000</v>
      </c>
      <c r="D1060" s="190">
        <v>12284173</v>
      </c>
      <c r="E1060" s="141">
        <v>5854551</v>
      </c>
      <c r="F1060" s="141">
        <v>252341</v>
      </c>
      <c r="G1060" s="191">
        <v>4.0999999999999996</v>
      </c>
      <c r="H1060" s="209"/>
      <c r="I1060" s="209"/>
      <c r="J1060" s="209"/>
      <c r="K1060" s="145">
        <v>410577</v>
      </c>
      <c r="L1060" s="198">
        <v>107</v>
      </c>
      <c r="M1060" s="199">
        <v>3.6</v>
      </c>
      <c r="N1060" s="140">
        <v>373211236</v>
      </c>
      <c r="O1060" s="145">
        <v>249837</v>
      </c>
      <c r="P1060" s="145">
        <v>249721</v>
      </c>
      <c r="Q1060" s="145">
        <v>89899</v>
      </c>
      <c r="R1060" s="145">
        <v>777112</v>
      </c>
      <c r="S1060" s="145">
        <v>352491</v>
      </c>
      <c r="T1060" s="145">
        <v>330</v>
      </c>
      <c r="U1060" s="145">
        <v>421</v>
      </c>
      <c r="V1060" s="145">
        <v>514</v>
      </c>
      <c r="W1060" s="145">
        <v>127</v>
      </c>
      <c r="X1060" s="145">
        <v>234</v>
      </c>
      <c r="Y1060" s="145">
        <v>335</v>
      </c>
      <c r="Z1060" s="145">
        <v>426</v>
      </c>
      <c r="AA1060" s="136">
        <f>ROUND((T1060+X1060)-MAX(0.3*(T1060-134-275),0),0)</f>
        <v>564</v>
      </c>
      <c r="AB1060" s="136">
        <f>ROUND((U1060+Y1060)-MAX(0.3*(U1060-134-275),0),0)</f>
        <v>752</v>
      </c>
      <c r="AC1060" s="136">
        <f>ROUND((V1060+Z1060)-MAX(0.3*(V1060-134-275),0),0)</f>
        <v>909</v>
      </c>
      <c r="AD1060" s="203">
        <v>28243.25</v>
      </c>
      <c r="AE1060" s="136">
        <v>513</v>
      </c>
      <c r="AF1060" s="136">
        <v>27</v>
      </c>
      <c r="AG1060" s="136">
        <f>SUM(AE1060:AF1060)</f>
        <v>540</v>
      </c>
      <c r="AH1060" s="136">
        <f>ROUND((AG1060+W1060)-MAX(0.3*(AG1060-134-275),0),0)</f>
        <v>628</v>
      </c>
      <c r="AI1060" s="203">
        <v>1033</v>
      </c>
      <c r="AJ1060" s="204">
        <v>8.6</v>
      </c>
      <c r="AK1060" s="136">
        <v>0</v>
      </c>
      <c r="AL1060" s="136">
        <v>99</v>
      </c>
      <c r="AM1060" s="136">
        <v>104</v>
      </c>
      <c r="AN1060" s="6">
        <v>0.49</v>
      </c>
      <c r="AO1060" s="136">
        <v>20</v>
      </c>
      <c r="AP1060" s="136">
        <v>30</v>
      </c>
      <c r="AQ1060" s="6">
        <v>0.4</v>
      </c>
      <c r="AR1060" s="149">
        <v>7.6499999999999999E-2</v>
      </c>
      <c r="AS1060" s="149">
        <v>0.34</v>
      </c>
      <c r="AT1060" s="149">
        <v>0.4</v>
      </c>
      <c r="AU1060" s="149">
        <v>0.4</v>
      </c>
      <c r="AV1060" s="136">
        <v>353</v>
      </c>
      <c r="AW1060" s="136">
        <v>2353</v>
      </c>
      <c r="AX1060" s="136">
        <v>3888</v>
      </c>
      <c r="AY1060" s="136">
        <v>3888</v>
      </c>
      <c r="AZ1060" s="149">
        <v>7.6499999999999999E-2</v>
      </c>
      <c r="BA1060" s="149">
        <v>0.1598</v>
      </c>
      <c r="BB1060" s="149">
        <v>0.21060000000000001</v>
      </c>
      <c r="BC1060" s="149">
        <v>0.21060000000000001</v>
      </c>
      <c r="BD1060" s="138">
        <v>0</v>
      </c>
      <c r="BE1060" s="138"/>
      <c r="BF1060" s="138"/>
      <c r="BG1060" s="136">
        <v>0</v>
      </c>
      <c r="BH1060" s="6">
        <v>5.15</v>
      </c>
      <c r="BI1060" s="6">
        <v>5.15</v>
      </c>
      <c r="BJ1060" s="136">
        <v>283969</v>
      </c>
      <c r="BK1060" s="136">
        <v>36547</v>
      </c>
      <c r="BL1060" s="136">
        <v>2457</v>
      </c>
      <c r="BM1060" s="136">
        <v>244965</v>
      </c>
      <c r="BN1060" s="238">
        <v>1446323</v>
      </c>
      <c r="BO1060" s="136">
        <v>230914</v>
      </c>
      <c r="BP1060" s="136">
        <v>371290.390533333</v>
      </c>
      <c r="BQ1060" s="136">
        <v>80302.583366666702</v>
      </c>
      <c r="BR1060" s="136">
        <v>1013042.91023333</v>
      </c>
      <c r="BS1060" s="136">
        <v>138295.646877778</v>
      </c>
      <c r="BT1060" s="136">
        <v>13508.945100000001</v>
      </c>
      <c r="BU1060" s="136">
        <v>187165.52798888899</v>
      </c>
    </row>
    <row r="1061" spans="1:73">
      <c r="A1061" s="4" t="s">
        <v>110</v>
      </c>
      <c r="B1061" s="137">
        <v>40</v>
      </c>
      <c r="C1061" s="137">
        <v>2000</v>
      </c>
      <c r="D1061" s="190">
        <v>1050268</v>
      </c>
      <c r="E1061" s="141">
        <v>521313</v>
      </c>
      <c r="F1061" s="141">
        <v>22248</v>
      </c>
      <c r="G1061" s="191">
        <v>4.0999999999999996</v>
      </c>
      <c r="H1061" s="209"/>
      <c r="I1061" s="209"/>
      <c r="J1061" s="209"/>
      <c r="K1061" s="145">
        <v>34409</v>
      </c>
      <c r="L1061" s="198">
        <v>6</v>
      </c>
      <c r="M1061" s="199">
        <v>2.5</v>
      </c>
      <c r="N1061" s="140">
        <v>31806725</v>
      </c>
      <c r="O1061" s="145">
        <v>10873</v>
      </c>
      <c r="P1061" s="145">
        <v>45161</v>
      </c>
      <c r="Q1061" s="145">
        <v>16324</v>
      </c>
      <c r="R1061" s="145">
        <v>74256</v>
      </c>
      <c r="S1061" s="145">
        <v>33422</v>
      </c>
      <c r="T1061" s="145">
        <v>449</v>
      </c>
      <c r="U1061" s="145">
        <v>554</v>
      </c>
      <c r="V1061" s="145">
        <v>634</v>
      </c>
      <c r="W1061" s="145">
        <v>127</v>
      </c>
      <c r="X1061" s="145">
        <v>234</v>
      </c>
      <c r="Y1061" s="145">
        <v>335</v>
      </c>
      <c r="Z1061" s="145">
        <v>426</v>
      </c>
      <c r="AA1061" s="136">
        <f>ROUND((T1061+X1061)-MAX(0.3*(T1061-134-275),0),0)</f>
        <v>671</v>
      </c>
      <c r="AB1061" s="136">
        <f>ROUND((U1061+Y1061)-MAX(0.3*(U1061-134-275),0),0)</f>
        <v>846</v>
      </c>
      <c r="AC1061" s="136">
        <f>ROUND((V1061+Z1061)-MAX(0.3*(V1061-134-275),0),0)</f>
        <v>993</v>
      </c>
      <c r="AD1061" s="203">
        <v>2658.3333333333335</v>
      </c>
      <c r="AE1061" s="136">
        <v>513</v>
      </c>
      <c r="AF1061" s="136">
        <v>64</v>
      </c>
      <c r="AG1061" s="136">
        <f>SUM(AE1061:AF1061)</f>
        <v>577</v>
      </c>
      <c r="AH1061" s="136">
        <f>ROUND((AG1061+W1061)-MAX(0.3*(AG1061-134-275),0),0)</f>
        <v>654</v>
      </c>
      <c r="AI1061" s="203">
        <v>106</v>
      </c>
      <c r="AJ1061" s="204">
        <v>10.199999999999999</v>
      </c>
      <c r="AK1061" s="136">
        <v>0</v>
      </c>
      <c r="AL1061" s="136">
        <v>84</v>
      </c>
      <c r="AM1061" s="136">
        <v>16</v>
      </c>
      <c r="AN1061" s="6">
        <v>0.84</v>
      </c>
      <c r="AO1061" s="136">
        <v>42</v>
      </c>
      <c r="AP1061" s="136">
        <v>8</v>
      </c>
      <c r="AQ1061" s="6">
        <v>0.84</v>
      </c>
      <c r="AR1061" s="149">
        <v>7.6499999999999999E-2</v>
      </c>
      <c r="AS1061" s="149">
        <v>0.34</v>
      </c>
      <c r="AT1061" s="149">
        <v>0.4</v>
      </c>
      <c r="AU1061" s="149">
        <v>0.4</v>
      </c>
      <c r="AV1061" s="136">
        <v>353</v>
      </c>
      <c r="AW1061" s="136">
        <v>2353</v>
      </c>
      <c r="AX1061" s="136">
        <v>3888</v>
      </c>
      <c r="AY1061" s="136">
        <v>3888</v>
      </c>
      <c r="AZ1061" s="149">
        <v>7.6499999999999999E-2</v>
      </c>
      <c r="BA1061" s="149">
        <v>0.1598</v>
      </c>
      <c r="BB1061" s="149">
        <v>0.21060000000000001</v>
      </c>
      <c r="BC1061" s="149">
        <v>0.21060000000000001</v>
      </c>
      <c r="BD1061" s="138">
        <v>0.26</v>
      </c>
      <c r="BE1061" s="138"/>
      <c r="BF1061" s="138"/>
      <c r="BG1061" s="136">
        <v>0</v>
      </c>
      <c r="BH1061" s="6">
        <v>5.15</v>
      </c>
      <c r="BI1061" s="6">
        <v>5.65</v>
      </c>
      <c r="BJ1061" s="136">
        <v>27778</v>
      </c>
      <c r="BK1061" s="136">
        <v>4606</v>
      </c>
      <c r="BL1061" s="136">
        <v>226</v>
      </c>
      <c r="BM1061" s="136">
        <v>22946</v>
      </c>
      <c r="BN1061" s="238">
        <v>156340</v>
      </c>
      <c r="BO1061" s="136">
        <v>21783</v>
      </c>
      <c r="BP1061" s="136">
        <v>34009.0804333333</v>
      </c>
      <c r="BQ1061" s="136">
        <v>4427.1808111111104</v>
      </c>
      <c r="BR1061" s="136">
        <v>63304.326977777797</v>
      </c>
      <c r="BS1061" s="136">
        <v>10705.9990777778</v>
      </c>
      <c r="BT1061" s="136">
        <v>457.26773333333301</v>
      </c>
      <c r="BU1061" s="136">
        <v>12221.3832</v>
      </c>
    </row>
    <row r="1062" spans="1:73">
      <c r="A1062" s="4" t="s">
        <v>111</v>
      </c>
      <c r="B1062" s="137">
        <v>41</v>
      </c>
      <c r="C1062" s="137">
        <v>2000</v>
      </c>
      <c r="D1062" s="190">
        <v>4024223</v>
      </c>
      <c r="E1062" s="141">
        <v>1918583</v>
      </c>
      <c r="F1062" s="141">
        <v>74979</v>
      </c>
      <c r="G1062" s="191">
        <v>3.8</v>
      </c>
      <c r="H1062" s="209"/>
      <c r="I1062" s="209"/>
      <c r="J1062" s="209"/>
      <c r="K1062" s="145">
        <v>116741</v>
      </c>
      <c r="L1062" s="198">
        <v>42</v>
      </c>
      <c r="M1062" s="199">
        <v>3.9</v>
      </c>
      <c r="N1062" s="140">
        <v>100288596</v>
      </c>
      <c r="O1062" s="145">
        <v>140801</v>
      </c>
      <c r="P1062" s="145">
        <v>41324</v>
      </c>
      <c r="Q1062" s="145">
        <v>17502</v>
      </c>
      <c r="R1062" s="145">
        <v>295335</v>
      </c>
      <c r="S1062" s="145">
        <v>121945</v>
      </c>
      <c r="T1062" s="145">
        <v>162</v>
      </c>
      <c r="U1062" s="145">
        <v>204</v>
      </c>
      <c r="V1062" s="145">
        <v>245</v>
      </c>
      <c r="W1062" s="145">
        <v>127</v>
      </c>
      <c r="X1062" s="145">
        <v>234</v>
      </c>
      <c r="Y1062" s="145">
        <v>335</v>
      </c>
      <c r="Z1062" s="145">
        <v>426</v>
      </c>
      <c r="AA1062" s="136">
        <f>ROUND((T1062+X1062)-MAX(0.3*(T1062-134-275),0),0)</f>
        <v>396</v>
      </c>
      <c r="AB1062" s="136">
        <f>ROUND((U1062+Y1062)-MAX(0.3*(U1062-134-275),0),0)</f>
        <v>539</v>
      </c>
      <c r="AC1062" s="136">
        <f>ROUND((V1062+Z1062)-MAX(0.3*(V1062-134-275),0),0)</f>
        <v>671</v>
      </c>
      <c r="AD1062" s="203">
        <v>8458.8333333333339</v>
      </c>
      <c r="AE1062" s="136">
        <v>513</v>
      </c>
      <c r="AF1062" s="136">
        <v>0</v>
      </c>
      <c r="AG1062" s="136">
        <f>SUM(AE1062:AF1062)</f>
        <v>513</v>
      </c>
      <c r="AH1062" s="136">
        <f>ROUND((AG1062+W1062)-MAX(0.3*(AG1062-134-275),0),0)</f>
        <v>609</v>
      </c>
      <c r="AI1062" s="203">
        <v>441</v>
      </c>
      <c r="AJ1062" s="204">
        <v>11.1</v>
      </c>
      <c r="AK1062" s="136">
        <v>1</v>
      </c>
      <c r="AL1062" s="136">
        <v>52</v>
      </c>
      <c r="AM1062" s="136">
        <v>71</v>
      </c>
      <c r="AN1062" s="6">
        <v>0.42</v>
      </c>
      <c r="AO1062" s="136">
        <v>25</v>
      </c>
      <c r="AP1062" s="136">
        <v>21</v>
      </c>
      <c r="AQ1062" s="6">
        <v>0.54</v>
      </c>
      <c r="AR1062" s="149">
        <v>7.6499999999999999E-2</v>
      </c>
      <c r="AS1062" s="149">
        <v>0.34</v>
      </c>
      <c r="AT1062" s="149">
        <v>0.4</v>
      </c>
      <c r="AU1062" s="149">
        <v>0.4</v>
      </c>
      <c r="AV1062" s="136">
        <v>353</v>
      </c>
      <c r="AW1062" s="136">
        <v>2353</v>
      </c>
      <c r="AX1062" s="136">
        <v>3888</v>
      </c>
      <c r="AY1062" s="136">
        <v>3888</v>
      </c>
      <c r="AZ1062" s="149">
        <v>7.6499999999999999E-2</v>
      </c>
      <c r="BA1062" s="149">
        <v>0.1598</v>
      </c>
      <c r="BB1062" s="149">
        <v>0.21060000000000001</v>
      </c>
      <c r="BC1062" s="149">
        <v>0.21060000000000001</v>
      </c>
      <c r="BD1062" s="138">
        <v>0</v>
      </c>
      <c r="BE1062" s="138"/>
      <c r="BF1062" s="138"/>
      <c r="BG1062" s="136">
        <v>0</v>
      </c>
      <c r="BH1062" s="6">
        <v>5.15</v>
      </c>
      <c r="BI1062" s="6">
        <v>5.15</v>
      </c>
      <c r="BJ1062" s="136">
        <v>107469</v>
      </c>
      <c r="BK1062" s="136">
        <v>17162</v>
      </c>
      <c r="BL1062" s="136">
        <v>1583</v>
      </c>
      <c r="BM1062" s="136">
        <v>88724</v>
      </c>
      <c r="BN1062" s="238">
        <v>661503</v>
      </c>
      <c r="BO1062" s="136">
        <v>108204</v>
      </c>
      <c r="BP1062" s="136">
        <v>242207.745077778</v>
      </c>
      <c r="BQ1062" s="136">
        <v>40508.824800000002</v>
      </c>
      <c r="BR1062" s="136">
        <v>470931.67926666699</v>
      </c>
      <c r="BS1062" s="136">
        <v>129839.731033333</v>
      </c>
      <c r="BT1062" s="136">
        <v>13004.0384777778</v>
      </c>
      <c r="BU1062" s="136">
        <v>167196.33227777801</v>
      </c>
    </row>
    <row r="1063" spans="1:73">
      <c r="A1063" s="4" t="s">
        <v>112</v>
      </c>
      <c r="B1063" s="137">
        <v>42</v>
      </c>
      <c r="C1063" s="137">
        <v>2000</v>
      </c>
      <c r="D1063" s="190">
        <v>755844</v>
      </c>
      <c r="E1063" s="141">
        <v>398618</v>
      </c>
      <c r="F1063" s="141">
        <v>10040</v>
      </c>
      <c r="G1063" s="191">
        <v>2.5</v>
      </c>
      <c r="H1063" s="209"/>
      <c r="I1063" s="209"/>
      <c r="J1063" s="209"/>
      <c r="K1063" s="145">
        <v>23474</v>
      </c>
      <c r="L1063" s="200">
        <v>13</v>
      </c>
      <c r="M1063" s="199">
        <v>6.3</v>
      </c>
      <c r="N1063" s="140">
        <v>20262966</v>
      </c>
      <c r="O1063" s="145">
        <v>7061</v>
      </c>
      <c r="P1063" s="145">
        <v>6755</v>
      </c>
      <c r="Q1063" s="145">
        <v>2802</v>
      </c>
      <c r="R1063" s="145">
        <v>42887</v>
      </c>
      <c r="S1063" s="145">
        <v>16425</v>
      </c>
      <c r="T1063" s="145">
        <v>380</v>
      </c>
      <c r="U1063" s="145">
        <v>430</v>
      </c>
      <c r="V1063" s="145">
        <v>478</v>
      </c>
      <c r="W1063" s="145">
        <v>127</v>
      </c>
      <c r="X1063" s="145">
        <v>234</v>
      </c>
      <c r="Y1063" s="145">
        <v>335</v>
      </c>
      <c r="Z1063" s="145">
        <v>426</v>
      </c>
      <c r="AA1063" s="136">
        <f>ROUND((T1063+X1063)-MAX(0.3*(T1063-134-275),0),0)</f>
        <v>614</v>
      </c>
      <c r="AB1063" s="136">
        <f>ROUND((U1063+Y1063)-MAX(0.3*(U1063-134-275),0),0)</f>
        <v>759</v>
      </c>
      <c r="AC1063" s="136">
        <f>ROUND((V1063+Z1063)-MAX(0.3*(V1063-134-275),0),0)</f>
        <v>883</v>
      </c>
      <c r="AD1063" s="203">
        <v>1527.0833333333333</v>
      </c>
      <c r="AE1063" s="136">
        <v>513</v>
      </c>
      <c r="AF1063" s="136">
        <v>15</v>
      </c>
      <c r="AG1063" s="136">
        <f>SUM(AE1063:AF1063)</f>
        <v>528</v>
      </c>
      <c r="AH1063" s="136">
        <f>ROUND((AG1063+W1063)-MAX(0.3*(AG1063-134-275),0),0)</f>
        <v>619</v>
      </c>
      <c r="AI1063" s="203">
        <v>79</v>
      </c>
      <c r="AJ1063" s="204">
        <v>10.7</v>
      </c>
      <c r="AK1063" s="136">
        <v>0</v>
      </c>
      <c r="AL1063" s="136">
        <v>22</v>
      </c>
      <c r="AM1063" s="136">
        <v>48</v>
      </c>
      <c r="AN1063" s="6">
        <v>0.31</v>
      </c>
      <c r="AO1063" s="136">
        <v>13</v>
      </c>
      <c r="AP1063" s="136">
        <v>22</v>
      </c>
      <c r="AQ1063" s="6">
        <v>0.37</v>
      </c>
      <c r="AR1063" s="149">
        <v>7.6499999999999999E-2</v>
      </c>
      <c r="AS1063" s="149">
        <v>0.34</v>
      </c>
      <c r="AT1063" s="149">
        <v>0.4</v>
      </c>
      <c r="AU1063" s="149">
        <v>0.4</v>
      </c>
      <c r="AV1063" s="136">
        <v>353</v>
      </c>
      <c r="AW1063" s="136">
        <v>2353</v>
      </c>
      <c r="AX1063" s="136">
        <v>3888</v>
      </c>
      <c r="AY1063" s="136">
        <v>3888</v>
      </c>
      <c r="AZ1063" s="149">
        <v>7.6499999999999999E-2</v>
      </c>
      <c r="BA1063" s="149">
        <v>0.1598</v>
      </c>
      <c r="BB1063" s="149">
        <v>0.21060000000000001</v>
      </c>
      <c r="BC1063" s="149">
        <v>0.21060000000000001</v>
      </c>
      <c r="BD1063" s="138">
        <v>0</v>
      </c>
      <c r="BE1063" s="138"/>
      <c r="BF1063" s="138"/>
      <c r="BG1063" s="136">
        <v>0</v>
      </c>
      <c r="BH1063" s="6">
        <v>5.15</v>
      </c>
      <c r="BI1063" s="6">
        <v>5.15</v>
      </c>
      <c r="BJ1063" s="136">
        <v>12642</v>
      </c>
      <c r="BK1063" s="136">
        <v>1999</v>
      </c>
      <c r="BL1063" s="136">
        <v>110</v>
      </c>
      <c r="BM1063" s="136">
        <v>10533</v>
      </c>
      <c r="BN1063" s="238">
        <v>76155</v>
      </c>
      <c r="BO1063" s="136">
        <v>20409</v>
      </c>
      <c r="BP1063" s="136">
        <v>33145.976011111103</v>
      </c>
      <c r="BQ1063" s="136">
        <v>10787.5407666667</v>
      </c>
      <c r="BR1063" s="136">
        <v>104645.810866667</v>
      </c>
      <c r="BS1063" s="136">
        <v>13015.6681333333</v>
      </c>
      <c r="BT1063" s="136">
        <v>1566.3335999999999</v>
      </c>
      <c r="BU1063" s="136">
        <v>17867.793388888898</v>
      </c>
    </row>
    <row r="1064" spans="1:73">
      <c r="A1064" s="4" t="s">
        <v>113</v>
      </c>
      <c r="B1064" s="137">
        <v>43</v>
      </c>
      <c r="C1064" s="137">
        <v>2000</v>
      </c>
      <c r="D1064" s="190">
        <v>5703719</v>
      </c>
      <c r="E1064" s="141">
        <v>2733281</v>
      </c>
      <c r="F1064" s="141">
        <v>109788</v>
      </c>
      <c r="G1064" s="191">
        <v>3.9</v>
      </c>
      <c r="H1064" s="209"/>
      <c r="I1064" s="209"/>
      <c r="J1064" s="209"/>
      <c r="K1064" s="145">
        <v>183018</v>
      </c>
      <c r="L1064" s="198">
        <v>46</v>
      </c>
      <c r="M1064" s="199">
        <v>3.1</v>
      </c>
      <c r="N1064" s="140">
        <v>154881000</v>
      </c>
      <c r="O1064" s="145">
        <v>61616</v>
      </c>
      <c r="P1064" s="145">
        <v>145473</v>
      </c>
      <c r="Q1064" s="145">
        <v>56148</v>
      </c>
      <c r="R1064" s="145">
        <v>496031</v>
      </c>
      <c r="S1064" s="145">
        <v>215336</v>
      </c>
      <c r="T1064" s="145">
        <v>142</v>
      </c>
      <c r="U1064" s="145">
        <v>185</v>
      </c>
      <c r="V1064" s="145">
        <v>226</v>
      </c>
      <c r="W1064" s="145">
        <v>127</v>
      </c>
      <c r="X1064" s="145">
        <v>234</v>
      </c>
      <c r="Y1064" s="145">
        <v>335</v>
      </c>
      <c r="Z1064" s="145">
        <v>426</v>
      </c>
      <c r="AA1064" s="136">
        <f>ROUND((T1064+X1064)-MAX(0.3*(T1064-134-275),0),0)</f>
        <v>376</v>
      </c>
      <c r="AB1064" s="136">
        <f>ROUND((U1064+Y1064)-MAX(0.3*(U1064-134-275),0),0)</f>
        <v>520</v>
      </c>
      <c r="AC1064" s="136">
        <f>ROUND((V1064+Z1064)-MAX(0.3*(V1064-134-275),0),0)</f>
        <v>652</v>
      </c>
      <c r="AD1064" s="203">
        <v>27044.416666666668</v>
      </c>
      <c r="AE1064" s="136">
        <v>513</v>
      </c>
      <c r="AF1064" s="136">
        <v>0</v>
      </c>
      <c r="AG1064" s="136">
        <f>SUM(AE1064:AF1064)</f>
        <v>513</v>
      </c>
      <c r="AH1064" s="136">
        <f>ROUND((AG1064+W1064)-MAX(0.3*(AG1064-134-275),0),0)</f>
        <v>609</v>
      </c>
      <c r="AI1064" s="203">
        <v>759</v>
      </c>
      <c r="AJ1064" s="204">
        <v>13.5</v>
      </c>
      <c r="AK1064" s="136">
        <v>0</v>
      </c>
      <c r="AL1064" s="136">
        <v>61</v>
      </c>
      <c r="AM1064" s="136">
        <v>38</v>
      </c>
      <c r="AN1064" s="6">
        <v>0.62</v>
      </c>
      <c r="AO1064" s="136">
        <v>18</v>
      </c>
      <c r="AP1064" s="136">
        <v>15</v>
      </c>
      <c r="AQ1064" s="6">
        <v>0.55000000000000004</v>
      </c>
      <c r="AR1064" s="149">
        <v>7.6499999999999999E-2</v>
      </c>
      <c r="AS1064" s="149">
        <v>0.34</v>
      </c>
      <c r="AT1064" s="149">
        <v>0.4</v>
      </c>
      <c r="AU1064" s="149">
        <v>0.4</v>
      </c>
      <c r="AV1064" s="136">
        <v>353</v>
      </c>
      <c r="AW1064" s="136">
        <v>2353</v>
      </c>
      <c r="AX1064" s="136">
        <v>3888</v>
      </c>
      <c r="AY1064" s="136">
        <v>3888</v>
      </c>
      <c r="AZ1064" s="149">
        <v>7.6499999999999999E-2</v>
      </c>
      <c r="BA1064" s="149">
        <v>0.1598</v>
      </c>
      <c r="BB1064" s="149">
        <v>0.21060000000000001</v>
      </c>
      <c r="BC1064" s="149">
        <v>0.21060000000000001</v>
      </c>
      <c r="BD1064" s="138">
        <v>0</v>
      </c>
      <c r="BE1064" s="138"/>
      <c r="BF1064" s="138"/>
      <c r="BG1064" s="136">
        <v>0</v>
      </c>
      <c r="BH1064" s="6">
        <v>5.15</v>
      </c>
      <c r="BI1064" s="6">
        <v>5.15</v>
      </c>
      <c r="BJ1064" s="136">
        <v>164202</v>
      </c>
      <c r="BK1064" s="136">
        <v>23118</v>
      </c>
      <c r="BL1064" s="136">
        <v>1663</v>
      </c>
      <c r="BM1064" s="136">
        <v>139421</v>
      </c>
      <c r="BN1064" s="238">
        <v>1346184</v>
      </c>
      <c r="BO1064" s="136">
        <v>148662</v>
      </c>
      <c r="BP1064" s="136">
        <v>272892.728366667</v>
      </c>
      <c r="BQ1064" s="136">
        <v>51514.416722222202</v>
      </c>
      <c r="BR1064" s="136">
        <v>621629.98921111098</v>
      </c>
      <c r="BS1064" s="136">
        <v>135591.11350000001</v>
      </c>
      <c r="BT1064" s="136">
        <v>16924.626344444401</v>
      </c>
      <c r="BU1064" s="136">
        <v>192064.96465555599</v>
      </c>
    </row>
    <row r="1065" spans="1:73">
      <c r="A1065" s="4" t="s">
        <v>114</v>
      </c>
      <c r="B1065" s="137">
        <v>44</v>
      </c>
      <c r="C1065" s="137">
        <v>2000</v>
      </c>
      <c r="D1065" s="190">
        <v>20944499</v>
      </c>
      <c r="E1065" s="141">
        <v>9929387</v>
      </c>
      <c r="F1065" s="141">
        <v>444666</v>
      </c>
      <c r="G1065" s="191">
        <v>4.3</v>
      </c>
      <c r="H1065" s="209"/>
      <c r="I1065" s="209"/>
      <c r="J1065" s="209"/>
      <c r="K1065" s="145">
        <v>746433</v>
      </c>
      <c r="L1065" s="198">
        <v>1036</v>
      </c>
      <c r="M1065" s="199">
        <v>16.3</v>
      </c>
      <c r="N1065" s="140">
        <v>589484088</v>
      </c>
      <c r="O1065" s="145">
        <v>186009</v>
      </c>
      <c r="P1065" s="145">
        <v>342383</v>
      </c>
      <c r="Q1065" s="145">
        <v>127880</v>
      </c>
      <c r="R1065" s="145">
        <v>1332785</v>
      </c>
      <c r="S1065" s="145">
        <v>489303</v>
      </c>
      <c r="T1065" s="145">
        <v>174</v>
      </c>
      <c r="U1065" s="145">
        <v>201</v>
      </c>
      <c r="V1065" s="145">
        <v>241</v>
      </c>
      <c r="W1065" s="145">
        <v>127</v>
      </c>
      <c r="X1065" s="145">
        <v>234</v>
      </c>
      <c r="Y1065" s="145">
        <v>335</v>
      </c>
      <c r="Z1065" s="145">
        <v>426</v>
      </c>
      <c r="AA1065" s="136">
        <f>ROUND((T1065+X1065)-MAX(0.3*(T1065-134-275),0),0)</f>
        <v>408</v>
      </c>
      <c r="AB1065" s="136">
        <f>ROUND((U1065+Y1065)-MAX(0.3*(U1065-134-275),0),0)</f>
        <v>536</v>
      </c>
      <c r="AC1065" s="136">
        <f>ROUND((V1065+Z1065)-MAX(0.3*(V1065-134-275),0),0)</f>
        <v>667</v>
      </c>
      <c r="AD1065" s="203">
        <v>43399</v>
      </c>
      <c r="AE1065" s="136">
        <v>513</v>
      </c>
      <c r="AF1065" s="136">
        <v>0</v>
      </c>
      <c r="AG1065" s="136">
        <f>SUM(AE1065:AF1065)</f>
        <v>513</v>
      </c>
      <c r="AH1065" s="136">
        <f>ROUND((AG1065+W1065)-MAX(0.3*(AG1065-134-275),0),0)</f>
        <v>609</v>
      </c>
      <c r="AI1065" s="203">
        <v>3204</v>
      </c>
      <c r="AJ1065" s="204">
        <v>15.5</v>
      </c>
      <c r="AK1065" s="136">
        <v>0</v>
      </c>
      <c r="AL1065" s="136">
        <v>82</v>
      </c>
      <c r="AM1065" s="136">
        <v>68</v>
      </c>
      <c r="AN1065" s="6">
        <v>0.55000000000000004</v>
      </c>
      <c r="AO1065" s="136">
        <v>14</v>
      </c>
      <c r="AP1065" s="136">
        <v>17</v>
      </c>
      <c r="AQ1065" s="6">
        <v>0.45</v>
      </c>
      <c r="AR1065" s="149">
        <v>7.6499999999999999E-2</v>
      </c>
      <c r="AS1065" s="149">
        <v>0.34</v>
      </c>
      <c r="AT1065" s="149">
        <v>0.4</v>
      </c>
      <c r="AU1065" s="149">
        <v>0.4</v>
      </c>
      <c r="AV1065" s="136">
        <v>353</v>
      </c>
      <c r="AW1065" s="136">
        <v>2353</v>
      </c>
      <c r="AX1065" s="136">
        <v>3888</v>
      </c>
      <c r="AY1065" s="136">
        <v>3888</v>
      </c>
      <c r="AZ1065" s="149">
        <v>7.6499999999999999E-2</v>
      </c>
      <c r="BA1065" s="149">
        <v>0.1598</v>
      </c>
      <c r="BB1065" s="149">
        <v>0.21060000000000001</v>
      </c>
      <c r="BC1065" s="149">
        <v>0.21060000000000001</v>
      </c>
      <c r="BD1065" s="138">
        <v>0</v>
      </c>
      <c r="BE1065" s="138"/>
      <c r="BF1065" s="138"/>
      <c r="BG1065" s="136">
        <v>0</v>
      </c>
      <c r="BH1065" s="6">
        <v>5.15</v>
      </c>
      <c r="BI1065" s="6">
        <v>3.35</v>
      </c>
      <c r="BJ1065" s="136">
        <v>409162</v>
      </c>
      <c r="BK1065" s="136">
        <v>115402</v>
      </c>
      <c r="BL1065" s="136">
        <v>5725</v>
      </c>
      <c r="BM1065" s="136">
        <v>288035</v>
      </c>
      <c r="BN1065" s="238">
        <v>1925885</v>
      </c>
      <c r="BO1065" s="136">
        <v>737206</v>
      </c>
      <c r="BP1065" s="136">
        <v>1399964.9022333301</v>
      </c>
      <c r="BQ1065" s="136">
        <v>229727.27765555601</v>
      </c>
      <c r="BR1065" s="136">
        <v>2450504.1351999999</v>
      </c>
      <c r="BS1065" s="136">
        <v>728511.58880000003</v>
      </c>
      <c r="BT1065" s="136">
        <v>76419.251288888903</v>
      </c>
      <c r="BU1065" s="136">
        <v>945887.09097777796</v>
      </c>
    </row>
    <row r="1066" spans="1:73">
      <c r="A1066" s="4" t="s">
        <v>115</v>
      </c>
      <c r="B1066" s="137">
        <v>45</v>
      </c>
      <c r="C1066" s="137">
        <v>2000</v>
      </c>
      <c r="D1066" s="190">
        <v>2244502</v>
      </c>
      <c r="E1066" s="141">
        <v>1103807</v>
      </c>
      <c r="F1066" s="141">
        <v>38237</v>
      </c>
      <c r="G1066" s="191">
        <v>3.3</v>
      </c>
      <c r="H1066" s="209"/>
      <c r="I1066" s="209"/>
      <c r="J1066" s="209"/>
      <c r="K1066" s="145">
        <v>70150</v>
      </c>
      <c r="L1066" s="198">
        <v>37</v>
      </c>
      <c r="M1066" s="199">
        <v>4.9000000000000004</v>
      </c>
      <c r="N1066" s="140">
        <v>54178312</v>
      </c>
      <c r="O1066" s="145">
        <v>130208</v>
      </c>
      <c r="P1066" s="145">
        <v>22151</v>
      </c>
      <c r="Q1066" s="145">
        <v>8410</v>
      </c>
      <c r="R1066" s="145">
        <v>81917</v>
      </c>
      <c r="S1066" s="145">
        <v>32616</v>
      </c>
      <c r="T1066" s="145">
        <v>362</v>
      </c>
      <c r="U1066" s="145">
        <v>451</v>
      </c>
      <c r="V1066" s="145">
        <v>528</v>
      </c>
      <c r="W1066" s="145">
        <v>127</v>
      </c>
      <c r="X1066" s="145">
        <v>234</v>
      </c>
      <c r="Y1066" s="145">
        <v>335</v>
      </c>
      <c r="Z1066" s="145">
        <v>426</v>
      </c>
      <c r="AA1066" s="136">
        <f>ROUND((T1066+X1066)-MAX(0.3*(T1066-134-275),0),0)</f>
        <v>596</v>
      </c>
      <c r="AB1066" s="136">
        <f>ROUND((U1066+Y1066)-MAX(0.3*(U1066-134-275),0),0)</f>
        <v>773</v>
      </c>
      <c r="AC1066" s="136">
        <f>ROUND((V1066+Z1066)-MAX(0.3*(V1066-134-275),0),0)</f>
        <v>918</v>
      </c>
      <c r="AD1066" s="203">
        <v>2539.3333333333335</v>
      </c>
      <c r="AE1066" s="136">
        <v>513</v>
      </c>
      <c r="AF1066" s="136">
        <v>0</v>
      </c>
      <c r="AG1066" s="136">
        <f>SUM(AE1066:AF1066)</f>
        <v>513</v>
      </c>
      <c r="AH1066" s="136">
        <f>ROUND((AG1066+W1066)-MAX(0.3*(AG1066-134-275),0),0)</f>
        <v>609</v>
      </c>
      <c r="AI1066" s="203">
        <v>170</v>
      </c>
      <c r="AJ1066" s="204">
        <v>7.6</v>
      </c>
      <c r="AK1066" s="136">
        <v>0</v>
      </c>
      <c r="AL1066" s="136">
        <v>21</v>
      </c>
      <c r="AM1066" s="136">
        <v>54</v>
      </c>
      <c r="AN1066" s="6">
        <v>0.28000000000000003</v>
      </c>
      <c r="AO1066" s="136">
        <v>9</v>
      </c>
      <c r="AP1066" s="136">
        <v>20</v>
      </c>
      <c r="AQ1066" s="6">
        <v>0.31</v>
      </c>
      <c r="AR1066" s="149">
        <v>7.6499999999999999E-2</v>
      </c>
      <c r="AS1066" s="149">
        <v>0.34</v>
      </c>
      <c r="AT1066" s="149">
        <v>0.4</v>
      </c>
      <c r="AU1066" s="149">
        <v>0.4</v>
      </c>
      <c r="AV1066" s="136">
        <v>353</v>
      </c>
      <c r="AW1066" s="136">
        <v>2353</v>
      </c>
      <c r="AX1066" s="136">
        <v>3888</v>
      </c>
      <c r="AY1066" s="136">
        <v>3888</v>
      </c>
      <c r="AZ1066" s="149">
        <v>7.6499999999999999E-2</v>
      </c>
      <c r="BA1066" s="149">
        <v>0.1598</v>
      </c>
      <c r="BB1066" s="149">
        <v>0.21060000000000001</v>
      </c>
      <c r="BC1066" s="149">
        <v>0.21060000000000001</v>
      </c>
      <c r="BD1066" s="138">
        <v>0</v>
      </c>
      <c r="BE1066" s="138"/>
      <c r="BF1066" s="138"/>
      <c r="BG1066" s="136">
        <v>0</v>
      </c>
      <c r="BH1066" s="6">
        <v>5.15</v>
      </c>
      <c r="BI1066" s="6">
        <v>5.15</v>
      </c>
      <c r="BJ1066" s="136">
        <v>20130</v>
      </c>
      <c r="BK1066" s="136">
        <v>2096</v>
      </c>
      <c r="BL1066" s="136">
        <v>270</v>
      </c>
      <c r="BM1066" s="136">
        <v>17764</v>
      </c>
      <c r="BN1066" s="238">
        <v>131404</v>
      </c>
      <c r="BO1066" s="136">
        <v>57549</v>
      </c>
      <c r="BP1066" s="136">
        <v>74161.858911111107</v>
      </c>
      <c r="BQ1066" s="136">
        <v>32844.344700000001</v>
      </c>
      <c r="BR1066" s="136">
        <v>269490.830655556</v>
      </c>
      <c r="BS1066" s="136">
        <v>22594.3635888889</v>
      </c>
      <c r="BT1066" s="136">
        <v>4072.6394111111099</v>
      </c>
      <c r="BU1066" s="136">
        <v>32383.075622222201</v>
      </c>
    </row>
    <row r="1067" spans="1:73">
      <c r="A1067" s="4" t="s">
        <v>116</v>
      </c>
      <c r="B1067" s="137">
        <v>46</v>
      </c>
      <c r="C1067" s="137">
        <v>2000</v>
      </c>
      <c r="D1067" s="190">
        <v>609618</v>
      </c>
      <c r="E1067" s="141">
        <v>322129</v>
      </c>
      <c r="F1067" s="141">
        <v>9275</v>
      </c>
      <c r="G1067" s="191">
        <v>2.8</v>
      </c>
      <c r="H1067" s="209"/>
      <c r="I1067" s="209"/>
      <c r="J1067" s="209"/>
      <c r="K1067" s="145">
        <v>18380</v>
      </c>
      <c r="L1067" s="198">
        <v>3</v>
      </c>
      <c r="M1067" s="199">
        <v>2</v>
      </c>
      <c r="N1067" s="140">
        <v>17620319</v>
      </c>
      <c r="O1067" s="145">
        <v>3415</v>
      </c>
      <c r="P1067" s="145">
        <v>16170</v>
      </c>
      <c r="Q1067" s="145">
        <v>6043</v>
      </c>
      <c r="R1067" s="145">
        <v>40831</v>
      </c>
      <c r="S1067" s="145">
        <v>19649</v>
      </c>
      <c r="T1067" s="145">
        <v>604</v>
      </c>
      <c r="U1067" s="145">
        <v>708</v>
      </c>
      <c r="V1067" s="145">
        <v>792</v>
      </c>
      <c r="W1067" s="145">
        <v>127</v>
      </c>
      <c r="X1067" s="145">
        <v>234</v>
      </c>
      <c r="Y1067" s="145">
        <v>335</v>
      </c>
      <c r="Z1067" s="145">
        <v>426</v>
      </c>
      <c r="AA1067" s="136">
        <f>ROUND((T1067+X1067)-MAX(0.3*(T1067-134-275),0),0)</f>
        <v>780</v>
      </c>
      <c r="AB1067" s="136">
        <f>ROUND((U1067+Y1067)-MAX(0.3*(U1067-134-275),0),0)</f>
        <v>953</v>
      </c>
      <c r="AC1067" s="136">
        <f>ROUND((V1067+Z1067)-MAX(0.3*(V1067-134-275),0),0)</f>
        <v>1103</v>
      </c>
      <c r="AD1067" s="203">
        <v>909.66666666666663</v>
      </c>
      <c r="AE1067" s="136">
        <v>513</v>
      </c>
      <c r="AF1067" s="136">
        <v>58</v>
      </c>
      <c r="AG1067" s="136">
        <f>SUM(AE1067:AF1067)</f>
        <v>571</v>
      </c>
      <c r="AH1067" s="136">
        <f>ROUND((AG1067+W1067)-MAX(0.3*(AG1067-134-275),0),0)</f>
        <v>649</v>
      </c>
      <c r="AI1067" s="203">
        <v>60</v>
      </c>
      <c r="AJ1067" s="204">
        <v>10</v>
      </c>
      <c r="AK1067" s="136">
        <v>1</v>
      </c>
      <c r="AL1067" s="136">
        <v>89</v>
      </c>
      <c r="AM1067" s="136">
        <v>57</v>
      </c>
      <c r="AN1067" s="6">
        <v>0.61</v>
      </c>
      <c r="AO1067" s="136">
        <v>17</v>
      </c>
      <c r="AP1067" s="136">
        <v>13</v>
      </c>
      <c r="AQ1067" s="6">
        <v>0.56999999999999995</v>
      </c>
      <c r="AR1067" s="149">
        <v>7.6499999999999999E-2</v>
      </c>
      <c r="AS1067" s="149">
        <v>0.34</v>
      </c>
      <c r="AT1067" s="149">
        <v>0.4</v>
      </c>
      <c r="AU1067" s="149">
        <v>0.4</v>
      </c>
      <c r="AV1067" s="136">
        <v>353</v>
      </c>
      <c r="AW1067" s="136">
        <v>2353</v>
      </c>
      <c r="AX1067" s="136">
        <v>3888</v>
      </c>
      <c r="AY1067" s="136">
        <v>3888</v>
      </c>
      <c r="AZ1067" s="149">
        <v>7.6499999999999999E-2</v>
      </c>
      <c r="BA1067" s="149">
        <v>0.1598</v>
      </c>
      <c r="BB1067" s="149">
        <v>0.21060000000000001</v>
      </c>
      <c r="BC1067" s="149">
        <v>0.21060000000000001</v>
      </c>
      <c r="BD1067" s="138">
        <v>0.32</v>
      </c>
      <c r="BE1067" s="138"/>
      <c r="BF1067" s="138"/>
      <c r="BG1067" s="136">
        <v>1</v>
      </c>
      <c r="BH1067" s="6">
        <v>5.15</v>
      </c>
      <c r="BI1067" s="6">
        <v>5.75</v>
      </c>
      <c r="BJ1067" s="136">
        <v>12525</v>
      </c>
      <c r="BK1067" s="136">
        <v>1567</v>
      </c>
      <c r="BL1067" s="136">
        <v>115</v>
      </c>
      <c r="BM1067" s="136">
        <v>10843</v>
      </c>
      <c r="BN1067" s="238">
        <v>120425</v>
      </c>
      <c r="BO1067" s="136">
        <v>16401</v>
      </c>
      <c r="BP1067" s="136">
        <v>16322.1794222222</v>
      </c>
      <c r="BQ1067" s="136">
        <v>5072.7924444444398</v>
      </c>
      <c r="BR1067" s="136">
        <v>51969.675188888898</v>
      </c>
      <c r="BS1067" s="136">
        <v>8204.5147555555504</v>
      </c>
      <c r="BT1067" s="136">
        <v>1407.0752888888901</v>
      </c>
      <c r="BU1067" s="136">
        <v>14049.7422888889</v>
      </c>
    </row>
    <row r="1068" spans="1:73">
      <c r="A1068" s="4" t="s">
        <v>117</v>
      </c>
      <c r="B1068" s="137">
        <v>47</v>
      </c>
      <c r="C1068" s="137">
        <v>2000</v>
      </c>
      <c r="D1068" s="190">
        <v>7105817</v>
      </c>
      <c r="E1068" s="141">
        <v>3522865</v>
      </c>
      <c r="F1068" s="141">
        <v>82946</v>
      </c>
      <c r="G1068" s="191">
        <v>2.2999999999999998</v>
      </c>
      <c r="H1068" s="209"/>
      <c r="I1068" s="209"/>
      <c r="J1068" s="209"/>
      <c r="K1068" s="145">
        <v>265182</v>
      </c>
      <c r="L1068" s="198">
        <v>95</v>
      </c>
      <c r="M1068" s="199">
        <v>5.0999999999999996</v>
      </c>
      <c r="N1068" s="140">
        <v>232452949</v>
      </c>
      <c r="O1068" s="145">
        <v>88933</v>
      </c>
      <c r="P1068" s="145">
        <v>72573</v>
      </c>
      <c r="Q1068" s="145">
        <v>31864</v>
      </c>
      <c r="R1068" s="145">
        <v>336080</v>
      </c>
      <c r="S1068" s="145">
        <v>150452</v>
      </c>
      <c r="T1068" s="145">
        <v>294</v>
      </c>
      <c r="U1068" s="145">
        <v>354</v>
      </c>
      <c r="V1068" s="145">
        <v>410</v>
      </c>
      <c r="W1068" s="145">
        <v>127</v>
      </c>
      <c r="X1068" s="145">
        <v>234</v>
      </c>
      <c r="Y1068" s="145">
        <v>335</v>
      </c>
      <c r="Z1068" s="145">
        <v>426</v>
      </c>
      <c r="AA1068" s="136">
        <f>ROUND((T1068+X1068)-MAX(0.3*(T1068-134-275),0),0)</f>
        <v>528</v>
      </c>
      <c r="AB1068" s="136">
        <f>ROUND((U1068+Y1068)-MAX(0.3*(U1068-134-275),0),0)</f>
        <v>689</v>
      </c>
      <c r="AC1068" s="136">
        <f>ROUND((V1068+Z1068)-MAX(0.3*(V1068-134-275),0),0)</f>
        <v>836</v>
      </c>
      <c r="AD1068" s="203">
        <v>12801.416666666666</v>
      </c>
      <c r="AE1068" s="136">
        <v>513</v>
      </c>
      <c r="AF1068" s="136">
        <v>0</v>
      </c>
      <c r="AG1068" s="136">
        <f>SUM(AE1068:AF1068)</f>
        <v>513</v>
      </c>
      <c r="AH1068" s="136">
        <f>ROUND((AG1068+W1068)-MAX(0.3*(AG1068-134-275),0),0)</f>
        <v>609</v>
      </c>
      <c r="AI1068" s="203">
        <v>577</v>
      </c>
      <c r="AJ1068" s="204">
        <v>8.3000000000000007</v>
      </c>
      <c r="AK1068" s="136">
        <v>0</v>
      </c>
      <c r="AL1068" s="136">
        <v>51</v>
      </c>
      <c r="AM1068" s="136">
        <v>48</v>
      </c>
      <c r="AN1068" s="6">
        <v>0.52</v>
      </c>
      <c r="AO1068" s="136">
        <v>19</v>
      </c>
      <c r="AP1068" s="136">
        <v>21</v>
      </c>
      <c r="AQ1068" s="6">
        <v>0.48</v>
      </c>
      <c r="AR1068" s="149">
        <v>7.6499999999999999E-2</v>
      </c>
      <c r="AS1068" s="149">
        <v>0.34</v>
      </c>
      <c r="AT1068" s="149">
        <v>0.4</v>
      </c>
      <c r="AU1068" s="149">
        <v>0.4</v>
      </c>
      <c r="AV1068" s="136">
        <v>353</v>
      </c>
      <c r="AW1068" s="136">
        <v>2353</v>
      </c>
      <c r="AX1068" s="136">
        <v>3888</v>
      </c>
      <c r="AY1068" s="136">
        <v>3888</v>
      </c>
      <c r="AZ1068" s="149">
        <v>7.6499999999999999E-2</v>
      </c>
      <c r="BA1068" s="149">
        <v>0.1598</v>
      </c>
      <c r="BB1068" s="149">
        <v>0.21060000000000001</v>
      </c>
      <c r="BC1068" s="149">
        <v>0.21060000000000001</v>
      </c>
      <c r="BD1068" s="138">
        <v>0</v>
      </c>
      <c r="BE1068" s="138"/>
      <c r="BF1068" s="138"/>
      <c r="BG1068" s="136">
        <v>0</v>
      </c>
      <c r="BH1068" s="6">
        <v>5.15</v>
      </c>
      <c r="BI1068" s="6">
        <v>5.15</v>
      </c>
      <c r="BJ1068" s="136">
        <v>131942</v>
      </c>
      <c r="BK1068" s="136">
        <v>24530</v>
      </c>
      <c r="BL1068" s="136">
        <v>1455</v>
      </c>
      <c r="BM1068" s="136">
        <v>105957</v>
      </c>
      <c r="BN1068" s="238">
        <v>519345</v>
      </c>
      <c r="BO1068" s="136">
        <v>128163</v>
      </c>
      <c r="BP1068" s="136">
        <v>231717.973711111</v>
      </c>
      <c r="BQ1068" s="136">
        <v>58755.5137666667</v>
      </c>
      <c r="BR1068" s="136">
        <v>665275.80007777805</v>
      </c>
      <c r="BS1068" s="136">
        <v>116060.051033333</v>
      </c>
      <c r="BT1068" s="136">
        <v>16339.951499999999</v>
      </c>
      <c r="BU1068" s="136">
        <v>172299.53255555601</v>
      </c>
    </row>
    <row r="1069" spans="1:73">
      <c r="A1069" s="4" t="s">
        <v>118</v>
      </c>
      <c r="B1069" s="137">
        <v>48</v>
      </c>
      <c r="C1069" s="137">
        <v>2000</v>
      </c>
      <c r="D1069" s="190">
        <v>5910512</v>
      </c>
      <c r="E1069" s="141">
        <v>2901492</v>
      </c>
      <c r="F1069" s="141">
        <v>157847</v>
      </c>
      <c r="G1069" s="191">
        <v>5.2</v>
      </c>
      <c r="H1069" s="209"/>
      <c r="I1069" s="209"/>
      <c r="J1069" s="209"/>
      <c r="K1069" s="145">
        <v>239206</v>
      </c>
      <c r="L1069" s="198">
        <v>85</v>
      </c>
      <c r="M1069" s="199">
        <v>5.3</v>
      </c>
      <c r="N1069" s="140">
        <v>194093106</v>
      </c>
      <c r="O1069" s="145">
        <v>1311034</v>
      </c>
      <c r="P1069" s="145">
        <v>153057</v>
      </c>
      <c r="Q1069" s="145">
        <v>57008</v>
      </c>
      <c r="R1069" s="145">
        <v>295061</v>
      </c>
      <c r="S1069" s="145">
        <v>133481</v>
      </c>
      <c r="T1069" s="145">
        <v>440</v>
      </c>
      <c r="U1069" s="145">
        <v>546</v>
      </c>
      <c r="V1069" s="145">
        <v>642</v>
      </c>
      <c r="W1069" s="145">
        <v>127</v>
      </c>
      <c r="X1069" s="145">
        <v>234</v>
      </c>
      <c r="Y1069" s="145">
        <v>335</v>
      </c>
      <c r="Z1069" s="145">
        <v>426</v>
      </c>
      <c r="AA1069" s="136">
        <f>ROUND((T1069+X1069)-MAX(0.3*(T1069-134-275),0),0)</f>
        <v>665</v>
      </c>
      <c r="AB1069" s="136">
        <f>ROUND((U1069+Y1069)-MAX(0.3*(U1069-134-275),0),0)</f>
        <v>840</v>
      </c>
      <c r="AC1069" s="136">
        <f>ROUND((V1069+Z1069)-MAX(0.3*(V1069-134-275),0),0)</f>
        <v>998</v>
      </c>
      <c r="AD1069" s="203">
        <v>15549.5</v>
      </c>
      <c r="AE1069" s="136">
        <v>513</v>
      </c>
      <c r="AF1069" s="136">
        <v>27</v>
      </c>
      <c r="AG1069" s="136">
        <f>SUM(AE1069:AF1069)</f>
        <v>540</v>
      </c>
      <c r="AH1069" s="136">
        <f>ROUND((AG1069+W1069)-MAX(0.3*(AG1069-134-275),0),0)</f>
        <v>628</v>
      </c>
      <c r="AI1069" s="203">
        <v>634</v>
      </c>
      <c r="AJ1069" s="204">
        <v>10.8</v>
      </c>
      <c r="AK1069" s="136">
        <v>1</v>
      </c>
      <c r="AL1069" s="136">
        <v>41</v>
      </c>
      <c r="AM1069" s="136">
        <v>57</v>
      </c>
      <c r="AN1069" s="6">
        <v>0.42</v>
      </c>
      <c r="AO1069" s="136">
        <v>23</v>
      </c>
      <c r="AP1069" s="136">
        <v>26</v>
      </c>
      <c r="AQ1069" s="6">
        <v>0.47</v>
      </c>
      <c r="AR1069" s="149">
        <v>7.6499999999999999E-2</v>
      </c>
      <c r="AS1069" s="149">
        <v>0.34</v>
      </c>
      <c r="AT1069" s="149">
        <v>0.4</v>
      </c>
      <c r="AU1069" s="149">
        <v>0.4</v>
      </c>
      <c r="AV1069" s="136">
        <v>353</v>
      </c>
      <c r="AW1069" s="136">
        <v>2353</v>
      </c>
      <c r="AX1069" s="136">
        <v>3888</v>
      </c>
      <c r="AY1069" s="136">
        <v>3888</v>
      </c>
      <c r="AZ1069" s="149">
        <v>7.6499999999999999E-2</v>
      </c>
      <c r="BA1069" s="149">
        <v>0.1598</v>
      </c>
      <c r="BB1069" s="149">
        <v>0.21060000000000001</v>
      </c>
      <c r="BC1069" s="149">
        <v>0.21060000000000001</v>
      </c>
      <c r="BD1069" s="138">
        <v>0</v>
      </c>
      <c r="BE1069" s="138"/>
      <c r="BF1069" s="138"/>
      <c r="BG1069" s="136">
        <v>0</v>
      </c>
      <c r="BH1069" s="6">
        <v>5.15</v>
      </c>
      <c r="BI1069" s="6">
        <v>6.5</v>
      </c>
      <c r="BJ1069" s="136">
        <v>100761</v>
      </c>
      <c r="BK1069" s="136">
        <v>14148</v>
      </c>
      <c r="BL1069" s="136">
        <v>949</v>
      </c>
      <c r="BM1069" s="136">
        <v>85664</v>
      </c>
      <c r="BN1069" s="238">
        <v>781637</v>
      </c>
      <c r="BO1069" s="136">
        <v>145850</v>
      </c>
      <c r="BP1069" s="136">
        <v>193883.96117777799</v>
      </c>
      <c r="BQ1069" s="136">
        <v>53252.988433333303</v>
      </c>
      <c r="BR1069" s="136">
        <v>465967.997133333</v>
      </c>
      <c r="BS1069" s="136">
        <v>84790.471766666698</v>
      </c>
      <c r="BT1069" s="136">
        <v>11442.1525555556</v>
      </c>
      <c r="BU1069" s="136">
        <v>114374.5655</v>
      </c>
    </row>
    <row r="1070" spans="1:73">
      <c r="A1070" s="4" t="s">
        <v>119</v>
      </c>
      <c r="B1070" s="137">
        <v>49</v>
      </c>
      <c r="C1070" s="137">
        <v>2000</v>
      </c>
      <c r="D1070" s="190">
        <v>1807021</v>
      </c>
      <c r="E1070" s="141">
        <v>764711</v>
      </c>
      <c r="F1070" s="141">
        <v>44352</v>
      </c>
      <c r="G1070" s="191">
        <v>5.5</v>
      </c>
      <c r="H1070" s="209"/>
      <c r="I1070" s="209"/>
      <c r="J1070" s="209"/>
      <c r="K1070" s="145">
        <v>42588</v>
      </c>
      <c r="L1070" s="198">
        <v>35</v>
      </c>
      <c r="M1070" s="199">
        <v>8.4</v>
      </c>
      <c r="N1070" s="140">
        <v>40261164</v>
      </c>
      <c r="O1070" s="145">
        <v>544289</v>
      </c>
      <c r="P1070" s="145">
        <v>32257</v>
      </c>
      <c r="Q1070" s="145">
        <v>12146</v>
      </c>
      <c r="R1070" s="145">
        <v>226897</v>
      </c>
      <c r="S1070" s="145">
        <v>96097</v>
      </c>
      <c r="T1070" s="145">
        <v>276</v>
      </c>
      <c r="U1070" s="145">
        <v>328</v>
      </c>
      <c r="V1070" s="145">
        <v>387</v>
      </c>
      <c r="W1070" s="145">
        <v>127</v>
      </c>
      <c r="X1070" s="145">
        <v>234</v>
      </c>
      <c r="Y1070" s="145">
        <v>335</v>
      </c>
      <c r="Z1070" s="145">
        <v>426</v>
      </c>
      <c r="AA1070" s="136">
        <f>ROUND((T1070+X1070)-MAX(0.3*(T1070-134-275),0),0)</f>
        <v>510</v>
      </c>
      <c r="AB1070" s="136">
        <f>ROUND((U1070+Y1070)-MAX(0.3*(U1070-134-275),0),0)</f>
        <v>663</v>
      </c>
      <c r="AC1070" s="136">
        <f>ROUND((V1070+Z1070)-MAX(0.3*(V1070-134-275),0),0)</f>
        <v>813</v>
      </c>
      <c r="AD1070" s="203">
        <v>3729.4166666666665</v>
      </c>
      <c r="AE1070" s="136">
        <v>513</v>
      </c>
      <c r="AF1070" s="136">
        <v>0</v>
      </c>
      <c r="AG1070" s="136">
        <f>SUM(AE1070:AF1070)</f>
        <v>513</v>
      </c>
      <c r="AH1070" s="136">
        <f>ROUND((AG1070+W1070)-MAX(0.3*(AG1070-134-275),0),0)</f>
        <v>609</v>
      </c>
      <c r="AI1070" s="203">
        <v>261</v>
      </c>
      <c r="AJ1070" s="204">
        <v>14.7</v>
      </c>
      <c r="AK1070" s="136">
        <v>0</v>
      </c>
      <c r="AL1070" s="136">
        <v>74</v>
      </c>
      <c r="AM1070" s="136">
        <v>26</v>
      </c>
      <c r="AN1070" s="6">
        <v>0.74</v>
      </c>
      <c r="AO1070" s="136">
        <v>25</v>
      </c>
      <c r="AP1070" s="136">
        <v>9</v>
      </c>
      <c r="AQ1070" s="6">
        <v>0.74</v>
      </c>
      <c r="AR1070" s="149">
        <v>7.6499999999999999E-2</v>
      </c>
      <c r="AS1070" s="149">
        <v>0.34</v>
      </c>
      <c r="AT1070" s="149">
        <v>0.4</v>
      </c>
      <c r="AU1070" s="149">
        <v>0.4</v>
      </c>
      <c r="AV1070" s="136">
        <v>353</v>
      </c>
      <c r="AW1070" s="136">
        <v>2353</v>
      </c>
      <c r="AX1070" s="136">
        <v>3888</v>
      </c>
      <c r="AY1070" s="136">
        <v>3888</v>
      </c>
      <c r="AZ1070" s="149">
        <v>7.6499999999999999E-2</v>
      </c>
      <c r="BA1070" s="149">
        <v>0.1598</v>
      </c>
      <c r="BB1070" s="149">
        <v>0.21060000000000001</v>
      </c>
      <c r="BC1070" s="149">
        <v>0.21060000000000001</v>
      </c>
      <c r="BD1070" s="138">
        <v>0</v>
      </c>
      <c r="BE1070" s="138"/>
      <c r="BF1070" s="138"/>
      <c r="BG1070" s="136">
        <v>0</v>
      </c>
      <c r="BH1070" s="6">
        <v>5.15</v>
      </c>
      <c r="BI1070" s="6">
        <v>5.15</v>
      </c>
      <c r="BJ1070" s="136">
        <v>71420</v>
      </c>
      <c r="BK1070" s="136">
        <v>5527</v>
      </c>
      <c r="BL1070" s="136">
        <v>589</v>
      </c>
      <c r="BM1070" s="136">
        <v>65304</v>
      </c>
      <c r="BN1070" s="238">
        <v>258641</v>
      </c>
      <c r="BO1070" s="136">
        <v>50996</v>
      </c>
      <c r="BP1070" s="136">
        <v>92309.018111111101</v>
      </c>
      <c r="BQ1070" s="136">
        <v>21491.023088888898</v>
      </c>
      <c r="BR1070" s="136">
        <v>201588.397455556</v>
      </c>
      <c r="BS1070" s="136">
        <v>53969.892099999997</v>
      </c>
      <c r="BT1070" s="136">
        <v>9386.8787555555591</v>
      </c>
      <c r="BU1070" s="136">
        <v>85944.144799999995</v>
      </c>
    </row>
    <row r="1071" spans="1:73">
      <c r="A1071" s="4" t="s">
        <v>120</v>
      </c>
      <c r="B1071" s="137">
        <v>50</v>
      </c>
      <c r="C1071" s="137">
        <v>2000</v>
      </c>
      <c r="D1071" s="190">
        <v>5373999</v>
      </c>
      <c r="E1071" s="141">
        <v>2868382</v>
      </c>
      <c r="F1071" s="141">
        <v>104839</v>
      </c>
      <c r="G1071" s="191">
        <v>3.5</v>
      </c>
      <c r="H1071" s="209"/>
      <c r="I1071" s="209"/>
      <c r="J1071" s="209"/>
      <c r="K1071" s="145">
        <v>182603</v>
      </c>
      <c r="L1071" s="198">
        <v>34</v>
      </c>
      <c r="M1071" s="199">
        <v>2.5</v>
      </c>
      <c r="N1071" s="140">
        <v>159511065</v>
      </c>
      <c r="O1071" s="145">
        <v>21543</v>
      </c>
      <c r="P1071" s="145">
        <v>38056</v>
      </c>
      <c r="Q1071" s="145">
        <v>16719</v>
      </c>
      <c r="R1071" s="145">
        <v>193021</v>
      </c>
      <c r="S1071" s="145">
        <v>76633</v>
      </c>
      <c r="T1071" s="145">
        <v>673</v>
      </c>
      <c r="U1071" s="145">
        <v>673</v>
      </c>
      <c r="V1071" s="145">
        <v>673</v>
      </c>
      <c r="W1071" s="145">
        <v>127</v>
      </c>
      <c r="X1071" s="145">
        <v>234</v>
      </c>
      <c r="Y1071" s="145">
        <v>335</v>
      </c>
      <c r="Z1071" s="145">
        <v>426</v>
      </c>
      <c r="AA1071" s="136">
        <f>ROUND((T1071+X1071)-MAX(0.3*(T1071-134-275),0),0)</f>
        <v>828</v>
      </c>
      <c r="AB1071" s="136">
        <f>ROUND((U1071+Y1071)-MAX(0.3*(U1071-134-275),0),0)</f>
        <v>929</v>
      </c>
      <c r="AC1071" s="136">
        <f>ROUND((V1071+Z1071)-MAX(0.3*(V1071-134-275),0),0)</f>
        <v>1020</v>
      </c>
      <c r="AD1071" s="203">
        <v>11173.666666666666</v>
      </c>
      <c r="AE1071" s="136">
        <v>513</v>
      </c>
      <c r="AF1071" s="136">
        <v>84</v>
      </c>
      <c r="AG1071" s="136">
        <f>SUM(AE1071:AF1071)</f>
        <v>597</v>
      </c>
      <c r="AH1071" s="136">
        <f>ROUND((AG1071+W1071)-MAX(0.3*(AG1071-134-275),0),0)</f>
        <v>668</v>
      </c>
      <c r="AI1071" s="203">
        <v>493</v>
      </c>
      <c r="AJ1071" s="204">
        <v>9.3000000000000007</v>
      </c>
      <c r="AK1071" s="136">
        <v>0</v>
      </c>
      <c r="AL1071" s="136">
        <v>46</v>
      </c>
      <c r="AM1071" s="136">
        <v>51</v>
      </c>
      <c r="AN1071" s="6">
        <v>0.47</v>
      </c>
      <c r="AO1071" s="136">
        <v>17</v>
      </c>
      <c r="AP1071" s="136">
        <v>16</v>
      </c>
      <c r="AQ1071" s="6">
        <v>0.52</v>
      </c>
      <c r="AR1071" s="149">
        <v>7.6499999999999999E-2</v>
      </c>
      <c r="AS1071" s="149">
        <v>0.34</v>
      </c>
      <c r="AT1071" s="149">
        <v>0.4</v>
      </c>
      <c r="AU1071" s="149">
        <v>0.4</v>
      </c>
      <c r="AV1071" s="136">
        <v>353</v>
      </c>
      <c r="AW1071" s="136">
        <v>2353</v>
      </c>
      <c r="AX1071" s="136">
        <v>3888</v>
      </c>
      <c r="AY1071" s="136">
        <v>3888</v>
      </c>
      <c r="AZ1071" s="149">
        <v>7.6499999999999999E-2</v>
      </c>
      <c r="BA1071" s="149">
        <v>0.1598</v>
      </c>
      <c r="BB1071" s="149">
        <v>0.21060000000000001</v>
      </c>
      <c r="BC1071" s="149">
        <v>0.21060000000000001</v>
      </c>
      <c r="BD1071" s="138">
        <v>0.04</v>
      </c>
      <c r="BE1071" s="138">
        <v>0.14000000000000001</v>
      </c>
      <c r="BF1071" s="138">
        <v>0.43</v>
      </c>
      <c r="BG1071" s="136">
        <v>1</v>
      </c>
      <c r="BH1071" s="6">
        <v>5.15</v>
      </c>
      <c r="BI1071" s="6">
        <v>5.15</v>
      </c>
      <c r="BJ1071" s="136">
        <v>84887</v>
      </c>
      <c r="BK1071" s="136">
        <v>9771</v>
      </c>
      <c r="BL1071" s="136">
        <v>969</v>
      </c>
      <c r="BM1071" s="136">
        <v>74147</v>
      </c>
      <c r="BN1071" s="238">
        <v>494453</v>
      </c>
      <c r="BO1071" s="136">
        <v>100574</v>
      </c>
      <c r="BP1071" s="136">
        <v>143807.717011111</v>
      </c>
      <c r="BQ1071" s="136">
        <v>45371.063688888898</v>
      </c>
      <c r="BR1071" s="136">
        <v>536099.48458888906</v>
      </c>
      <c r="BS1071" s="136">
        <v>37521.328200000004</v>
      </c>
      <c r="BT1071" s="136">
        <v>5253.74416666667</v>
      </c>
      <c r="BU1071" s="136">
        <v>56313.795988888902</v>
      </c>
    </row>
    <row r="1072" spans="1:73">
      <c r="A1072" s="4" t="s">
        <v>121</v>
      </c>
      <c r="B1072" s="137">
        <v>51</v>
      </c>
      <c r="C1072" s="137">
        <v>2000</v>
      </c>
      <c r="D1072" s="190">
        <v>494300</v>
      </c>
      <c r="E1072" s="141">
        <v>256414</v>
      </c>
      <c r="F1072" s="141">
        <v>10394</v>
      </c>
      <c r="G1072" s="191">
        <v>3.9</v>
      </c>
      <c r="H1072" s="209"/>
      <c r="I1072" s="209"/>
      <c r="J1072" s="209"/>
      <c r="K1072" s="145">
        <v>17335</v>
      </c>
      <c r="L1072" s="198">
        <v>11</v>
      </c>
      <c r="M1072" s="199">
        <v>8.1</v>
      </c>
      <c r="N1072" s="140">
        <v>14317733</v>
      </c>
      <c r="O1072" s="145">
        <v>87821</v>
      </c>
      <c r="P1072" s="145">
        <v>1183</v>
      </c>
      <c r="Q1072" s="145">
        <v>604</v>
      </c>
      <c r="R1072" s="145">
        <v>22447</v>
      </c>
      <c r="S1072" s="145">
        <v>8952</v>
      </c>
      <c r="T1072" s="145">
        <v>320</v>
      </c>
      <c r="U1072" s="145">
        <v>340</v>
      </c>
      <c r="V1072" s="145">
        <v>340</v>
      </c>
      <c r="W1072" s="145">
        <v>127</v>
      </c>
      <c r="X1072" s="145">
        <v>234</v>
      </c>
      <c r="Y1072" s="145">
        <v>335</v>
      </c>
      <c r="Z1072" s="145">
        <v>426</v>
      </c>
      <c r="AA1072" s="136">
        <f>ROUND((T1072+X1072)-MAX(0.3*(T1072-134-275),0),0)</f>
        <v>554</v>
      </c>
      <c r="AB1072" s="136">
        <f>ROUND((U1072+Y1072)-MAX(0.3*(U1072-134-275),0),0)</f>
        <v>675</v>
      </c>
      <c r="AC1072" s="136">
        <f>ROUND((V1072+Z1072)-MAX(0.3*(V1072-134-275),0),0)</f>
        <v>766</v>
      </c>
      <c r="AD1072" s="203">
        <v>393.91666666666669</v>
      </c>
      <c r="AE1072" s="136">
        <v>513</v>
      </c>
      <c r="AF1072" s="136">
        <v>10</v>
      </c>
      <c r="AG1072" s="136">
        <f>SUM(AE1072:AF1072)</f>
        <v>523</v>
      </c>
      <c r="AH1072" s="136">
        <f>ROUND((AG1072+W1072)-MAX(0.3*(AG1072-134-275),0),0)</f>
        <v>616</v>
      </c>
      <c r="AI1072" s="203">
        <v>52</v>
      </c>
      <c r="AJ1072" s="204">
        <v>10.8</v>
      </c>
      <c r="AK1072" s="136">
        <v>0</v>
      </c>
      <c r="AL1072" s="136">
        <v>17</v>
      </c>
      <c r="AM1072" s="136">
        <v>43</v>
      </c>
      <c r="AN1072" s="6">
        <v>0.28000000000000003</v>
      </c>
      <c r="AO1072" s="136">
        <v>9</v>
      </c>
      <c r="AP1072" s="136">
        <v>21</v>
      </c>
      <c r="AQ1072" s="6">
        <v>0.3</v>
      </c>
      <c r="AR1072" s="149">
        <v>7.6499999999999999E-2</v>
      </c>
      <c r="AS1072" s="149">
        <v>0.34</v>
      </c>
      <c r="AT1072" s="149">
        <v>0.4</v>
      </c>
      <c r="AU1072" s="149">
        <v>0.4</v>
      </c>
      <c r="AV1072" s="136">
        <v>353</v>
      </c>
      <c r="AW1072" s="136">
        <v>2353</v>
      </c>
      <c r="AX1072" s="136">
        <v>3888</v>
      </c>
      <c r="AY1072" s="136">
        <v>3888</v>
      </c>
      <c r="AZ1072" s="149">
        <v>7.6499999999999999E-2</v>
      </c>
      <c r="BA1072" s="149">
        <v>0.1598</v>
      </c>
      <c r="BB1072" s="149">
        <v>0.21060000000000001</v>
      </c>
      <c r="BC1072" s="149">
        <v>0.21060000000000001</v>
      </c>
      <c r="BD1072" s="138">
        <v>0</v>
      </c>
      <c r="BE1072" s="138"/>
      <c r="BF1072" s="138"/>
      <c r="BG1072" s="136">
        <v>0</v>
      </c>
      <c r="BH1072" s="6">
        <v>5.15</v>
      </c>
      <c r="BI1072" s="6">
        <v>1.6</v>
      </c>
      <c r="BJ1072" s="136">
        <v>5798</v>
      </c>
      <c r="BK1072" s="136">
        <v>559</v>
      </c>
      <c r="BL1072" s="136">
        <v>53</v>
      </c>
      <c r="BM1072" s="136">
        <v>5186</v>
      </c>
      <c r="BN1072" s="238">
        <v>36897</v>
      </c>
      <c r="BO1072" s="136">
        <v>10757</v>
      </c>
      <c r="BP1072" s="136">
        <v>16082.740111111099</v>
      </c>
      <c r="BQ1072" s="136">
        <v>6156.6047333333299</v>
      </c>
      <c r="BR1072" s="136">
        <v>51688.361499999999</v>
      </c>
      <c r="BS1072" s="136">
        <v>5679.5065888888903</v>
      </c>
      <c r="BT1072" s="136">
        <v>950.55161111111101</v>
      </c>
      <c r="BU1072" s="136">
        <v>8330.2169444444498</v>
      </c>
    </row>
    <row r="1073" spans="1:73">
      <c r="A1073" s="4" t="s">
        <v>70</v>
      </c>
      <c r="B1073" s="137">
        <v>1</v>
      </c>
      <c r="C1073" s="137">
        <v>2001</v>
      </c>
      <c r="D1073" s="190">
        <v>4467634</v>
      </c>
      <c r="E1073" s="141">
        <v>2006884</v>
      </c>
      <c r="F1073" s="141">
        <v>108517</v>
      </c>
      <c r="G1073" s="191">
        <v>5.0999999999999996</v>
      </c>
      <c r="H1073" s="211">
        <v>25.217600000000001</v>
      </c>
      <c r="I1073" s="211">
        <v>15.967739999999999</v>
      </c>
      <c r="J1073" s="211">
        <v>4.323677</v>
      </c>
      <c r="K1073" s="145">
        <v>123819</v>
      </c>
      <c r="L1073" s="198">
        <v>68</v>
      </c>
      <c r="M1073" s="199">
        <v>5.7</v>
      </c>
      <c r="N1073" s="140">
        <v>111693478</v>
      </c>
      <c r="O1073" s="145">
        <v>64036</v>
      </c>
      <c r="P1073" s="145">
        <v>43555</v>
      </c>
      <c r="Q1073" s="145">
        <v>18368</v>
      </c>
      <c r="R1073" s="145">
        <v>411292</v>
      </c>
      <c r="S1073" s="145">
        <v>161372</v>
      </c>
      <c r="T1073" s="145">
        <v>137</v>
      </c>
      <c r="U1073" s="145">
        <v>164</v>
      </c>
      <c r="V1073" s="145">
        <v>194</v>
      </c>
      <c r="W1073" s="145">
        <v>130</v>
      </c>
      <c r="X1073" s="145">
        <v>238</v>
      </c>
      <c r="Y1073" s="145">
        <v>341</v>
      </c>
      <c r="Z1073" s="145">
        <v>434</v>
      </c>
      <c r="AA1073" s="136">
        <f>ROUND((T1073+X1073)-MAX(0.3*(T1073-134-300),0),0)</f>
        <v>375</v>
      </c>
      <c r="AB1073" s="136">
        <f>ROUND((U1073+Y1073)-MAX(0.3*(U1073-134-300),0),0)</f>
        <v>505</v>
      </c>
      <c r="AC1073" s="136">
        <f>ROUND((V1073+Z1073)-MAX(0.3*(V1073-134-300),0),0)</f>
        <v>628</v>
      </c>
      <c r="AD1073" s="203">
        <v>9500.8333333333339</v>
      </c>
      <c r="AE1073" s="136">
        <v>531</v>
      </c>
      <c r="AF1073" s="136">
        <v>0</v>
      </c>
      <c r="AG1073" s="136">
        <f>SUM(AE1073:AF1073)</f>
        <v>531</v>
      </c>
      <c r="AH1073" s="136">
        <f>ROUND((AG1073+W1073)-MAX(0.3*(AG1073-134-300),0),0)</f>
        <v>632</v>
      </c>
      <c r="AI1073" s="203">
        <v>696</v>
      </c>
      <c r="AJ1073" s="204">
        <v>15.9</v>
      </c>
      <c r="AK1073" s="136">
        <v>1</v>
      </c>
      <c r="AL1073" s="136">
        <v>69</v>
      </c>
      <c r="AM1073" s="136">
        <v>36</v>
      </c>
      <c r="AN1073" s="6">
        <v>0.66</v>
      </c>
      <c r="AO1073" s="136">
        <v>23</v>
      </c>
      <c r="AP1073" s="136">
        <v>12</v>
      </c>
      <c r="AQ1073" s="6">
        <v>0.66</v>
      </c>
      <c r="AR1073" s="149">
        <v>7.6499999999999999E-2</v>
      </c>
      <c r="AS1073" s="149">
        <v>0.34</v>
      </c>
      <c r="AT1073" s="149">
        <v>0.4</v>
      </c>
      <c r="AU1073" s="149">
        <v>0.4</v>
      </c>
      <c r="AV1073" s="136">
        <v>364</v>
      </c>
      <c r="AW1073" s="136">
        <v>2428</v>
      </c>
      <c r="AX1073" s="136">
        <v>4008</v>
      </c>
      <c r="AY1073" s="136">
        <v>4008</v>
      </c>
      <c r="AZ1073" s="149">
        <v>7.6499999999999999E-2</v>
      </c>
      <c r="BA1073" s="149">
        <v>0.1598</v>
      </c>
      <c r="BB1073" s="149">
        <v>0.21060000000000001</v>
      </c>
      <c r="BC1073" s="149">
        <v>0.21060000000000001</v>
      </c>
      <c r="BD1073" s="138">
        <v>0</v>
      </c>
      <c r="BE1073" s="138"/>
      <c r="BF1073" s="138"/>
      <c r="BG1073" s="136">
        <v>0</v>
      </c>
      <c r="BH1073" s="6">
        <v>5.15</v>
      </c>
      <c r="BI1073" s="6">
        <v>5.15</v>
      </c>
      <c r="BJ1073" s="136">
        <v>161522</v>
      </c>
      <c r="BK1073" s="136">
        <v>24500</v>
      </c>
      <c r="BL1073" s="136">
        <v>1115</v>
      </c>
      <c r="BM1073" s="136">
        <v>135907</v>
      </c>
      <c r="BN1073" s="238">
        <v>674008</v>
      </c>
      <c r="BO1073" s="136">
        <v>111049</v>
      </c>
      <c r="BP1073" s="136">
        <v>269669.00165555603</v>
      </c>
      <c r="BQ1073" s="136">
        <v>50395.513511111101</v>
      </c>
      <c r="BR1073" s="136">
        <v>542346.27832222194</v>
      </c>
      <c r="BS1073" s="136">
        <v>119761.98788888899</v>
      </c>
      <c r="BT1073" s="136">
        <v>11964.5409777778</v>
      </c>
      <c r="BU1073" s="136">
        <v>153414.599066667</v>
      </c>
    </row>
    <row r="1074" spans="1:73">
      <c r="A1074" s="4" t="s">
        <v>71</v>
      </c>
      <c r="B1074" s="137">
        <v>2</v>
      </c>
      <c r="C1074" s="137">
        <v>2001</v>
      </c>
      <c r="D1074" s="190">
        <v>633714</v>
      </c>
      <c r="E1074" s="141">
        <v>300731</v>
      </c>
      <c r="F1074" s="141">
        <v>20662</v>
      </c>
      <c r="G1074" s="191">
        <v>6.4</v>
      </c>
      <c r="H1074" s="211">
        <v>23.427790000000002</v>
      </c>
      <c r="I1074" s="211">
        <v>12.383850000000001</v>
      </c>
      <c r="J1074" s="211">
        <v>2.5578150000000002</v>
      </c>
      <c r="K1074" s="145">
        <v>29087</v>
      </c>
      <c r="L1074" s="198">
        <v>12</v>
      </c>
      <c r="M1074" s="199">
        <v>6.2</v>
      </c>
      <c r="N1074" s="140">
        <v>20981151</v>
      </c>
      <c r="O1074" s="145">
        <v>14910</v>
      </c>
      <c r="P1074" s="145">
        <v>16997</v>
      </c>
      <c r="Q1074" s="145">
        <v>5847</v>
      </c>
      <c r="R1074" s="145">
        <v>37897</v>
      </c>
      <c r="S1074" s="145">
        <v>13184</v>
      </c>
      <c r="T1074" s="145">
        <v>821</v>
      </c>
      <c r="U1074" s="145">
        <v>923</v>
      </c>
      <c r="V1074" s="145">
        <v>1025</v>
      </c>
      <c r="W1074" s="145">
        <v>160</v>
      </c>
      <c r="X1074" s="145">
        <v>294</v>
      </c>
      <c r="Y1074" s="145">
        <v>421</v>
      </c>
      <c r="Z1074" s="145">
        <v>535</v>
      </c>
      <c r="AA1074" s="136">
        <f>ROUND((T1074+X1074)-MAX(0.3*(T1074-229-543),0),0)</f>
        <v>1100</v>
      </c>
      <c r="AB1074" s="136">
        <f>ROUND((U1074+Y1074)-MAX(0.3*(U1074-229-543),0),0)</f>
        <v>1299</v>
      </c>
      <c r="AC1074" s="136">
        <f>ROUND((V1074+Z1074)-MAX(0.3*(V1074-229-543),0),0)</f>
        <v>1484</v>
      </c>
      <c r="AD1074" s="203">
        <v>1081.75</v>
      </c>
      <c r="AE1074" s="136">
        <v>531</v>
      </c>
      <c r="AF1074" s="136">
        <v>362</v>
      </c>
      <c r="AG1074" s="136">
        <f>SUM(AE1074:AF1074)</f>
        <v>893</v>
      </c>
      <c r="AH1074" s="136">
        <f>ROUND((AG1074+W1074)-MAX(0.3*(AG1074-229-543),0),0)</f>
        <v>1017</v>
      </c>
      <c r="AI1074" s="203">
        <v>54</v>
      </c>
      <c r="AJ1074" s="204">
        <v>8.5</v>
      </c>
      <c r="AK1074" s="136">
        <v>1</v>
      </c>
      <c r="AL1074" s="136">
        <v>14</v>
      </c>
      <c r="AM1074" s="136">
        <v>26</v>
      </c>
      <c r="AN1074" s="6">
        <v>0.35</v>
      </c>
      <c r="AO1074" s="136">
        <v>5</v>
      </c>
      <c r="AP1074" s="136">
        <v>15</v>
      </c>
      <c r="AQ1074" s="6">
        <v>0.25</v>
      </c>
      <c r="AR1074" s="149">
        <v>7.6499999999999999E-2</v>
      </c>
      <c r="AS1074" s="149">
        <v>0.34</v>
      </c>
      <c r="AT1074" s="149">
        <v>0.4</v>
      </c>
      <c r="AU1074" s="149">
        <v>0.4</v>
      </c>
      <c r="AV1074" s="136">
        <v>364</v>
      </c>
      <c r="AW1074" s="136">
        <v>2428</v>
      </c>
      <c r="AX1074" s="136">
        <v>4008</v>
      </c>
      <c r="AY1074" s="136">
        <v>4008</v>
      </c>
      <c r="AZ1074" s="149">
        <v>7.6499999999999999E-2</v>
      </c>
      <c r="BA1074" s="149">
        <v>0.1598</v>
      </c>
      <c r="BB1074" s="149">
        <v>0.21060000000000001</v>
      </c>
      <c r="BC1074" s="149">
        <v>0.21060000000000001</v>
      </c>
      <c r="BD1074" s="138">
        <v>0</v>
      </c>
      <c r="BE1074" s="138"/>
      <c r="BF1074" s="138"/>
      <c r="BG1074" s="136">
        <v>0</v>
      </c>
      <c r="BH1074" s="6">
        <v>5.15</v>
      </c>
      <c r="BI1074" s="6">
        <v>5.65</v>
      </c>
      <c r="BJ1074" s="136">
        <v>9123</v>
      </c>
      <c r="BK1074" s="136">
        <v>1483</v>
      </c>
      <c r="BL1074" s="136">
        <v>124</v>
      </c>
      <c r="BM1074" s="136">
        <v>7516</v>
      </c>
      <c r="BN1074" s="238">
        <v>87961</v>
      </c>
      <c r="BO1074" s="136">
        <v>23628</v>
      </c>
      <c r="BP1074" s="136">
        <v>22324.5952111111</v>
      </c>
      <c r="BQ1074" s="136">
        <v>6858.4492333333301</v>
      </c>
      <c r="BR1074" s="136">
        <v>52309.960433333297</v>
      </c>
      <c r="BS1074" s="136">
        <v>6774.7797111111104</v>
      </c>
      <c r="BT1074" s="136">
        <v>1042.67904444444</v>
      </c>
      <c r="BU1074" s="136">
        <v>9797.0753999999997</v>
      </c>
    </row>
    <row r="1075" spans="1:73">
      <c r="A1075" s="4" t="s">
        <v>72</v>
      </c>
      <c r="B1075" s="137">
        <v>3</v>
      </c>
      <c r="C1075" s="137">
        <v>2001</v>
      </c>
      <c r="D1075" s="190">
        <v>5273477</v>
      </c>
      <c r="E1075" s="141">
        <v>2461498</v>
      </c>
      <c r="F1075" s="141">
        <v>123786</v>
      </c>
      <c r="G1075" s="191">
        <v>4.8</v>
      </c>
      <c r="H1075" s="211">
        <v>25.591170000000002</v>
      </c>
      <c r="I1075" s="211">
        <v>16.33736</v>
      </c>
      <c r="J1075" s="211">
        <v>4.8966430000000001</v>
      </c>
      <c r="K1075" s="145">
        <v>171517</v>
      </c>
      <c r="L1075" s="198">
        <v>221</v>
      </c>
      <c r="M1075" s="199">
        <v>13.7</v>
      </c>
      <c r="N1075" s="140">
        <v>141148475</v>
      </c>
      <c r="O1075" s="145">
        <v>259562</v>
      </c>
      <c r="P1075" s="145">
        <v>82595</v>
      </c>
      <c r="Q1075" s="145">
        <v>33194</v>
      </c>
      <c r="R1075" s="145">
        <v>291372</v>
      </c>
      <c r="S1075" s="145">
        <v>107799</v>
      </c>
      <c r="T1075" s="145">
        <v>275</v>
      </c>
      <c r="U1075" s="145">
        <v>347</v>
      </c>
      <c r="V1075" s="145">
        <v>418</v>
      </c>
      <c r="W1075" s="145">
        <v>130</v>
      </c>
      <c r="X1075" s="145">
        <v>238</v>
      </c>
      <c r="Y1075" s="145">
        <v>341</v>
      </c>
      <c r="Z1075" s="145">
        <v>434</v>
      </c>
      <c r="AA1075" s="136">
        <f>ROUND((T1075+X1075)-MAX(0.3*(T1075-134-300),0),0)</f>
        <v>513</v>
      </c>
      <c r="AB1075" s="136">
        <f>ROUND((U1075+Y1075)-MAX(0.3*(U1075-134-300),0),0)</f>
        <v>688</v>
      </c>
      <c r="AC1075" s="136">
        <f>ROUND((V1075+Z1075)-MAX(0.3*(V1075-134-300),0),0)</f>
        <v>852</v>
      </c>
      <c r="AD1075" s="203">
        <v>15122.666666666666</v>
      </c>
      <c r="AE1075" s="136">
        <v>531</v>
      </c>
      <c r="AF1075" s="136">
        <v>0</v>
      </c>
      <c r="AG1075" s="136">
        <f>SUM(AE1075:AF1075)</f>
        <v>531</v>
      </c>
      <c r="AH1075" s="136">
        <f>ROUND((AG1075+W1075)-MAX(0.3*(AG1075-134-300),0),0)</f>
        <v>632</v>
      </c>
      <c r="AI1075" s="203">
        <v>778</v>
      </c>
      <c r="AJ1075" s="204">
        <v>14.6</v>
      </c>
      <c r="AK1075" s="136">
        <v>0</v>
      </c>
      <c r="AL1075" s="136">
        <v>22</v>
      </c>
      <c r="AM1075" s="136">
        <v>38</v>
      </c>
      <c r="AN1075" s="6">
        <v>0.37</v>
      </c>
      <c r="AO1075" s="136">
        <v>14</v>
      </c>
      <c r="AP1075" s="136">
        <v>16</v>
      </c>
      <c r="AQ1075" s="6">
        <v>0.47</v>
      </c>
      <c r="AR1075" s="149">
        <v>7.6499999999999999E-2</v>
      </c>
      <c r="AS1075" s="149">
        <v>0.34</v>
      </c>
      <c r="AT1075" s="149">
        <v>0.4</v>
      </c>
      <c r="AU1075" s="149">
        <v>0.4</v>
      </c>
      <c r="AV1075" s="136">
        <v>364</v>
      </c>
      <c r="AW1075" s="136">
        <v>2428</v>
      </c>
      <c r="AX1075" s="136">
        <v>4008</v>
      </c>
      <c r="AY1075" s="136">
        <v>4008</v>
      </c>
      <c r="AZ1075" s="149">
        <v>7.6499999999999999E-2</v>
      </c>
      <c r="BA1075" s="149">
        <v>0.1598</v>
      </c>
      <c r="BB1075" s="149">
        <v>0.21060000000000001</v>
      </c>
      <c r="BC1075" s="149">
        <v>0.21060000000000001</v>
      </c>
      <c r="BD1075" s="138">
        <v>0</v>
      </c>
      <c r="BE1075" s="138"/>
      <c r="BF1075" s="138"/>
      <c r="BG1075" s="136">
        <v>0</v>
      </c>
      <c r="BH1075" s="6">
        <v>5.15</v>
      </c>
      <c r="BI1075" s="6">
        <v>5.15</v>
      </c>
      <c r="BJ1075" s="136">
        <v>84796</v>
      </c>
      <c r="BK1075" s="136">
        <v>13186</v>
      </c>
      <c r="BL1075" s="136">
        <v>967</v>
      </c>
      <c r="BM1075" s="136">
        <v>70643</v>
      </c>
      <c r="BN1075" s="238">
        <v>584155</v>
      </c>
      <c r="BO1075" s="136">
        <v>147285</v>
      </c>
      <c r="BP1075" s="136">
        <v>254756.52624444399</v>
      </c>
      <c r="BQ1075" s="136">
        <v>49234.447766666701</v>
      </c>
      <c r="BR1075" s="136">
        <v>470419.513355556</v>
      </c>
      <c r="BS1075" s="136">
        <v>110355.223244444</v>
      </c>
      <c r="BT1075" s="136">
        <v>12150.252200000001</v>
      </c>
      <c r="BU1075" s="136">
        <v>142406.20878888899</v>
      </c>
    </row>
    <row r="1076" spans="1:73">
      <c r="A1076" s="4" t="s">
        <v>73</v>
      </c>
      <c r="B1076" s="137">
        <v>4</v>
      </c>
      <c r="C1076" s="137">
        <v>2001</v>
      </c>
      <c r="D1076" s="190">
        <v>2691571</v>
      </c>
      <c r="E1076" s="141">
        <v>1191273</v>
      </c>
      <c r="F1076" s="141">
        <v>62183</v>
      </c>
      <c r="G1076" s="191">
        <v>5</v>
      </c>
      <c r="H1076" s="211">
        <v>32.56033</v>
      </c>
      <c r="I1076" s="211">
        <v>17.82938</v>
      </c>
      <c r="J1076" s="211">
        <v>4.6410359999999997</v>
      </c>
      <c r="K1076" s="145">
        <v>71902</v>
      </c>
      <c r="L1076" s="198">
        <v>58</v>
      </c>
      <c r="M1076" s="199">
        <v>7.9</v>
      </c>
      <c r="N1076" s="140">
        <v>64205009</v>
      </c>
      <c r="O1076" s="145">
        <v>35770</v>
      </c>
      <c r="P1076" s="145">
        <v>27722</v>
      </c>
      <c r="Q1076" s="145">
        <v>11607</v>
      </c>
      <c r="R1076" s="145">
        <v>256441</v>
      </c>
      <c r="S1076" s="145">
        <v>102633</v>
      </c>
      <c r="T1076" s="145">
        <v>162</v>
      </c>
      <c r="U1076" s="145">
        <v>204</v>
      </c>
      <c r="V1076" s="145">
        <v>247</v>
      </c>
      <c r="W1076" s="145">
        <v>130</v>
      </c>
      <c r="X1076" s="145">
        <v>238</v>
      </c>
      <c r="Y1076" s="145">
        <v>341</v>
      </c>
      <c r="Z1076" s="145">
        <v>434</v>
      </c>
      <c r="AA1076" s="136">
        <f>ROUND((T1076+X1076)-MAX(0.3*(T1076-134-300),0),0)</f>
        <v>400</v>
      </c>
      <c r="AB1076" s="136">
        <f>ROUND((U1076+Y1076)-MAX(0.3*(U1076-134-300),0),0)</f>
        <v>545</v>
      </c>
      <c r="AC1076" s="136">
        <f>ROUND((V1076+Z1076)-MAX(0.3*(V1076-134-300),0),0)</f>
        <v>681</v>
      </c>
      <c r="AD1076" s="203">
        <v>5133.166666666667</v>
      </c>
      <c r="AE1076" s="136">
        <v>531</v>
      </c>
      <c r="AF1076" s="136">
        <v>0</v>
      </c>
      <c r="AG1076" s="136">
        <f>SUM(AE1076:AF1076)</f>
        <v>531</v>
      </c>
      <c r="AH1076" s="136">
        <f>ROUND((AG1076+W1076)-MAX(0.3*(AG1076-134-300),0),0)</f>
        <v>632</v>
      </c>
      <c r="AI1076" s="203">
        <v>472</v>
      </c>
      <c r="AJ1076" s="204">
        <v>17.8</v>
      </c>
      <c r="AK1076" s="136">
        <v>0</v>
      </c>
      <c r="AL1076" s="136">
        <v>74</v>
      </c>
      <c r="AM1076" s="136">
        <v>23</v>
      </c>
      <c r="AN1076" s="6">
        <v>0.76</v>
      </c>
      <c r="AO1076" s="136">
        <v>29</v>
      </c>
      <c r="AP1076" s="136">
        <v>6</v>
      </c>
      <c r="AQ1076" s="6">
        <v>0.83</v>
      </c>
      <c r="AR1076" s="149">
        <v>7.6499999999999999E-2</v>
      </c>
      <c r="AS1076" s="149">
        <v>0.34</v>
      </c>
      <c r="AT1076" s="149">
        <v>0.4</v>
      </c>
      <c r="AU1076" s="149">
        <v>0.4</v>
      </c>
      <c r="AV1076" s="136">
        <v>364</v>
      </c>
      <c r="AW1076" s="136">
        <v>2428</v>
      </c>
      <c r="AX1076" s="136">
        <v>4008</v>
      </c>
      <c r="AY1076" s="136">
        <v>4008</v>
      </c>
      <c r="AZ1076" s="149">
        <v>7.6499999999999999E-2</v>
      </c>
      <c r="BA1076" s="149">
        <v>0.1598</v>
      </c>
      <c r="BB1076" s="149">
        <v>0.21060000000000001</v>
      </c>
      <c r="BC1076" s="149">
        <v>0.21060000000000001</v>
      </c>
      <c r="BD1076" s="138">
        <v>0</v>
      </c>
      <c r="BE1076" s="138"/>
      <c r="BF1076" s="138"/>
      <c r="BG1076" s="136">
        <v>0</v>
      </c>
      <c r="BH1076" s="6">
        <v>5.15</v>
      </c>
      <c r="BI1076" s="6">
        <v>5.15</v>
      </c>
      <c r="BJ1076" s="136">
        <v>85088</v>
      </c>
      <c r="BK1076" s="136">
        <v>13075</v>
      </c>
      <c r="BL1076" s="136">
        <v>954</v>
      </c>
      <c r="BM1076" s="136">
        <v>71059</v>
      </c>
      <c r="BN1076" s="238">
        <v>442376</v>
      </c>
      <c r="BO1076" s="136">
        <v>79826</v>
      </c>
      <c r="BP1076" s="136">
        <v>158839.14194444401</v>
      </c>
      <c r="BQ1076" s="136">
        <v>28763.393555555602</v>
      </c>
      <c r="BR1076" s="136">
        <v>312900.99484444398</v>
      </c>
      <c r="BS1076" s="136">
        <v>91434.526166666707</v>
      </c>
      <c r="BT1076" s="136">
        <v>10007.225522222199</v>
      </c>
      <c r="BU1076" s="136">
        <v>123929.761477778</v>
      </c>
    </row>
    <row r="1077" spans="1:73">
      <c r="A1077" s="4" t="s">
        <v>74</v>
      </c>
      <c r="B1077" s="137">
        <v>5</v>
      </c>
      <c r="C1077" s="137">
        <v>2001</v>
      </c>
      <c r="D1077" s="190">
        <v>34479458</v>
      </c>
      <c r="E1077" s="141">
        <v>16197671</v>
      </c>
      <c r="F1077" s="141">
        <v>930759</v>
      </c>
      <c r="G1077" s="191">
        <v>5.4</v>
      </c>
      <c r="H1077" s="211">
        <v>24.117719999999998</v>
      </c>
      <c r="I1077" s="211">
        <v>15.059189999999999</v>
      </c>
      <c r="J1077" s="211">
        <v>3.9052889999999998</v>
      </c>
      <c r="K1077" s="145">
        <v>1399772</v>
      </c>
      <c r="L1077" s="198">
        <v>878</v>
      </c>
      <c r="M1077" s="199">
        <v>8.5</v>
      </c>
      <c r="N1077" s="140">
        <v>1160964629</v>
      </c>
      <c r="O1077" s="145">
        <v>1579302</v>
      </c>
      <c r="P1077" s="145">
        <v>1185399</v>
      </c>
      <c r="Q1077" s="145">
        <v>468747</v>
      </c>
      <c r="R1077" s="145">
        <v>1668352</v>
      </c>
      <c r="S1077" s="145">
        <v>622602</v>
      </c>
      <c r="T1077" s="145">
        <v>505</v>
      </c>
      <c r="U1077" s="145">
        <v>645</v>
      </c>
      <c r="V1077" s="145">
        <v>746</v>
      </c>
      <c r="W1077" s="145">
        <v>130</v>
      </c>
      <c r="X1077" s="145">
        <v>238</v>
      </c>
      <c r="Y1077" s="145">
        <v>341</v>
      </c>
      <c r="Z1077" s="145">
        <v>434</v>
      </c>
      <c r="AA1077" s="136">
        <f>ROUND((T1077+X1077)-MAX(0.3*(T1077-134-300),0),0)</f>
        <v>722</v>
      </c>
      <c r="AB1077" s="136">
        <f>ROUND((U1077+Y1077)-MAX(0.3*(U1077-134-300),0),0)</f>
        <v>923</v>
      </c>
      <c r="AC1077" s="136">
        <f>ROUND((V1077+Z1077)-MAX(0.3*(V1077-134-300),0),0)</f>
        <v>1086</v>
      </c>
      <c r="AD1077" s="203">
        <v>171722.41666666666</v>
      </c>
      <c r="AE1077" s="136">
        <v>531</v>
      </c>
      <c r="AF1077" s="136">
        <v>181</v>
      </c>
      <c r="AG1077" s="136">
        <f>SUM(AE1077:AF1077)</f>
        <v>712</v>
      </c>
      <c r="AH1077" s="136">
        <f>ROUND((AG1077+W1077)-MAX(0.3*(AG1077-134-300),0),0)</f>
        <v>759</v>
      </c>
      <c r="AI1077" s="203">
        <v>4321</v>
      </c>
      <c r="AJ1077" s="204">
        <v>12.6</v>
      </c>
      <c r="AK1077" s="136">
        <v>1</v>
      </c>
      <c r="AL1077" s="136">
        <v>47</v>
      </c>
      <c r="AM1077" s="136">
        <v>32</v>
      </c>
      <c r="AN1077" s="6">
        <v>0.59</v>
      </c>
      <c r="AO1077" s="136">
        <v>24</v>
      </c>
      <c r="AP1077" s="136">
        <v>15</v>
      </c>
      <c r="AQ1077" s="6">
        <v>0.62</v>
      </c>
      <c r="AR1077" s="149">
        <v>7.6499999999999999E-2</v>
      </c>
      <c r="AS1077" s="149">
        <v>0.34</v>
      </c>
      <c r="AT1077" s="149">
        <v>0.4</v>
      </c>
      <c r="AU1077" s="149">
        <v>0.4</v>
      </c>
      <c r="AV1077" s="136">
        <v>364</v>
      </c>
      <c r="AW1077" s="136">
        <v>2428</v>
      </c>
      <c r="AX1077" s="136">
        <v>4008</v>
      </c>
      <c r="AY1077" s="136">
        <v>4008</v>
      </c>
      <c r="AZ1077" s="149">
        <v>7.6499999999999999E-2</v>
      </c>
      <c r="BA1077" s="149">
        <v>0.1598</v>
      </c>
      <c r="BB1077" s="149">
        <v>0.21060000000000001</v>
      </c>
      <c r="BC1077" s="149">
        <v>0.21060000000000001</v>
      </c>
      <c r="BD1077" s="138">
        <v>0</v>
      </c>
      <c r="BE1077" s="138"/>
      <c r="BF1077" s="138"/>
      <c r="BG1077" s="136">
        <v>0</v>
      </c>
      <c r="BH1077" s="6">
        <v>5.15</v>
      </c>
      <c r="BI1077" s="6">
        <v>6.25</v>
      </c>
      <c r="BJ1077" s="136">
        <v>1106294</v>
      </c>
      <c r="BK1077" s="136">
        <v>335458</v>
      </c>
      <c r="BL1077" s="136">
        <v>21896</v>
      </c>
      <c r="BM1077" s="136">
        <v>748940</v>
      </c>
      <c r="BN1077" s="238">
        <v>6747559</v>
      </c>
      <c r="BO1077" s="136">
        <v>1243509</v>
      </c>
      <c r="BP1077" s="136">
        <v>1661756.35387778</v>
      </c>
      <c r="BQ1077" s="136">
        <v>291420.37300000002</v>
      </c>
      <c r="BR1077" s="136">
        <v>2613903.51193333</v>
      </c>
      <c r="BS1077" s="136">
        <v>690360.55414444394</v>
      </c>
      <c r="BT1077" s="136">
        <v>77211.445988888896</v>
      </c>
      <c r="BU1077" s="136">
        <v>846227.49612222204</v>
      </c>
    </row>
    <row r="1078" spans="1:73">
      <c r="A1078" s="4" t="s">
        <v>75</v>
      </c>
      <c r="B1078" s="137">
        <v>6</v>
      </c>
      <c r="C1078" s="137">
        <v>2001</v>
      </c>
      <c r="D1078" s="190">
        <v>4425687</v>
      </c>
      <c r="E1078" s="141">
        <v>2300113</v>
      </c>
      <c r="F1078" s="141">
        <v>90935</v>
      </c>
      <c r="G1078" s="191">
        <v>3.8</v>
      </c>
      <c r="H1078" s="211">
        <v>17.774270000000001</v>
      </c>
      <c r="I1078" s="211">
        <v>8.8552009999999992</v>
      </c>
      <c r="J1078" s="211">
        <v>2.463158</v>
      </c>
      <c r="K1078" s="145">
        <v>184827</v>
      </c>
      <c r="L1078" s="198">
        <v>97</v>
      </c>
      <c r="M1078" s="199">
        <v>7.8</v>
      </c>
      <c r="N1078" s="140">
        <v>154592304</v>
      </c>
      <c r="O1078" s="145">
        <v>42815</v>
      </c>
      <c r="P1078" s="145">
        <v>27132</v>
      </c>
      <c r="Q1078" s="145">
        <v>10639</v>
      </c>
      <c r="R1078" s="145">
        <v>153952</v>
      </c>
      <c r="S1078" s="145">
        <v>69408</v>
      </c>
      <c r="T1078" s="145">
        <v>281</v>
      </c>
      <c r="U1078" s="145">
        <v>356</v>
      </c>
      <c r="V1078" s="145">
        <v>432</v>
      </c>
      <c r="W1078" s="145">
        <v>130</v>
      </c>
      <c r="X1078" s="145">
        <v>238</v>
      </c>
      <c r="Y1078" s="145">
        <v>341</v>
      </c>
      <c r="Z1078" s="145">
        <v>434</v>
      </c>
      <c r="AA1078" s="136">
        <f>ROUND((T1078+X1078)-MAX(0.3*(T1078-134-300),0),0)</f>
        <v>519</v>
      </c>
      <c r="AB1078" s="136">
        <f>ROUND((U1078+Y1078)-MAX(0.3*(U1078-134-300),0),0)</f>
        <v>697</v>
      </c>
      <c r="AC1078" s="136">
        <f>ROUND((V1078+Z1078)-MAX(0.3*(V1078-134-300),0),0)</f>
        <v>866</v>
      </c>
      <c r="AD1078" s="203">
        <v>4519</v>
      </c>
      <c r="AE1078" s="136">
        <v>531</v>
      </c>
      <c r="AF1078" s="136">
        <v>37</v>
      </c>
      <c r="AG1078" s="136">
        <f>SUM(AE1078:AF1078)</f>
        <v>568</v>
      </c>
      <c r="AH1078" s="136">
        <f>ROUND((AG1078+W1078)-MAX(0.3*(AG1078-134-300),0),0)</f>
        <v>658</v>
      </c>
      <c r="AI1078" s="203">
        <v>383</v>
      </c>
      <c r="AJ1078" s="204">
        <v>8.6999999999999993</v>
      </c>
      <c r="AK1078" s="136">
        <v>0</v>
      </c>
      <c r="AL1078" s="136">
        <v>25</v>
      </c>
      <c r="AM1078" s="136">
        <v>40</v>
      </c>
      <c r="AN1078" s="6">
        <v>0.38</v>
      </c>
      <c r="AO1078" s="136">
        <v>15</v>
      </c>
      <c r="AP1078" s="136">
        <v>20</v>
      </c>
      <c r="AQ1078" s="6">
        <v>0.43</v>
      </c>
      <c r="AR1078" s="149">
        <v>7.6499999999999999E-2</v>
      </c>
      <c r="AS1078" s="149">
        <v>0.34</v>
      </c>
      <c r="AT1078" s="149">
        <v>0.4</v>
      </c>
      <c r="AU1078" s="149">
        <v>0.4</v>
      </c>
      <c r="AV1078" s="136">
        <v>364</v>
      </c>
      <c r="AW1078" s="136">
        <v>2428</v>
      </c>
      <c r="AX1078" s="136">
        <v>4008</v>
      </c>
      <c r="AY1078" s="136">
        <v>4008</v>
      </c>
      <c r="AZ1078" s="149">
        <v>7.6499999999999999E-2</v>
      </c>
      <c r="BA1078" s="149">
        <v>0.1598</v>
      </c>
      <c r="BB1078" s="149">
        <v>0.21060000000000001</v>
      </c>
      <c r="BC1078" s="149">
        <v>0.21060000000000001</v>
      </c>
      <c r="BD1078" s="138">
        <v>0.1</v>
      </c>
      <c r="BE1078" s="138"/>
      <c r="BF1078" s="138"/>
      <c r="BG1078" s="136">
        <v>1</v>
      </c>
      <c r="BH1078" s="6">
        <v>5.15</v>
      </c>
      <c r="BI1078" s="6">
        <v>5.15</v>
      </c>
      <c r="BJ1078" s="136">
        <v>53466</v>
      </c>
      <c r="BK1078" s="136">
        <v>8772</v>
      </c>
      <c r="BL1078" s="136">
        <v>551</v>
      </c>
      <c r="BM1078" s="136">
        <v>44143</v>
      </c>
      <c r="BN1078" s="238">
        <v>300006</v>
      </c>
      <c r="BO1078" s="136">
        <v>72124</v>
      </c>
      <c r="BP1078" s="136">
        <v>115434.049433333</v>
      </c>
      <c r="BQ1078" s="136">
        <v>33633.823199999999</v>
      </c>
      <c r="BR1078" s="136">
        <v>321515.522</v>
      </c>
      <c r="BS1078" s="136">
        <v>38204.0415222222</v>
      </c>
      <c r="BT1078" s="136">
        <v>6193.7828555555598</v>
      </c>
      <c r="BU1078" s="136">
        <v>57465.5399777778</v>
      </c>
    </row>
    <row r="1079" spans="1:73">
      <c r="A1079" s="4" t="s">
        <v>76</v>
      </c>
      <c r="B1079" s="137">
        <v>7</v>
      </c>
      <c r="C1079" s="137">
        <v>2001</v>
      </c>
      <c r="D1079" s="190">
        <v>3432835</v>
      </c>
      <c r="E1079" s="141">
        <v>1704774</v>
      </c>
      <c r="F1079" s="141">
        <v>55055</v>
      </c>
      <c r="G1079" s="191">
        <v>3.1</v>
      </c>
      <c r="H1079" s="211">
        <v>14.264290000000001</v>
      </c>
      <c r="I1079" s="211">
        <v>6.6115349999999999</v>
      </c>
      <c r="J1079" s="211">
        <v>1.7478910000000001</v>
      </c>
      <c r="K1079" s="145">
        <v>172668</v>
      </c>
      <c r="L1079" s="198">
        <v>32</v>
      </c>
      <c r="M1079" s="199">
        <v>3.8</v>
      </c>
      <c r="N1079" s="140">
        <v>155411804</v>
      </c>
      <c r="O1079" s="145">
        <v>129787</v>
      </c>
      <c r="P1079" s="145">
        <v>59860</v>
      </c>
      <c r="Q1079" s="145">
        <v>25943</v>
      </c>
      <c r="R1079" s="145">
        <v>157031</v>
      </c>
      <c r="S1079" s="145">
        <v>81857</v>
      </c>
      <c r="T1079" s="145">
        <v>513</v>
      </c>
      <c r="U1079" s="145">
        <v>636</v>
      </c>
      <c r="V1079" s="145">
        <v>741</v>
      </c>
      <c r="W1079" s="145">
        <v>130</v>
      </c>
      <c r="X1079" s="145">
        <v>238</v>
      </c>
      <c r="Y1079" s="145">
        <v>341</v>
      </c>
      <c r="Z1079" s="145">
        <v>434</v>
      </c>
      <c r="AA1079" s="136">
        <f>ROUND((T1079+X1079)-MAX(0.3*(T1079-134-300),0),0)</f>
        <v>727</v>
      </c>
      <c r="AB1079" s="136">
        <f>ROUND((U1079+Y1079)-MAX(0.3*(U1079-134-300),0),0)</f>
        <v>916</v>
      </c>
      <c r="AC1079" s="136">
        <f>ROUND((V1079+Z1079)-MAX(0.3*(V1079-134-300),0),0)</f>
        <v>1083</v>
      </c>
      <c r="AD1079" s="203">
        <v>8777.6666666666661</v>
      </c>
      <c r="AE1079" s="136">
        <v>531</v>
      </c>
      <c r="AF1079" s="136">
        <v>217</v>
      </c>
      <c r="AG1079" s="136">
        <f>SUM(AE1079:AF1079)</f>
        <v>748</v>
      </c>
      <c r="AH1079" s="136">
        <f>ROUND((AG1079+W1079)-MAX(0.3*(AG1079-134-300),0),0)</f>
        <v>784</v>
      </c>
      <c r="AI1079" s="203">
        <v>249</v>
      </c>
      <c r="AJ1079" s="204">
        <v>7.3</v>
      </c>
      <c r="AK1079" s="136">
        <v>0</v>
      </c>
      <c r="AL1079" s="136">
        <v>96</v>
      </c>
      <c r="AM1079" s="136">
        <v>55</v>
      </c>
      <c r="AN1079" s="6">
        <v>0.64</v>
      </c>
      <c r="AO1079" s="136">
        <v>19</v>
      </c>
      <c r="AP1079" s="136">
        <v>17</v>
      </c>
      <c r="AQ1079" s="6">
        <v>0.53</v>
      </c>
      <c r="AR1079" s="149">
        <v>7.6499999999999999E-2</v>
      </c>
      <c r="AS1079" s="149">
        <v>0.34</v>
      </c>
      <c r="AT1079" s="149">
        <v>0.4</v>
      </c>
      <c r="AU1079" s="149">
        <v>0.4</v>
      </c>
      <c r="AV1079" s="136">
        <v>364</v>
      </c>
      <c r="AW1079" s="136">
        <v>2428</v>
      </c>
      <c r="AX1079" s="136">
        <v>4008</v>
      </c>
      <c r="AY1079" s="136">
        <v>4008</v>
      </c>
      <c r="AZ1079" s="149">
        <v>7.6499999999999999E-2</v>
      </c>
      <c r="BA1079" s="149">
        <v>0.1598</v>
      </c>
      <c r="BB1079" s="149">
        <v>0.21060000000000001</v>
      </c>
      <c r="BC1079" s="149">
        <v>0.21060000000000001</v>
      </c>
      <c r="BD1079" s="138">
        <v>0</v>
      </c>
      <c r="BE1079" s="138"/>
      <c r="BF1079" s="138"/>
      <c r="BG1079" s="136">
        <v>0</v>
      </c>
      <c r="BH1079" s="6">
        <v>5.15</v>
      </c>
      <c r="BI1079" s="6">
        <v>6.4</v>
      </c>
      <c r="BJ1079" s="136">
        <v>49586</v>
      </c>
      <c r="BK1079" s="136">
        <v>6973</v>
      </c>
      <c r="BL1079" s="136">
        <v>510</v>
      </c>
      <c r="BM1079" s="136">
        <v>42103</v>
      </c>
      <c r="BN1079" s="238">
        <v>369713</v>
      </c>
      <c r="BO1079" s="136">
        <v>49252</v>
      </c>
      <c r="BP1079" s="136">
        <v>102737.93030000001</v>
      </c>
      <c r="BQ1079" s="136">
        <v>19437.515955555598</v>
      </c>
      <c r="BR1079" s="136">
        <v>272008.15054444398</v>
      </c>
      <c r="BS1079" s="136">
        <v>39285.308566666703</v>
      </c>
      <c r="BT1079" s="136">
        <v>3414.1426000000001</v>
      </c>
      <c r="BU1079" s="136">
        <v>49353.350111111104</v>
      </c>
    </row>
    <row r="1080" spans="1:73">
      <c r="A1080" s="4" t="s">
        <v>77</v>
      </c>
      <c r="B1080" s="137">
        <v>8</v>
      </c>
      <c r="C1080" s="137">
        <v>2001</v>
      </c>
      <c r="D1080" s="190">
        <v>795699</v>
      </c>
      <c r="E1080" s="141">
        <v>407033</v>
      </c>
      <c r="F1080" s="141">
        <v>14753</v>
      </c>
      <c r="G1080" s="191">
        <v>3.5</v>
      </c>
      <c r="H1080" s="211">
        <v>15.98709</v>
      </c>
      <c r="I1080" s="211">
        <v>8.1122669999999992</v>
      </c>
      <c r="J1080" s="211">
        <v>2.1022690000000002</v>
      </c>
      <c r="K1080" s="145">
        <v>43158</v>
      </c>
      <c r="L1080" s="198">
        <v>10</v>
      </c>
      <c r="M1080" s="199">
        <v>4.8</v>
      </c>
      <c r="N1080" s="140">
        <v>29773066</v>
      </c>
      <c r="O1080" s="145">
        <v>11098</v>
      </c>
      <c r="P1080" s="145">
        <v>12234</v>
      </c>
      <c r="Q1080" s="145">
        <v>5376</v>
      </c>
      <c r="R1080" s="145">
        <v>31886</v>
      </c>
      <c r="S1080" s="145">
        <v>13602</v>
      </c>
      <c r="T1080" s="145">
        <v>270</v>
      </c>
      <c r="U1080" s="145">
        <v>338</v>
      </c>
      <c r="V1080" s="145">
        <v>407</v>
      </c>
      <c r="W1080" s="145">
        <v>130</v>
      </c>
      <c r="X1080" s="145">
        <v>238</v>
      </c>
      <c r="Y1080" s="145">
        <v>341</v>
      </c>
      <c r="Z1080" s="145">
        <v>434</v>
      </c>
      <c r="AA1080" s="136">
        <f>ROUND((T1080+X1080)-MAX(0.3*(T1080-134-300),0),0)</f>
        <v>508</v>
      </c>
      <c r="AB1080" s="136">
        <f>ROUND((U1080+Y1080)-MAX(0.3*(U1080-134-300),0),0)</f>
        <v>679</v>
      </c>
      <c r="AC1080" s="136">
        <f>ROUND((V1080+Z1080)-MAX(0.3*(V1080-134-300),0),0)</f>
        <v>841</v>
      </c>
      <c r="AD1080" s="203">
        <v>2508.1666666666665</v>
      </c>
      <c r="AE1080" s="136">
        <v>531</v>
      </c>
      <c r="AF1080" s="136">
        <v>0</v>
      </c>
      <c r="AG1080" s="136">
        <f>SUM(AE1080:AF1080)</f>
        <v>531</v>
      </c>
      <c r="AH1080" s="136">
        <f>ROUND((AG1080+W1080)-MAX(0.3*(AG1080-134-300),0),0)</f>
        <v>632</v>
      </c>
      <c r="AI1080" s="203">
        <v>53</v>
      </c>
      <c r="AJ1080" s="204">
        <v>6.7</v>
      </c>
      <c r="AK1080" s="136">
        <v>1</v>
      </c>
      <c r="AL1080" s="136">
        <v>15</v>
      </c>
      <c r="AM1080" s="136">
        <v>26</v>
      </c>
      <c r="AN1080" s="6">
        <v>0.37</v>
      </c>
      <c r="AO1080" s="136">
        <v>13</v>
      </c>
      <c r="AP1080" s="136">
        <v>8</v>
      </c>
      <c r="AQ1080" s="6">
        <v>0.62</v>
      </c>
      <c r="AR1080" s="149">
        <v>7.6499999999999999E-2</v>
      </c>
      <c r="AS1080" s="149">
        <v>0.34</v>
      </c>
      <c r="AT1080" s="149">
        <v>0.4</v>
      </c>
      <c r="AU1080" s="149">
        <v>0.4</v>
      </c>
      <c r="AV1080" s="136">
        <v>364</v>
      </c>
      <c r="AW1080" s="136">
        <v>2428</v>
      </c>
      <c r="AX1080" s="136">
        <v>4008</v>
      </c>
      <c r="AY1080" s="136">
        <v>4008</v>
      </c>
      <c r="AZ1080" s="149">
        <v>7.6499999999999999E-2</v>
      </c>
      <c r="BA1080" s="149">
        <v>0.1598</v>
      </c>
      <c r="BB1080" s="149">
        <v>0.21060000000000001</v>
      </c>
      <c r="BC1080" s="149">
        <v>0.21060000000000001</v>
      </c>
      <c r="BD1080" s="138">
        <v>0</v>
      </c>
      <c r="BE1080" s="138"/>
      <c r="BF1080" s="138"/>
      <c r="BG1080" s="136">
        <v>0</v>
      </c>
      <c r="BH1080" s="6">
        <v>5.15</v>
      </c>
      <c r="BI1080" s="6">
        <v>6.15</v>
      </c>
      <c r="BJ1080" s="136">
        <v>12197</v>
      </c>
      <c r="BK1080" s="136">
        <v>1323</v>
      </c>
      <c r="BL1080" s="136">
        <v>122</v>
      </c>
      <c r="BM1080" s="136">
        <v>10752</v>
      </c>
      <c r="BN1080" s="238">
        <v>106125</v>
      </c>
      <c r="BO1080" s="136">
        <v>16568</v>
      </c>
      <c r="BP1080" s="136">
        <v>26659.2715222222</v>
      </c>
      <c r="BQ1080" s="136">
        <v>5747.0451777777798</v>
      </c>
      <c r="BR1080" s="136">
        <v>71669.543344444406</v>
      </c>
      <c r="BS1080" s="136">
        <v>12131.7990444444</v>
      </c>
      <c r="BT1080" s="136">
        <v>1309.45737777778</v>
      </c>
      <c r="BU1080" s="136">
        <v>17305.4057222222</v>
      </c>
    </row>
    <row r="1081" spans="1:73">
      <c r="A1081" s="4" t="s">
        <v>78</v>
      </c>
      <c r="B1081" s="137">
        <v>9</v>
      </c>
      <c r="C1081" s="137">
        <v>2001</v>
      </c>
      <c r="D1081" s="190">
        <v>574504</v>
      </c>
      <c r="E1081" s="141">
        <v>290811</v>
      </c>
      <c r="F1081" s="141">
        <v>19704</v>
      </c>
      <c r="G1081" s="191">
        <v>6.3</v>
      </c>
      <c r="H1081" s="211">
        <v>21.630220000000001</v>
      </c>
      <c r="I1081" s="211">
        <v>12.18502</v>
      </c>
      <c r="J1081" s="211">
        <v>2.2851400000000002</v>
      </c>
      <c r="K1081" s="145">
        <v>66260</v>
      </c>
      <c r="L1081" s="198">
        <v>6</v>
      </c>
      <c r="M1081" s="199">
        <v>5.3</v>
      </c>
      <c r="N1081" s="140">
        <v>25709919</v>
      </c>
      <c r="O1081" s="145">
        <v>18545</v>
      </c>
      <c r="P1081" s="145">
        <v>43013</v>
      </c>
      <c r="Q1081" s="145">
        <v>16241</v>
      </c>
      <c r="R1081" s="145">
        <v>73494</v>
      </c>
      <c r="S1081" s="145">
        <v>33344</v>
      </c>
      <c r="T1081" s="145">
        <v>298</v>
      </c>
      <c r="U1081" s="145">
        <v>379</v>
      </c>
      <c r="V1081" s="145">
        <v>463</v>
      </c>
      <c r="W1081" s="145">
        <v>130</v>
      </c>
      <c r="X1081" s="145">
        <v>238</v>
      </c>
      <c r="Y1081" s="145">
        <v>341</v>
      </c>
      <c r="Z1081" s="145">
        <v>434</v>
      </c>
      <c r="AA1081" s="136">
        <f>ROUND((T1081+X1081)-MAX(0.3*(T1081-134-300),0),0)</f>
        <v>536</v>
      </c>
      <c r="AB1081" s="136">
        <f>ROUND((U1081+Y1081)-MAX(0.3*(U1081-134-300),0),0)</f>
        <v>720</v>
      </c>
      <c r="AC1081" s="136">
        <f>ROUND((V1081+Z1081)-MAX(0.3*(V1081-134-300),0),0)</f>
        <v>888</v>
      </c>
      <c r="AD1081" s="203">
        <v>4842.75</v>
      </c>
      <c r="AE1081" s="136">
        <v>531</v>
      </c>
      <c r="AF1081" s="136">
        <v>0</v>
      </c>
      <c r="AG1081" s="136">
        <f>SUM(AE1081:AF1081)</f>
        <v>531</v>
      </c>
      <c r="AH1081" s="136">
        <f>ROUND((AG1081+W1081)-MAX(0.3*(AG1081-134-300),0),0)</f>
        <v>632</v>
      </c>
      <c r="AI1081" s="203">
        <v>101</v>
      </c>
      <c r="AJ1081" s="204">
        <v>18.2</v>
      </c>
      <c r="AK1081" s="136"/>
      <c r="AL1081" s="136"/>
      <c r="AM1081" s="136"/>
      <c r="AN1081" s="6"/>
      <c r="AO1081" s="136"/>
      <c r="AP1081" s="136"/>
      <c r="AQ1081" s="6"/>
      <c r="AR1081" s="149">
        <v>7.6499999999999999E-2</v>
      </c>
      <c r="AS1081" s="149">
        <v>0.34</v>
      </c>
      <c r="AT1081" s="149">
        <v>0.4</v>
      </c>
      <c r="AU1081" s="149">
        <v>0.4</v>
      </c>
      <c r="AV1081" s="136">
        <v>364</v>
      </c>
      <c r="AW1081" s="136">
        <v>2428</v>
      </c>
      <c r="AX1081" s="136">
        <v>4008</v>
      </c>
      <c r="AY1081" s="136">
        <v>4008</v>
      </c>
      <c r="AZ1081" s="149">
        <v>7.6499999999999999E-2</v>
      </c>
      <c r="BA1081" s="149">
        <v>0.1598</v>
      </c>
      <c r="BB1081" s="149">
        <v>0.21060000000000001</v>
      </c>
      <c r="BC1081" s="149">
        <v>0.21060000000000001</v>
      </c>
      <c r="BD1081" s="138">
        <v>0.25</v>
      </c>
      <c r="BE1081" s="138"/>
      <c r="BF1081" s="138"/>
      <c r="BG1081" s="136">
        <v>1</v>
      </c>
      <c r="BH1081" s="6">
        <v>5.15</v>
      </c>
      <c r="BI1081" s="6">
        <v>6.15</v>
      </c>
      <c r="BJ1081" s="136">
        <v>19973</v>
      </c>
      <c r="BK1081" s="136">
        <v>2356</v>
      </c>
      <c r="BL1081" s="136">
        <v>195</v>
      </c>
      <c r="BM1081" s="136">
        <v>17422</v>
      </c>
      <c r="BN1081" s="238">
        <v>125484</v>
      </c>
      <c r="BO1081" s="136">
        <v>15204</v>
      </c>
      <c r="BP1081" s="136">
        <v>44723.778455555599</v>
      </c>
      <c r="BQ1081" s="136">
        <v>2027.49272222222</v>
      </c>
      <c r="BR1081" s="136">
        <v>50989.931688888901</v>
      </c>
      <c r="BS1081" s="136">
        <v>18450.912877777799</v>
      </c>
      <c r="BT1081" s="136">
        <v>707.40598888888906</v>
      </c>
      <c r="BU1081" s="136">
        <v>20264.892711111101</v>
      </c>
    </row>
    <row r="1082" spans="1:73">
      <c r="A1082" s="4" t="s">
        <v>80</v>
      </c>
      <c r="B1082" s="137">
        <v>10</v>
      </c>
      <c r="C1082" s="137">
        <v>2001</v>
      </c>
      <c r="D1082" s="190">
        <v>16356966</v>
      </c>
      <c r="E1082" s="141">
        <v>7669117</v>
      </c>
      <c r="F1082" s="141">
        <v>374597</v>
      </c>
      <c r="G1082" s="191">
        <v>4.7</v>
      </c>
      <c r="H1082" s="211">
        <v>21.34198</v>
      </c>
      <c r="I1082" s="211">
        <v>13.89738</v>
      </c>
      <c r="J1082" s="211">
        <v>4.0579359999999998</v>
      </c>
      <c r="K1082" s="145">
        <v>519531</v>
      </c>
      <c r="L1082" s="198">
        <v>435</v>
      </c>
      <c r="M1082" s="199">
        <v>10.6</v>
      </c>
      <c r="N1082" s="140">
        <v>503630546</v>
      </c>
      <c r="O1082" s="145">
        <v>272036</v>
      </c>
      <c r="P1082" s="145">
        <v>124586</v>
      </c>
      <c r="Q1082" s="145">
        <v>58849</v>
      </c>
      <c r="R1082" s="145">
        <v>887256</v>
      </c>
      <c r="S1082" s="145">
        <v>425955</v>
      </c>
      <c r="T1082" s="145">
        <v>241</v>
      </c>
      <c r="U1082" s="145">
        <v>303</v>
      </c>
      <c r="V1082" s="145">
        <v>364</v>
      </c>
      <c r="W1082" s="145">
        <v>130</v>
      </c>
      <c r="X1082" s="145">
        <v>238</v>
      </c>
      <c r="Y1082" s="145">
        <v>341</v>
      </c>
      <c r="Z1082" s="145">
        <v>434</v>
      </c>
      <c r="AA1082" s="136">
        <f>ROUND((T1082+X1082)-MAX(0.3*(T1082-134-300),0),0)</f>
        <v>479</v>
      </c>
      <c r="AB1082" s="136">
        <f>ROUND((U1082+Y1082)-MAX(0.3*(U1082-134-300),0),0)</f>
        <v>644</v>
      </c>
      <c r="AC1082" s="136">
        <f>ROUND((V1082+Z1082)-MAX(0.3*(V1082-134-300),0),0)</f>
        <v>798</v>
      </c>
      <c r="AD1082" s="203">
        <v>35774.333333333336</v>
      </c>
      <c r="AE1082" s="136">
        <v>531</v>
      </c>
      <c r="AF1082" s="136">
        <v>0</v>
      </c>
      <c r="AG1082" s="136">
        <f>SUM(AE1082:AF1082)</f>
        <v>531</v>
      </c>
      <c r="AH1082" s="136">
        <f>ROUND((AG1082+W1082)-MAX(0.3*(AG1082-134-300),0),0)</f>
        <v>632</v>
      </c>
      <c r="AI1082" s="203">
        <v>2077</v>
      </c>
      <c r="AJ1082" s="204">
        <v>12.7</v>
      </c>
      <c r="AK1082" s="136">
        <v>0</v>
      </c>
      <c r="AL1082" s="136">
        <v>47</v>
      </c>
      <c r="AM1082" s="136">
        <v>73</v>
      </c>
      <c r="AN1082" s="6">
        <v>0.39</v>
      </c>
      <c r="AO1082" s="136">
        <v>15</v>
      </c>
      <c r="AP1082" s="136">
        <v>24</v>
      </c>
      <c r="AQ1082" s="6">
        <v>0.38</v>
      </c>
      <c r="AR1082" s="149">
        <v>7.6499999999999999E-2</v>
      </c>
      <c r="AS1082" s="149">
        <v>0.34</v>
      </c>
      <c r="AT1082" s="149">
        <v>0.4</v>
      </c>
      <c r="AU1082" s="149">
        <v>0.4</v>
      </c>
      <c r="AV1082" s="136">
        <v>364</v>
      </c>
      <c r="AW1082" s="136">
        <v>2428</v>
      </c>
      <c r="AX1082" s="136">
        <v>4008</v>
      </c>
      <c r="AY1082" s="136">
        <v>4008</v>
      </c>
      <c r="AZ1082" s="149">
        <v>7.6499999999999999E-2</v>
      </c>
      <c r="BA1082" s="149">
        <v>0.1598</v>
      </c>
      <c r="BB1082" s="149">
        <v>0.21060000000000001</v>
      </c>
      <c r="BC1082" s="149">
        <v>0.21060000000000001</v>
      </c>
      <c r="BD1082" s="138">
        <v>0</v>
      </c>
      <c r="BE1082" s="138"/>
      <c r="BF1082" s="138"/>
      <c r="BG1082" s="136">
        <v>0</v>
      </c>
      <c r="BH1082" s="6">
        <v>5.15</v>
      </c>
      <c r="BI1082" s="6">
        <v>5.15</v>
      </c>
      <c r="BJ1082" s="136">
        <v>386334</v>
      </c>
      <c r="BK1082" s="136">
        <v>93118</v>
      </c>
      <c r="BL1082" s="136">
        <v>3198</v>
      </c>
      <c r="BM1082" s="136">
        <v>290018</v>
      </c>
      <c r="BN1082" s="238">
        <v>1920479</v>
      </c>
      <c r="BO1082" s="136">
        <v>316758</v>
      </c>
      <c r="BP1082" s="136">
        <v>747374.96137777797</v>
      </c>
      <c r="BQ1082" s="136">
        <v>145530.066322222</v>
      </c>
      <c r="BR1082" s="136">
        <v>1342799.7123444399</v>
      </c>
      <c r="BS1082" s="136">
        <v>338381.32858888898</v>
      </c>
      <c r="BT1082" s="136">
        <v>36108.58</v>
      </c>
      <c r="BU1082" s="136">
        <v>434777.17847777798</v>
      </c>
    </row>
    <row r="1083" spans="1:73">
      <c r="A1083" s="4" t="s">
        <v>81</v>
      </c>
      <c r="B1083" s="137">
        <v>11</v>
      </c>
      <c r="C1083" s="137">
        <v>2001</v>
      </c>
      <c r="D1083" s="190">
        <v>8377038</v>
      </c>
      <c r="E1083" s="141">
        <v>4089559</v>
      </c>
      <c r="F1083" s="141">
        <v>172482</v>
      </c>
      <c r="G1083" s="191">
        <v>4</v>
      </c>
      <c r="H1083" s="211">
        <v>26.546009999999999</v>
      </c>
      <c r="I1083" s="211">
        <v>15.465210000000001</v>
      </c>
      <c r="J1083" s="211">
        <v>4.6388889999999998</v>
      </c>
      <c r="K1083" s="145">
        <v>317331</v>
      </c>
      <c r="L1083" s="198">
        <v>203</v>
      </c>
      <c r="M1083" s="199">
        <v>8.5</v>
      </c>
      <c r="N1083" s="140">
        <v>248516259</v>
      </c>
      <c r="O1083" s="145">
        <v>79299</v>
      </c>
      <c r="P1083" s="145">
        <v>120501</v>
      </c>
      <c r="Q1083" s="145">
        <v>50531</v>
      </c>
      <c r="R1083" s="145">
        <v>573537</v>
      </c>
      <c r="S1083" s="145">
        <v>235633</v>
      </c>
      <c r="T1083" s="145">
        <v>235</v>
      </c>
      <c r="U1083" s="145">
        <v>280</v>
      </c>
      <c r="V1083" s="145">
        <v>330</v>
      </c>
      <c r="W1083" s="145">
        <v>130</v>
      </c>
      <c r="X1083" s="145">
        <v>238</v>
      </c>
      <c r="Y1083" s="145">
        <v>341</v>
      </c>
      <c r="Z1083" s="145">
        <v>434</v>
      </c>
      <c r="AA1083" s="136">
        <f>ROUND((T1083+X1083)-MAX(0.3*(T1083-134-300),0),0)</f>
        <v>473</v>
      </c>
      <c r="AB1083" s="136">
        <f>ROUND((U1083+Y1083)-MAX(0.3*(U1083-134-300),0),0)</f>
        <v>621</v>
      </c>
      <c r="AC1083" s="136">
        <f>ROUND((V1083+Z1083)-MAX(0.3*(V1083-134-300),0),0)</f>
        <v>764</v>
      </c>
      <c r="AD1083" s="203">
        <v>24024.416666666668</v>
      </c>
      <c r="AE1083" s="136">
        <v>531</v>
      </c>
      <c r="AF1083" s="136">
        <v>0</v>
      </c>
      <c r="AG1083" s="136">
        <f>SUM(AE1083:AF1083)</f>
        <v>531</v>
      </c>
      <c r="AH1083" s="136">
        <f>ROUND((AG1083+W1083)-MAX(0.3*(AG1083-134-300),0),0)</f>
        <v>632</v>
      </c>
      <c r="AI1083" s="203">
        <v>1069</v>
      </c>
      <c r="AJ1083" s="204">
        <v>12.9</v>
      </c>
      <c r="AK1083" s="136">
        <v>1</v>
      </c>
      <c r="AL1083" s="136">
        <v>102</v>
      </c>
      <c r="AM1083" s="136">
        <v>78</v>
      </c>
      <c r="AN1083" s="6">
        <v>0.56999999999999995</v>
      </c>
      <c r="AO1083" s="136">
        <v>33</v>
      </c>
      <c r="AP1083" s="136">
        <v>22</v>
      </c>
      <c r="AQ1083" s="6">
        <v>0.6</v>
      </c>
      <c r="AR1083" s="149">
        <v>7.6499999999999999E-2</v>
      </c>
      <c r="AS1083" s="149">
        <v>0.34</v>
      </c>
      <c r="AT1083" s="149">
        <v>0.4</v>
      </c>
      <c r="AU1083" s="149">
        <v>0.4</v>
      </c>
      <c r="AV1083" s="136">
        <v>364</v>
      </c>
      <c r="AW1083" s="136">
        <v>2428</v>
      </c>
      <c r="AX1083" s="136">
        <v>4008</v>
      </c>
      <c r="AY1083" s="136">
        <v>4008</v>
      </c>
      <c r="AZ1083" s="149">
        <v>7.6499999999999999E-2</v>
      </c>
      <c r="BA1083" s="149">
        <v>0.1598</v>
      </c>
      <c r="BB1083" s="149">
        <v>0.21060000000000001</v>
      </c>
      <c r="BC1083" s="149">
        <v>0.21060000000000001</v>
      </c>
      <c r="BD1083" s="138">
        <v>0</v>
      </c>
      <c r="BE1083" s="138"/>
      <c r="BF1083" s="138"/>
      <c r="BG1083" s="136">
        <v>0</v>
      </c>
      <c r="BH1083" s="6">
        <v>5.15</v>
      </c>
      <c r="BI1083" s="6">
        <v>5.15</v>
      </c>
      <c r="BJ1083" s="136">
        <v>198063</v>
      </c>
      <c r="BK1083" s="136">
        <v>32433</v>
      </c>
      <c r="BL1083" s="136">
        <v>2233</v>
      </c>
      <c r="BM1083" s="136">
        <v>163397</v>
      </c>
      <c r="BN1083" s="238">
        <v>932349</v>
      </c>
      <c r="BO1083" s="136">
        <v>226365</v>
      </c>
      <c r="BP1083" s="136">
        <v>481018.38522222202</v>
      </c>
      <c r="BQ1083" s="136">
        <v>98361.647766666705</v>
      </c>
      <c r="BR1083" s="136">
        <v>1083434.3761444399</v>
      </c>
      <c r="BS1083" s="136">
        <v>264338.389211111</v>
      </c>
      <c r="BT1083" s="136">
        <v>34129.695144444398</v>
      </c>
      <c r="BU1083" s="136">
        <v>378799.352755556</v>
      </c>
    </row>
    <row r="1084" spans="1:73">
      <c r="A1084" s="4" t="s">
        <v>82</v>
      </c>
      <c r="B1084" s="137">
        <v>12</v>
      </c>
      <c r="C1084" s="137">
        <v>2001</v>
      </c>
      <c r="D1084" s="190">
        <v>1225948</v>
      </c>
      <c r="E1084" s="141">
        <v>583187</v>
      </c>
      <c r="F1084" s="141">
        <v>27443</v>
      </c>
      <c r="G1084" s="191">
        <v>4.5</v>
      </c>
      <c r="H1084" s="211">
        <v>25.849699999999999</v>
      </c>
      <c r="I1084" s="211">
        <v>14.118209999999999</v>
      </c>
      <c r="J1084" s="211">
        <v>5.0718699999999997</v>
      </c>
      <c r="K1084" s="145">
        <v>42805</v>
      </c>
      <c r="L1084" s="198">
        <v>14</v>
      </c>
      <c r="M1084" s="199">
        <v>4.3</v>
      </c>
      <c r="N1084" s="140">
        <v>37214473</v>
      </c>
      <c r="O1084" s="145">
        <v>20867</v>
      </c>
      <c r="P1084" s="145">
        <v>41478</v>
      </c>
      <c r="Q1084" s="145">
        <v>12852</v>
      </c>
      <c r="R1084" s="145">
        <v>108313</v>
      </c>
      <c r="S1084" s="145">
        <v>50983</v>
      </c>
      <c r="T1084" s="145">
        <v>452</v>
      </c>
      <c r="U1084" s="145">
        <v>570</v>
      </c>
      <c r="V1084" s="145">
        <v>687</v>
      </c>
      <c r="W1084" s="145">
        <v>199</v>
      </c>
      <c r="X1084" s="145">
        <v>366</v>
      </c>
      <c r="Y1084" s="145">
        <v>524</v>
      </c>
      <c r="Z1084" s="145">
        <v>665</v>
      </c>
      <c r="AA1084" s="136">
        <f>ROUND((T1084+X1084)-MAX(0.3*(T1084-189-458),0),0)</f>
        <v>818</v>
      </c>
      <c r="AB1084" s="136">
        <f>ROUND((U1084+Y1084)-MAX(0.3*(U1084-189-458),0),0)</f>
        <v>1094</v>
      </c>
      <c r="AC1084" s="136">
        <f>ROUND((V1084+Z1084)-MAX(0.3*(V1084-189-458),0),0)</f>
        <v>1340</v>
      </c>
      <c r="AD1084" s="203">
        <v>2194.3333333333335</v>
      </c>
      <c r="AE1084" s="136">
        <v>531</v>
      </c>
      <c r="AF1084" s="136">
        <v>5</v>
      </c>
      <c r="AG1084" s="136">
        <f>SUM(AE1084:AF1084)</f>
        <v>536</v>
      </c>
      <c r="AH1084" s="136">
        <f>ROUND((AG1084+W1084)-MAX(0.3*(AG1084-189-458),0),0)</f>
        <v>735</v>
      </c>
      <c r="AI1084" s="203">
        <v>138</v>
      </c>
      <c r="AJ1084" s="204">
        <v>11.4</v>
      </c>
      <c r="AK1084" s="136">
        <v>1</v>
      </c>
      <c r="AL1084" s="136">
        <v>38</v>
      </c>
      <c r="AM1084" s="136">
        <v>12</v>
      </c>
      <c r="AN1084" s="6">
        <v>0.76</v>
      </c>
      <c r="AO1084" s="136">
        <v>23</v>
      </c>
      <c r="AP1084" s="136">
        <v>2</v>
      </c>
      <c r="AQ1084" s="6">
        <v>0.92</v>
      </c>
      <c r="AR1084" s="149">
        <v>7.6499999999999999E-2</v>
      </c>
      <c r="AS1084" s="149">
        <v>0.34</v>
      </c>
      <c r="AT1084" s="149">
        <v>0.4</v>
      </c>
      <c r="AU1084" s="149">
        <v>0.4</v>
      </c>
      <c r="AV1084" s="136">
        <v>364</v>
      </c>
      <c r="AW1084" s="136">
        <v>2428</v>
      </c>
      <c r="AX1084" s="136">
        <v>4008</v>
      </c>
      <c r="AY1084" s="136">
        <v>4008</v>
      </c>
      <c r="AZ1084" s="149">
        <v>7.6499999999999999E-2</v>
      </c>
      <c r="BA1084" s="149">
        <v>0.1598</v>
      </c>
      <c r="BB1084" s="149">
        <v>0.21060000000000001</v>
      </c>
      <c r="BC1084" s="149">
        <v>0.21060000000000001</v>
      </c>
      <c r="BD1084" s="138">
        <v>0</v>
      </c>
      <c r="BE1084" s="138"/>
      <c r="BF1084" s="138"/>
      <c r="BG1084" s="136">
        <v>0</v>
      </c>
      <c r="BH1084" s="6">
        <v>5.15</v>
      </c>
      <c r="BI1084" s="6">
        <v>5.25</v>
      </c>
      <c r="BJ1084" s="136">
        <v>21303</v>
      </c>
      <c r="BK1084" s="136">
        <v>6812</v>
      </c>
      <c r="BL1084" s="136">
        <v>180</v>
      </c>
      <c r="BM1084" s="136">
        <v>14311</v>
      </c>
      <c r="BN1084" s="238">
        <v>151029</v>
      </c>
      <c r="BO1084" s="136">
        <v>32467</v>
      </c>
      <c r="BP1084" s="136">
        <v>49864.799555555597</v>
      </c>
      <c r="BQ1084" s="136">
        <v>14678.688033333299</v>
      </c>
      <c r="BR1084" s="136">
        <v>140738.58323333299</v>
      </c>
      <c r="BS1084" s="136">
        <v>21806.984088888901</v>
      </c>
      <c r="BT1084" s="136">
        <v>3901.7408333333301</v>
      </c>
      <c r="BU1084" s="136">
        <v>39069.159777777801</v>
      </c>
    </row>
    <row r="1085" spans="1:73">
      <c r="A1085" s="4" t="s">
        <v>83</v>
      </c>
      <c r="B1085" s="137">
        <v>13</v>
      </c>
      <c r="C1085" s="137">
        <v>2001</v>
      </c>
      <c r="D1085" s="190">
        <v>1319962</v>
      </c>
      <c r="E1085" s="141">
        <v>643280</v>
      </c>
      <c r="F1085" s="141">
        <v>34385</v>
      </c>
      <c r="G1085" s="191">
        <v>5.0999999999999996</v>
      </c>
      <c r="H1085" s="211">
        <v>23.98096</v>
      </c>
      <c r="I1085" s="211">
        <v>14.217000000000001</v>
      </c>
      <c r="J1085" s="211">
        <v>3.728596</v>
      </c>
      <c r="K1085" s="145">
        <v>37838</v>
      </c>
      <c r="L1085" s="198">
        <v>37</v>
      </c>
      <c r="M1085" s="199">
        <v>9.1999999999999993</v>
      </c>
      <c r="N1085" s="140">
        <v>34065858</v>
      </c>
      <c r="O1085" s="145">
        <v>100293</v>
      </c>
      <c r="P1085" s="145">
        <v>2246</v>
      </c>
      <c r="Q1085" s="145">
        <v>1290</v>
      </c>
      <c r="R1085" s="145">
        <v>59667</v>
      </c>
      <c r="S1085" s="145">
        <v>24034</v>
      </c>
      <c r="T1085" s="145">
        <v>293</v>
      </c>
      <c r="U1085" s="145">
        <v>293</v>
      </c>
      <c r="V1085" s="145">
        <v>293</v>
      </c>
      <c r="W1085" s="145">
        <v>130</v>
      </c>
      <c r="X1085" s="145">
        <v>238</v>
      </c>
      <c r="Y1085" s="145">
        <v>341</v>
      </c>
      <c r="Z1085" s="145">
        <v>434</v>
      </c>
      <c r="AA1085" s="136">
        <f>ROUND((T1085+X1085)-MAX(0.3*(T1085-134-300),0),0)</f>
        <v>531</v>
      </c>
      <c r="AB1085" s="136">
        <f>ROUND((U1085+Y1085)-MAX(0.3*(U1085-134-300),0),0)</f>
        <v>634</v>
      </c>
      <c r="AC1085" s="136">
        <f>ROUND((V1085+Z1085)-MAX(0.3*(V1085-134-300),0),0)</f>
        <v>727</v>
      </c>
      <c r="AD1085" s="203">
        <v>938.33333333333337</v>
      </c>
      <c r="AE1085" s="136">
        <v>531</v>
      </c>
      <c r="AF1085" s="136">
        <v>53</v>
      </c>
      <c r="AG1085" s="136">
        <f>SUM(AE1085:AF1085)</f>
        <v>584</v>
      </c>
      <c r="AH1085" s="136">
        <f>ROUND((AG1085+W1085)-MAX(0.3*(AG1085-134-300),0),0)</f>
        <v>669</v>
      </c>
      <c r="AI1085" s="203">
        <v>151</v>
      </c>
      <c r="AJ1085" s="204">
        <v>11.5</v>
      </c>
      <c r="AK1085" s="136">
        <v>0</v>
      </c>
      <c r="AL1085" s="136">
        <v>12</v>
      </c>
      <c r="AM1085" s="136">
        <v>58</v>
      </c>
      <c r="AN1085" s="6">
        <v>0.17</v>
      </c>
      <c r="AO1085" s="136">
        <v>4</v>
      </c>
      <c r="AP1085" s="136">
        <v>31</v>
      </c>
      <c r="AQ1085" s="6">
        <v>0.11</v>
      </c>
      <c r="AR1085" s="149">
        <v>7.6499999999999999E-2</v>
      </c>
      <c r="AS1085" s="149">
        <v>0.34</v>
      </c>
      <c r="AT1085" s="149">
        <v>0.4</v>
      </c>
      <c r="AU1085" s="149">
        <v>0.4</v>
      </c>
      <c r="AV1085" s="136">
        <v>364</v>
      </c>
      <c r="AW1085" s="136">
        <v>2428</v>
      </c>
      <c r="AX1085" s="136">
        <v>4008</v>
      </c>
      <c r="AY1085" s="136">
        <v>4008</v>
      </c>
      <c r="AZ1085" s="149">
        <v>7.6499999999999999E-2</v>
      </c>
      <c r="BA1085" s="149">
        <v>0.1598</v>
      </c>
      <c r="BB1085" s="149">
        <v>0.21060000000000001</v>
      </c>
      <c r="BC1085" s="149">
        <v>0.21060000000000001</v>
      </c>
      <c r="BD1085" s="138">
        <v>0</v>
      </c>
      <c r="BE1085" s="138"/>
      <c r="BF1085" s="138"/>
      <c r="BG1085" s="136">
        <v>0</v>
      </c>
      <c r="BH1085" s="6">
        <v>5.15</v>
      </c>
      <c r="BI1085" s="6">
        <v>6.15</v>
      </c>
      <c r="BJ1085" s="136">
        <v>18840</v>
      </c>
      <c r="BK1085" s="136">
        <v>1843</v>
      </c>
      <c r="BL1085" s="136">
        <v>204</v>
      </c>
      <c r="BM1085" s="136">
        <v>16793</v>
      </c>
      <c r="BN1085" s="238">
        <v>138410</v>
      </c>
      <c r="BO1085" s="136">
        <v>32641</v>
      </c>
      <c r="BP1085" s="136">
        <v>52296.869700000003</v>
      </c>
      <c r="BQ1085" s="136">
        <v>19536.928800000002</v>
      </c>
      <c r="BR1085" s="136">
        <v>143895.12165555599</v>
      </c>
      <c r="BS1085" s="136">
        <v>20107.675433333301</v>
      </c>
      <c r="BT1085" s="136">
        <v>3140.9558222222199</v>
      </c>
      <c r="BU1085" s="136">
        <v>28987.174900000002</v>
      </c>
    </row>
    <row r="1086" spans="1:73">
      <c r="A1086" s="4" t="s">
        <v>84</v>
      </c>
      <c r="B1086" s="137">
        <v>14</v>
      </c>
      <c r="C1086" s="137">
        <v>2001</v>
      </c>
      <c r="D1086" s="190">
        <v>12488445</v>
      </c>
      <c r="E1086" s="141">
        <v>6113677</v>
      </c>
      <c r="F1086" s="141">
        <v>344245</v>
      </c>
      <c r="G1086" s="191">
        <v>5.3</v>
      </c>
      <c r="H1086" s="211">
        <v>17.402920000000002</v>
      </c>
      <c r="I1086" s="211">
        <v>8.8096479999999993</v>
      </c>
      <c r="J1086" s="211">
        <v>2.0460129999999999</v>
      </c>
      <c r="K1086" s="145">
        <v>505826</v>
      </c>
      <c r="L1086" s="198">
        <v>176</v>
      </c>
      <c r="M1086" s="199">
        <v>5.4</v>
      </c>
      <c r="N1086" s="140">
        <v>426266101</v>
      </c>
      <c r="O1086" s="145">
        <v>65109</v>
      </c>
      <c r="P1086" s="145">
        <v>182673</v>
      </c>
      <c r="Q1086" s="145">
        <v>62030</v>
      </c>
      <c r="R1086" s="145">
        <v>825295</v>
      </c>
      <c r="S1086" s="145">
        <v>363570</v>
      </c>
      <c r="T1086" s="145">
        <v>278</v>
      </c>
      <c r="U1086" s="145">
        <v>377</v>
      </c>
      <c r="V1086" s="145">
        <v>414</v>
      </c>
      <c r="W1086" s="145">
        <v>130</v>
      </c>
      <c r="X1086" s="145">
        <v>238</v>
      </c>
      <c r="Y1086" s="145">
        <v>341</v>
      </c>
      <c r="Z1086" s="145">
        <v>434</v>
      </c>
      <c r="AA1086" s="136">
        <f>ROUND((T1086+X1086)-MAX(0.3*(T1086-134-300),0),0)</f>
        <v>516</v>
      </c>
      <c r="AB1086" s="136">
        <f>ROUND((U1086+Y1086)-MAX(0.3*(U1086-134-300),0),0)</f>
        <v>718</v>
      </c>
      <c r="AC1086" s="136">
        <f>ROUND((V1086+Z1086)-MAX(0.3*(V1086-134-300),0),0)</f>
        <v>848</v>
      </c>
      <c r="AD1086" s="203">
        <v>22565.25</v>
      </c>
      <c r="AE1086" s="136">
        <v>531</v>
      </c>
      <c r="AF1086" s="136">
        <v>0</v>
      </c>
      <c r="AG1086" s="136">
        <f>SUM(AE1086:AF1086)</f>
        <v>531</v>
      </c>
      <c r="AH1086" s="136">
        <f>ROUND((AG1086+W1086)-MAX(0.3*(AG1086-134-300),0),0)</f>
        <v>632</v>
      </c>
      <c r="AI1086" s="203">
        <v>1249</v>
      </c>
      <c r="AJ1086" s="204">
        <v>10.1</v>
      </c>
      <c r="AK1086" s="136">
        <v>0</v>
      </c>
      <c r="AL1086" s="136">
        <v>62</v>
      </c>
      <c r="AM1086" s="136">
        <v>56</v>
      </c>
      <c r="AN1086" s="6">
        <v>0.53</v>
      </c>
      <c r="AO1086" s="136">
        <v>27</v>
      </c>
      <c r="AP1086" s="136">
        <v>32</v>
      </c>
      <c r="AQ1086" s="6">
        <v>0.46</v>
      </c>
      <c r="AR1086" s="149">
        <v>7.6499999999999999E-2</v>
      </c>
      <c r="AS1086" s="149">
        <v>0.34</v>
      </c>
      <c r="AT1086" s="149">
        <v>0.4</v>
      </c>
      <c r="AU1086" s="149">
        <v>0.4</v>
      </c>
      <c r="AV1086" s="136">
        <v>364</v>
      </c>
      <c r="AW1086" s="136">
        <v>2428</v>
      </c>
      <c r="AX1086" s="136">
        <v>4008</v>
      </c>
      <c r="AY1086" s="136">
        <v>4008</v>
      </c>
      <c r="AZ1086" s="149">
        <v>7.6499999999999999E-2</v>
      </c>
      <c r="BA1086" s="149">
        <v>0.1598</v>
      </c>
      <c r="BB1086" s="149">
        <v>0.21060000000000001</v>
      </c>
      <c r="BC1086" s="149">
        <v>0.21060000000000001</v>
      </c>
      <c r="BD1086" s="138">
        <v>0.05</v>
      </c>
      <c r="BE1086" s="138"/>
      <c r="BF1086" s="138"/>
      <c r="BG1086" s="136">
        <v>0</v>
      </c>
      <c r="BH1086" s="6">
        <v>5.15</v>
      </c>
      <c r="BI1086" s="6">
        <v>5.15</v>
      </c>
      <c r="BJ1086" s="136">
        <v>249004</v>
      </c>
      <c r="BK1086" s="136">
        <v>31980</v>
      </c>
      <c r="BL1086" s="136">
        <v>2405</v>
      </c>
      <c r="BM1086" s="136">
        <v>214619</v>
      </c>
      <c r="BN1086" s="238">
        <v>1473912</v>
      </c>
      <c r="BO1086" s="136">
        <v>117880</v>
      </c>
      <c r="BP1086" s="136">
        <v>571562.61262222205</v>
      </c>
      <c r="BQ1086" s="136">
        <v>77817.531044444404</v>
      </c>
      <c r="BR1086" s="136">
        <v>1071930.2409222201</v>
      </c>
      <c r="BS1086" s="136">
        <v>170497.60403333299</v>
      </c>
      <c r="BT1086" s="136">
        <v>10353.8461444444</v>
      </c>
      <c r="BU1086" s="136">
        <v>205349.754288889</v>
      </c>
    </row>
    <row r="1087" spans="1:73">
      <c r="A1087" s="4" t="s">
        <v>85</v>
      </c>
      <c r="B1087" s="137">
        <v>15</v>
      </c>
      <c r="C1087" s="137">
        <v>2001</v>
      </c>
      <c r="D1087" s="190">
        <v>6127760</v>
      </c>
      <c r="E1087" s="141">
        <v>3007507</v>
      </c>
      <c r="F1087" s="141">
        <v>133392</v>
      </c>
      <c r="G1087" s="191">
        <v>4.2</v>
      </c>
      <c r="H1087" s="211">
        <v>18.25863</v>
      </c>
      <c r="I1087" s="211">
        <v>11.415800000000001</v>
      </c>
      <c r="J1087" s="211">
        <v>3.2371289999999999</v>
      </c>
      <c r="K1087" s="145">
        <v>207423</v>
      </c>
      <c r="L1087" s="198">
        <v>93</v>
      </c>
      <c r="M1087" s="199">
        <v>6.1</v>
      </c>
      <c r="N1087" s="140">
        <v>175890307</v>
      </c>
      <c r="O1087" s="145">
        <v>28095</v>
      </c>
      <c r="P1087" s="145">
        <v>115543</v>
      </c>
      <c r="Q1087" s="145">
        <v>41299</v>
      </c>
      <c r="R1087" s="145">
        <v>346551</v>
      </c>
      <c r="S1087" s="145">
        <v>146509</v>
      </c>
      <c r="T1087" s="145">
        <v>229</v>
      </c>
      <c r="U1087" s="145">
        <v>288</v>
      </c>
      <c r="V1087" s="145">
        <v>346</v>
      </c>
      <c r="W1087" s="145">
        <v>130</v>
      </c>
      <c r="X1087" s="145">
        <v>238</v>
      </c>
      <c r="Y1087" s="145">
        <v>341</v>
      </c>
      <c r="Z1087" s="145">
        <v>434</v>
      </c>
      <c r="AA1087" s="136">
        <f>ROUND((T1087+X1087)-MAX(0.3*(T1087-134-300),0),0)</f>
        <v>467</v>
      </c>
      <c r="AB1087" s="136">
        <f>ROUND((U1087+Y1087)-MAX(0.3*(U1087-134-300),0),0)</f>
        <v>629</v>
      </c>
      <c r="AC1087" s="136">
        <f>ROUND((V1087+Z1087)-MAX(0.3*(V1087-134-300),0),0)</f>
        <v>780</v>
      </c>
      <c r="AD1087" s="203">
        <v>9090.4166666666661</v>
      </c>
      <c r="AE1087" s="136">
        <v>531</v>
      </c>
      <c r="AF1087" s="136">
        <v>0</v>
      </c>
      <c r="AG1087" s="136">
        <f>SUM(AE1087:AF1087)</f>
        <v>531</v>
      </c>
      <c r="AH1087" s="136">
        <f>ROUND((AG1087+W1087)-MAX(0.3*(AG1087-134-300),0),0)</f>
        <v>632</v>
      </c>
      <c r="AI1087" s="203">
        <v>511</v>
      </c>
      <c r="AJ1087" s="204">
        <v>8.5</v>
      </c>
      <c r="AK1087" s="136">
        <v>1</v>
      </c>
      <c r="AL1087" s="136">
        <v>53</v>
      </c>
      <c r="AM1087" s="136">
        <v>47</v>
      </c>
      <c r="AN1087" s="6">
        <v>0.53</v>
      </c>
      <c r="AO1087" s="136">
        <v>19</v>
      </c>
      <c r="AP1087" s="136">
        <v>31</v>
      </c>
      <c r="AQ1087" s="6">
        <v>0.38</v>
      </c>
      <c r="AR1087" s="149">
        <v>7.6499999999999999E-2</v>
      </c>
      <c r="AS1087" s="149">
        <v>0.34</v>
      </c>
      <c r="AT1087" s="149">
        <v>0.4</v>
      </c>
      <c r="AU1087" s="149">
        <v>0.4</v>
      </c>
      <c r="AV1087" s="136">
        <v>364</v>
      </c>
      <c r="AW1087" s="136">
        <v>2428</v>
      </c>
      <c r="AX1087" s="136">
        <v>4008</v>
      </c>
      <c r="AY1087" s="136">
        <v>4008</v>
      </c>
      <c r="AZ1087" s="149">
        <v>7.6499999999999999E-2</v>
      </c>
      <c r="BA1087" s="149">
        <v>0.1598</v>
      </c>
      <c r="BB1087" s="149">
        <v>0.21060000000000001</v>
      </c>
      <c r="BC1087" s="149">
        <v>0.21060000000000001</v>
      </c>
      <c r="BD1087" s="138">
        <v>0</v>
      </c>
      <c r="BE1087" s="138"/>
      <c r="BF1087" s="138"/>
      <c r="BG1087" s="136">
        <v>0</v>
      </c>
      <c r="BH1087" s="6">
        <v>5.15</v>
      </c>
      <c r="BI1087" s="6">
        <v>5.15</v>
      </c>
      <c r="BJ1087" s="136">
        <v>89118</v>
      </c>
      <c r="BK1087" s="136">
        <v>6889</v>
      </c>
      <c r="BL1087" s="136">
        <v>1060</v>
      </c>
      <c r="BM1087" s="136">
        <v>81169</v>
      </c>
      <c r="BN1087" s="238">
        <v>667896</v>
      </c>
      <c r="BO1087" s="136">
        <v>60664</v>
      </c>
      <c r="BP1087" s="136">
        <v>186154.458055556</v>
      </c>
      <c r="BQ1087" s="136">
        <v>53527.675777777797</v>
      </c>
      <c r="BR1087" s="136">
        <v>630732.590211111</v>
      </c>
      <c r="BS1087" s="136">
        <v>79037.833422222204</v>
      </c>
      <c r="BT1087" s="136">
        <v>11121.1621</v>
      </c>
      <c r="BU1087" s="136">
        <v>115312.2378</v>
      </c>
    </row>
    <row r="1088" spans="1:73">
      <c r="A1088" s="4" t="s">
        <v>86</v>
      </c>
      <c r="B1088" s="137">
        <v>16</v>
      </c>
      <c r="C1088" s="137">
        <v>2001</v>
      </c>
      <c r="D1088" s="190">
        <v>2931997</v>
      </c>
      <c r="E1088" s="141">
        <v>1559241</v>
      </c>
      <c r="F1088" s="141">
        <v>53723</v>
      </c>
      <c r="G1088" s="191">
        <v>3.3</v>
      </c>
      <c r="H1088" s="211">
        <v>17.820209999999999</v>
      </c>
      <c r="I1088" s="211">
        <v>9.0739400000000003</v>
      </c>
      <c r="J1088" s="211">
        <v>2.6026359999999999</v>
      </c>
      <c r="K1088" s="145">
        <v>96328</v>
      </c>
      <c r="L1088" s="198">
        <v>15</v>
      </c>
      <c r="M1088" s="199">
        <v>2</v>
      </c>
      <c r="N1088" s="140">
        <v>82906560</v>
      </c>
      <c r="O1088" s="145">
        <v>10993</v>
      </c>
      <c r="P1088" s="145">
        <v>54071</v>
      </c>
      <c r="Q1088" s="145">
        <v>20195</v>
      </c>
      <c r="R1088" s="145">
        <v>126494</v>
      </c>
      <c r="S1088" s="145">
        <v>54437</v>
      </c>
      <c r="T1088" s="145">
        <v>361</v>
      </c>
      <c r="U1088" s="145">
        <v>426</v>
      </c>
      <c r="V1088" s="145">
        <v>495</v>
      </c>
      <c r="W1088" s="145">
        <v>130</v>
      </c>
      <c r="X1088" s="145">
        <v>238</v>
      </c>
      <c r="Y1088" s="145">
        <v>341</v>
      </c>
      <c r="Z1088" s="145">
        <v>434</v>
      </c>
      <c r="AA1088" s="136">
        <f>ROUND((T1088+X1088)-MAX(0.3*(T1088-134-300),0),0)</f>
        <v>599</v>
      </c>
      <c r="AB1088" s="136">
        <f>ROUND((U1088+Y1088)-MAX(0.3*(U1088-134-300),0),0)</f>
        <v>767</v>
      </c>
      <c r="AC1088" s="136">
        <f>ROUND((V1088+Z1088)-MAX(0.3*(V1088-134-300),0),0)</f>
        <v>911</v>
      </c>
      <c r="AD1088" s="203">
        <v>8026.5</v>
      </c>
      <c r="AE1088" s="136">
        <v>531</v>
      </c>
      <c r="AF1088" s="136">
        <v>0</v>
      </c>
      <c r="AG1088" s="136">
        <f>SUM(AE1088:AF1088)</f>
        <v>531</v>
      </c>
      <c r="AH1088" s="136">
        <f>ROUND((AG1088+W1088)-MAX(0.3*(AG1088-134-300),0),0)</f>
        <v>632</v>
      </c>
      <c r="AI1088" s="203">
        <v>212</v>
      </c>
      <c r="AJ1088" s="204">
        <v>7.4</v>
      </c>
      <c r="AK1088" s="136">
        <v>1</v>
      </c>
      <c r="AL1088" s="136">
        <v>44</v>
      </c>
      <c r="AM1088" s="136">
        <v>56</v>
      </c>
      <c r="AN1088" s="6">
        <v>0.44</v>
      </c>
      <c r="AO1088" s="136">
        <v>20</v>
      </c>
      <c r="AP1088" s="136">
        <v>30</v>
      </c>
      <c r="AQ1088" s="6">
        <v>0.4</v>
      </c>
      <c r="AR1088" s="149">
        <v>7.6499999999999999E-2</v>
      </c>
      <c r="AS1088" s="149">
        <v>0.34</v>
      </c>
      <c r="AT1088" s="149">
        <v>0.4</v>
      </c>
      <c r="AU1088" s="149">
        <v>0.4</v>
      </c>
      <c r="AV1088" s="136">
        <v>364</v>
      </c>
      <c r="AW1088" s="136">
        <v>2428</v>
      </c>
      <c r="AX1088" s="136">
        <v>4008</v>
      </c>
      <c r="AY1088" s="136">
        <v>4008</v>
      </c>
      <c r="AZ1088" s="149">
        <v>7.6499999999999999E-2</v>
      </c>
      <c r="BA1088" s="149">
        <v>0.1598</v>
      </c>
      <c r="BB1088" s="149">
        <v>0.21060000000000001</v>
      </c>
      <c r="BC1088" s="149">
        <v>0.21060000000000001</v>
      </c>
      <c r="BD1088" s="138">
        <v>6.5000000000000002E-2</v>
      </c>
      <c r="BE1088" s="138"/>
      <c r="BF1088" s="138"/>
      <c r="BG1088" s="136">
        <v>0</v>
      </c>
      <c r="BH1088" s="6">
        <v>5.15</v>
      </c>
      <c r="BI1088" s="6">
        <v>5.15</v>
      </c>
      <c r="BJ1088" s="136">
        <v>40716</v>
      </c>
      <c r="BK1088" s="136">
        <v>4283</v>
      </c>
      <c r="BL1088" s="136">
        <v>798</v>
      </c>
      <c r="BM1088" s="136">
        <v>35635</v>
      </c>
      <c r="BN1088" s="238">
        <v>253150</v>
      </c>
      <c r="BO1088" s="136">
        <v>32641</v>
      </c>
      <c r="BP1088" s="136">
        <v>87376.262044444404</v>
      </c>
      <c r="BQ1088" s="136">
        <v>31928.508677777801</v>
      </c>
      <c r="BR1088" s="136">
        <v>380864.077666667</v>
      </c>
      <c r="BS1088" s="136">
        <v>34785.313033333303</v>
      </c>
      <c r="BT1088" s="136">
        <v>6624.4252888888896</v>
      </c>
      <c r="BU1088" s="136">
        <v>65743.018111111101</v>
      </c>
    </row>
    <row r="1089" spans="1:73">
      <c r="A1089" s="4" t="s">
        <v>87</v>
      </c>
      <c r="B1089" s="137">
        <v>17</v>
      </c>
      <c r="C1089" s="137">
        <v>2001</v>
      </c>
      <c r="D1089" s="190">
        <v>2702162</v>
      </c>
      <c r="E1089" s="141">
        <v>1332034</v>
      </c>
      <c r="F1089" s="141">
        <v>58586</v>
      </c>
      <c r="G1089" s="191">
        <v>4.2</v>
      </c>
      <c r="H1089" s="211">
        <v>22.143180000000001</v>
      </c>
      <c r="I1089" s="211">
        <v>11.47287</v>
      </c>
      <c r="J1089" s="211">
        <v>3.2703449999999998</v>
      </c>
      <c r="K1089" s="145">
        <v>89826</v>
      </c>
      <c r="L1089" s="198">
        <v>27</v>
      </c>
      <c r="M1089" s="199">
        <v>4</v>
      </c>
      <c r="N1089" s="140">
        <v>79087763</v>
      </c>
      <c r="O1089" s="145">
        <v>16922</v>
      </c>
      <c r="P1089" s="145">
        <v>32967</v>
      </c>
      <c r="Q1089" s="145">
        <v>13035</v>
      </c>
      <c r="R1089" s="145">
        <v>124285</v>
      </c>
      <c r="S1089" s="145">
        <v>56500</v>
      </c>
      <c r="T1089" s="145">
        <v>352</v>
      </c>
      <c r="U1089" s="145">
        <v>429</v>
      </c>
      <c r="V1089" s="145">
        <v>497</v>
      </c>
      <c r="W1089" s="145">
        <v>130</v>
      </c>
      <c r="X1089" s="145">
        <v>238</v>
      </c>
      <c r="Y1089" s="145">
        <v>341</v>
      </c>
      <c r="Z1089" s="145">
        <v>434</v>
      </c>
      <c r="AA1089" s="136">
        <f>ROUND((T1089+X1089)-MAX(0.3*(T1089-134-300),0),0)</f>
        <v>590</v>
      </c>
      <c r="AB1089" s="136">
        <f>ROUND((U1089+Y1089)-MAX(0.3*(U1089-134-300),0),0)</f>
        <v>770</v>
      </c>
      <c r="AC1089" s="136">
        <f>ROUND((V1089+Z1089)-MAX(0.3*(V1089-134-300),0),0)</f>
        <v>912</v>
      </c>
      <c r="AD1089" s="203">
        <v>4435.833333333333</v>
      </c>
      <c r="AE1089" s="136">
        <v>531</v>
      </c>
      <c r="AF1089" s="136">
        <v>0</v>
      </c>
      <c r="AG1089" s="136">
        <f>SUM(AE1089:AF1089)</f>
        <v>531</v>
      </c>
      <c r="AH1089" s="136">
        <f>ROUND((AG1089+W1089)-MAX(0.3*(AG1089-134-300),0),0)</f>
        <v>632</v>
      </c>
      <c r="AI1089" s="203">
        <v>267</v>
      </c>
      <c r="AJ1089" s="204">
        <v>10.1</v>
      </c>
      <c r="AK1089" s="136">
        <v>0</v>
      </c>
      <c r="AL1089" s="136">
        <v>48</v>
      </c>
      <c r="AM1089" s="136">
        <v>77</v>
      </c>
      <c r="AN1089" s="6">
        <v>0.38</v>
      </c>
      <c r="AO1089" s="136">
        <v>13</v>
      </c>
      <c r="AP1089" s="136">
        <v>27</v>
      </c>
      <c r="AQ1089" s="6">
        <v>0.33</v>
      </c>
      <c r="AR1089" s="149">
        <v>7.6499999999999999E-2</v>
      </c>
      <c r="AS1089" s="149">
        <v>0.34</v>
      </c>
      <c r="AT1089" s="149">
        <v>0.4</v>
      </c>
      <c r="AU1089" s="149">
        <v>0.4</v>
      </c>
      <c r="AV1089" s="136">
        <v>364</v>
      </c>
      <c r="AW1089" s="136">
        <v>2428</v>
      </c>
      <c r="AX1089" s="136">
        <v>4008</v>
      </c>
      <c r="AY1089" s="136">
        <v>4008</v>
      </c>
      <c r="AZ1089" s="149">
        <v>7.6499999999999999E-2</v>
      </c>
      <c r="BA1089" s="149">
        <v>0.1598</v>
      </c>
      <c r="BB1089" s="149">
        <v>0.21060000000000001</v>
      </c>
      <c r="BC1089" s="149">
        <v>0.21060000000000001</v>
      </c>
      <c r="BD1089" s="138">
        <v>0.1</v>
      </c>
      <c r="BE1089" s="138"/>
      <c r="BF1089" s="138"/>
      <c r="BG1089" s="136">
        <v>0</v>
      </c>
      <c r="BH1089" s="6">
        <v>5.15</v>
      </c>
      <c r="BI1089" s="6">
        <v>2.65</v>
      </c>
      <c r="BJ1089" s="136">
        <v>36600</v>
      </c>
      <c r="BK1089" s="136">
        <v>3663</v>
      </c>
      <c r="BL1089" s="136">
        <v>370</v>
      </c>
      <c r="BM1089" s="136">
        <v>32567</v>
      </c>
      <c r="BN1089" s="238">
        <v>206562</v>
      </c>
      <c r="BO1089" s="136">
        <v>53260</v>
      </c>
      <c r="BP1089" s="136">
        <v>94906.001300000004</v>
      </c>
      <c r="BQ1089" s="136">
        <v>34405.687566666697</v>
      </c>
      <c r="BR1089" s="136">
        <v>312711.97411111102</v>
      </c>
      <c r="BS1089" s="136">
        <v>47418.557822222203</v>
      </c>
      <c r="BT1089" s="136">
        <v>9176.0999777777797</v>
      </c>
      <c r="BU1089" s="136">
        <v>74523.312955555593</v>
      </c>
    </row>
    <row r="1090" spans="1:73">
      <c r="A1090" s="4" t="s">
        <v>88</v>
      </c>
      <c r="B1090" s="137">
        <v>18</v>
      </c>
      <c r="C1090" s="137">
        <v>2001</v>
      </c>
      <c r="D1090" s="190">
        <v>4068132</v>
      </c>
      <c r="E1090" s="141">
        <v>1857238</v>
      </c>
      <c r="F1090" s="141">
        <v>101171</v>
      </c>
      <c r="G1090" s="191">
        <v>5.2</v>
      </c>
      <c r="H1090" s="211">
        <v>19.387090000000001</v>
      </c>
      <c r="I1090" s="211">
        <v>10.363619999999999</v>
      </c>
      <c r="J1090" s="211">
        <v>2.478275</v>
      </c>
      <c r="K1090" s="145">
        <v>119390</v>
      </c>
      <c r="L1090" s="198">
        <v>69</v>
      </c>
      <c r="M1090" s="199">
        <v>6.6</v>
      </c>
      <c r="N1090" s="140">
        <v>103880570</v>
      </c>
      <c r="O1090" s="145">
        <v>148268</v>
      </c>
      <c r="P1090" s="145">
        <v>81809</v>
      </c>
      <c r="Q1090" s="145">
        <v>36127</v>
      </c>
      <c r="R1090" s="145">
        <v>412680</v>
      </c>
      <c r="S1090" s="145">
        <v>173102</v>
      </c>
      <c r="T1090" s="145">
        <v>225</v>
      </c>
      <c r="U1090" s="145">
        <v>262</v>
      </c>
      <c r="V1090" s="145">
        <v>328</v>
      </c>
      <c r="W1090" s="145">
        <v>130</v>
      </c>
      <c r="X1090" s="145">
        <v>238</v>
      </c>
      <c r="Y1090" s="145">
        <v>341</v>
      </c>
      <c r="Z1090" s="145">
        <v>434</v>
      </c>
      <c r="AA1090" s="136">
        <f>ROUND((T1090+X1090)-MAX(0.3*(T1090-134-300),0),0)</f>
        <v>463</v>
      </c>
      <c r="AB1090" s="136">
        <f>ROUND((U1090+Y1090)-MAX(0.3*(U1090-134-300),0),0)</f>
        <v>603</v>
      </c>
      <c r="AC1090" s="136">
        <f>ROUND((V1090+Z1090)-MAX(0.3*(V1090-134-300),0),0)</f>
        <v>762</v>
      </c>
      <c r="AD1090" s="203">
        <v>15504.916666666666</v>
      </c>
      <c r="AE1090" s="136">
        <v>531</v>
      </c>
      <c r="AF1090" s="136">
        <v>0</v>
      </c>
      <c r="AG1090" s="136">
        <f>SUM(AE1090:AF1090)</f>
        <v>531</v>
      </c>
      <c r="AH1090" s="136">
        <f>ROUND((AG1090+W1090)-MAX(0.3*(AG1090-134-300),0),0)</f>
        <v>632</v>
      </c>
      <c r="AI1090" s="203">
        <v>503</v>
      </c>
      <c r="AJ1090" s="204">
        <v>12.6</v>
      </c>
      <c r="AK1090" s="136">
        <v>1</v>
      </c>
      <c r="AL1090" s="136">
        <v>64</v>
      </c>
      <c r="AM1090" s="136">
        <v>35</v>
      </c>
      <c r="AN1090" s="6">
        <v>0.65</v>
      </c>
      <c r="AO1090" s="136">
        <v>18</v>
      </c>
      <c r="AP1090" s="136">
        <v>20</v>
      </c>
      <c r="AQ1090" s="6">
        <v>0.47</v>
      </c>
      <c r="AR1090" s="149">
        <v>7.6499999999999999E-2</v>
      </c>
      <c r="AS1090" s="149">
        <v>0.34</v>
      </c>
      <c r="AT1090" s="149">
        <v>0.4</v>
      </c>
      <c r="AU1090" s="149">
        <v>0.4</v>
      </c>
      <c r="AV1090" s="136">
        <v>364</v>
      </c>
      <c r="AW1090" s="136">
        <v>2428</v>
      </c>
      <c r="AX1090" s="136">
        <v>4008</v>
      </c>
      <c r="AY1090" s="136">
        <v>4008</v>
      </c>
      <c r="AZ1090" s="149">
        <v>7.6499999999999999E-2</v>
      </c>
      <c r="BA1090" s="149">
        <v>0.1598</v>
      </c>
      <c r="BB1090" s="149">
        <v>0.21060000000000001</v>
      </c>
      <c r="BC1090" s="149">
        <v>0.21060000000000001</v>
      </c>
      <c r="BD1090" s="138">
        <v>0</v>
      </c>
      <c r="BE1090" s="138"/>
      <c r="BF1090" s="138"/>
      <c r="BG1090" s="136">
        <v>0</v>
      </c>
      <c r="BH1090" s="6">
        <v>5.15</v>
      </c>
      <c r="BI1090" s="6">
        <v>5.15</v>
      </c>
      <c r="BJ1090" s="136">
        <v>175925</v>
      </c>
      <c r="BK1090" s="136">
        <v>17700</v>
      </c>
      <c r="BL1090" s="136">
        <v>1409</v>
      </c>
      <c r="BM1090" s="136">
        <v>156816</v>
      </c>
      <c r="BN1090" s="238">
        <v>607865</v>
      </c>
      <c r="BO1090" s="136">
        <v>111004</v>
      </c>
      <c r="BP1090" s="136">
        <v>218264.77947777801</v>
      </c>
      <c r="BQ1090" s="136">
        <v>48922.564422222204</v>
      </c>
      <c r="BR1090" s="136">
        <v>499732.94977777801</v>
      </c>
      <c r="BS1090" s="136">
        <v>126670.341144444</v>
      </c>
      <c r="BT1090" s="136">
        <v>18454.9863</v>
      </c>
      <c r="BU1090" s="136">
        <v>187194.53433333299</v>
      </c>
    </row>
    <row r="1091" spans="1:73">
      <c r="A1091" s="4" t="s">
        <v>89</v>
      </c>
      <c r="B1091" s="137">
        <v>19</v>
      </c>
      <c r="C1091" s="137">
        <v>2001</v>
      </c>
      <c r="D1091" s="190">
        <v>4477875</v>
      </c>
      <c r="E1091" s="141">
        <v>1911818</v>
      </c>
      <c r="F1091" s="141">
        <v>116484</v>
      </c>
      <c r="G1091" s="191">
        <v>5.7</v>
      </c>
      <c r="H1091" s="211">
        <v>28.37463</v>
      </c>
      <c r="I1091" s="211">
        <v>18.177219999999998</v>
      </c>
      <c r="J1091" s="211">
        <v>3.6961629999999999</v>
      </c>
      <c r="K1091" s="145">
        <v>140627</v>
      </c>
      <c r="L1091" s="198">
        <v>111</v>
      </c>
      <c r="M1091" s="199">
        <v>8.6</v>
      </c>
      <c r="N1091" s="140">
        <v>113246437</v>
      </c>
      <c r="O1091" s="145">
        <v>33610</v>
      </c>
      <c r="P1091" s="145">
        <v>65505</v>
      </c>
      <c r="Q1091" s="145">
        <v>25176</v>
      </c>
      <c r="R1091" s="145">
        <v>518384</v>
      </c>
      <c r="S1091" s="145">
        <v>198152</v>
      </c>
      <c r="T1091" s="145">
        <v>138</v>
      </c>
      <c r="U1091" s="145">
        <v>240</v>
      </c>
      <c r="V1091" s="145">
        <v>234</v>
      </c>
      <c r="W1091" s="145">
        <v>130</v>
      </c>
      <c r="X1091" s="145">
        <v>238</v>
      </c>
      <c r="Y1091" s="145">
        <v>341</v>
      </c>
      <c r="Z1091" s="145">
        <v>434</v>
      </c>
      <c r="AA1091" s="136">
        <f>ROUND((T1091+X1091)-MAX(0.3*(T1091-134-300),0),0)</f>
        <v>376</v>
      </c>
      <c r="AB1091" s="136">
        <f>ROUND((U1091+Y1091)-MAX(0.3*(U1091-134-300),0),0)</f>
        <v>581</v>
      </c>
      <c r="AC1091" s="136">
        <f>ROUND((V1091+Z1091)-MAX(0.3*(V1091-134-300),0),0)</f>
        <v>668</v>
      </c>
      <c r="AD1091" s="203">
        <v>11802.25</v>
      </c>
      <c r="AE1091" s="136">
        <v>531</v>
      </c>
      <c r="AF1091" s="136">
        <v>0</v>
      </c>
      <c r="AG1091" s="136">
        <f>SUM(AE1091:AF1091)</f>
        <v>531</v>
      </c>
      <c r="AH1091" s="136">
        <f>ROUND((AG1091+W1091)-MAX(0.3*(AG1091-134-300),0),0)</f>
        <v>632</v>
      </c>
      <c r="AI1091" s="203">
        <v>709</v>
      </c>
      <c r="AJ1091" s="204">
        <v>16.2</v>
      </c>
      <c r="AK1091" s="136">
        <v>0</v>
      </c>
      <c r="AL1091" s="136">
        <v>75</v>
      </c>
      <c r="AM1091" s="136">
        <v>30</v>
      </c>
      <c r="AN1091" s="6">
        <v>0.71</v>
      </c>
      <c r="AO1091" s="136">
        <v>28</v>
      </c>
      <c r="AP1091" s="136">
        <v>11</v>
      </c>
      <c r="AQ1091" s="6">
        <v>0.72</v>
      </c>
      <c r="AR1091" s="149">
        <v>7.6499999999999999E-2</v>
      </c>
      <c r="AS1091" s="149">
        <v>0.34</v>
      </c>
      <c r="AT1091" s="149">
        <v>0.4</v>
      </c>
      <c r="AU1091" s="149">
        <v>0.4</v>
      </c>
      <c r="AV1091" s="136">
        <v>364</v>
      </c>
      <c r="AW1091" s="136">
        <v>2428</v>
      </c>
      <c r="AX1091" s="136">
        <v>4008</v>
      </c>
      <c r="AY1091" s="136">
        <v>4008</v>
      </c>
      <c r="AZ1091" s="149">
        <v>7.6499999999999999E-2</v>
      </c>
      <c r="BA1091" s="149">
        <v>0.1598</v>
      </c>
      <c r="BB1091" s="149">
        <v>0.21060000000000001</v>
      </c>
      <c r="BC1091" s="149">
        <v>0.21060000000000001</v>
      </c>
      <c r="BD1091" s="138">
        <v>0</v>
      </c>
      <c r="BE1091" s="138"/>
      <c r="BF1091" s="138"/>
      <c r="BG1091" s="136">
        <v>0</v>
      </c>
      <c r="BH1091" s="6">
        <v>5.15</v>
      </c>
      <c r="BI1091" s="6">
        <v>5.15</v>
      </c>
      <c r="BJ1091" s="136">
        <v>166181</v>
      </c>
      <c r="BK1091" s="136">
        <v>23191</v>
      </c>
      <c r="BL1091" s="136">
        <v>1865</v>
      </c>
      <c r="BM1091" s="136">
        <v>141125</v>
      </c>
      <c r="BN1091" s="238">
        <v>735971</v>
      </c>
      <c r="BO1091" s="136">
        <v>125916</v>
      </c>
      <c r="BP1091" s="136">
        <v>349191.93374444399</v>
      </c>
      <c r="BQ1091" s="136">
        <v>54944.894077777797</v>
      </c>
      <c r="BR1091" s="136">
        <v>634851.73198888905</v>
      </c>
      <c r="BS1091" s="136">
        <v>187555.96251111099</v>
      </c>
      <c r="BT1091" s="136">
        <v>16907.959122222201</v>
      </c>
      <c r="BU1091" s="136">
        <v>237091.09434444399</v>
      </c>
    </row>
    <row r="1092" spans="1:73">
      <c r="A1092" s="4" t="s">
        <v>90</v>
      </c>
      <c r="B1092" s="137">
        <v>20</v>
      </c>
      <c r="C1092" s="137">
        <v>2001</v>
      </c>
      <c r="D1092" s="190">
        <v>1285692</v>
      </c>
      <c r="E1092" s="141">
        <v>648545</v>
      </c>
      <c r="F1092" s="141">
        <v>25774</v>
      </c>
      <c r="G1092" s="191">
        <v>3.8</v>
      </c>
      <c r="H1092" s="211">
        <v>16.91855</v>
      </c>
      <c r="I1092" s="211">
        <v>9.2389930000000007</v>
      </c>
      <c r="J1092" s="211">
        <v>2.7309960000000002</v>
      </c>
      <c r="K1092" s="145">
        <v>38064</v>
      </c>
      <c r="L1092" s="198">
        <v>7</v>
      </c>
      <c r="M1092" s="199">
        <v>2.6</v>
      </c>
      <c r="N1092" s="140">
        <v>36849361</v>
      </c>
      <c r="O1092" s="145">
        <v>12890</v>
      </c>
      <c r="P1092" s="145">
        <v>26134</v>
      </c>
      <c r="Q1092" s="145">
        <v>9661</v>
      </c>
      <c r="R1092" s="145">
        <v>104383</v>
      </c>
      <c r="S1092" s="145">
        <v>53151</v>
      </c>
      <c r="T1092" s="145">
        <v>345</v>
      </c>
      <c r="U1092" s="145">
        <v>461</v>
      </c>
      <c r="V1092" s="145">
        <v>581</v>
      </c>
      <c r="W1092" s="145">
        <v>130</v>
      </c>
      <c r="X1092" s="145">
        <v>238</v>
      </c>
      <c r="Y1092" s="145">
        <v>341</v>
      </c>
      <c r="Z1092" s="145">
        <v>434</v>
      </c>
      <c r="AA1092" s="136">
        <f>ROUND((T1092+X1092)-MAX(0.3*(T1092-134-300),0),0)</f>
        <v>583</v>
      </c>
      <c r="AB1092" s="136">
        <f>ROUND((U1092+Y1092)-MAX(0.3*(U1092-134-300),0),0)</f>
        <v>794</v>
      </c>
      <c r="AC1092" s="136">
        <f>ROUND((V1092+Z1092)-MAX(0.3*(V1092-134-300),0),0)</f>
        <v>971</v>
      </c>
      <c r="AD1092" s="203">
        <v>2352.0833333333335</v>
      </c>
      <c r="AE1092" s="136">
        <v>531</v>
      </c>
      <c r="AF1092" s="136">
        <v>10</v>
      </c>
      <c r="AG1092" s="136">
        <f>SUM(AE1092:AF1092)</f>
        <v>541</v>
      </c>
      <c r="AH1092" s="136">
        <f>ROUND((AG1092+W1092)-MAX(0.3*(AG1092-134-300),0),0)</f>
        <v>639</v>
      </c>
      <c r="AI1092" s="203">
        <v>132</v>
      </c>
      <c r="AJ1092" s="204">
        <v>10.3</v>
      </c>
      <c r="AK1092" s="136">
        <v>0</v>
      </c>
      <c r="AL1092" s="136">
        <v>81</v>
      </c>
      <c r="AM1092" s="136">
        <v>69</v>
      </c>
      <c r="AN1092" s="6">
        <v>0.54</v>
      </c>
      <c r="AO1092" s="136">
        <v>19</v>
      </c>
      <c r="AP1092" s="136">
        <v>15</v>
      </c>
      <c r="AQ1092" s="6">
        <v>0.56000000000000005</v>
      </c>
      <c r="AR1092" s="149">
        <v>7.6499999999999999E-2</v>
      </c>
      <c r="AS1092" s="149">
        <v>0.34</v>
      </c>
      <c r="AT1092" s="149">
        <v>0.4</v>
      </c>
      <c r="AU1092" s="149">
        <v>0.4</v>
      </c>
      <c r="AV1092" s="136">
        <v>364</v>
      </c>
      <c r="AW1092" s="136">
        <v>2428</v>
      </c>
      <c r="AX1092" s="136">
        <v>4008</v>
      </c>
      <c r="AY1092" s="136">
        <v>4008</v>
      </c>
      <c r="AZ1092" s="149">
        <v>7.6499999999999999E-2</v>
      </c>
      <c r="BA1092" s="149">
        <v>0.1598</v>
      </c>
      <c r="BB1092" s="149">
        <v>0.21060000000000001</v>
      </c>
      <c r="BC1092" s="149">
        <v>0.21060000000000001</v>
      </c>
      <c r="BD1092" s="138">
        <v>0.05</v>
      </c>
      <c r="BE1092" s="138"/>
      <c r="BF1092" s="138"/>
      <c r="BG1092" s="136">
        <v>0</v>
      </c>
      <c r="BH1092" s="6">
        <v>5.15</v>
      </c>
      <c r="BI1092" s="6">
        <v>5.15</v>
      </c>
      <c r="BJ1092" s="136">
        <v>30138</v>
      </c>
      <c r="BK1092" s="136">
        <v>3154</v>
      </c>
      <c r="BL1092" s="136">
        <v>231</v>
      </c>
      <c r="BM1092" s="136">
        <v>26753</v>
      </c>
      <c r="BN1092" s="238">
        <v>228105</v>
      </c>
      <c r="BO1092" s="136">
        <v>20962</v>
      </c>
      <c r="BP1092" s="136">
        <v>37694.579366666701</v>
      </c>
      <c r="BQ1092" s="136">
        <v>11227.8947444444</v>
      </c>
      <c r="BR1092" s="136">
        <v>107011.986088889</v>
      </c>
      <c r="BS1092" s="136">
        <v>16003.9216888889</v>
      </c>
      <c r="BT1092" s="136">
        <v>2861.4283111111099</v>
      </c>
      <c r="BU1092" s="136">
        <v>27689.440244444399</v>
      </c>
    </row>
    <row r="1093" spans="1:73">
      <c r="A1093" s="4" t="s">
        <v>91</v>
      </c>
      <c r="B1093" s="137">
        <v>21</v>
      </c>
      <c r="C1093" s="137">
        <v>2001</v>
      </c>
      <c r="D1093" s="190">
        <v>5374691</v>
      </c>
      <c r="E1093" s="141">
        <v>2724184</v>
      </c>
      <c r="F1093" s="141">
        <v>113801</v>
      </c>
      <c r="G1093" s="191">
        <v>4</v>
      </c>
      <c r="H1093" s="211">
        <v>15.34526</v>
      </c>
      <c r="I1093" s="211">
        <v>8.8361319999999992</v>
      </c>
      <c r="J1093" s="211">
        <v>2.9095650000000002</v>
      </c>
      <c r="K1093" s="145">
        <v>206785</v>
      </c>
      <c r="L1093" s="198">
        <v>68</v>
      </c>
      <c r="M1093" s="199">
        <v>4.5</v>
      </c>
      <c r="N1093" s="140">
        <v>198998650</v>
      </c>
      <c r="O1093" s="145">
        <v>271354</v>
      </c>
      <c r="P1093" s="145">
        <v>68221</v>
      </c>
      <c r="Q1093" s="145">
        <v>27915</v>
      </c>
      <c r="R1093" s="145">
        <v>208426</v>
      </c>
      <c r="S1093" s="145">
        <v>97026</v>
      </c>
      <c r="T1093" s="145">
        <v>328</v>
      </c>
      <c r="U1093" s="145">
        <v>439</v>
      </c>
      <c r="V1093" s="145">
        <v>503</v>
      </c>
      <c r="W1093" s="145">
        <v>130</v>
      </c>
      <c r="X1093" s="145">
        <v>238</v>
      </c>
      <c r="Y1093" s="145">
        <v>341</v>
      </c>
      <c r="Z1093" s="145">
        <v>434</v>
      </c>
      <c r="AA1093" s="136">
        <f>ROUND((T1093+X1093)-MAX(0.3*(T1093-134-300),0),0)</f>
        <v>566</v>
      </c>
      <c r="AB1093" s="136">
        <f>ROUND((U1093+Y1093)-MAX(0.3*(U1093-134-300),0),0)</f>
        <v>779</v>
      </c>
      <c r="AC1093" s="136">
        <f>ROUND((V1093+Z1093)-MAX(0.3*(V1093-134-300),0),0)</f>
        <v>916</v>
      </c>
      <c r="AD1093" s="203">
        <v>9680.75</v>
      </c>
      <c r="AE1093" s="136">
        <v>531</v>
      </c>
      <c r="AF1093" s="136">
        <v>0</v>
      </c>
      <c r="AG1093" s="136">
        <f>SUM(AE1093:AF1093)</f>
        <v>531</v>
      </c>
      <c r="AH1093" s="136">
        <f>ROUND((AG1093+W1093)-MAX(0.3*(AG1093-134-300),0),0)</f>
        <v>632</v>
      </c>
      <c r="AI1093" s="203">
        <v>385</v>
      </c>
      <c r="AJ1093" s="204">
        <v>7.2</v>
      </c>
      <c r="AK1093" s="136">
        <v>1</v>
      </c>
      <c r="AL1093" s="136">
        <v>106</v>
      </c>
      <c r="AM1093" s="136">
        <v>35</v>
      </c>
      <c r="AN1093" s="6">
        <v>0.75</v>
      </c>
      <c r="AO1093" s="136">
        <v>32</v>
      </c>
      <c r="AP1093" s="136">
        <v>15</v>
      </c>
      <c r="AQ1093" s="6">
        <v>0.68</v>
      </c>
      <c r="AR1093" s="149">
        <v>7.6499999999999999E-2</v>
      </c>
      <c r="AS1093" s="149">
        <v>0.34</v>
      </c>
      <c r="AT1093" s="149">
        <v>0.4</v>
      </c>
      <c r="AU1093" s="149">
        <v>0.4</v>
      </c>
      <c r="AV1093" s="136">
        <v>364</v>
      </c>
      <c r="AW1093" s="136">
        <v>2428</v>
      </c>
      <c r="AX1093" s="136">
        <v>4008</v>
      </c>
      <c r="AY1093" s="136">
        <v>4008</v>
      </c>
      <c r="AZ1093" s="149">
        <v>7.6499999999999999E-2</v>
      </c>
      <c r="BA1093" s="149">
        <v>0.1598</v>
      </c>
      <c r="BB1093" s="149">
        <v>0.21060000000000001</v>
      </c>
      <c r="BC1093" s="149">
        <v>0.21060000000000001</v>
      </c>
      <c r="BD1093" s="138">
        <v>0.16</v>
      </c>
      <c r="BE1093" s="138"/>
      <c r="BF1093" s="138"/>
      <c r="BG1093" s="136">
        <v>0</v>
      </c>
      <c r="BH1093" s="6">
        <v>5.15</v>
      </c>
      <c r="BI1093" s="6">
        <v>5.15</v>
      </c>
      <c r="BJ1093" s="136">
        <v>89180</v>
      </c>
      <c r="BK1093" s="136">
        <v>15601</v>
      </c>
      <c r="BL1093" s="136">
        <v>742</v>
      </c>
      <c r="BM1093" s="136">
        <v>72837</v>
      </c>
      <c r="BN1093" s="238">
        <v>590803</v>
      </c>
      <c r="BO1093" s="136">
        <v>93829</v>
      </c>
      <c r="BP1093" s="136">
        <v>171052.81373333299</v>
      </c>
      <c r="BQ1093" s="136">
        <v>39836.293066666702</v>
      </c>
      <c r="BR1093" s="136">
        <v>403445.762911111</v>
      </c>
      <c r="BS1093" s="136">
        <v>81011.646288888893</v>
      </c>
      <c r="BT1093" s="136">
        <v>11320.712422222199</v>
      </c>
      <c r="BU1093" s="136">
        <v>113172.8395</v>
      </c>
    </row>
    <row r="1094" spans="1:73">
      <c r="A1094" s="4" t="s">
        <v>92</v>
      </c>
      <c r="B1094" s="137">
        <v>22</v>
      </c>
      <c r="C1094" s="137">
        <v>2001</v>
      </c>
      <c r="D1094" s="190">
        <v>6397634</v>
      </c>
      <c r="E1094" s="141">
        <v>3255134</v>
      </c>
      <c r="F1094" s="141">
        <v>126153</v>
      </c>
      <c r="G1094" s="191">
        <v>3.7</v>
      </c>
      <c r="H1094" s="211">
        <v>11.283910000000001</v>
      </c>
      <c r="I1094" s="211">
        <v>6.6765429999999997</v>
      </c>
      <c r="J1094" s="211">
        <v>2.068616</v>
      </c>
      <c r="K1094" s="145">
        <v>298522</v>
      </c>
      <c r="L1094" s="198">
        <v>29</v>
      </c>
      <c r="M1094" s="199">
        <v>2</v>
      </c>
      <c r="N1094" s="140">
        <v>255544975</v>
      </c>
      <c r="O1094" s="145">
        <v>96484</v>
      </c>
      <c r="P1094" s="145">
        <v>100300</v>
      </c>
      <c r="Q1094" s="145">
        <v>42570</v>
      </c>
      <c r="R1094" s="145">
        <v>219223</v>
      </c>
      <c r="S1094" s="145">
        <v>104838</v>
      </c>
      <c r="T1094" s="145">
        <v>486</v>
      </c>
      <c r="U1094" s="145">
        <v>633</v>
      </c>
      <c r="V1094" s="145">
        <v>668</v>
      </c>
      <c r="W1094" s="145">
        <v>130</v>
      </c>
      <c r="X1094" s="145">
        <v>238</v>
      </c>
      <c r="Y1094" s="145">
        <v>341</v>
      </c>
      <c r="Z1094" s="145">
        <v>434</v>
      </c>
      <c r="AA1094" s="136">
        <f>ROUND((T1094+X1094)-MAX(0.3*(T1094-134-300),0),0)</f>
        <v>708</v>
      </c>
      <c r="AB1094" s="136">
        <f>ROUND((U1094+Y1094)-MAX(0.3*(U1094-134-300),0),0)</f>
        <v>914</v>
      </c>
      <c r="AC1094" s="136">
        <f>ROUND((V1094+Z1094)-MAX(0.3*(V1094-134-300),0),0)</f>
        <v>1032</v>
      </c>
      <c r="AD1094" s="203">
        <v>15600.583333333334</v>
      </c>
      <c r="AE1094" s="136">
        <v>531</v>
      </c>
      <c r="AF1094" s="136">
        <v>129</v>
      </c>
      <c r="AG1094" s="136">
        <f>SUM(AE1094:AF1094)</f>
        <v>660</v>
      </c>
      <c r="AH1094" s="136">
        <f>ROUND((AG1094+W1094)-MAX(0.3*(AG1094-134-300),0),0)</f>
        <v>722</v>
      </c>
      <c r="AI1094" s="203">
        <v>561</v>
      </c>
      <c r="AJ1094" s="204">
        <v>8.9</v>
      </c>
      <c r="AK1094" s="136">
        <v>0</v>
      </c>
      <c r="AL1094" s="136">
        <v>128</v>
      </c>
      <c r="AM1094" s="136">
        <v>29</v>
      </c>
      <c r="AN1094" s="6">
        <v>0.82</v>
      </c>
      <c r="AO1094" s="136">
        <v>32</v>
      </c>
      <c r="AP1094" s="136">
        <v>8</v>
      </c>
      <c r="AQ1094" s="6">
        <v>0.8</v>
      </c>
      <c r="AR1094" s="149">
        <v>7.6499999999999999E-2</v>
      </c>
      <c r="AS1094" s="149">
        <v>0.34</v>
      </c>
      <c r="AT1094" s="149">
        <v>0.4</v>
      </c>
      <c r="AU1094" s="149">
        <v>0.4</v>
      </c>
      <c r="AV1094" s="136">
        <v>364</v>
      </c>
      <c r="AW1094" s="136">
        <v>2428</v>
      </c>
      <c r="AX1094" s="136">
        <v>4008</v>
      </c>
      <c r="AY1094" s="136">
        <v>4008</v>
      </c>
      <c r="AZ1094" s="149">
        <v>7.6499999999999999E-2</v>
      </c>
      <c r="BA1094" s="149">
        <v>0.1598</v>
      </c>
      <c r="BB1094" s="149">
        <v>0.21060000000000001</v>
      </c>
      <c r="BC1094" s="149">
        <v>0.21060000000000001</v>
      </c>
      <c r="BD1094" s="138">
        <v>0.15</v>
      </c>
      <c r="BE1094" s="138"/>
      <c r="BF1094" s="138"/>
      <c r="BG1094" s="136">
        <v>1</v>
      </c>
      <c r="BH1094" s="6">
        <v>5.15</v>
      </c>
      <c r="BI1094" s="6">
        <v>6.75</v>
      </c>
      <c r="BJ1094" s="136">
        <v>166874</v>
      </c>
      <c r="BK1094" s="136">
        <v>45470</v>
      </c>
      <c r="BL1094" s="136">
        <v>4160</v>
      </c>
      <c r="BM1094" s="136">
        <v>117244</v>
      </c>
      <c r="BN1094" s="238">
        <v>960863</v>
      </c>
      <c r="BO1094" s="136">
        <v>112623</v>
      </c>
      <c r="BP1094" s="136">
        <v>183483.822866667</v>
      </c>
      <c r="BQ1094" s="136">
        <v>33894.458533333302</v>
      </c>
      <c r="BR1094" s="136">
        <v>538638.73906666704</v>
      </c>
      <c r="BS1094" s="136">
        <v>89615.418877777804</v>
      </c>
      <c r="BT1094" s="136">
        <v>5901.6045888888902</v>
      </c>
      <c r="BU1094" s="136">
        <v>112278.197288889</v>
      </c>
    </row>
    <row r="1095" spans="1:73">
      <c r="A1095" s="4" t="s">
        <v>93</v>
      </c>
      <c r="B1095" s="137">
        <v>23</v>
      </c>
      <c r="C1095" s="137">
        <v>2001</v>
      </c>
      <c r="D1095" s="190">
        <v>9991120</v>
      </c>
      <c r="E1095" s="141">
        <v>4854630</v>
      </c>
      <c r="F1095" s="141">
        <v>265326</v>
      </c>
      <c r="G1095" s="191">
        <v>5.2</v>
      </c>
      <c r="H1095" s="211">
        <v>19.25067</v>
      </c>
      <c r="I1095" s="211">
        <v>8.6576749999999993</v>
      </c>
      <c r="J1095" s="211">
        <v>2.5999249999999998</v>
      </c>
      <c r="K1095" s="145">
        <v>352292</v>
      </c>
      <c r="L1095" s="198">
        <v>125</v>
      </c>
      <c r="M1095" s="199">
        <v>4.9000000000000004</v>
      </c>
      <c r="N1095" s="140">
        <v>307585685</v>
      </c>
      <c r="O1095" s="145">
        <v>72251</v>
      </c>
      <c r="P1095" s="145">
        <v>193211</v>
      </c>
      <c r="Q1095" s="145">
        <v>70725</v>
      </c>
      <c r="R1095" s="145">
        <v>641269</v>
      </c>
      <c r="S1095" s="145">
        <v>285277</v>
      </c>
      <c r="T1095" s="145">
        <v>371</v>
      </c>
      <c r="U1095" s="145">
        <v>459</v>
      </c>
      <c r="V1095" s="145">
        <v>563</v>
      </c>
      <c r="W1095" s="145">
        <v>130</v>
      </c>
      <c r="X1095" s="145">
        <v>238</v>
      </c>
      <c r="Y1095" s="145">
        <v>341</v>
      </c>
      <c r="Z1095" s="145">
        <v>434</v>
      </c>
      <c r="AA1095" s="136">
        <f>ROUND((T1095+X1095)-MAX(0.3*(T1095-134-300),0),0)</f>
        <v>609</v>
      </c>
      <c r="AB1095" s="136">
        <f>ROUND((U1095+Y1095)-MAX(0.3*(U1095-134-300),0),0)</f>
        <v>793</v>
      </c>
      <c r="AC1095" s="136">
        <f>ROUND((V1095+Z1095)-MAX(0.3*(V1095-134-300),0),0)</f>
        <v>958</v>
      </c>
      <c r="AD1095" s="203">
        <v>24348.833333333332</v>
      </c>
      <c r="AE1095" s="136">
        <v>531</v>
      </c>
      <c r="AF1095" s="136">
        <v>14</v>
      </c>
      <c r="AG1095" s="136">
        <f>SUM(AE1095:AF1095)</f>
        <v>545</v>
      </c>
      <c r="AH1095" s="136">
        <f>ROUND((AG1095+W1095)-MAX(0.3*(AG1095-134-300),0),0)</f>
        <v>642</v>
      </c>
      <c r="AI1095" s="203">
        <v>927</v>
      </c>
      <c r="AJ1095" s="204">
        <v>9.4</v>
      </c>
      <c r="AK1095" s="136">
        <v>0</v>
      </c>
      <c r="AL1095" s="136">
        <v>52</v>
      </c>
      <c r="AM1095" s="136">
        <v>58</v>
      </c>
      <c r="AN1095" s="6">
        <v>0.47</v>
      </c>
      <c r="AO1095" s="136">
        <v>15</v>
      </c>
      <c r="AP1095" s="136">
        <v>23</v>
      </c>
      <c r="AQ1095" s="6">
        <v>0.39</v>
      </c>
      <c r="AR1095" s="149">
        <v>7.6499999999999999E-2</v>
      </c>
      <c r="AS1095" s="149">
        <v>0.34</v>
      </c>
      <c r="AT1095" s="149">
        <v>0.4</v>
      </c>
      <c r="AU1095" s="149">
        <v>0.4</v>
      </c>
      <c r="AV1095" s="136">
        <v>364</v>
      </c>
      <c r="AW1095" s="136">
        <v>2428</v>
      </c>
      <c r="AX1095" s="136">
        <v>4008</v>
      </c>
      <c r="AY1095" s="136">
        <v>4008</v>
      </c>
      <c r="AZ1095" s="149">
        <v>7.6499999999999999E-2</v>
      </c>
      <c r="BA1095" s="149">
        <v>0.1598</v>
      </c>
      <c r="BB1095" s="149">
        <v>0.21060000000000001</v>
      </c>
      <c r="BC1095" s="149">
        <v>0.21060000000000001</v>
      </c>
      <c r="BD1095" s="138">
        <v>0</v>
      </c>
      <c r="BE1095" s="138"/>
      <c r="BF1095" s="138"/>
      <c r="BG1095" s="136">
        <v>0</v>
      </c>
      <c r="BH1095" s="6">
        <v>5.15</v>
      </c>
      <c r="BI1095" s="6">
        <v>5.15</v>
      </c>
      <c r="BJ1095" s="136">
        <v>210492</v>
      </c>
      <c r="BK1095" s="136">
        <v>18768</v>
      </c>
      <c r="BL1095" s="136">
        <v>1861</v>
      </c>
      <c r="BM1095" s="136">
        <v>189863</v>
      </c>
      <c r="BN1095" s="238">
        <v>1141272</v>
      </c>
      <c r="BO1095" s="136">
        <v>214951</v>
      </c>
      <c r="BP1095" s="136">
        <v>339882.67347777798</v>
      </c>
      <c r="BQ1095" s="136">
        <v>63495.800566666701</v>
      </c>
      <c r="BR1095" s="136">
        <v>816752.84668888897</v>
      </c>
      <c r="BS1095" s="136">
        <v>138031.64131111099</v>
      </c>
      <c r="BT1095" s="136">
        <v>12913.286211111101</v>
      </c>
      <c r="BU1095" s="136">
        <v>182076.59114444401</v>
      </c>
    </row>
    <row r="1096" spans="1:73">
      <c r="A1096" s="4" t="s">
        <v>94</v>
      </c>
      <c r="B1096" s="137">
        <v>24</v>
      </c>
      <c r="C1096" s="137">
        <v>2001</v>
      </c>
      <c r="D1096" s="190">
        <v>4982796</v>
      </c>
      <c r="E1096" s="141">
        <v>2737961</v>
      </c>
      <c r="F1096" s="141">
        <v>107242</v>
      </c>
      <c r="G1096" s="191">
        <v>3.8</v>
      </c>
      <c r="H1096" s="211">
        <v>13.25046</v>
      </c>
      <c r="I1096" s="211">
        <v>6.9266740000000002</v>
      </c>
      <c r="J1096" s="211">
        <v>1.8928069999999999</v>
      </c>
      <c r="K1096" s="145">
        <v>198769</v>
      </c>
      <c r="L1096" s="198">
        <v>29</v>
      </c>
      <c r="M1096" s="199">
        <v>2.4</v>
      </c>
      <c r="N1096" s="140">
        <v>165450224</v>
      </c>
      <c r="O1096" s="145">
        <v>119651</v>
      </c>
      <c r="P1096" s="145">
        <v>112688</v>
      </c>
      <c r="Q1096" s="145">
        <v>38558</v>
      </c>
      <c r="R1096" s="145">
        <v>197727</v>
      </c>
      <c r="S1096" s="145">
        <v>93086</v>
      </c>
      <c r="T1096" s="145">
        <v>437</v>
      </c>
      <c r="U1096" s="145">
        <v>536</v>
      </c>
      <c r="V1096" s="145">
        <v>621</v>
      </c>
      <c r="W1096" s="145">
        <v>130</v>
      </c>
      <c r="X1096" s="145">
        <v>238</v>
      </c>
      <c r="Y1096" s="145">
        <v>341</v>
      </c>
      <c r="Z1096" s="145">
        <v>434</v>
      </c>
      <c r="AA1096" s="136">
        <f>ROUND((T1096+X1096)-MAX(0.3*(T1096-134-300),0),0)</f>
        <v>674</v>
      </c>
      <c r="AB1096" s="136">
        <f>ROUND((U1096+Y1096)-MAX(0.3*(U1096-134-300),0),0)</f>
        <v>846</v>
      </c>
      <c r="AC1096" s="136">
        <f>ROUND((V1096+Z1096)-MAX(0.3*(V1096-134-300),0),0)</f>
        <v>999</v>
      </c>
      <c r="AD1096" s="203">
        <v>8608.3333333333339</v>
      </c>
      <c r="AE1096" s="136">
        <v>531</v>
      </c>
      <c r="AF1096" s="136">
        <v>81</v>
      </c>
      <c r="AG1096" s="136">
        <f>SUM(AE1096:AF1096)</f>
        <v>612</v>
      </c>
      <c r="AH1096" s="136">
        <f>ROUND((AG1096+W1096)-MAX(0.3*(AG1096-134-300),0),0)</f>
        <v>689</v>
      </c>
      <c r="AI1096" s="203">
        <v>361</v>
      </c>
      <c r="AJ1096" s="204">
        <v>7.4</v>
      </c>
      <c r="AK1096" s="136">
        <v>0</v>
      </c>
      <c r="AL1096" s="136">
        <v>63</v>
      </c>
      <c r="AM1096" s="136">
        <v>70</v>
      </c>
      <c r="AN1096" s="6">
        <v>0.47</v>
      </c>
      <c r="AO1096" s="136">
        <v>40</v>
      </c>
      <c r="AP1096" s="136">
        <v>26</v>
      </c>
      <c r="AQ1096" s="6">
        <v>0.61</v>
      </c>
      <c r="AR1096" s="149">
        <v>7.6499999999999999E-2</v>
      </c>
      <c r="AS1096" s="149">
        <v>0.34</v>
      </c>
      <c r="AT1096" s="149">
        <v>0.4</v>
      </c>
      <c r="AU1096" s="149">
        <v>0.4</v>
      </c>
      <c r="AV1096" s="136">
        <v>364</v>
      </c>
      <c r="AW1096" s="136">
        <v>2428</v>
      </c>
      <c r="AX1096" s="136">
        <v>4008</v>
      </c>
      <c r="AY1096" s="136">
        <v>4008</v>
      </c>
      <c r="AZ1096" s="149">
        <v>7.6499999999999999E-2</v>
      </c>
      <c r="BA1096" s="149">
        <v>0.1598</v>
      </c>
      <c r="BB1096" s="149">
        <v>0.21060000000000001</v>
      </c>
      <c r="BC1096" s="149">
        <v>0.21060000000000001</v>
      </c>
      <c r="BD1096" s="138">
        <v>0.33</v>
      </c>
      <c r="BE1096" s="138"/>
      <c r="BF1096" s="138"/>
      <c r="BG1096" s="136">
        <v>1</v>
      </c>
      <c r="BH1096" s="6">
        <v>5.15</v>
      </c>
      <c r="BI1096" s="6">
        <v>5.15</v>
      </c>
      <c r="BJ1096" s="136">
        <v>65538</v>
      </c>
      <c r="BK1096" s="136">
        <v>10081</v>
      </c>
      <c r="BL1096" s="136">
        <v>728</v>
      </c>
      <c r="BM1096" s="136">
        <v>54729</v>
      </c>
      <c r="BN1096" s="238">
        <v>508240</v>
      </c>
      <c r="BO1096" s="136">
        <v>96192</v>
      </c>
      <c r="BP1096" s="136">
        <v>134750.39139999999</v>
      </c>
      <c r="BQ1096" s="136">
        <v>50730.498655555602</v>
      </c>
      <c r="BR1096" s="136">
        <v>570851.85185555601</v>
      </c>
      <c r="BS1096" s="136">
        <v>56543.518622222196</v>
      </c>
      <c r="BT1096" s="136">
        <v>11381.213922222199</v>
      </c>
      <c r="BU1096" s="136">
        <v>103984.537944444</v>
      </c>
    </row>
    <row r="1097" spans="1:73">
      <c r="A1097" s="4" t="s">
        <v>95</v>
      </c>
      <c r="B1097" s="137">
        <v>25</v>
      </c>
      <c r="C1097" s="137">
        <v>2001</v>
      </c>
      <c r="D1097" s="190">
        <v>2852994</v>
      </c>
      <c r="E1097" s="141">
        <v>1222500</v>
      </c>
      <c r="F1097" s="141">
        <v>71634</v>
      </c>
      <c r="G1097" s="191">
        <v>5.5</v>
      </c>
      <c r="H1097" s="211">
        <v>29.667739999999998</v>
      </c>
      <c r="I1097" s="211">
        <v>17.460750000000001</v>
      </c>
      <c r="J1097" s="211">
        <v>4.2415989999999999</v>
      </c>
      <c r="K1097" s="145">
        <v>67832</v>
      </c>
      <c r="L1097" s="198">
        <v>68</v>
      </c>
      <c r="M1097" s="199">
        <v>8.3000000000000007</v>
      </c>
      <c r="N1097" s="140">
        <v>64911727</v>
      </c>
      <c r="O1097" s="145">
        <v>26524</v>
      </c>
      <c r="P1097" s="145">
        <v>35710</v>
      </c>
      <c r="Q1097" s="145">
        <v>15657</v>
      </c>
      <c r="R1097" s="145">
        <v>297805</v>
      </c>
      <c r="S1097" s="145">
        <v>115994</v>
      </c>
      <c r="T1097" s="145">
        <v>146</v>
      </c>
      <c r="U1097" s="145">
        <v>170</v>
      </c>
      <c r="V1097" s="145">
        <v>194</v>
      </c>
      <c r="W1097" s="145">
        <v>130</v>
      </c>
      <c r="X1097" s="145">
        <v>238</v>
      </c>
      <c r="Y1097" s="145">
        <v>341</v>
      </c>
      <c r="Z1097" s="145">
        <v>434</v>
      </c>
      <c r="AA1097" s="136">
        <f>ROUND((T1097+X1097)-MAX(0.3*(T1097-134-300),0),0)</f>
        <v>384</v>
      </c>
      <c r="AB1097" s="136">
        <f>ROUND((U1097+Y1097)-MAX(0.3*(U1097-134-300),0),0)</f>
        <v>511</v>
      </c>
      <c r="AC1097" s="136">
        <f>ROUND((V1097+Z1097)-MAX(0.3*(V1097-134-300),0),0)</f>
        <v>628</v>
      </c>
      <c r="AD1097" s="203">
        <v>7977</v>
      </c>
      <c r="AE1097" s="136">
        <v>531</v>
      </c>
      <c r="AF1097" s="136">
        <v>0</v>
      </c>
      <c r="AG1097" s="136">
        <f>SUM(AE1097:AF1097)</f>
        <v>531</v>
      </c>
      <c r="AH1097" s="136">
        <f>ROUND((AG1097+W1097)-MAX(0.3*(AG1097-134-300),0),0)</f>
        <v>632</v>
      </c>
      <c r="AI1097" s="203">
        <v>539</v>
      </c>
      <c r="AJ1097" s="204">
        <v>19.3</v>
      </c>
      <c r="AK1097" s="136">
        <v>1</v>
      </c>
      <c r="AL1097" s="136">
        <v>86</v>
      </c>
      <c r="AM1097" s="136">
        <v>33</v>
      </c>
      <c r="AN1097" s="6">
        <v>0.72</v>
      </c>
      <c r="AO1097" s="136">
        <v>34</v>
      </c>
      <c r="AP1097" s="136">
        <v>18</v>
      </c>
      <c r="AQ1097" s="6">
        <v>0.65</v>
      </c>
      <c r="AR1097" s="149">
        <v>7.6499999999999999E-2</v>
      </c>
      <c r="AS1097" s="149">
        <v>0.34</v>
      </c>
      <c r="AT1097" s="149">
        <v>0.4</v>
      </c>
      <c r="AU1097" s="149">
        <v>0.4</v>
      </c>
      <c r="AV1097" s="136">
        <v>364</v>
      </c>
      <c r="AW1097" s="136">
        <v>2428</v>
      </c>
      <c r="AX1097" s="136">
        <v>4008</v>
      </c>
      <c r="AY1097" s="136">
        <v>4008</v>
      </c>
      <c r="AZ1097" s="149">
        <v>7.6499999999999999E-2</v>
      </c>
      <c r="BA1097" s="149">
        <v>0.1598</v>
      </c>
      <c r="BB1097" s="149">
        <v>0.21060000000000001</v>
      </c>
      <c r="BC1097" s="149">
        <v>0.21060000000000001</v>
      </c>
      <c r="BD1097" s="138">
        <v>0</v>
      </c>
      <c r="BE1097" s="138"/>
      <c r="BF1097" s="138"/>
      <c r="BG1097" s="136">
        <v>0</v>
      </c>
      <c r="BH1097" s="6">
        <v>5.15</v>
      </c>
      <c r="BI1097" s="6">
        <v>5.15</v>
      </c>
      <c r="BJ1097" s="136">
        <v>128449</v>
      </c>
      <c r="BK1097" s="136">
        <v>20739</v>
      </c>
      <c r="BL1097" s="136">
        <v>1212</v>
      </c>
      <c r="BM1097" s="136">
        <v>106498</v>
      </c>
      <c r="BN1097" s="238">
        <v>560393</v>
      </c>
      <c r="BO1097" s="136">
        <v>98874</v>
      </c>
      <c r="BP1097" s="136">
        <v>251861.499522222</v>
      </c>
      <c r="BQ1097" s="136">
        <v>36981.671533333298</v>
      </c>
      <c r="BR1097" s="136">
        <v>398519.11783333297</v>
      </c>
      <c r="BS1097" s="136">
        <v>143828.04164444399</v>
      </c>
      <c r="BT1097" s="136">
        <v>12902.1078777778</v>
      </c>
      <c r="BU1097" s="136">
        <v>175379.719544444</v>
      </c>
    </row>
    <row r="1098" spans="1:73">
      <c r="A1098" s="4" t="s">
        <v>96</v>
      </c>
      <c r="B1098" s="137">
        <v>26</v>
      </c>
      <c r="C1098" s="137">
        <v>2001</v>
      </c>
      <c r="D1098" s="190">
        <v>5641142</v>
      </c>
      <c r="E1098" s="141">
        <v>2862838</v>
      </c>
      <c r="F1098" s="141">
        <v>138627</v>
      </c>
      <c r="G1098" s="191">
        <v>4.5999999999999996</v>
      </c>
      <c r="H1098" s="211">
        <v>18.983879999999999</v>
      </c>
      <c r="I1098" s="211">
        <v>10.57319</v>
      </c>
      <c r="J1098" s="211">
        <v>3.3023389999999999</v>
      </c>
      <c r="K1098" s="145">
        <v>192255</v>
      </c>
      <c r="L1098" s="198">
        <v>41</v>
      </c>
      <c r="M1098" s="199">
        <v>2.7</v>
      </c>
      <c r="N1098" s="140">
        <v>162089578</v>
      </c>
      <c r="O1098" s="145">
        <v>59513</v>
      </c>
      <c r="P1098" s="145">
        <v>121364</v>
      </c>
      <c r="Q1098" s="145">
        <v>45556</v>
      </c>
      <c r="R1098" s="145">
        <v>454427</v>
      </c>
      <c r="S1098" s="145">
        <v>195480</v>
      </c>
      <c r="T1098" s="145">
        <v>234</v>
      </c>
      <c r="U1098" s="145">
        <v>292</v>
      </c>
      <c r="V1098" s="145">
        <v>342</v>
      </c>
      <c r="W1098" s="145">
        <v>130</v>
      </c>
      <c r="X1098" s="145">
        <v>238</v>
      </c>
      <c r="Y1098" s="145">
        <v>341</v>
      </c>
      <c r="Z1098" s="145">
        <v>434</v>
      </c>
      <c r="AA1098" s="136">
        <f>ROUND((T1098+X1098)-MAX(0.3*(T1098-134-300),0),0)</f>
        <v>472</v>
      </c>
      <c r="AB1098" s="136">
        <f>ROUND((U1098+Y1098)-MAX(0.3*(U1098-134-300),0),0)</f>
        <v>633</v>
      </c>
      <c r="AC1098" s="136">
        <f>ROUND((V1098+Z1098)-MAX(0.3*(V1098-134-300),0),0)</f>
        <v>776</v>
      </c>
      <c r="AD1098" s="203">
        <v>11792.416666666666</v>
      </c>
      <c r="AE1098" s="136">
        <v>531</v>
      </c>
      <c r="AF1098" s="136">
        <v>0</v>
      </c>
      <c r="AG1098" s="136">
        <f>SUM(AE1098:AF1098)</f>
        <v>531</v>
      </c>
      <c r="AH1098" s="136">
        <f>ROUND((AG1098+W1098)-MAX(0.3*(AG1098-134-300),0),0)</f>
        <v>632</v>
      </c>
      <c r="AI1098" s="203">
        <v>537</v>
      </c>
      <c r="AJ1098" s="204">
        <v>9.6999999999999993</v>
      </c>
      <c r="AK1098" s="136">
        <v>1</v>
      </c>
      <c r="AL1098" s="136">
        <v>86</v>
      </c>
      <c r="AM1098" s="136">
        <v>76</v>
      </c>
      <c r="AN1098" s="6">
        <v>0.53</v>
      </c>
      <c r="AO1098" s="136">
        <v>18</v>
      </c>
      <c r="AP1098" s="136">
        <v>16</v>
      </c>
      <c r="AQ1098" s="6">
        <v>0.53</v>
      </c>
      <c r="AR1098" s="149">
        <v>7.6499999999999999E-2</v>
      </c>
      <c r="AS1098" s="149">
        <v>0.34</v>
      </c>
      <c r="AT1098" s="149">
        <v>0.4</v>
      </c>
      <c r="AU1098" s="149">
        <v>0.4</v>
      </c>
      <c r="AV1098" s="136">
        <v>364</v>
      </c>
      <c r="AW1098" s="136">
        <v>2428</v>
      </c>
      <c r="AX1098" s="136">
        <v>4008</v>
      </c>
      <c r="AY1098" s="136">
        <v>4008</v>
      </c>
      <c r="AZ1098" s="149">
        <v>7.6499999999999999E-2</v>
      </c>
      <c r="BA1098" s="149">
        <v>0.1598</v>
      </c>
      <c r="BB1098" s="149">
        <v>0.21060000000000001</v>
      </c>
      <c r="BC1098" s="149">
        <v>0.21060000000000001</v>
      </c>
      <c r="BD1098" s="138">
        <v>0</v>
      </c>
      <c r="BE1098" s="138"/>
      <c r="BF1098" s="138"/>
      <c r="BG1098" s="136">
        <v>0</v>
      </c>
      <c r="BH1098" s="6">
        <v>5.15</v>
      </c>
      <c r="BI1098" s="6">
        <v>5.15</v>
      </c>
      <c r="BJ1098" s="136">
        <v>113258</v>
      </c>
      <c r="BK1098" s="136">
        <v>12007</v>
      </c>
      <c r="BL1098" s="136">
        <v>984</v>
      </c>
      <c r="BM1098" s="136">
        <v>100267</v>
      </c>
      <c r="BN1098" s="238">
        <v>877030</v>
      </c>
      <c r="BO1098" s="136">
        <v>125144</v>
      </c>
      <c r="BP1098" s="136">
        <v>224885.072333333</v>
      </c>
      <c r="BQ1098" s="136">
        <v>53142.313366666698</v>
      </c>
      <c r="BR1098" s="136">
        <v>591501.85785555595</v>
      </c>
      <c r="BS1098" s="136">
        <v>109253.728311111</v>
      </c>
      <c r="BT1098" s="136">
        <v>15251.1680222222</v>
      </c>
      <c r="BU1098" s="136">
        <v>161921.73077777799</v>
      </c>
    </row>
    <row r="1099" spans="1:73">
      <c r="A1099" s="4" t="s">
        <v>97</v>
      </c>
      <c r="B1099" s="137">
        <v>27</v>
      </c>
      <c r="C1099" s="137">
        <v>2001</v>
      </c>
      <c r="D1099" s="190">
        <v>906961</v>
      </c>
      <c r="E1099" s="141">
        <v>444909</v>
      </c>
      <c r="F1099" s="141">
        <v>21154</v>
      </c>
      <c r="G1099" s="191">
        <v>4.5</v>
      </c>
      <c r="H1099" s="211">
        <v>22.388529999999999</v>
      </c>
      <c r="I1099" s="211">
        <v>13.952249999999999</v>
      </c>
      <c r="J1099" s="211">
        <v>3.716113</v>
      </c>
      <c r="K1099" s="145">
        <v>23264</v>
      </c>
      <c r="L1099" s="198">
        <v>19</v>
      </c>
      <c r="M1099" s="199">
        <v>8</v>
      </c>
      <c r="N1099" s="140">
        <v>22053487</v>
      </c>
      <c r="O1099" s="145">
        <v>79792</v>
      </c>
      <c r="P1099" s="145">
        <v>14004</v>
      </c>
      <c r="Q1099" s="145">
        <v>4934</v>
      </c>
      <c r="R1099" s="145">
        <v>61957</v>
      </c>
      <c r="S1099" s="145">
        <v>26481</v>
      </c>
      <c r="T1099" s="145">
        <v>374</v>
      </c>
      <c r="U1099" s="145">
        <v>494</v>
      </c>
      <c r="V1099" s="145">
        <v>564</v>
      </c>
      <c r="W1099" s="145">
        <v>130</v>
      </c>
      <c r="X1099" s="145">
        <v>238</v>
      </c>
      <c r="Y1099" s="145">
        <v>341</v>
      </c>
      <c r="Z1099" s="145">
        <v>434</v>
      </c>
      <c r="AA1099" s="136">
        <f>ROUND((T1099+X1099)-MAX(0.3*(T1099-134-300),0),0)</f>
        <v>612</v>
      </c>
      <c r="AB1099" s="136">
        <f>ROUND((U1099+Y1099)-MAX(0.3*(U1099-134-300),0),0)</f>
        <v>817</v>
      </c>
      <c r="AC1099" s="136">
        <f>ROUND((V1099+Z1099)-MAX(0.3*(V1099-134-300),0),0)</f>
        <v>959</v>
      </c>
      <c r="AD1099" s="203">
        <v>1012.75</v>
      </c>
      <c r="AE1099" s="136">
        <v>531</v>
      </c>
      <c r="AF1099" s="136">
        <v>0</v>
      </c>
      <c r="AG1099" s="136">
        <f>SUM(AE1099:AF1099)</f>
        <v>531</v>
      </c>
      <c r="AH1099" s="136">
        <f>ROUND((AG1099+W1099)-MAX(0.3*(AG1099-134-300),0),0)</f>
        <v>632</v>
      </c>
      <c r="AI1099" s="203">
        <v>119</v>
      </c>
      <c r="AJ1099" s="204">
        <v>13.3</v>
      </c>
      <c r="AK1099" s="136">
        <v>0</v>
      </c>
      <c r="AL1099" s="136">
        <v>41</v>
      </c>
      <c r="AM1099" s="136">
        <v>59</v>
      </c>
      <c r="AN1099" s="6">
        <v>0.41</v>
      </c>
      <c r="AO1099" s="136">
        <v>18</v>
      </c>
      <c r="AP1099" s="136">
        <v>32</v>
      </c>
      <c r="AQ1099" s="6">
        <v>0.36</v>
      </c>
      <c r="AR1099" s="149">
        <v>7.6499999999999999E-2</v>
      </c>
      <c r="AS1099" s="149">
        <v>0.34</v>
      </c>
      <c r="AT1099" s="149">
        <v>0.4</v>
      </c>
      <c r="AU1099" s="149">
        <v>0.4</v>
      </c>
      <c r="AV1099" s="136">
        <v>364</v>
      </c>
      <c r="AW1099" s="136">
        <v>2428</v>
      </c>
      <c r="AX1099" s="136">
        <v>4008</v>
      </c>
      <c r="AY1099" s="136">
        <v>4008</v>
      </c>
      <c r="AZ1099" s="149">
        <v>7.6499999999999999E-2</v>
      </c>
      <c r="BA1099" s="149">
        <v>0.1598</v>
      </c>
      <c r="BB1099" s="149">
        <v>0.21060000000000001</v>
      </c>
      <c r="BC1099" s="149">
        <v>0.21060000000000001</v>
      </c>
      <c r="BD1099" s="138">
        <v>0</v>
      </c>
      <c r="BE1099" s="138"/>
      <c r="BF1099" s="138"/>
      <c r="BG1099" s="136">
        <v>0</v>
      </c>
      <c r="BH1099" s="6">
        <v>5.15</v>
      </c>
      <c r="BI1099" s="6">
        <v>5.15</v>
      </c>
      <c r="BJ1099" s="136">
        <v>14206</v>
      </c>
      <c r="BK1099" s="136">
        <v>1304</v>
      </c>
      <c r="BL1099" s="136">
        <v>130</v>
      </c>
      <c r="BM1099" s="136">
        <v>12772</v>
      </c>
      <c r="BN1099" s="238">
        <v>75276</v>
      </c>
      <c r="BO1099" s="136">
        <v>21413</v>
      </c>
      <c r="BP1099" s="136">
        <v>29832.080044444399</v>
      </c>
      <c r="BQ1099" s="136">
        <v>8561.7984222222203</v>
      </c>
      <c r="BR1099" s="136">
        <v>77912.261788888907</v>
      </c>
      <c r="BS1099" s="136">
        <v>11121.7681888889</v>
      </c>
      <c r="BT1099" s="136">
        <v>1569.2173888888899</v>
      </c>
      <c r="BU1099" s="136">
        <v>15948.9392222222</v>
      </c>
    </row>
    <row r="1100" spans="1:73">
      <c r="A1100" s="4" t="s">
        <v>98</v>
      </c>
      <c r="B1100" s="137">
        <v>28</v>
      </c>
      <c r="C1100" s="137">
        <v>2001</v>
      </c>
      <c r="D1100" s="190">
        <v>1719836</v>
      </c>
      <c r="E1100" s="141">
        <v>921003</v>
      </c>
      <c r="F1100" s="141">
        <v>29761</v>
      </c>
      <c r="G1100" s="191">
        <v>3.1</v>
      </c>
      <c r="H1100" s="211">
        <v>18.935410000000001</v>
      </c>
      <c r="I1100" s="211">
        <v>10.56851</v>
      </c>
      <c r="J1100" s="211">
        <v>2.7274159999999998</v>
      </c>
      <c r="K1100" s="145">
        <v>60157</v>
      </c>
      <c r="L1100" s="198">
        <v>17</v>
      </c>
      <c r="M1100" s="199">
        <v>3.7</v>
      </c>
      <c r="N1100" s="140">
        <v>51649982</v>
      </c>
      <c r="O1100" s="145">
        <v>8211</v>
      </c>
      <c r="P1100" s="145">
        <v>23802</v>
      </c>
      <c r="Q1100" s="145">
        <v>9486</v>
      </c>
      <c r="R1100" s="145">
        <v>80652</v>
      </c>
      <c r="S1100" s="145">
        <v>34729</v>
      </c>
      <c r="T1100" s="145">
        <v>293</v>
      </c>
      <c r="U1100" s="145">
        <v>364</v>
      </c>
      <c r="V1100" s="145">
        <v>435</v>
      </c>
      <c r="W1100" s="145">
        <v>130</v>
      </c>
      <c r="X1100" s="145">
        <v>238</v>
      </c>
      <c r="Y1100" s="145">
        <v>341</v>
      </c>
      <c r="Z1100" s="145">
        <v>434</v>
      </c>
      <c r="AA1100" s="136">
        <f>ROUND((T1100+X1100)-MAX(0.3*(T1100-134-300),0),0)</f>
        <v>531</v>
      </c>
      <c r="AB1100" s="136">
        <f>ROUND((U1100+Y1100)-MAX(0.3*(U1100-134-300),0),0)</f>
        <v>705</v>
      </c>
      <c r="AC1100" s="136">
        <f>ROUND((V1100+Z1100)-MAX(0.3*(V1100-134-300),0),0)</f>
        <v>869</v>
      </c>
      <c r="AD1100" s="203">
        <v>3249.3333333333335</v>
      </c>
      <c r="AE1100" s="136">
        <v>531</v>
      </c>
      <c r="AF1100" s="136">
        <v>7</v>
      </c>
      <c r="AG1100" s="136">
        <f>SUM(AE1100:AF1100)</f>
        <v>538</v>
      </c>
      <c r="AH1100" s="136">
        <f>ROUND((AG1100+W1100)-MAX(0.3*(AG1100-134-300),0),0)</f>
        <v>637</v>
      </c>
      <c r="AI1100" s="203">
        <v>158</v>
      </c>
      <c r="AJ1100" s="204">
        <v>9.4</v>
      </c>
      <c r="AK1100" s="136">
        <v>0</v>
      </c>
      <c r="AL1100" s="136"/>
      <c r="AM1100" s="136"/>
      <c r="AN1100" s="6"/>
      <c r="AO1100" s="136"/>
      <c r="AP1100" s="136"/>
      <c r="AQ1100" s="6"/>
      <c r="AR1100" s="149">
        <v>7.6499999999999999E-2</v>
      </c>
      <c r="AS1100" s="149">
        <v>0.34</v>
      </c>
      <c r="AT1100" s="149">
        <v>0.4</v>
      </c>
      <c r="AU1100" s="149">
        <v>0.4</v>
      </c>
      <c r="AV1100" s="136">
        <v>364</v>
      </c>
      <c r="AW1100" s="136">
        <v>2428</v>
      </c>
      <c r="AX1100" s="136">
        <v>4008</v>
      </c>
      <c r="AY1100" s="136">
        <v>4008</v>
      </c>
      <c r="AZ1100" s="149">
        <v>7.6499999999999999E-2</v>
      </c>
      <c r="BA1100" s="149">
        <v>0.1598</v>
      </c>
      <c r="BB1100" s="149">
        <v>0.21060000000000001</v>
      </c>
      <c r="BC1100" s="149">
        <v>0.21060000000000001</v>
      </c>
      <c r="BD1100" s="138">
        <v>0</v>
      </c>
      <c r="BE1100" s="138"/>
      <c r="BF1100" s="138"/>
      <c r="BG1100" s="136">
        <v>0</v>
      </c>
      <c r="BH1100" s="6">
        <v>5.15</v>
      </c>
      <c r="BI1100" s="6">
        <v>5.15</v>
      </c>
      <c r="BJ1100" s="136">
        <v>21471</v>
      </c>
      <c r="BK1100" s="136">
        <v>2307</v>
      </c>
      <c r="BL1100" s="136">
        <v>246</v>
      </c>
      <c r="BM1100" s="136">
        <v>18918</v>
      </c>
      <c r="BN1100" s="238">
        <v>201838</v>
      </c>
      <c r="BO1100" s="136">
        <v>34427</v>
      </c>
      <c r="BP1100" s="136">
        <v>59732.525755555602</v>
      </c>
      <c r="BQ1100" s="136">
        <v>22773.830711111099</v>
      </c>
      <c r="BR1100" s="136">
        <v>219261.17702222199</v>
      </c>
      <c r="BS1100" s="136">
        <v>23058.635033333299</v>
      </c>
      <c r="BT1100" s="136">
        <v>4077.3207666666699</v>
      </c>
      <c r="BU1100" s="136">
        <v>37577.969566666703</v>
      </c>
    </row>
    <row r="1101" spans="1:73">
      <c r="A1101" s="4" t="s">
        <v>99</v>
      </c>
      <c r="B1101" s="137">
        <v>29</v>
      </c>
      <c r="C1101" s="137">
        <v>2001</v>
      </c>
      <c r="D1101" s="190">
        <v>2098399</v>
      </c>
      <c r="E1101" s="141">
        <v>1054262</v>
      </c>
      <c r="F1101" s="141">
        <v>57817</v>
      </c>
      <c r="G1101" s="191">
        <v>5.2</v>
      </c>
      <c r="H1101" s="211">
        <v>18.470649999999999</v>
      </c>
      <c r="I1101" s="211">
        <v>10.32043</v>
      </c>
      <c r="J1101" s="211">
        <v>4.0697580000000002</v>
      </c>
      <c r="K1101" s="145">
        <v>79735</v>
      </c>
      <c r="L1101" s="198">
        <v>51</v>
      </c>
      <c r="M1101" s="199">
        <v>8.4</v>
      </c>
      <c r="N1101" s="140">
        <v>68307123</v>
      </c>
      <c r="O1101" s="145">
        <v>24816</v>
      </c>
      <c r="P1101" s="145">
        <v>19461</v>
      </c>
      <c r="Q1101" s="145">
        <v>7439</v>
      </c>
      <c r="R1101" s="145">
        <v>69825</v>
      </c>
      <c r="S1101" s="145">
        <v>32102</v>
      </c>
      <c r="T1101" s="145">
        <v>289</v>
      </c>
      <c r="U1101" s="145">
        <v>348</v>
      </c>
      <c r="V1101" s="145">
        <v>407</v>
      </c>
      <c r="W1101" s="145">
        <v>130</v>
      </c>
      <c r="X1101" s="145">
        <v>238</v>
      </c>
      <c r="Y1101" s="145">
        <v>341</v>
      </c>
      <c r="Z1101" s="145">
        <v>434</v>
      </c>
      <c r="AA1101" s="136">
        <f>ROUND((T1101+X1101)-MAX(0.3*(T1101-134-300),0),0)</f>
        <v>527</v>
      </c>
      <c r="AB1101" s="136">
        <f>ROUND((U1101+Y1101)-MAX(0.3*(U1101-134-300),0),0)</f>
        <v>689</v>
      </c>
      <c r="AC1101" s="136">
        <f>ROUND((V1101+Z1101)-MAX(0.3*(V1101-134-300),0),0)</f>
        <v>841</v>
      </c>
      <c r="AD1101" s="203">
        <v>2629.3333333333335</v>
      </c>
      <c r="AE1101" s="136">
        <v>531</v>
      </c>
      <c r="AF1101" s="136">
        <v>36</v>
      </c>
      <c r="AG1101" s="136">
        <f>SUM(AE1101:AF1101)</f>
        <v>567</v>
      </c>
      <c r="AH1101" s="136">
        <f>ROUND((AG1101+W1101)-MAX(0.3*(AG1101-134-300),0),0)</f>
        <v>657</v>
      </c>
      <c r="AI1101" s="203">
        <v>152</v>
      </c>
      <c r="AJ1101" s="204">
        <v>7.1</v>
      </c>
      <c r="AK1101" s="136">
        <v>0</v>
      </c>
      <c r="AL1101" s="136">
        <v>28</v>
      </c>
      <c r="AM1101" s="136">
        <v>14</v>
      </c>
      <c r="AN1101" s="6">
        <v>0.67</v>
      </c>
      <c r="AO1101" s="136">
        <v>9</v>
      </c>
      <c r="AP1101" s="136">
        <v>12</v>
      </c>
      <c r="AQ1101" s="6">
        <v>0.43</v>
      </c>
      <c r="AR1101" s="149">
        <v>7.6499999999999999E-2</v>
      </c>
      <c r="AS1101" s="149">
        <v>0.34</v>
      </c>
      <c r="AT1101" s="149">
        <v>0.4</v>
      </c>
      <c r="AU1101" s="149">
        <v>0.4</v>
      </c>
      <c r="AV1101" s="136">
        <v>364</v>
      </c>
      <c r="AW1101" s="136">
        <v>2428</v>
      </c>
      <c r="AX1101" s="136">
        <v>4008</v>
      </c>
      <c r="AY1101" s="136">
        <v>4008</v>
      </c>
      <c r="AZ1101" s="149">
        <v>7.6499999999999999E-2</v>
      </c>
      <c r="BA1101" s="149">
        <v>0.1598</v>
      </c>
      <c r="BB1101" s="149">
        <v>0.21060000000000001</v>
      </c>
      <c r="BC1101" s="149">
        <v>0.21060000000000001</v>
      </c>
      <c r="BD1101" s="138">
        <v>0</v>
      </c>
      <c r="BE1101" s="138"/>
      <c r="BF1101" s="138"/>
      <c r="BG1101" s="136">
        <v>0</v>
      </c>
      <c r="BH1101" s="6">
        <v>5.15</v>
      </c>
      <c r="BI1101" s="6">
        <v>5.15</v>
      </c>
      <c r="BJ1101" s="136">
        <v>27161</v>
      </c>
      <c r="BK1101" s="136">
        <v>7263</v>
      </c>
      <c r="BL1101" s="136">
        <v>680</v>
      </c>
      <c r="BM1101" s="136">
        <v>19218</v>
      </c>
      <c r="BN1101" s="238">
        <v>108567</v>
      </c>
      <c r="BO1101" s="136">
        <v>40646</v>
      </c>
      <c r="BP1101" s="136">
        <v>58090.537444444402</v>
      </c>
      <c r="BQ1101" s="136">
        <v>14949.0287888889</v>
      </c>
      <c r="BR1101" s="136">
        <v>120947.261188889</v>
      </c>
      <c r="BS1101" s="136">
        <v>25491.0248333333</v>
      </c>
      <c r="BT1101" s="136">
        <v>3889.8572777777799</v>
      </c>
      <c r="BU1101" s="136">
        <v>36065.324211111103</v>
      </c>
    </row>
    <row r="1102" spans="1:73">
      <c r="A1102" s="4" t="s">
        <v>100</v>
      </c>
      <c r="B1102" s="137">
        <v>30</v>
      </c>
      <c r="C1102" s="137">
        <v>2001</v>
      </c>
      <c r="D1102" s="190">
        <v>1255517</v>
      </c>
      <c r="E1102" s="141">
        <v>673778</v>
      </c>
      <c r="F1102" s="141">
        <v>23982</v>
      </c>
      <c r="G1102" s="191">
        <v>3.4</v>
      </c>
      <c r="H1102" s="211">
        <v>15.127319999999999</v>
      </c>
      <c r="I1102" s="211">
        <v>6.6756409999999997</v>
      </c>
      <c r="J1102" s="211">
        <v>1.455824</v>
      </c>
      <c r="K1102" s="145">
        <v>45404</v>
      </c>
      <c r="L1102" s="198">
        <v>16</v>
      </c>
      <c r="M1102" s="199">
        <v>5.2</v>
      </c>
      <c r="N1102" s="140">
        <v>46228337</v>
      </c>
      <c r="O1102" s="145">
        <v>12231</v>
      </c>
      <c r="P1102" s="145">
        <v>13495</v>
      </c>
      <c r="Q1102" s="145">
        <v>5659</v>
      </c>
      <c r="R1102" s="145">
        <v>35554</v>
      </c>
      <c r="S1102" s="145">
        <v>17951</v>
      </c>
      <c r="T1102" s="145">
        <v>506</v>
      </c>
      <c r="U1102" s="145">
        <v>600</v>
      </c>
      <c r="V1102" s="145">
        <v>638</v>
      </c>
      <c r="W1102" s="145">
        <v>130</v>
      </c>
      <c r="X1102" s="145">
        <v>238</v>
      </c>
      <c r="Y1102" s="145">
        <v>341</v>
      </c>
      <c r="Z1102" s="145">
        <v>434</v>
      </c>
      <c r="AA1102" s="136">
        <f>ROUND((T1102+X1102)-MAX(0.3*(T1102-134-300),0),0)</f>
        <v>722</v>
      </c>
      <c r="AB1102" s="136">
        <f>ROUND((U1102+Y1102)-MAX(0.3*(U1102-134-300),0),0)</f>
        <v>891</v>
      </c>
      <c r="AC1102" s="136">
        <f>ROUND((V1102+Z1102)-MAX(0.3*(V1102-134-300),0),0)</f>
        <v>1011</v>
      </c>
      <c r="AD1102" s="203">
        <v>1679.6666666666667</v>
      </c>
      <c r="AE1102" s="136">
        <v>531</v>
      </c>
      <c r="AF1102" s="136">
        <v>27</v>
      </c>
      <c r="AG1102" s="136">
        <f>SUM(AE1102:AF1102)</f>
        <v>558</v>
      </c>
      <c r="AH1102" s="136">
        <f>ROUND((AG1102+W1102)-MAX(0.3*(AG1102-134-300),0),0)</f>
        <v>651</v>
      </c>
      <c r="AI1102" s="203">
        <v>81</v>
      </c>
      <c r="AJ1102" s="204">
        <v>6.5</v>
      </c>
      <c r="AK1102" s="136">
        <v>1</v>
      </c>
      <c r="AL1102" s="136">
        <v>153</v>
      </c>
      <c r="AM1102" s="136">
        <v>244</v>
      </c>
      <c r="AN1102" s="6">
        <v>0.39</v>
      </c>
      <c r="AO1102" s="136">
        <v>12</v>
      </c>
      <c r="AP1102" s="136">
        <v>12</v>
      </c>
      <c r="AQ1102" s="6">
        <v>0.5</v>
      </c>
      <c r="AR1102" s="149">
        <v>7.6499999999999999E-2</v>
      </c>
      <c r="AS1102" s="149">
        <v>0.34</v>
      </c>
      <c r="AT1102" s="149">
        <v>0.4</v>
      </c>
      <c r="AU1102" s="149">
        <v>0.4</v>
      </c>
      <c r="AV1102" s="136">
        <v>364</v>
      </c>
      <c r="AW1102" s="136">
        <v>2428</v>
      </c>
      <c r="AX1102" s="136">
        <v>4008</v>
      </c>
      <c r="AY1102" s="136">
        <v>4008</v>
      </c>
      <c r="AZ1102" s="149">
        <v>7.6499999999999999E-2</v>
      </c>
      <c r="BA1102" s="149">
        <v>0.1598</v>
      </c>
      <c r="BB1102" s="149">
        <v>0.21060000000000001</v>
      </c>
      <c r="BC1102" s="149">
        <v>0.21060000000000001</v>
      </c>
      <c r="BD1102" s="138">
        <v>0</v>
      </c>
      <c r="BE1102" s="138"/>
      <c r="BF1102" s="138"/>
      <c r="BG1102" s="136">
        <v>0</v>
      </c>
      <c r="BH1102" s="6">
        <v>5.15</v>
      </c>
      <c r="BI1102" s="6">
        <v>5.15</v>
      </c>
      <c r="BJ1102" s="136">
        <v>11942</v>
      </c>
      <c r="BK1102" s="136">
        <v>944</v>
      </c>
      <c r="BL1102" s="136">
        <v>126</v>
      </c>
      <c r="BM1102" s="136">
        <v>10872</v>
      </c>
      <c r="BN1102" s="238">
        <v>83111</v>
      </c>
      <c r="BO1102" s="136">
        <v>16507</v>
      </c>
      <c r="BP1102" s="136">
        <v>18901.0713888889</v>
      </c>
      <c r="BQ1102" s="136">
        <v>7584.47647777778</v>
      </c>
      <c r="BR1102" s="136">
        <v>105864.317377778</v>
      </c>
      <c r="BS1102" s="136">
        <v>7259.4526888888904</v>
      </c>
      <c r="BT1102" s="136">
        <v>1381.4782111111101</v>
      </c>
      <c r="BU1102" s="136">
        <v>16500.179788888901</v>
      </c>
    </row>
    <row r="1103" spans="1:73">
      <c r="A1103" s="4" t="s">
        <v>101</v>
      </c>
      <c r="B1103" s="137">
        <v>31</v>
      </c>
      <c r="C1103" s="137">
        <v>2001</v>
      </c>
      <c r="D1103" s="190">
        <v>8492671</v>
      </c>
      <c r="E1103" s="141">
        <v>4106225</v>
      </c>
      <c r="F1103" s="141">
        <v>182601</v>
      </c>
      <c r="G1103" s="191">
        <v>4.3</v>
      </c>
      <c r="H1103" s="211">
        <v>16.983239999999999</v>
      </c>
      <c r="I1103" s="211">
        <v>8.0683039999999995</v>
      </c>
      <c r="J1103" s="211">
        <v>2.02311</v>
      </c>
      <c r="K1103" s="145">
        <v>372718</v>
      </c>
      <c r="L1103" s="198">
        <v>128</v>
      </c>
      <c r="M1103" s="199">
        <v>6.5</v>
      </c>
      <c r="N1103" s="140">
        <v>344672849</v>
      </c>
      <c r="O1103" s="145">
        <v>262189</v>
      </c>
      <c r="P1103" s="145">
        <v>113481</v>
      </c>
      <c r="Q1103" s="145">
        <v>45325</v>
      </c>
      <c r="R1103" s="145">
        <v>317579</v>
      </c>
      <c r="S1103" s="145">
        <v>144067</v>
      </c>
      <c r="T1103" s="145">
        <v>322</v>
      </c>
      <c r="U1103" s="145">
        <v>424</v>
      </c>
      <c r="V1103" s="145">
        <v>488</v>
      </c>
      <c r="W1103" s="145">
        <v>130</v>
      </c>
      <c r="X1103" s="145">
        <v>238</v>
      </c>
      <c r="Y1103" s="145">
        <v>341</v>
      </c>
      <c r="Z1103" s="145">
        <v>434</v>
      </c>
      <c r="AA1103" s="136">
        <f>ROUND((T1103+X1103)-MAX(0.3*(T1103-134-300),0),0)</f>
        <v>560</v>
      </c>
      <c r="AB1103" s="136">
        <f>ROUND((U1103+Y1103)-MAX(0.3*(U1103-134-300),0),0)</f>
        <v>765</v>
      </c>
      <c r="AC1103" s="136">
        <f>ROUND((V1103+Z1103)-MAX(0.3*(V1103-134-300),0),0)</f>
        <v>906</v>
      </c>
      <c r="AD1103" s="203">
        <v>16700.583333333332</v>
      </c>
      <c r="AE1103" s="136">
        <v>531</v>
      </c>
      <c r="AF1103" s="136">
        <v>31</v>
      </c>
      <c r="AG1103" s="136">
        <f>SUM(AE1103:AF1103)</f>
        <v>562</v>
      </c>
      <c r="AH1103" s="136">
        <f>ROUND((AG1103+W1103)-MAX(0.3*(AG1103-134-300),0),0)</f>
        <v>654</v>
      </c>
      <c r="AI1103" s="203">
        <v>683</v>
      </c>
      <c r="AJ1103" s="204">
        <v>8.1</v>
      </c>
      <c r="AK1103" s="136">
        <v>0</v>
      </c>
      <c r="AL1103" s="136">
        <v>32</v>
      </c>
      <c r="AM1103" s="136">
        <v>48</v>
      </c>
      <c r="AN1103" s="6">
        <v>0.4</v>
      </c>
      <c r="AO1103" s="136">
        <v>16</v>
      </c>
      <c r="AP1103" s="136">
        <v>24</v>
      </c>
      <c r="AQ1103" s="6">
        <v>0.4</v>
      </c>
      <c r="AR1103" s="149">
        <v>7.6499999999999999E-2</v>
      </c>
      <c r="AS1103" s="149">
        <v>0.34</v>
      </c>
      <c r="AT1103" s="149">
        <v>0.4</v>
      </c>
      <c r="AU1103" s="149">
        <v>0.4</v>
      </c>
      <c r="AV1103" s="136">
        <v>364</v>
      </c>
      <c r="AW1103" s="136">
        <v>2428</v>
      </c>
      <c r="AX1103" s="136">
        <v>4008</v>
      </c>
      <c r="AY1103" s="136">
        <v>4008</v>
      </c>
      <c r="AZ1103" s="149">
        <v>7.6499999999999999E-2</v>
      </c>
      <c r="BA1103" s="149">
        <v>0.1598</v>
      </c>
      <c r="BB1103" s="149">
        <v>0.21060000000000001</v>
      </c>
      <c r="BC1103" s="149">
        <v>0.21060000000000001</v>
      </c>
      <c r="BD1103" s="138">
        <v>0.15</v>
      </c>
      <c r="BE1103" s="138"/>
      <c r="BF1103" s="138"/>
      <c r="BG1103" s="136">
        <v>1</v>
      </c>
      <c r="BH1103" s="6">
        <v>5.15</v>
      </c>
      <c r="BI1103" s="6">
        <v>5.15</v>
      </c>
      <c r="BJ1103" s="136">
        <v>147747</v>
      </c>
      <c r="BK1103" s="136">
        <v>34101</v>
      </c>
      <c r="BL1103" s="136">
        <v>1067</v>
      </c>
      <c r="BM1103" s="136">
        <v>112579</v>
      </c>
      <c r="BN1103" s="238">
        <v>779095</v>
      </c>
      <c r="BO1103" s="136">
        <v>128577</v>
      </c>
      <c r="BP1103" s="136">
        <v>261522.21956666699</v>
      </c>
      <c r="BQ1103" s="136">
        <v>51523.090944444397</v>
      </c>
      <c r="BR1103" s="136">
        <v>588152.46314444405</v>
      </c>
      <c r="BS1103" s="136">
        <v>71287.389188888905</v>
      </c>
      <c r="BT1103" s="136">
        <v>6198.8706666666703</v>
      </c>
      <c r="BU1103" s="136">
        <v>89531.823088888894</v>
      </c>
    </row>
    <row r="1104" spans="1:73">
      <c r="A1104" s="4" t="s">
        <v>102</v>
      </c>
      <c r="B1104" s="137">
        <v>32</v>
      </c>
      <c r="C1104" s="137">
        <v>2001</v>
      </c>
      <c r="D1104" s="190">
        <v>1831690</v>
      </c>
      <c r="E1104" s="141">
        <v>815642</v>
      </c>
      <c r="F1104" s="141">
        <v>42307</v>
      </c>
      <c r="G1104" s="191">
        <v>4.9000000000000004</v>
      </c>
      <c r="H1104" s="211">
        <v>28.500689999999999</v>
      </c>
      <c r="I1104" s="211">
        <v>15.63893</v>
      </c>
      <c r="J1104" s="211">
        <v>3.7476609999999999</v>
      </c>
      <c r="K1104" s="145">
        <v>57088</v>
      </c>
      <c r="L1104" s="198">
        <v>45</v>
      </c>
      <c r="M1104" s="199">
        <v>8.6</v>
      </c>
      <c r="N1104" s="140">
        <v>45083587</v>
      </c>
      <c r="O1104" s="145">
        <v>27717</v>
      </c>
      <c r="P1104" s="145">
        <v>55143</v>
      </c>
      <c r="Q1104" s="145">
        <v>19322</v>
      </c>
      <c r="R1104" s="145">
        <v>163245</v>
      </c>
      <c r="S1104" s="145">
        <v>62484</v>
      </c>
      <c r="T1104" s="145">
        <v>360</v>
      </c>
      <c r="U1104" s="145">
        <v>439</v>
      </c>
      <c r="V1104" s="145">
        <v>519</v>
      </c>
      <c r="W1104" s="145">
        <v>130</v>
      </c>
      <c r="X1104" s="145">
        <v>238</v>
      </c>
      <c r="Y1104" s="145">
        <v>341</v>
      </c>
      <c r="Z1104" s="145">
        <v>434</v>
      </c>
      <c r="AA1104" s="136">
        <f>ROUND((T1104+X1104)-MAX(0.3*(T1104-134-300),0),0)</f>
        <v>598</v>
      </c>
      <c r="AB1104" s="136">
        <f>ROUND((U1104+Y1104)-MAX(0.3*(U1104-134-300),0),0)</f>
        <v>779</v>
      </c>
      <c r="AC1104" s="136">
        <f>ROUND((V1104+Z1104)-MAX(0.3*(V1104-134-300),0),0)</f>
        <v>928</v>
      </c>
      <c r="AD1104" s="203">
        <v>4115</v>
      </c>
      <c r="AE1104" s="136">
        <v>531</v>
      </c>
      <c r="AF1104" s="136">
        <v>0</v>
      </c>
      <c r="AG1104" s="136">
        <f>SUM(AE1104:AF1104)</f>
        <v>531</v>
      </c>
      <c r="AH1104" s="136">
        <f>ROUND((AG1104+W1104)-MAX(0.3*(AG1104-134-300),0),0)</f>
        <v>632</v>
      </c>
      <c r="AI1104" s="203">
        <v>323</v>
      </c>
      <c r="AJ1104" s="204">
        <v>18</v>
      </c>
      <c r="AK1104" s="136">
        <v>0</v>
      </c>
      <c r="AL1104" s="136">
        <v>40</v>
      </c>
      <c r="AM1104" s="136">
        <v>30</v>
      </c>
      <c r="AN1104" s="6">
        <v>0.56999999999999995</v>
      </c>
      <c r="AO1104" s="136">
        <v>25</v>
      </c>
      <c r="AP1104" s="136">
        <v>17</v>
      </c>
      <c r="AQ1104" s="6">
        <v>0.6</v>
      </c>
      <c r="AR1104" s="149">
        <v>7.6499999999999999E-2</v>
      </c>
      <c r="AS1104" s="149">
        <v>0.34</v>
      </c>
      <c r="AT1104" s="149">
        <v>0.4</v>
      </c>
      <c r="AU1104" s="149">
        <v>0.4</v>
      </c>
      <c r="AV1104" s="136">
        <v>364</v>
      </c>
      <c r="AW1104" s="136">
        <v>2428</v>
      </c>
      <c r="AX1104" s="136">
        <v>4008</v>
      </c>
      <c r="AY1104" s="136">
        <v>4008</v>
      </c>
      <c r="AZ1104" s="149">
        <v>7.6499999999999999E-2</v>
      </c>
      <c r="BA1104" s="149">
        <v>0.1598</v>
      </c>
      <c r="BB1104" s="149">
        <v>0.21060000000000001</v>
      </c>
      <c r="BC1104" s="149">
        <v>0.21060000000000001</v>
      </c>
      <c r="BD1104" s="138">
        <v>0</v>
      </c>
      <c r="BE1104" s="138"/>
      <c r="BF1104" s="138"/>
      <c r="BG1104" s="136">
        <v>0</v>
      </c>
      <c r="BH1104" s="6">
        <v>5.15</v>
      </c>
      <c r="BI1104" s="6">
        <v>4.25</v>
      </c>
      <c r="BJ1104" s="136">
        <v>47579</v>
      </c>
      <c r="BK1104" s="136">
        <v>8814</v>
      </c>
      <c r="BL1104" s="136">
        <v>554</v>
      </c>
      <c r="BM1104" s="136">
        <v>38211</v>
      </c>
      <c r="BN1104" s="238">
        <v>333567</v>
      </c>
      <c r="BO1104" s="136">
        <v>59464</v>
      </c>
      <c r="BP1104" s="136">
        <v>125626.77442222201</v>
      </c>
      <c r="BQ1104" s="136">
        <v>22075.132711111099</v>
      </c>
      <c r="BR1104" s="136">
        <v>195227.85568888899</v>
      </c>
      <c r="BS1104" s="136">
        <v>63441.659</v>
      </c>
      <c r="BT1104" s="136">
        <v>7825.3250888888897</v>
      </c>
      <c r="BU1104" s="136">
        <v>82773.942233333306</v>
      </c>
    </row>
    <row r="1105" spans="1:73">
      <c r="A1105" s="4" t="s">
        <v>103</v>
      </c>
      <c r="B1105" s="137">
        <v>33</v>
      </c>
      <c r="C1105" s="137">
        <v>2001</v>
      </c>
      <c r="D1105" s="190">
        <v>19082838</v>
      </c>
      <c r="E1105" s="141">
        <v>8709897</v>
      </c>
      <c r="F1105" s="141">
        <v>441848</v>
      </c>
      <c r="G1105" s="191">
        <v>4.8</v>
      </c>
      <c r="H1105" s="211">
        <v>17.785799999999998</v>
      </c>
      <c r="I1105" s="211">
        <v>9.9931529999999995</v>
      </c>
      <c r="J1105" s="211">
        <v>2.4908619999999999</v>
      </c>
      <c r="K1105" s="145">
        <v>861726</v>
      </c>
      <c r="L1105" s="198">
        <v>237</v>
      </c>
      <c r="M1105" s="199">
        <v>5</v>
      </c>
      <c r="N1105" s="140">
        <v>709589003</v>
      </c>
      <c r="O1105" s="145">
        <v>1924986</v>
      </c>
      <c r="P1105" s="145">
        <v>613353</v>
      </c>
      <c r="Q1105" s="145">
        <v>226921</v>
      </c>
      <c r="R1105" s="145">
        <v>1353542</v>
      </c>
      <c r="S1105" s="145">
        <v>683969</v>
      </c>
      <c r="T1105" s="145">
        <v>468</v>
      </c>
      <c r="U1105" s="145">
        <v>577</v>
      </c>
      <c r="V1105" s="145">
        <v>687</v>
      </c>
      <c r="W1105" s="145">
        <v>130</v>
      </c>
      <c r="X1105" s="145">
        <v>238</v>
      </c>
      <c r="Y1105" s="145">
        <v>341</v>
      </c>
      <c r="Z1105" s="145">
        <v>434</v>
      </c>
      <c r="AA1105" s="136">
        <f>ROUND((T1105+X1105)-MAX(0.3*(T1105-134-300),0),0)</f>
        <v>696</v>
      </c>
      <c r="AB1105" s="136">
        <f>ROUND((U1105+Y1105)-MAX(0.3*(U1105-134-300),0),0)</f>
        <v>875</v>
      </c>
      <c r="AC1105" s="136">
        <f>ROUND((V1105+Z1105)-MAX(0.3*(V1105-134-300),0),0)</f>
        <v>1045</v>
      </c>
      <c r="AD1105" s="203">
        <v>62520.666666666664</v>
      </c>
      <c r="AE1105" s="136">
        <v>531</v>
      </c>
      <c r="AF1105" s="136">
        <v>87</v>
      </c>
      <c r="AG1105" s="136">
        <f>SUM(AE1105:AF1105)</f>
        <v>618</v>
      </c>
      <c r="AH1105" s="136">
        <f>ROUND((AG1105+W1105)-MAX(0.3*(AG1105-134-300),0),0)</f>
        <v>693</v>
      </c>
      <c r="AI1105" s="203">
        <v>2664</v>
      </c>
      <c r="AJ1105" s="204">
        <v>14.2</v>
      </c>
      <c r="AK1105" s="136">
        <v>0</v>
      </c>
      <c r="AL1105" s="136">
        <v>98</v>
      </c>
      <c r="AM1105" s="136">
        <v>52</v>
      </c>
      <c r="AN1105" s="6">
        <v>0.65</v>
      </c>
      <c r="AO1105" s="136">
        <v>23</v>
      </c>
      <c r="AP1105" s="136">
        <v>36</v>
      </c>
      <c r="AQ1105" s="6">
        <v>0.39</v>
      </c>
      <c r="AR1105" s="149">
        <v>7.6499999999999999E-2</v>
      </c>
      <c r="AS1105" s="149">
        <v>0.34</v>
      </c>
      <c r="AT1105" s="149">
        <v>0.4</v>
      </c>
      <c r="AU1105" s="149">
        <v>0.4</v>
      </c>
      <c r="AV1105" s="136">
        <v>364</v>
      </c>
      <c r="AW1105" s="136">
        <v>2428</v>
      </c>
      <c r="AX1105" s="136">
        <v>4008</v>
      </c>
      <c r="AY1105" s="136">
        <v>4008</v>
      </c>
      <c r="AZ1105" s="149">
        <v>7.6499999999999999E-2</v>
      </c>
      <c r="BA1105" s="149">
        <v>0.1598</v>
      </c>
      <c r="BB1105" s="149">
        <v>0.21060000000000001</v>
      </c>
      <c r="BC1105" s="149">
        <v>0.21060000000000001</v>
      </c>
      <c r="BD1105" s="138">
        <v>0.25</v>
      </c>
      <c r="BE1105" s="138"/>
      <c r="BF1105" s="138"/>
      <c r="BG1105" s="136">
        <v>1</v>
      </c>
      <c r="BH1105" s="6">
        <v>5.15</v>
      </c>
      <c r="BI1105" s="6">
        <v>5.15</v>
      </c>
      <c r="BJ1105" s="136">
        <v>622764</v>
      </c>
      <c r="BK1105" s="136">
        <v>137622</v>
      </c>
      <c r="BL1105" s="136">
        <v>3271</v>
      </c>
      <c r="BM1105" s="136">
        <v>481871</v>
      </c>
      <c r="BN1105" s="238">
        <v>2872866</v>
      </c>
      <c r="BO1105" s="136">
        <v>460252</v>
      </c>
      <c r="BP1105" s="136">
        <v>997095.62805555598</v>
      </c>
      <c r="BQ1105" s="136">
        <v>141134.22534444401</v>
      </c>
      <c r="BR1105" s="136">
        <v>1777982.9797444399</v>
      </c>
      <c r="BS1105" s="136">
        <v>358684.72962222202</v>
      </c>
      <c r="BT1105" s="136">
        <v>33268.062955555601</v>
      </c>
      <c r="BU1105" s="136">
        <v>460463.98178888898</v>
      </c>
    </row>
    <row r="1106" spans="1:73">
      <c r="A1106" s="4" t="s">
        <v>104</v>
      </c>
      <c r="B1106" s="137">
        <v>34</v>
      </c>
      <c r="C1106" s="137">
        <v>2001</v>
      </c>
      <c r="D1106" s="190">
        <v>8210122</v>
      </c>
      <c r="E1106" s="141">
        <v>3966798</v>
      </c>
      <c r="F1106" s="141">
        <v>231540</v>
      </c>
      <c r="G1106" s="191">
        <v>5.5</v>
      </c>
      <c r="H1106" s="211">
        <v>24.46256</v>
      </c>
      <c r="I1106" s="211">
        <v>14.024789999999999</v>
      </c>
      <c r="J1106" s="211">
        <v>3.6572719999999999</v>
      </c>
      <c r="K1106" s="145">
        <v>289231</v>
      </c>
      <c r="L1106" s="198">
        <v>143</v>
      </c>
      <c r="M1106" s="199">
        <v>6.5</v>
      </c>
      <c r="N1106" s="140">
        <v>227904776</v>
      </c>
      <c r="O1106" s="145">
        <v>59931</v>
      </c>
      <c r="P1106" s="145">
        <v>93366</v>
      </c>
      <c r="Q1106" s="145">
        <v>43497</v>
      </c>
      <c r="R1106" s="145">
        <v>493672</v>
      </c>
      <c r="S1106" s="145">
        <v>213420</v>
      </c>
      <c r="T1106" s="145">
        <v>236</v>
      </c>
      <c r="U1106" s="145">
        <v>272</v>
      </c>
      <c r="V1106" s="145">
        <v>297</v>
      </c>
      <c r="W1106" s="145">
        <v>130</v>
      </c>
      <c r="X1106" s="145">
        <v>238</v>
      </c>
      <c r="Y1106" s="145">
        <v>341</v>
      </c>
      <c r="Z1106" s="145">
        <v>434</v>
      </c>
      <c r="AA1106" s="136">
        <f>ROUND((T1106+X1106)-MAX(0.3*(T1106-134-300),0),0)</f>
        <v>474</v>
      </c>
      <c r="AB1106" s="136">
        <f>ROUND((U1106+Y1106)-MAX(0.3*(U1106-134-300),0),0)</f>
        <v>613</v>
      </c>
      <c r="AC1106" s="136">
        <f>ROUND((V1106+Z1106)-MAX(0.3*(V1106-134-300),0),0)</f>
        <v>731</v>
      </c>
      <c r="AD1106" s="203">
        <v>22578.5</v>
      </c>
      <c r="AE1106" s="136">
        <v>531</v>
      </c>
      <c r="AF1106" s="136">
        <v>0</v>
      </c>
      <c r="AG1106" s="136">
        <f>SUM(AE1106:AF1106)</f>
        <v>531</v>
      </c>
      <c r="AH1106" s="136">
        <f>ROUND((AG1106+W1106)-MAX(0.3*(AG1106-134-300),0),0)</f>
        <v>632</v>
      </c>
      <c r="AI1106" s="203">
        <v>1013</v>
      </c>
      <c r="AJ1106" s="204">
        <v>12.5</v>
      </c>
      <c r="AK1106" s="136">
        <v>1</v>
      </c>
      <c r="AL1106" s="136">
        <v>66</v>
      </c>
      <c r="AM1106" s="136">
        <v>54</v>
      </c>
      <c r="AN1106" s="6">
        <v>0.55000000000000004</v>
      </c>
      <c r="AO1106" s="136">
        <v>35</v>
      </c>
      <c r="AP1106" s="136">
        <v>15</v>
      </c>
      <c r="AQ1106" s="6">
        <v>0.7</v>
      </c>
      <c r="AR1106" s="149">
        <v>7.6499999999999999E-2</v>
      </c>
      <c r="AS1106" s="149">
        <v>0.34</v>
      </c>
      <c r="AT1106" s="149">
        <v>0.4</v>
      </c>
      <c r="AU1106" s="149">
        <v>0.4</v>
      </c>
      <c r="AV1106" s="136">
        <v>364</v>
      </c>
      <c r="AW1106" s="136">
        <v>2428</v>
      </c>
      <c r="AX1106" s="136">
        <v>4008</v>
      </c>
      <c r="AY1106" s="136">
        <v>4008</v>
      </c>
      <c r="AZ1106" s="149">
        <v>7.6499999999999999E-2</v>
      </c>
      <c r="BA1106" s="149">
        <v>0.1598</v>
      </c>
      <c r="BB1106" s="149">
        <v>0.21060000000000001</v>
      </c>
      <c r="BC1106" s="149">
        <v>0.21060000000000001</v>
      </c>
      <c r="BD1106" s="138">
        <v>0</v>
      </c>
      <c r="BE1106" s="138"/>
      <c r="BF1106" s="138"/>
      <c r="BG1106" s="136">
        <v>0</v>
      </c>
      <c r="BH1106" s="6">
        <v>5.15</v>
      </c>
      <c r="BI1106" s="6">
        <v>5.15</v>
      </c>
      <c r="BJ1106" s="136">
        <v>191630</v>
      </c>
      <c r="BK1106" s="136">
        <v>31916</v>
      </c>
      <c r="BL1106" s="136">
        <v>2068</v>
      </c>
      <c r="BM1106" s="136">
        <v>157646</v>
      </c>
      <c r="BN1106" s="238">
        <v>1056331</v>
      </c>
      <c r="BO1106" s="136">
        <v>200678</v>
      </c>
      <c r="BP1106" s="136">
        <v>362012.896411111</v>
      </c>
      <c r="BQ1106" s="136">
        <v>87525.525033333295</v>
      </c>
      <c r="BR1106" s="136">
        <v>834327.58003333304</v>
      </c>
      <c r="BS1106" s="136">
        <v>183426.60980000001</v>
      </c>
      <c r="BT1106" s="136">
        <v>27729.585222222198</v>
      </c>
      <c r="BU1106" s="136">
        <v>275417.95515555597</v>
      </c>
    </row>
    <row r="1107" spans="1:73">
      <c r="A1107" s="4" t="s">
        <v>105</v>
      </c>
      <c r="B1107" s="137">
        <v>35</v>
      </c>
      <c r="C1107" s="137">
        <v>2001</v>
      </c>
      <c r="D1107" s="190">
        <v>639062</v>
      </c>
      <c r="E1107" s="141">
        <v>331820</v>
      </c>
      <c r="F1107" s="141">
        <v>9996</v>
      </c>
      <c r="G1107" s="191">
        <v>2.9</v>
      </c>
      <c r="H1107" s="211">
        <v>15.66896</v>
      </c>
      <c r="I1107" s="211">
        <v>8.8969009999999997</v>
      </c>
      <c r="J1107" s="211">
        <v>2.1355559999999998</v>
      </c>
      <c r="K1107" s="145">
        <v>19344</v>
      </c>
      <c r="L1107" s="198">
        <v>7</v>
      </c>
      <c r="M1107" s="199">
        <v>5.4</v>
      </c>
      <c r="N1107" s="140">
        <v>17036787</v>
      </c>
      <c r="O1107" s="145">
        <v>92715</v>
      </c>
      <c r="P1107" s="145">
        <v>7784</v>
      </c>
      <c r="Q1107" s="145">
        <v>2999</v>
      </c>
      <c r="R1107" s="145">
        <v>37755</v>
      </c>
      <c r="S1107" s="145">
        <v>15921</v>
      </c>
      <c r="T1107" s="145">
        <v>363</v>
      </c>
      <c r="U1107" s="145">
        <v>457</v>
      </c>
      <c r="V1107" s="145">
        <v>549</v>
      </c>
      <c r="W1107" s="145">
        <v>130</v>
      </c>
      <c r="X1107" s="145">
        <v>238</v>
      </c>
      <c r="Y1107" s="145">
        <v>341</v>
      </c>
      <c r="Z1107" s="145">
        <v>434</v>
      </c>
      <c r="AA1107" s="136">
        <f>ROUND((T1107+X1107)-MAX(0.3*(T1107-134-300),0),0)</f>
        <v>601</v>
      </c>
      <c r="AB1107" s="136">
        <f>ROUND((U1107+Y1107)-MAX(0.3*(U1107-134-300),0),0)</f>
        <v>791</v>
      </c>
      <c r="AC1107" s="136">
        <f>ROUND((V1107+Z1107)-MAX(0.3*(V1107-134-300),0),0)</f>
        <v>949</v>
      </c>
      <c r="AD1107" s="203">
        <v>811.66666666666663</v>
      </c>
      <c r="AE1107" s="136">
        <v>531</v>
      </c>
      <c r="AF1107" s="136">
        <v>0</v>
      </c>
      <c r="AG1107" s="136">
        <f>SUM(AE1107:AF1107)</f>
        <v>531</v>
      </c>
      <c r="AH1107" s="136">
        <f>ROUND((AG1107+W1107)-MAX(0.3*(AG1107-134-300),0),0)</f>
        <v>632</v>
      </c>
      <c r="AI1107" s="203">
        <v>86</v>
      </c>
      <c r="AJ1107" s="204">
        <v>13.8</v>
      </c>
      <c r="AK1107" s="136">
        <v>0</v>
      </c>
      <c r="AL1107" s="136">
        <v>34</v>
      </c>
      <c r="AM1107" s="136">
        <v>63</v>
      </c>
      <c r="AN1107" s="6">
        <v>0.35</v>
      </c>
      <c r="AO1107" s="136">
        <v>18</v>
      </c>
      <c r="AP1107" s="136">
        <v>31</v>
      </c>
      <c r="AQ1107" s="6">
        <v>0.37</v>
      </c>
      <c r="AR1107" s="149">
        <v>7.6499999999999999E-2</v>
      </c>
      <c r="AS1107" s="149">
        <v>0.34</v>
      </c>
      <c r="AT1107" s="149">
        <v>0.4</v>
      </c>
      <c r="AU1107" s="149">
        <v>0.4</v>
      </c>
      <c r="AV1107" s="136">
        <v>364</v>
      </c>
      <c r="AW1107" s="136">
        <v>2428</v>
      </c>
      <c r="AX1107" s="136">
        <v>4008</v>
      </c>
      <c r="AY1107" s="136">
        <v>4008</v>
      </c>
      <c r="AZ1107" s="149">
        <v>7.6499999999999999E-2</v>
      </c>
      <c r="BA1107" s="149">
        <v>0.1598</v>
      </c>
      <c r="BB1107" s="149">
        <v>0.21060000000000001</v>
      </c>
      <c r="BC1107" s="149">
        <v>0.21060000000000001</v>
      </c>
      <c r="BD1107" s="138">
        <v>0</v>
      </c>
      <c r="BE1107" s="138"/>
      <c r="BF1107" s="138"/>
      <c r="BG1107" s="136">
        <v>0</v>
      </c>
      <c r="BH1107" s="6">
        <v>5.15</v>
      </c>
      <c r="BI1107" s="6">
        <v>5.15</v>
      </c>
      <c r="BJ1107" s="136">
        <v>8129</v>
      </c>
      <c r="BK1107" s="136">
        <v>1277</v>
      </c>
      <c r="BL1107" s="136">
        <v>86</v>
      </c>
      <c r="BM1107" s="136">
        <v>6766</v>
      </c>
      <c r="BN1107" s="238">
        <v>46620</v>
      </c>
      <c r="BO1107" s="136">
        <v>14053</v>
      </c>
      <c r="BP1107" s="136">
        <v>20193.903999999999</v>
      </c>
      <c r="BQ1107" s="136">
        <v>7610.6403</v>
      </c>
      <c r="BR1107" s="136">
        <v>79383.914688888894</v>
      </c>
      <c r="BS1107" s="136">
        <v>7384.9033888888898</v>
      </c>
      <c r="BT1107" s="136">
        <v>1320.9565444444399</v>
      </c>
      <c r="BU1107" s="136">
        <v>13333.213466666701</v>
      </c>
    </row>
    <row r="1108" spans="1:73">
      <c r="A1108" s="4" t="s">
        <v>106</v>
      </c>
      <c r="B1108" s="137">
        <v>36</v>
      </c>
      <c r="C1108" s="137">
        <v>2001</v>
      </c>
      <c r="D1108" s="190">
        <v>11387404</v>
      </c>
      <c r="E1108" s="141">
        <v>5567130</v>
      </c>
      <c r="F1108" s="141">
        <v>249702</v>
      </c>
      <c r="G1108" s="191">
        <v>4.3</v>
      </c>
      <c r="H1108" s="211">
        <v>19.14348</v>
      </c>
      <c r="I1108" s="211">
        <v>12.099919999999999</v>
      </c>
      <c r="J1108" s="211">
        <v>3.691986</v>
      </c>
      <c r="K1108" s="145">
        <v>396835</v>
      </c>
      <c r="L1108" s="198">
        <v>122</v>
      </c>
      <c r="M1108" s="199">
        <v>4.4000000000000004</v>
      </c>
      <c r="N1108" s="140">
        <v>332936158</v>
      </c>
      <c r="O1108" s="145">
        <v>1901158</v>
      </c>
      <c r="P1108" s="145">
        <v>199352</v>
      </c>
      <c r="Q1108" s="145">
        <v>85005</v>
      </c>
      <c r="R1108" s="145">
        <v>640503</v>
      </c>
      <c r="S1108" s="145">
        <v>292221</v>
      </c>
      <c r="T1108" s="145">
        <v>305</v>
      </c>
      <c r="U1108" s="145">
        <v>373</v>
      </c>
      <c r="V1108" s="145">
        <v>461</v>
      </c>
      <c r="W1108" s="145">
        <v>130</v>
      </c>
      <c r="X1108" s="145">
        <v>238</v>
      </c>
      <c r="Y1108" s="145">
        <v>341</v>
      </c>
      <c r="Z1108" s="145">
        <v>434</v>
      </c>
      <c r="AA1108" s="136">
        <f>ROUND((T1108+X1108)-MAX(0.3*(T1108-134-300),0),0)</f>
        <v>543</v>
      </c>
      <c r="AB1108" s="136">
        <f>ROUND((U1108+Y1108)-MAX(0.3*(U1108-134-300),0),0)</f>
        <v>714</v>
      </c>
      <c r="AC1108" s="136">
        <f>ROUND((V1108+Z1108)-MAX(0.3*(V1108-134-300),0),0)</f>
        <v>887</v>
      </c>
      <c r="AD1108" s="203">
        <v>38127.083333333336</v>
      </c>
      <c r="AE1108" s="136">
        <v>531</v>
      </c>
      <c r="AF1108" s="136">
        <v>0</v>
      </c>
      <c r="AG1108" s="136">
        <f>SUM(AE1108:AF1108)</f>
        <v>531</v>
      </c>
      <c r="AH1108" s="136">
        <f>ROUND((AG1108+W1108)-MAX(0.3*(AG1108-134-300),0),0)</f>
        <v>632</v>
      </c>
      <c r="AI1108" s="203">
        <v>1174</v>
      </c>
      <c r="AJ1108" s="204">
        <v>10.5</v>
      </c>
      <c r="AK1108" s="136">
        <v>0</v>
      </c>
      <c r="AL1108" s="136">
        <v>39</v>
      </c>
      <c r="AM1108" s="136">
        <v>59</v>
      </c>
      <c r="AN1108" s="6">
        <v>0.4</v>
      </c>
      <c r="AO1108" s="136">
        <v>12</v>
      </c>
      <c r="AP1108" s="136">
        <v>21</v>
      </c>
      <c r="AQ1108" s="6">
        <v>0.36</v>
      </c>
      <c r="AR1108" s="149">
        <v>7.6499999999999999E-2</v>
      </c>
      <c r="AS1108" s="149">
        <v>0.34</v>
      </c>
      <c r="AT1108" s="149">
        <v>0.4</v>
      </c>
      <c r="AU1108" s="149">
        <v>0.4</v>
      </c>
      <c r="AV1108" s="136">
        <v>364</v>
      </c>
      <c r="AW1108" s="136">
        <v>2428</v>
      </c>
      <c r="AX1108" s="136">
        <v>4008</v>
      </c>
      <c r="AY1108" s="136">
        <v>4008</v>
      </c>
      <c r="AZ1108" s="149">
        <v>7.6499999999999999E-2</v>
      </c>
      <c r="BA1108" s="149">
        <v>0.1598</v>
      </c>
      <c r="BB1108" s="149">
        <v>0.21060000000000001</v>
      </c>
      <c r="BC1108" s="149">
        <v>0.21060000000000001</v>
      </c>
      <c r="BD1108" s="138">
        <v>0</v>
      </c>
      <c r="BE1108" s="138"/>
      <c r="BF1108" s="138"/>
      <c r="BG1108" s="136">
        <v>0</v>
      </c>
      <c r="BH1108" s="6">
        <v>5.15</v>
      </c>
      <c r="BI1108" s="6">
        <v>4.25</v>
      </c>
      <c r="BJ1108" s="136">
        <v>241763</v>
      </c>
      <c r="BK1108" s="136">
        <v>16929</v>
      </c>
      <c r="BL1108" s="136">
        <v>2193</v>
      </c>
      <c r="BM1108" s="136">
        <v>222641</v>
      </c>
      <c r="BN1108" s="238">
        <v>1257154</v>
      </c>
      <c r="BO1108" s="136">
        <v>247092</v>
      </c>
      <c r="BP1108" s="136">
        <v>357850.422333333</v>
      </c>
      <c r="BQ1108" s="136">
        <v>79596.945177777801</v>
      </c>
      <c r="BR1108" s="136">
        <v>999069.279644444</v>
      </c>
      <c r="BS1108" s="136">
        <v>148640.70694444401</v>
      </c>
      <c r="BT1108" s="136">
        <v>12976.519322222201</v>
      </c>
      <c r="BU1108" s="136">
        <v>191023.85233333299</v>
      </c>
    </row>
    <row r="1109" spans="1:73">
      <c r="A1109" s="4" t="s">
        <v>107</v>
      </c>
      <c r="B1109" s="137">
        <v>37</v>
      </c>
      <c r="C1109" s="137">
        <v>2001</v>
      </c>
      <c r="D1109" s="190">
        <v>3467100</v>
      </c>
      <c r="E1109" s="141">
        <v>1614572</v>
      </c>
      <c r="F1109" s="141">
        <v>61363</v>
      </c>
      <c r="G1109" s="191">
        <v>3.7</v>
      </c>
      <c r="H1109" s="211">
        <v>24.841709999999999</v>
      </c>
      <c r="I1109" s="211">
        <v>14.23488</v>
      </c>
      <c r="J1109" s="211">
        <v>4.4805910000000004</v>
      </c>
      <c r="K1109" s="145">
        <v>97925</v>
      </c>
      <c r="L1109" s="198">
        <v>106</v>
      </c>
      <c r="M1109" s="199">
        <v>11.5</v>
      </c>
      <c r="N1109" s="140">
        <v>87908711</v>
      </c>
      <c r="O1109" s="145">
        <v>173270</v>
      </c>
      <c r="P1109" s="145">
        <v>34810</v>
      </c>
      <c r="Q1109" s="145">
        <v>13934</v>
      </c>
      <c r="R1109" s="145">
        <v>271001</v>
      </c>
      <c r="S1109" s="145">
        <v>113374</v>
      </c>
      <c r="T1109" s="145">
        <v>225</v>
      </c>
      <c r="U1109" s="145">
        <v>292</v>
      </c>
      <c r="V1109" s="145">
        <v>361</v>
      </c>
      <c r="W1109" s="145">
        <v>130</v>
      </c>
      <c r="X1109" s="145">
        <v>238</v>
      </c>
      <c r="Y1109" s="145">
        <v>341</v>
      </c>
      <c r="Z1109" s="145">
        <v>434</v>
      </c>
      <c r="AA1109" s="136">
        <f>ROUND((T1109+X1109)-MAX(0.3*(T1109-134-300),0),0)</f>
        <v>463</v>
      </c>
      <c r="AB1109" s="136">
        <f>ROUND((U1109+Y1109)-MAX(0.3*(U1109-134-300),0),0)</f>
        <v>633</v>
      </c>
      <c r="AC1109" s="136">
        <f>ROUND((V1109+Z1109)-MAX(0.3*(V1109-134-300),0),0)</f>
        <v>795</v>
      </c>
      <c r="AD1109" s="203">
        <v>6357.333333333333</v>
      </c>
      <c r="AE1109" s="136">
        <v>531</v>
      </c>
      <c r="AF1109" s="136">
        <v>53</v>
      </c>
      <c r="AG1109" s="136">
        <f>SUM(AE1109:AF1109)</f>
        <v>584</v>
      </c>
      <c r="AH1109" s="136">
        <f>ROUND((AG1109+W1109)-MAX(0.3*(AG1109-134-300),0),0)</f>
        <v>669</v>
      </c>
      <c r="AI1109" s="203">
        <v>508</v>
      </c>
      <c r="AJ1109" s="204">
        <v>15.1</v>
      </c>
      <c r="AK1109" s="136">
        <v>0</v>
      </c>
      <c r="AL1109" s="136">
        <v>61</v>
      </c>
      <c r="AM1109" s="136">
        <v>40</v>
      </c>
      <c r="AN1109" s="6">
        <v>0.6</v>
      </c>
      <c r="AO1109" s="136">
        <v>33</v>
      </c>
      <c r="AP1109" s="136">
        <v>15</v>
      </c>
      <c r="AQ1109" s="6">
        <v>0.69</v>
      </c>
      <c r="AR1109" s="149">
        <v>7.6499999999999999E-2</v>
      </c>
      <c r="AS1109" s="149">
        <v>0.34</v>
      </c>
      <c r="AT1109" s="149">
        <v>0.4</v>
      </c>
      <c r="AU1109" s="149">
        <v>0.4</v>
      </c>
      <c r="AV1109" s="136">
        <v>364</v>
      </c>
      <c r="AW1109" s="136">
        <v>2428</v>
      </c>
      <c r="AX1109" s="136">
        <v>4008</v>
      </c>
      <c r="AY1109" s="136">
        <v>4008</v>
      </c>
      <c r="AZ1109" s="149">
        <v>7.6499999999999999E-2</v>
      </c>
      <c r="BA1109" s="149">
        <v>0.1598</v>
      </c>
      <c r="BB1109" s="149">
        <v>0.21060000000000001</v>
      </c>
      <c r="BC1109" s="149">
        <v>0.21060000000000001</v>
      </c>
      <c r="BD1109" s="138">
        <v>0</v>
      </c>
      <c r="BE1109" s="138"/>
      <c r="BF1109" s="138"/>
      <c r="BG1109" s="136">
        <v>0</v>
      </c>
      <c r="BH1109" s="6">
        <v>5.15</v>
      </c>
      <c r="BI1109" s="6">
        <v>5.15</v>
      </c>
      <c r="BJ1109" s="136">
        <v>72756</v>
      </c>
      <c r="BK1109" s="136">
        <v>10072</v>
      </c>
      <c r="BL1109" s="136">
        <v>844</v>
      </c>
      <c r="BM1109" s="136">
        <v>61840</v>
      </c>
      <c r="BN1109" s="238">
        <v>463563</v>
      </c>
      <c r="BO1109" s="136">
        <v>105907</v>
      </c>
      <c r="BP1109" s="136">
        <v>183037.71431111099</v>
      </c>
      <c r="BQ1109" s="136">
        <v>44794.473666666701</v>
      </c>
      <c r="BR1109" s="136">
        <v>373613.44839999999</v>
      </c>
      <c r="BS1109" s="136">
        <v>103471.26225555599</v>
      </c>
      <c r="BT1109" s="136">
        <v>16530.950122222199</v>
      </c>
      <c r="BU1109" s="136">
        <v>148220.66402222199</v>
      </c>
    </row>
    <row r="1110" spans="1:73">
      <c r="A1110" s="4" t="s">
        <v>108</v>
      </c>
      <c r="B1110" s="137">
        <v>38</v>
      </c>
      <c r="C1110" s="137">
        <v>2001</v>
      </c>
      <c r="D1110" s="190">
        <v>3467937</v>
      </c>
      <c r="E1110" s="141">
        <v>1706904</v>
      </c>
      <c r="F1110" s="141">
        <v>117012</v>
      </c>
      <c r="G1110" s="191">
        <v>6.4</v>
      </c>
      <c r="H1110" s="211">
        <v>27.213159999999998</v>
      </c>
      <c r="I1110" s="211">
        <v>16.80641</v>
      </c>
      <c r="J1110" s="211">
        <v>6.3798110000000001</v>
      </c>
      <c r="K1110" s="145">
        <v>117694</v>
      </c>
      <c r="L1110" s="198">
        <v>71</v>
      </c>
      <c r="M1110" s="199">
        <v>7.9</v>
      </c>
      <c r="N1110" s="140">
        <v>100335404</v>
      </c>
      <c r="O1110" s="145">
        <v>612356</v>
      </c>
      <c r="P1110" s="145">
        <v>36623</v>
      </c>
      <c r="Q1110" s="145">
        <v>16270</v>
      </c>
      <c r="R1110" s="145">
        <v>283705</v>
      </c>
      <c r="S1110" s="145">
        <v>137199</v>
      </c>
      <c r="T1110" s="145">
        <v>395</v>
      </c>
      <c r="U1110" s="145">
        <v>460</v>
      </c>
      <c r="V1110" s="145">
        <v>565</v>
      </c>
      <c r="W1110" s="145">
        <v>130</v>
      </c>
      <c r="X1110" s="145">
        <v>238</v>
      </c>
      <c r="Y1110" s="145">
        <v>341</v>
      </c>
      <c r="Z1110" s="145">
        <v>434</v>
      </c>
      <c r="AA1110" s="136">
        <f>ROUND((T1110+X1110)-MAX(0.3*(T1110-134-300),0),0)</f>
        <v>633</v>
      </c>
      <c r="AB1110" s="136">
        <f>ROUND((U1110+Y1110)-MAX(0.3*(U1110-134-300),0),0)</f>
        <v>793</v>
      </c>
      <c r="AC1110" s="136">
        <f>ROUND((V1110+Z1110)-MAX(0.3*(V1110-134-300),0),0)</f>
        <v>960</v>
      </c>
      <c r="AD1110" s="203">
        <v>7257.583333333333</v>
      </c>
      <c r="AE1110" s="136">
        <v>531</v>
      </c>
      <c r="AF1110" s="136">
        <v>2</v>
      </c>
      <c r="AG1110" s="136">
        <f>SUM(AE1110:AF1110)</f>
        <v>533</v>
      </c>
      <c r="AH1110" s="136">
        <f>ROUND((AG1110+W1110)-MAX(0.3*(AG1110-134-300),0),0)</f>
        <v>633</v>
      </c>
      <c r="AI1110" s="203">
        <v>408</v>
      </c>
      <c r="AJ1110" s="204">
        <v>11.8</v>
      </c>
      <c r="AK1110" s="136">
        <v>1</v>
      </c>
      <c r="AL1110" s="136">
        <v>25</v>
      </c>
      <c r="AM1110" s="136">
        <v>35</v>
      </c>
      <c r="AN1110" s="6">
        <v>0.42</v>
      </c>
      <c r="AO1110" s="136">
        <v>13</v>
      </c>
      <c r="AP1110" s="136">
        <v>17</v>
      </c>
      <c r="AQ1110" s="6">
        <v>0.43</v>
      </c>
      <c r="AR1110" s="149">
        <v>7.6499999999999999E-2</v>
      </c>
      <c r="AS1110" s="149">
        <v>0.34</v>
      </c>
      <c r="AT1110" s="149">
        <v>0.4</v>
      </c>
      <c r="AU1110" s="149">
        <v>0.4</v>
      </c>
      <c r="AV1110" s="136">
        <v>364</v>
      </c>
      <c r="AW1110" s="136">
        <v>2428</v>
      </c>
      <c r="AX1110" s="136">
        <v>4008</v>
      </c>
      <c r="AY1110" s="136">
        <v>4008</v>
      </c>
      <c r="AZ1110" s="149">
        <v>7.6499999999999999E-2</v>
      </c>
      <c r="BA1110" s="149">
        <v>0.1598</v>
      </c>
      <c r="BB1110" s="149">
        <v>0.21060000000000001</v>
      </c>
      <c r="BC1110" s="149">
        <v>0.21060000000000001</v>
      </c>
      <c r="BD1110" s="138">
        <v>0.05</v>
      </c>
      <c r="BE1110" s="138"/>
      <c r="BF1110" s="138"/>
      <c r="BG1110" s="136">
        <v>0</v>
      </c>
      <c r="BH1110" s="6">
        <v>5.15</v>
      </c>
      <c r="BI1110" s="6">
        <v>6.5</v>
      </c>
      <c r="BJ1110" s="136">
        <v>54099</v>
      </c>
      <c r="BK1110" s="136">
        <v>7440</v>
      </c>
      <c r="BL1110" s="136">
        <v>635</v>
      </c>
      <c r="BM1110" s="136">
        <v>46024</v>
      </c>
      <c r="BN1110" s="238">
        <v>421574</v>
      </c>
      <c r="BO1110" s="136">
        <v>93246</v>
      </c>
      <c r="BP1110" s="136">
        <v>118298.511766667</v>
      </c>
      <c r="BQ1110" s="136">
        <v>31243.966333333301</v>
      </c>
      <c r="BR1110" s="136">
        <v>266988.25363333302</v>
      </c>
      <c r="BS1110" s="136">
        <v>68266.182088888905</v>
      </c>
      <c r="BT1110" s="136">
        <v>10028.9126888889</v>
      </c>
      <c r="BU1110" s="136">
        <v>100782.57221111099</v>
      </c>
    </row>
    <row r="1111" spans="1:73">
      <c r="A1111" s="4" t="s">
        <v>109</v>
      </c>
      <c r="B1111" s="137">
        <v>39</v>
      </c>
      <c r="C1111" s="137">
        <v>2001</v>
      </c>
      <c r="D1111" s="190">
        <v>12298970</v>
      </c>
      <c r="E1111" s="141">
        <v>5881688</v>
      </c>
      <c r="F1111" s="141">
        <v>296929</v>
      </c>
      <c r="G1111" s="191">
        <v>4.8</v>
      </c>
      <c r="H1111" s="211">
        <v>18.17418</v>
      </c>
      <c r="I1111" s="211">
        <v>9.3388580000000001</v>
      </c>
      <c r="J1111" s="211">
        <v>1.7758080000000001</v>
      </c>
      <c r="K1111" s="145">
        <v>428838</v>
      </c>
      <c r="L1111" s="198">
        <v>159</v>
      </c>
      <c r="M1111" s="199">
        <v>5.5</v>
      </c>
      <c r="N1111" s="140">
        <v>385683541</v>
      </c>
      <c r="O1111" s="145">
        <v>263193</v>
      </c>
      <c r="P1111" s="145">
        <v>216186</v>
      </c>
      <c r="Q1111" s="145">
        <v>82644</v>
      </c>
      <c r="R1111" s="145">
        <v>748074</v>
      </c>
      <c r="S1111" s="145">
        <v>342814</v>
      </c>
      <c r="T1111" s="145">
        <v>330</v>
      </c>
      <c r="U1111" s="145">
        <v>403</v>
      </c>
      <c r="V1111" s="145">
        <v>514</v>
      </c>
      <c r="W1111" s="145">
        <v>130</v>
      </c>
      <c r="X1111" s="145">
        <v>238</v>
      </c>
      <c r="Y1111" s="145">
        <v>341</v>
      </c>
      <c r="Z1111" s="145">
        <v>434</v>
      </c>
      <c r="AA1111" s="136">
        <f>ROUND((T1111+X1111)-MAX(0.3*(T1111-134-300),0),0)</f>
        <v>568</v>
      </c>
      <c r="AB1111" s="136">
        <f>ROUND((U1111+Y1111)-MAX(0.3*(U1111-134-300),0),0)</f>
        <v>744</v>
      </c>
      <c r="AC1111" s="136">
        <f>ROUND((V1111+Z1111)-MAX(0.3*(V1111-134-300),0),0)</f>
        <v>924</v>
      </c>
      <c r="AD1111" s="203">
        <v>28038.333333333332</v>
      </c>
      <c r="AE1111" s="136">
        <v>531</v>
      </c>
      <c r="AF1111" s="136">
        <v>27</v>
      </c>
      <c r="AG1111" s="136">
        <f>SUM(AE1111:AF1111)</f>
        <v>558</v>
      </c>
      <c r="AH1111" s="136">
        <f>ROUND((AG1111+W1111)-MAX(0.3*(AG1111-134-300),0),0)</f>
        <v>651</v>
      </c>
      <c r="AI1111" s="203">
        <v>1158</v>
      </c>
      <c r="AJ1111" s="204">
        <v>9.6</v>
      </c>
      <c r="AK1111" s="136">
        <v>0</v>
      </c>
      <c r="AL1111" s="136">
        <v>100</v>
      </c>
      <c r="AM1111" s="136">
        <v>103</v>
      </c>
      <c r="AN1111" s="6">
        <v>0.49</v>
      </c>
      <c r="AO1111" s="136">
        <v>20</v>
      </c>
      <c r="AP1111" s="136">
        <v>30</v>
      </c>
      <c r="AQ1111" s="6">
        <v>0.4</v>
      </c>
      <c r="AR1111" s="149">
        <v>7.6499999999999999E-2</v>
      </c>
      <c r="AS1111" s="149">
        <v>0.34</v>
      </c>
      <c r="AT1111" s="149">
        <v>0.4</v>
      </c>
      <c r="AU1111" s="149">
        <v>0.4</v>
      </c>
      <c r="AV1111" s="136">
        <v>364</v>
      </c>
      <c r="AW1111" s="136">
        <v>2428</v>
      </c>
      <c r="AX1111" s="136">
        <v>4008</v>
      </c>
      <c r="AY1111" s="136">
        <v>4008</v>
      </c>
      <c r="AZ1111" s="149">
        <v>7.6499999999999999E-2</v>
      </c>
      <c r="BA1111" s="149">
        <v>0.1598</v>
      </c>
      <c r="BB1111" s="149">
        <v>0.21060000000000001</v>
      </c>
      <c r="BC1111" s="149">
        <v>0.21060000000000001</v>
      </c>
      <c r="BD1111" s="138">
        <v>0</v>
      </c>
      <c r="BE1111" s="138"/>
      <c r="BF1111" s="138"/>
      <c r="BG1111" s="136">
        <v>0</v>
      </c>
      <c r="BH1111" s="6">
        <v>5.15</v>
      </c>
      <c r="BI1111" s="6">
        <v>5.15</v>
      </c>
      <c r="BJ1111" s="136">
        <v>294467</v>
      </c>
      <c r="BK1111" s="136">
        <v>35239</v>
      </c>
      <c r="BL1111" s="136">
        <v>2441</v>
      </c>
      <c r="BM1111" s="136">
        <v>256787</v>
      </c>
      <c r="BN1111" s="238">
        <v>1364246</v>
      </c>
      <c r="BO1111" s="136">
        <v>226434</v>
      </c>
      <c r="BP1111" s="136">
        <v>366739.48114444403</v>
      </c>
      <c r="BQ1111" s="136">
        <v>83385.8667333333</v>
      </c>
      <c r="BR1111" s="136">
        <v>1024562.9869444401</v>
      </c>
      <c r="BS1111" s="136">
        <v>140186.171955556</v>
      </c>
      <c r="BT1111" s="136">
        <v>14953.182377777801</v>
      </c>
      <c r="BU1111" s="136">
        <v>193688.361511111</v>
      </c>
    </row>
    <row r="1112" spans="1:73">
      <c r="A1112" s="4" t="s">
        <v>110</v>
      </c>
      <c r="B1112" s="137">
        <v>40</v>
      </c>
      <c r="C1112" s="137">
        <v>2001</v>
      </c>
      <c r="D1112" s="190">
        <v>1057142</v>
      </c>
      <c r="E1112" s="141">
        <v>519044</v>
      </c>
      <c r="F1112" s="141">
        <v>24818</v>
      </c>
      <c r="G1112" s="191">
        <v>4.5999999999999996</v>
      </c>
      <c r="H1112" s="211">
        <v>17.892130000000002</v>
      </c>
      <c r="I1112" s="211">
        <v>10.82708</v>
      </c>
      <c r="J1112" s="211">
        <v>1.8637440000000001</v>
      </c>
      <c r="K1112" s="145">
        <v>36083</v>
      </c>
      <c r="L1112" s="198">
        <v>10</v>
      </c>
      <c r="M1112" s="199">
        <v>4</v>
      </c>
      <c r="N1112" s="140">
        <v>33489344</v>
      </c>
      <c r="O1112" s="145">
        <v>11462</v>
      </c>
      <c r="P1112" s="145">
        <v>41623</v>
      </c>
      <c r="Q1112" s="145">
        <v>15228</v>
      </c>
      <c r="R1112" s="145">
        <v>71272</v>
      </c>
      <c r="S1112" s="145">
        <v>32632</v>
      </c>
      <c r="T1112" s="145">
        <v>449</v>
      </c>
      <c r="U1112" s="145">
        <v>554</v>
      </c>
      <c r="V1112" s="145">
        <v>634</v>
      </c>
      <c r="W1112" s="145">
        <v>130</v>
      </c>
      <c r="X1112" s="145">
        <v>238</v>
      </c>
      <c r="Y1112" s="145">
        <v>341</v>
      </c>
      <c r="Z1112" s="145">
        <v>434</v>
      </c>
      <c r="AA1112" s="136">
        <f>ROUND((T1112+X1112)-MAX(0.3*(T1112-134-300),0),0)</f>
        <v>683</v>
      </c>
      <c r="AB1112" s="136">
        <f>ROUND((U1112+Y1112)-MAX(0.3*(U1112-134-300),0),0)</f>
        <v>859</v>
      </c>
      <c r="AC1112" s="136">
        <f>ROUND((V1112+Z1112)-MAX(0.3*(V1112-134-300),0),0)</f>
        <v>1008</v>
      </c>
      <c r="AD1112" s="203">
        <v>2790.0833333333335</v>
      </c>
      <c r="AE1112" s="136">
        <v>531</v>
      </c>
      <c r="AF1112" s="136">
        <v>64</v>
      </c>
      <c r="AG1112" s="136">
        <f>SUM(AE1112:AF1112)</f>
        <v>595</v>
      </c>
      <c r="AH1112" s="136">
        <f>ROUND((AG1112+W1112)-MAX(0.3*(AG1112-134-300),0),0)</f>
        <v>677</v>
      </c>
      <c r="AI1112" s="203">
        <v>100</v>
      </c>
      <c r="AJ1112" s="204">
        <v>9.6</v>
      </c>
      <c r="AK1112" s="136">
        <v>0</v>
      </c>
      <c r="AL1112" s="136">
        <v>85</v>
      </c>
      <c r="AM1112" s="136">
        <v>12</v>
      </c>
      <c r="AN1112" s="6">
        <v>0.88</v>
      </c>
      <c r="AO1112" s="136">
        <v>42</v>
      </c>
      <c r="AP1112" s="136">
        <v>8</v>
      </c>
      <c r="AQ1112" s="6">
        <v>0.84</v>
      </c>
      <c r="AR1112" s="149">
        <v>7.6499999999999999E-2</v>
      </c>
      <c r="AS1112" s="149">
        <v>0.34</v>
      </c>
      <c r="AT1112" s="149">
        <v>0.4</v>
      </c>
      <c r="AU1112" s="149">
        <v>0.4</v>
      </c>
      <c r="AV1112" s="136">
        <v>364</v>
      </c>
      <c r="AW1112" s="136">
        <v>2428</v>
      </c>
      <c r="AX1112" s="136">
        <v>4008</v>
      </c>
      <c r="AY1112" s="136">
        <v>4008</v>
      </c>
      <c r="AZ1112" s="149">
        <v>7.6499999999999999E-2</v>
      </c>
      <c r="BA1112" s="149">
        <v>0.1598</v>
      </c>
      <c r="BB1112" s="149">
        <v>0.21060000000000001</v>
      </c>
      <c r="BC1112" s="149">
        <v>0.21060000000000001</v>
      </c>
      <c r="BD1112" s="138">
        <v>0.255</v>
      </c>
      <c r="BE1112" s="138"/>
      <c r="BF1112" s="138"/>
      <c r="BG1112" s="136">
        <v>0</v>
      </c>
      <c r="BH1112" s="6">
        <v>5.15</v>
      </c>
      <c r="BI1112" s="6">
        <v>6.15</v>
      </c>
      <c r="BJ1112" s="136">
        <v>28623</v>
      </c>
      <c r="BK1112" s="136">
        <v>4511</v>
      </c>
      <c r="BL1112" s="136">
        <v>216</v>
      </c>
      <c r="BM1112" s="136">
        <v>23896</v>
      </c>
      <c r="BN1112" s="238">
        <v>164688</v>
      </c>
      <c r="BO1112" s="136">
        <v>21925</v>
      </c>
      <c r="BP1112" s="136">
        <v>33444.161188888902</v>
      </c>
      <c r="BQ1112" s="136">
        <v>4759.6182222222196</v>
      </c>
      <c r="BR1112" s="136">
        <v>64589.476222222198</v>
      </c>
      <c r="BS1112" s="136">
        <v>12785.0858222222</v>
      </c>
      <c r="BT1112" s="136">
        <v>763.27594444444401</v>
      </c>
      <c r="BU1112" s="136">
        <v>15251.108711111099</v>
      </c>
    </row>
    <row r="1113" spans="1:73">
      <c r="A1113" s="4" t="s">
        <v>111</v>
      </c>
      <c r="B1113" s="137">
        <v>41</v>
      </c>
      <c r="C1113" s="137">
        <v>2001</v>
      </c>
      <c r="D1113" s="190">
        <v>4064995</v>
      </c>
      <c r="E1113" s="141">
        <v>1847939</v>
      </c>
      <c r="F1113" s="141">
        <v>101746</v>
      </c>
      <c r="G1113" s="191">
        <v>5.2</v>
      </c>
      <c r="H1113" s="211">
        <v>21.48047</v>
      </c>
      <c r="I1113" s="211">
        <v>11.76792</v>
      </c>
      <c r="J1113" s="211">
        <v>3.446987</v>
      </c>
      <c r="K1113" s="145">
        <v>121126</v>
      </c>
      <c r="L1113" s="198">
        <v>57</v>
      </c>
      <c r="M1113" s="199">
        <v>5.3</v>
      </c>
      <c r="N1113" s="140">
        <v>103768987</v>
      </c>
      <c r="O1113" s="145">
        <v>155464</v>
      </c>
      <c r="P1113" s="145">
        <v>45051</v>
      </c>
      <c r="Q1113" s="145">
        <v>18643</v>
      </c>
      <c r="R1113" s="145">
        <v>315718</v>
      </c>
      <c r="S1113" s="145">
        <v>130055</v>
      </c>
      <c r="T1113" s="145">
        <v>162</v>
      </c>
      <c r="U1113" s="145">
        <v>203</v>
      </c>
      <c r="V1113" s="145">
        <v>245</v>
      </c>
      <c r="W1113" s="145">
        <v>130</v>
      </c>
      <c r="X1113" s="145">
        <v>238</v>
      </c>
      <c r="Y1113" s="145">
        <v>341</v>
      </c>
      <c r="Z1113" s="145">
        <v>434</v>
      </c>
      <c r="AA1113" s="136">
        <f>ROUND((T1113+X1113)-MAX(0.3*(T1113-134-300),0),0)</f>
        <v>400</v>
      </c>
      <c r="AB1113" s="136">
        <f>ROUND((U1113+Y1113)-MAX(0.3*(U1113-134-300),0),0)</f>
        <v>544</v>
      </c>
      <c r="AC1113" s="136">
        <f>ROUND((V1113+Z1113)-MAX(0.3*(V1113-134-300),0),0)</f>
        <v>679</v>
      </c>
      <c r="AD1113" s="203">
        <v>8075.833333333333</v>
      </c>
      <c r="AE1113" s="136">
        <v>531</v>
      </c>
      <c r="AF1113" s="136">
        <v>0</v>
      </c>
      <c r="AG1113" s="136">
        <f>SUM(AE1113:AF1113)</f>
        <v>531</v>
      </c>
      <c r="AH1113" s="136">
        <f>ROUND((AG1113+W1113)-MAX(0.3*(AG1113-134-300),0),0)</f>
        <v>632</v>
      </c>
      <c r="AI1113" s="203">
        <v>603</v>
      </c>
      <c r="AJ1113" s="204">
        <v>15.1</v>
      </c>
      <c r="AK1113" s="136">
        <v>1</v>
      </c>
      <c r="AL1113" s="136">
        <v>57</v>
      </c>
      <c r="AM1113" s="136">
        <v>67</v>
      </c>
      <c r="AN1113" s="6">
        <v>0.46</v>
      </c>
      <c r="AO1113" s="136">
        <v>24</v>
      </c>
      <c r="AP1113" s="136">
        <v>22</v>
      </c>
      <c r="AQ1113" s="6">
        <v>0.52</v>
      </c>
      <c r="AR1113" s="149">
        <v>7.6499999999999999E-2</v>
      </c>
      <c r="AS1113" s="149">
        <v>0.34</v>
      </c>
      <c r="AT1113" s="149">
        <v>0.4</v>
      </c>
      <c r="AU1113" s="149">
        <v>0.4</v>
      </c>
      <c r="AV1113" s="136">
        <v>364</v>
      </c>
      <c r="AW1113" s="136">
        <v>2428</v>
      </c>
      <c r="AX1113" s="136">
        <v>4008</v>
      </c>
      <c r="AY1113" s="136">
        <v>4008</v>
      </c>
      <c r="AZ1113" s="149">
        <v>7.6499999999999999E-2</v>
      </c>
      <c r="BA1113" s="149">
        <v>0.1598</v>
      </c>
      <c r="BB1113" s="149">
        <v>0.21060000000000001</v>
      </c>
      <c r="BC1113" s="149">
        <v>0.21060000000000001</v>
      </c>
      <c r="BD1113" s="138">
        <v>0</v>
      </c>
      <c r="BE1113" s="138"/>
      <c r="BF1113" s="138"/>
      <c r="BG1113" s="136">
        <v>0</v>
      </c>
      <c r="BH1113" s="6">
        <v>5.15</v>
      </c>
      <c r="BI1113" s="6">
        <v>5.15</v>
      </c>
      <c r="BJ1113" s="136">
        <v>106881</v>
      </c>
      <c r="BK1113" s="136">
        <v>15949</v>
      </c>
      <c r="BL1113" s="136">
        <v>1574</v>
      </c>
      <c r="BM1113" s="136">
        <v>89358</v>
      </c>
      <c r="BN1113" s="238">
        <v>754885</v>
      </c>
      <c r="BO1113" s="136">
        <v>111408</v>
      </c>
      <c r="BP1113" s="136">
        <v>240199.42012222201</v>
      </c>
      <c r="BQ1113" s="136">
        <v>42098.373233333303</v>
      </c>
      <c r="BR1113" s="136">
        <v>468865.75572222198</v>
      </c>
      <c r="BS1113" s="136">
        <v>129411.393677778</v>
      </c>
      <c r="BT1113" s="136">
        <v>13583.5570222222</v>
      </c>
      <c r="BU1113" s="136">
        <v>168072.39601111101</v>
      </c>
    </row>
    <row r="1114" spans="1:73">
      <c r="A1114" s="4" t="s">
        <v>112</v>
      </c>
      <c r="B1114" s="137">
        <v>42</v>
      </c>
      <c r="C1114" s="137">
        <v>2001</v>
      </c>
      <c r="D1114" s="190">
        <v>757972</v>
      </c>
      <c r="E1114" s="141">
        <v>400031</v>
      </c>
      <c r="F1114" s="141">
        <v>12747</v>
      </c>
      <c r="G1114" s="191">
        <v>3.1</v>
      </c>
      <c r="H1114" s="211">
        <v>19.148669999999999</v>
      </c>
      <c r="I1114" s="211">
        <v>9.7329089999999994</v>
      </c>
      <c r="J1114" s="211">
        <v>1.222572</v>
      </c>
      <c r="K1114" s="145">
        <v>23896</v>
      </c>
      <c r="L1114" s="200">
        <v>8</v>
      </c>
      <c r="M1114" s="199">
        <v>4.3</v>
      </c>
      <c r="N1114" s="140">
        <v>21096085</v>
      </c>
      <c r="O1114" s="145">
        <v>8134</v>
      </c>
      <c r="P1114" s="145">
        <v>6365</v>
      </c>
      <c r="Q1114" s="145">
        <v>2713</v>
      </c>
      <c r="R1114" s="145">
        <v>44594</v>
      </c>
      <c r="S1114" s="145">
        <v>17160</v>
      </c>
      <c r="T1114" s="145">
        <v>380</v>
      </c>
      <c r="U1114" s="145">
        <v>430</v>
      </c>
      <c r="V1114" s="145">
        <v>478</v>
      </c>
      <c r="W1114" s="145">
        <v>130</v>
      </c>
      <c r="X1114" s="145">
        <v>238</v>
      </c>
      <c r="Y1114" s="145">
        <v>341</v>
      </c>
      <c r="Z1114" s="145">
        <v>434</v>
      </c>
      <c r="AA1114" s="136">
        <f>ROUND((T1114+X1114)-MAX(0.3*(T1114-134-300),0),0)</f>
        <v>618</v>
      </c>
      <c r="AB1114" s="136">
        <f>ROUND((U1114+Y1114)-MAX(0.3*(U1114-134-300),0),0)</f>
        <v>771</v>
      </c>
      <c r="AC1114" s="136">
        <f>ROUND((V1114+Z1114)-MAX(0.3*(V1114-134-300),0),0)</f>
        <v>899</v>
      </c>
      <c r="AD1114" s="203">
        <v>1547.5833333333333</v>
      </c>
      <c r="AE1114" s="136">
        <v>531</v>
      </c>
      <c r="AF1114" s="136">
        <v>15</v>
      </c>
      <c r="AG1114" s="136">
        <f>SUM(AE1114:AF1114)</f>
        <v>546</v>
      </c>
      <c r="AH1114" s="136">
        <f>ROUND((AG1114+W1114)-MAX(0.3*(AG1114-134-300),0),0)</f>
        <v>642</v>
      </c>
      <c r="AI1114" s="203">
        <v>62</v>
      </c>
      <c r="AJ1114" s="204">
        <v>8.4</v>
      </c>
      <c r="AK1114" s="136">
        <v>0</v>
      </c>
      <c r="AL1114" s="136">
        <v>19</v>
      </c>
      <c r="AM1114" s="136">
        <v>51</v>
      </c>
      <c r="AN1114" s="6">
        <v>0.27</v>
      </c>
      <c r="AO1114" s="136">
        <v>13</v>
      </c>
      <c r="AP1114" s="136">
        <v>22</v>
      </c>
      <c r="AQ1114" s="6">
        <v>0.37</v>
      </c>
      <c r="AR1114" s="149">
        <v>7.6499999999999999E-2</v>
      </c>
      <c r="AS1114" s="149">
        <v>0.34</v>
      </c>
      <c r="AT1114" s="149">
        <v>0.4</v>
      </c>
      <c r="AU1114" s="149">
        <v>0.4</v>
      </c>
      <c r="AV1114" s="136">
        <v>364</v>
      </c>
      <c r="AW1114" s="136">
        <v>2428</v>
      </c>
      <c r="AX1114" s="136">
        <v>4008</v>
      </c>
      <c r="AY1114" s="136">
        <v>4008</v>
      </c>
      <c r="AZ1114" s="149">
        <v>7.6499999999999999E-2</v>
      </c>
      <c r="BA1114" s="149">
        <v>0.1598</v>
      </c>
      <c r="BB1114" s="149">
        <v>0.21060000000000001</v>
      </c>
      <c r="BC1114" s="149">
        <v>0.21060000000000001</v>
      </c>
      <c r="BD1114" s="138">
        <v>0</v>
      </c>
      <c r="BE1114" s="138"/>
      <c r="BF1114" s="138"/>
      <c r="BG1114" s="136">
        <v>0</v>
      </c>
      <c r="BH1114" s="6">
        <v>5.15</v>
      </c>
      <c r="BI1114" s="6">
        <v>5.15</v>
      </c>
      <c r="BJ1114" s="136">
        <v>12698</v>
      </c>
      <c r="BK1114" s="136">
        <v>1921</v>
      </c>
      <c r="BL1114" s="136">
        <v>100</v>
      </c>
      <c r="BM1114" s="136">
        <v>10677</v>
      </c>
      <c r="BN1114" s="238">
        <v>83903</v>
      </c>
      <c r="BO1114" s="136">
        <v>20505</v>
      </c>
      <c r="BP1114" s="136">
        <v>32076.9244111111</v>
      </c>
      <c r="BQ1114" s="136">
        <v>10881.5954555556</v>
      </c>
      <c r="BR1114" s="136">
        <v>104716.88842222199</v>
      </c>
      <c r="BS1114" s="136">
        <v>12937.8494444444</v>
      </c>
      <c r="BT1114" s="136">
        <v>1735.1767444444399</v>
      </c>
      <c r="BU1114" s="136">
        <v>18272.324111111098</v>
      </c>
    </row>
    <row r="1115" spans="1:73">
      <c r="A1115" s="4" t="s">
        <v>113</v>
      </c>
      <c r="B1115" s="137">
        <v>43</v>
      </c>
      <c r="C1115" s="137">
        <v>2001</v>
      </c>
      <c r="D1115" s="190">
        <v>5750789</v>
      </c>
      <c r="E1115" s="141">
        <v>2730988</v>
      </c>
      <c r="F1115" s="141">
        <v>130355</v>
      </c>
      <c r="G1115" s="191">
        <v>4.5999999999999996</v>
      </c>
      <c r="H1115" s="211">
        <v>21.808859999999999</v>
      </c>
      <c r="I1115" s="211">
        <v>13.746510000000001</v>
      </c>
      <c r="J1115" s="211">
        <v>4.261482</v>
      </c>
      <c r="K1115" s="145">
        <v>188195</v>
      </c>
      <c r="L1115" s="198">
        <v>60</v>
      </c>
      <c r="M1115" s="199">
        <v>4.0999999999999996</v>
      </c>
      <c r="N1115" s="140">
        <v>159025404</v>
      </c>
      <c r="O1115" s="145">
        <v>70609</v>
      </c>
      <c r="P1115" s="145">
        <v>154905</v>
      </c>
      <c r="Q1115" s="145">
        <v>59369</v>
      </c>
      <c r="R1115" s="145">
        <v>521510</v>
      </c>
      <c r="S1115" s="145">
        <v>226224</v>
      </c>
      <c r="T1115" s="145">
        <v>142</v>
      </c>
      <c r="U1115" s="145">
        <v>185</v>
      </c>
      <c r="V1115" s="145">
        <v>226</v>
      </c>
      <c r="W1115" s="145">
        <v>130</v>
      </c>
      <c r="X1115" s="145">
        <v>238</v>
      </c>
      <c r="Y1115" s="145">
        <v>341</v>
      </c>
      <c r="Z1115" s="145">
        <v>434</v>
      </c>
      <c r="AA1115" s="136">
        <f>ROUND((T1115+X1115)-MAX(0.3*(T1115-134-300),0),0)</f>
        <v>380</v>
      </c>
      <c r="AB1115" s="136">
        <f>ROUND((U1115+Y1115)-MAX(0.3*(U1115-134-300),0),0)</f>
        <v>526</v>
      </c>
      <c r="AC1115" s="136">
        <f>ROUND((V1115+Z1115)-MAX(0.3*(V1115-134-300),0),0)</f>
        <v>660</v>
      </c>
      <c r="AD1115" s="203">
        <v>28564</v>
      </c>
      <c r="AE1115" s="136">
        <v>531</v>
      </c>
      <c r="AF1115" s="136">
        <v>0</v>
      </c>
      <c r="AG1115" s="136">
        <f>SUM(AE1115:AF1115)</f>
        <v>531</v>
      </c>
      <c r="AH1115" s="136">
        <f>ROUND((AG1115+W1115)-MAX(0.3*(AG1115-134-300),0),0)</f>
        <v>632</v>
      </c>
      <c r="AI1115" s="203">
        <v>802</v>
      </c>
      <c r="AJ1115" s="204">
        <v>14.1</v>
      </c>
      <c r="AK1115" s="136">
        <v>0</v>
      </c>
      <c r="AL1115" s="136">
        <v>61</v>
      </c>
      <c r="AM1115" s="136">
        <v>38</v>
      </c>
      <c r="AN1115" s="6">
        <v>0.62</v>
      </c>
      <c r="AO1115" s="136">
        <v>18</v>
      </c>
      <c r="AP1115" s="136">
        <v>15</v>
      </c>
      <c r="AQ1115" s="6">
        <v>0.55000000000000004</v>
      </c>
      <c r="AR1115" s="149">
        <v>7.6499999999999999E-2</v>
      </c>
      <c r="AS1115" s="149">
        <v>0.34</v>
      </c>
      <c r="AT1115" s="149">
        <v>0.4</v>
      </c>
      <c r="AU1115" s="149">
        <v>0.4</v>
      </c>
      <c r="AV1115" s="136">
        <v>364</v>
      </c>
      <c r="AW1115" s="136">
        <v>2428</v>
      </c>
      <c r="AX1115" s="136">
        <v>4008</v>
      </c>
      <c r="AY1115" s="136">
        <v>4008</v>
      </c>
      <c r="AZ1115" s="149">
        <v>7.6499999999999999E-2</v>
      </c>
      <c r="BA1115" s="149">
        <v>0.1598</v>
      </c>
      <c r="BB1115" s="149">
        <v>0.21060000000000001</v>
      </c>
      <c r="BC1115" s="149">
        <v>0.21060000000000001</v>
      </c>
      <c r="BD1115" s="138">
        <v>0</v>
      </c>
      <c r="BE1115" s="138"/>
      <c r="BF1115" s="138"/>
      <c r="BG1115" s="136">
        <v>0</v>
      </c>
      <c r="BH1115" s="6">
        <v>5.15</v>
      </c>
      <c r="BI1115" s="6">
        <v>5.15</v>
      </c>
      <c r="BJ1115" s="136">
        <v>162920</v>
      </c>
      <c r="BK1115" s="136">
        <v>21487</v>
      </c>
      <c r="BL1115" s="136">
        <v>1677</v>
      </c>
      <c r="BM1115" s="136">
        <v>139756</v>
      </c>
      <c r="BN1115" s="238">
        <v>1456628</v>
      </c>
      <c r="BO1115" s="136">
        <v>149490</v>
      </c>
      <c r="BP1115" s="136">
        <v>274123.24403333297</v>
      </c>
      <c r="BQ1115" s="136">
        <v>53967.089955555603</v>
      </c>
      <c r="BR1115" s="136">
        <v>621187.10296666704</v>
      </c>
      <c r="BS1115" s="136">
        <v>136442.88404444401</v>
      </c>
      <c r="BT1115" s="136">
        <v>18151.7915333333</v>
      </c>
      <c r="BU1115" s="136">
        <v>194880.85817777799</v>
      </c>
    </row>
    <row r="1116" spans="1:73">
      <c r="A1116" s="4" t="s">
        <v>114</v>
      </c>
      <c r="B1116" s="137">
        <v>44</v>
      </c>
      <c r="C1116" s="137">
        <v>2001</v>
      </c>
      <c r="D1116" s="190">
        <v>21319622</v>
      </c>
      <c r="E1116" s="141">
        <v>10011046</v>
      </c>
      <c r="F1116" s="141">
        <v>521686</v>
      </c>
      <c r="G1116" s="191">
        <v>5</v>
      </c>
      <c r="H1116" s="211">
        <v>27.47383</v>
      </c>
      <c r="I1116" s="211">
        <v>16.067</v>
      </c>
      <c r="J1116" s="211">
        <v>3.9615659999999999</v>
      </c>
      <c r="K1116" s="145">
        <v>784956</v>
      </c>
      <c r="L1116" s="198">
        <v>934</v>
      </c>
      <c r="M1116" s="199">
        <v>14.3</v>
      </c>
      <c r="N1116" s="140">
        <v>626675708</v>
      </c>
      <c r="O1116" s="145">
        <v>212537</v>
      </c>
      <c r="P1116" s="145">
        <v>349279</v>
      </c>
      <c r="Q1116" s="145">
        <v>130893</v>
      </c>
      <c r="R1116" s="145">
        <v>1360642</v>
      </c>
      <c r="S1116" s="145">
        <v>500129</v>
      </c>
      <c r="T1116" s="145">
        <v>174</v>
      </c>
      <c r="U1116" s="145">
        <v>201</v>
      </c>
      <c r="V1116" s="145">
        <v>241</v>
      </c>
      <c r="W1116" s="145">
        <v>130</v>
      </c>
      <c r="X1116" s="145">
        <v>238</v>
      </c>
      <c r="Y1116" s="145">
        <v>341</v>
      </c>
      <c r="Z1116" s="145">
        <v>434</v>
      </c>
      <c r="AA1116" s="136">
        <f>ROUND((T1116+X1116)-MAX(0.3*(T1116-134-300),0),0)</f>
        <v>412</v>
      </c>
      <c r="AB1116" s="136">
        <f>ROUND((U1116+Y1116)-MAX(0.3*(U1116-134-300),0),0)</f>
        <v>542</v>
      </c>
      <c r="AC1116" s="136">
        <f>ROUND((V1116+Z1116)-MAX(0.3*(V1116-134-300),0),0)</f>
        <v>675</v>
      </c>
      <c r="AD1116" s="203">
        <v>46096.5</v>
      </c>
      <c r="AE1116" s="136">
        <v>531</v>
      </c>
      <c r="AF1116" s="136">
        <v>0</v>
      </c>
      <c r="AG1116" s="136">
        <f>SUM(AE1116:AF1116)</f>
        <v>531</v>
      </c>
      <c r="AH1116" s="136">
        <f>ROUND((AG1116+W1116)-MAX(0.3*(AG1116-134-300),0),0)</f>
        <v>632</v>
      </c>
      <c r="AI1116" s="203">
        <v>3129</v>
      </c>
      <c r="AJ1116" s="204">
        <v>14.9</v>
      </c>
      <c r="AK1116" s="136">
        <v>0</v>
      </c>
      <c r="AL1116" s="136">
        <v>78</v>
      </c>
      <c r="AM1116" s="136">
        <v>71</v>
      </c>
      <c r="AN1116" s="6">
        <v>0.52</v>
      </c>
      <c r="AO1116" s="136">
        <v>15</v>
      </c>
      <c r="AP1116" s="136">
        <v>16</v>
      </c>
      <c r="AQ1116" s="6">
        <v>0.48</v>
      </c>
      <c r="AR1116" s="149">
        <v>7.6499999999999999E-2</v>
      </c>
      <c r="AS1116" s="149">
        <v>0.34</v>
      </c>
      <c r="AT1116" s="149">
        <v>0.4</v>
      </c>
      <c r="AU1116" s="149">
        <v>0.4</v>
      </c>
      <c r="AV1116" s="136">
        <v>364</v>
      </c>
      <c r="AW1116" s="136">
        <v>2428</v>
      </c>
      <c r="AX1116" s="136">
        <v>4008</v>
      </c>
      <c r="AY1116" s="136">
        <v>4008</v>
      </c>
      <c r="AZ1116" s="149">
        <v>7.6499999999999999E-2</v>
      </c>
      <c r="BA1116" s="149">
        <v>0.1598</v>
      </c>
      <c r="BB1116" s="149">
        <v>0.21060000000000001</v>
      </c>
      <c r="BC1116" s="149">
        <v>0.21060000000000001</v>
      </c>
      <c r="BD1116" s="138">
        <v>0</v>
      </c>
      <c r="BE1116" s="138"/>
      <c r="BF1116" s="138"/>
      <c r="BG1116" s="136">
        <v>0</v>
      </c>
      <c r="BH1116" s="6">
        <v>5.15</v>
      </c>
      <c r="BI1116" s="6">
        <v>5.15</v>
      </c>
      <c r="BJ1116" s="136">
        <v>418235</v>
      </c>
      <c r="BK1116" s="136">
        <v>113587</v>
      </c>
      <c r="BL1116" s="136">
        <v>5868</v>
      </c>
      <c r="BM1116" s="136">
        <v>298780</v>
      </c>
      <c r="BN1116" s="238">
        <v>2027517</v>
      </c>
      <c r="BO1116" s="136">
        <v>750122</v>
      </c>
      <c r="BP1116" s="136">
        <v>1443246.6122111101</v>
      </c>
      <c r="BQ1116" s="136">
        <v>220606.229555556</v>
      </c>
      <c r="BR1116" s="136">
        <v>2494054.1771444399</v>
      </c>
      <c r="BS1116" s="136">
        <v>774122.66631111095</v>
      </c>
      <c r="BT1116" s="136">
        <v>78286.745255555594</v>
      </c>
      <c r="BU1116" s="136">
        <v>1011085.82043333</v>
      </c>
    </row>
    <row r="1117" spans="1:73">
      <c r="A1117" s="4" t="s">
        <v>115</v>
      </c>
      <c r="B1117" s="137">
        <v>45</v>
      </c>
      <c r="C1117" s="137">
        <v>2001</v>
      </c>
      <c r="D1117" s="190">
        <v>2283715</v>
      </c>
      <c r="E1117" s="141">
        <v>1112607</v>
      </c>
      <c r="F1117" s="141">
        <v>51470</v>
      </c>
      <c r="G1117" s="191">
        <v>4.4000000000000004</v>
      </c>
      <c r="H1117" s="211">
        <v>29.898520000000001</v>
      </c>
      <c r="I1117" s="211">
        <v>16.495819999999998</v>
      </c>
      <c r="J1117" s="211">
        <v>4.6226240000000001</v>
      </c>
      <c r="K1117" s="145">
        <v>74122</v>
      </c>
      <c r="L1117" s="198">
        <v>47</v>
      </c>
      <c r="M1117" s="199">
        <v>6.1</v>
      </c>
      <c r="N1117" s="140">
        <v>56628923</v>
      </c>
      <c r="O1117" s="145">
        <v>164502</v>
      </c>
      <c r="P1117" s="145">
        <v>19184</v>
      </c>
      <c r="Q1117" s="145">
        <v>7487</v>
      </c>
      <c r="R1117" s="145">
        <v>79716</v>
      </c>
      <c r="S1117" s="145">
        <v>32647</v>
      </c>
      <c r="T1117" s="145">
        <v>362</v>
      </c>
      <c r="U1117" s="145">
        <v>451</v>
      </c>
      <c r="V1117" s="145">
        <v>528</v>
      </c>
      <c r="W1117" s="145">
        <v>130</v>
      </c>
      <c r="X1117" s="145">
        <v>238</v>
      </c>
      <c r="Y1117" s="145">
        <v>341</v>
      </c>
      <c r="Z1117" s="145">
        <v>434</v>
      </c>
      <c r="AA1117" s="136">
        <f>ROUND((T1117+X1117)-MAX(0.3*(T1117-134-300),0),0)</f>
        <v>600</v>
      </c>
      <c r="AB1117" s="136">
        <f>ROUND((U1117+Y1117)-MAX(0.3*(U1117-134-300),0),0)</f>
        <v>787</v>
      </c>
      <c r="AC1117" s="136">
        <f>ROUND((V1117+Z1117)-MAX(0.3*(V1117-134-300),0),0)</f>
        <v>934</v>
      </c>
      <c r="AD1117" s="203">
        <v>2473.5833333333335</v>
      </c>
      <c r="AE1117" s="136">
        <v>531</v>
      </c>
      <c r="AF1117" s="136">
        <v>0</v>
      </c>
      <c r="AG1117" s="136">
        <f>SUM(AE1117:AF1117)</f>
        <v>531</v>
      </c>
      <c r="AH1117" s="136">
        <f>ROUND((AG1117+W1117)-MAX(0.3*(AG1117-134-300),0),0)</f>
        <v>632</v>
      </c>
      <c r="AI1117" s="203">
        <v>238</v>
      </c>
      <c r="AJ1117" s="204">
        <v>10.5</v>
      </c>
      <c r="AK1117" s="136">
        <v>0</v>
      </c>
      <c r="AL1117" s="136">
        <v>21</v>
      </c>
      <c r="AM1117" s="136">
        <v>54</v>
      </c>
      <c r="AN1117" s="6">
        <v>0.28000000000000003</v>
      </c>
      <c r="AO1117" s="136">
        <v>11</v>
      </c>
      <c r="AP1117" s="136">
        <v>18</v>
      </c>
      <c r="AQ1117" s="6">
        <v>0.38</v>
      </c>
      <c r="AR1117" s="149">
        <v>7.6499999999999999E-2</v>
      </c>
      <c r="AS1117" s="149">
        <v>0.34</v>
      </c>
      <c r="AT1117" s="149">
        <v>0.4</v>
      </c>
      <c r="AU1117" s="149">
        <v>0.4</v>
      </c>
      <c r="AV1117" s="136">
        <v>364</v>
      </c>
      <c r="AW1117" s="136">
        <v>2428</v>
      </c>
      <c r="AX1117" s="136">
        <v>4008</v>
      </c>
      <c r="AY1117" s="136">
        <v>4008</v>
      </c>
      <c r="AZ1117" s="149">
        <v>7.6499999999999999E-2</v>
      </c>
      <c r="BA1117" s="149">
        <v>0.1598</v>
      </c>
      <c r="BB1117" s="149">
        <v>0.21060000000000001</v>
      </c>
      <c r="BC1117" s="149">
        <v>0.21060000000000001</v>
      </c>
      <c r="BD1117" s="138">
        <v>0</v>
      </c>
      <c r="BE1117" s="138"/>
      <c r="BF1117" s="138"/>
      <c r="BG1117" s="136">
        <v>0</v>
      </c>
      <c r="BH1117" s="6">
        <v>5.15</v>
      </c>
      <c r="BI1117" s="6">
        <v>5.15</v>
      </c>
      <c r="BJ1117" s="136">
        <v>20545</v>
      </c>
      <c r="BK1117" s="136">
        <v>2096</v>
      </c>
      <c r="BL1117" s="136">
        <v>255</v>
      </c>
      <c r="BM1117" s="136">
        <v>18194</v>
      </c>
      <c r="BN1117" s="238">
        <v>138487</v>
      </c>
      <c r="BO1117" s="136">
        <v>58928</v>
      </c>
      <c r="BP1117" s="136">
        <v>76180.831555555604</v>
      </c>
      <c r="BQ1117" s="136">
        <v>33376.256544444397</v>
      </c>
      <c r="BR1117" s="136">
        <v>273112.30971111101</v>
      </c>
      <c r="BS1117" s="136">
        <v>24611.5566111111</v>
      </c>
      <c r="BT1117" s="136">
        <v>4421.6267444444402</v>
      </c>
      <c r="BU1117" s="136">
        <v>35205.5615555556</v>
      </c>
    </row>
    <row r="1118" spans="1:73">
      <c r="A1118" s="4" t="s">
        <v>116</v>
      </c>
      <c r="B1118" s="137">
        <v>46</v>
      </c>
      <c r="C1118" s="137">
        <v>2001</v>
      </c>
      <c r="D1118" s="190">
        <v>612223</v>
      </c>
      <c r="E1118" s="141">
        <v>325889</v>
      </c>
      <c r="F1118" s="141">
        <v>11176</v>
      </c>
      <c r="G1118" s="191">
        <v>3.3</v>
      </c>
      <c r="H1118" s="211">
        <v>17.55219</v>
      </c>
      <c r="I1118" s="211">
        <v>10.033149999999999</v>
      </c>
      <c r="J1118" s="211">
        <v>2.7815110000000001</v>
      </c>
      <c r="K1118" s="145">
        <v>19245</v>
      </c>
      <c r="L1118" s="198">
        <v>2</v>
      </c>
      <c r="M1118" s="199">
        <v>1.5</v>
      </c>
      <c r="N1118" s="140">
        <v>18675843</v>
      </c>
      <c r="O1118" s="145">
        <v>4132</v>
      </c>
      <c r="P1118" s="145">
        <v>14604</v>
      </c>
      <c r="Q1118" s="145">
        <v>5524</v>
      </c>
      <c r="R1118" s="145">
        <v>38874</v>
      </c>
      <c r="S1118" s="145">
        <v>19090</v>
      </c>
      <c r="T1118" s="145">
        <v>604</v>
      </c>
      <c r="U1118" s="145">
        <v>708</v>
      </c>
      <c r="V1118" s="145">
        <v>792</v>
      </c>
      <c r="W1118" s="145">
        <v>130</v>
      </c>
      <c r="X1118" s="145">
        <v>238</v>
      </c>
      <c r="Y1118" s="145">
        <v>341</v>
      </c>
      <c r="Z1118" s="145">
        <v>434</v>
      </c>
      <c r="AA1118" s="136">
        <f>ROUND((T1118+X1118)-MAX(0.3*(T1118-134-300),0),0)</f>
        <v>791</v>
      </c>
      <c r="AB1118" s="136">
        <f>ROUND((U1118+Y1118)-MAX(0.3*(U1118-134-300),0),0)</f>
        <v>967</v>
      </c>
      <c r="AC1118" s="136">
        <f>ROUND((V1118+Z1118)-MAX(0.3*(V1118-134-300),0),0)</f>
        <v>1119</v>
      </c>
      <c r="AD1118" s="203">
        <v>896.08333333333337</v>
      </c>
      <c r="AE1118" s="136">
        <v>531</v>
      </c>
      <c r="AF1118" s="136">
        <v>59</v>
      </c>
      <c r="AG1118" s="136">
        <f>SUM(AE1118:AF1118)</f>
        <v>590</v>
      </c>
      <c r="AH1118" s="136">
        <f>ROUND((AG1118+W1118)-MAX(0.3*(AG1118-134-300),0),0)</f>
        <v>673</v>
      </c>
      <c r="AI1118" s="203">
        <v>59</v>
      </c>
      <c r="AJ1118" s="204">
        <v>9.6999999999999993</v>
      </c>
      <c r="AK1118" s="136">
        <v>1</v>
      </c>
      <c r="AL1118" s="136">
        <v>77</v>
      </c>
      <c r="AM1118" s="136">
        <v>67</v>
      </c>
      <c r="AN1118" s="6">
        <v>0.53</v>
      </c>
      <c r="AO1118" s="136">
        <v>17</v>
      </c>
      <c r="AP1118" s="136">
        <v>13</v>
      </c>
      <c r="AQ1118" s="6">
        <v>0.56999999999999995</v>
      </c>
      <c r="AR1118" s="149">
        <v>7.6499999999999999E-2</v>
      </c>
      <c r="AS1118" s="149">
        <v>0.34</v>
      </c>
      <c r="AT1118" s="149">
        <v>0.4</v>
      </c>
      <c r="AU1118" s="149">
        <v>0.4</v>
      </c>
      <c r="AV1118" s="136">
        <v>364</v>
      </c>
      <c r="AW1118" s="136">
        <v>2428</v>
      </c>
      <c r="AX1118" s="136">
        <v>4008</v>
      </c>
      <c r="AY1118" s="136">
        <v>4008</v>
      </c>
      <c r="AZ1118" s="149">
        <v>7.6499999999999999E-2</v>
      </c>
      <c r="BA1118" s="149">
        <v>0.1598</v>
      </c>
      <c r="BB1118" s="149">
        <v>0.21060000000000001</v>
      </c>
      <c r="BC1118" s="149">
        <v>0.21060000000000001</v>
      </c>
      <c r="BD1118" s="138">
        <v>0.32</v>
      </c>
      <c r="BE1118" s="138"/>
      <c r="BF1118" s="138"/>
      <c r="BG1118" s="136">
        <v>1</v>
      </c>
      <c r="BH1118" s="6">
        <v>5.15</v>
      </c>
      <c r="BI1118" s="6">
        <v>6.25</v>
      </c>
      <c r="BJ1118" s="136">
        <v>12554</v>
      </c>
      <c r="BK1118" s="136">
        <v>1464</v>
      </c>
      <c r="BL1118" s="136">
        <v>116</v>
      </c>
      <c r="BM1118" s="136">
        <v>10974</v>
      </c>
      <c r="BN1118" s="238">
        <v>124548</v>
      </c>
      <c r="BO1118" s="136">
        <v>15966</v>
      </c>
      <c r="BP1118" s="136">
        <v>15568.4391888889</v>
      </c>
      <c r="BQ1118" s="136">
        <v>5155.1566777777798</v>
      </c>
      <c r="BR1118" s="136">
        <v>52723.600611111098</v>
      </c>
      <c r="BS1118" s="136">
        <v>8050.2383555555598</v>
      </c>
      <c r="BT1118" s="136">
        <v>1554.4425333333299</v>
      </c>
      <c r="BU1118" s="136">
        <v>14575.931933333301</v>
      </c>
    </row>
    <row r="1119" spans="1:73">
      <c r="A1119" s="4" t="s">
        <v>117</v>
      </c>
      <c r="B1119" s="137">
        <v>47</v>
      </c>
      <c r="C1119" s="137">
        <v>2001</v>
      </c>
      <c r="D1119" s="190">
        <v>7198362</v>
      </c>
      <c r="E1119" s="141">
        <v>3551375</v>
      </c>
      <c r="F1119" s="141">
        <v>118762</v>
      </c>
      <c r="G1119" s="191">
        <v>3.2</v>
      </c>
      <c r="H1119" s="211">
        <v>13.08924</v>
      </c>
      <c r="I1119" s="211">
        <v>7.9820820000000001</v>
      </c>
      <c r="J1119" s="211">
        <v>1.018316</v>
      </c>
      <c r="K1119" s="145">
        <v>280923</v>
      </c>
      <c r="L1119" s="198">
        <v>67</v>
      </c>
      <c r="M1119" s="199">
        <v>3.6</v>
      </c>
      <c r="N1119" s="140">
        <v>245204706</v>
      </c>
      <c r="O1119" s="145">
        <v>97904</v>
      </c>
      <c r="P1119" s="145">
        <v>65051</v>
      </c>
      <c r="Q1119" s="145">
        <v>29271</v>
      </c>
      <c r="R1119" s="145">
        <v>332312</v>
      </c>
      <c r="S1119" s="145">
        <v>149595</v>
      </c>
      <c r="T1119" s="145">
        <v>294</v>
      </c>
      <c r="U1119" s="145">
        <v>354</v>
      </c>
      <c r="V1119" s="145">
        <v>410</v>
      </c>
      <c r="W1119" s="145">
        <v>130</v>
      </c>
      <c r="X1119" s="145">
        <v>238</v>
      </c>
      <c r="Y1119" s="145">
        <v>341</v>
      </c>
      <c r="Z1119" s="145">
        <v>434</v>
      </c>
      <c r="AA1119" s="136">
        <f>ROUND((T1119+X1119)-MAX(0.3*(T1119-134-300),0),0)</f>
        <v>532</v>
      </c>
      <c r="AB1119" s="136">
        <f>ROUND((U1119+Y1119)-MAX(0.3*(U1119-134-300),0),0)</f>
        <v>695</v>
      </c>
      <c r="AC1119" s="136">
        <f>ROUND((V1119+Z1119)-MAX(0.3*(V1119-134-300),0),0)</f>
        <v>844</v>
      </c>
      <c r="AD1119" s="203">
        <v>12426.5</v>
      </c>
      <c r="AE1119" s="136">
        <v>531</v>
      </c>
      <c r="AF1119" s="136">
        <v>0</v>
      </c>
      <c r="AG1119" s="136">
        <f>SUM(AE1119:AF1119)</f>
        <v>531</v>
      </c>
      <c r="AH1119" s="136">
        <f>ROUND((AG1119+W1119)-MAX(0.3*(AG1119-134-300),0),0)</f>
        <v>632</v>
      </c>
      <c r="AI1119" s="203">
        <v>564</v>
      </c>
      <c r="AJ1119" s="204">
        <v>8</v>
      </c>
      <c r="AK1119" s="136">
        <v>0</v>
      </c>
      <c r="AL1119" s="136">
        <v>47</v>
      </c>
      <c r="AM1119" s="136">
        <v>52</v>
      </c>
      <c r="AN1119" s="6">
        <v>0.47</v>
      </c>
      <c r="AO1119" s="136">
        <v>20</v>
      </c>
      <c r="AP1119" s="136">
        <v>20</v>
      </c>
      <c r="AQ1119" s="6">
        <v>0.5</v>
      </c>
      <c r="AR1119" s="149">
        <v>7.6499999999999999E-2</v>
      </c>
      <c r="AS1119" s="149">
        <v>0.34</v>
      </c>
      <c r="AT1119" s="149">
        <v>0.4</v>
      </c>
      <c r="AU1119" s="149">
        <v>0.4</v>
      </c>
      <c r="AV1119" s="136">
        <v>364</v>
      </c>
      <c r="AW1119" s="136">
        <v>2428</v>
      </c>
      <c r="AX1119" s="136">
        <v>4008</v>
      </c>
      <c r="AY1119" s="136">
        <v>4008</v>
      </c>
      <c r="AZ1119" s="149">
        <v>7.6499999999999999E-2</v>
      </c>
      <c r="BA1119" s="149">
        <v>0.1598</v>
      </c>
      <c r="BB1119" s="149">
        <v>0.21060000000000001</v>
      </c>
      <c r="BC1119" s="149">
        <v>0.21060000000000001</v>
      </c>
      <c r="BD1119" s="138">
        <v>0</v>
      </c>
      <c r="BE1119" s="138"/>
      <c r="BF1119" s="138"/>
      <c r="BG1119" s="136">
        <v>0</v>
      </c>
      <c r="BH1119" s="6">
        <v>5.15</v>
      </c>
      <c r="BI1119" s="6">
        <v>5.15</v>
      </c>
      <c r="BJ1119" s="136">
        <v>132808</v>
      </c>
      <c r="BK1119" s="136">
        <v>23834</v>
      </c>
      <c r="BL1119" s="136">
        <v>1439</v>
      </c>
      <c r="BM1119" s="136">
        <v>107535</v>
      </c>
      <c r="BN1119" s="238">
        <v>525606</v>
      </c>
      <c r="BO1119" s="136">
        <v>130094</v>
      </c>
      <c r="BP1119" s="136">
        <v>226650.97154444401</v>
      </c>
      <c r="BQ1119" s="136">
        <v>60937.193477777801</v>
      </c>
      <c r="BR1119" s="136">
        <v>669890.44707777805</v>
      </c>
      <c r="BS1119" s="136">
        <v>114812.89957777799</v>
      </c>
      <c r="BT1119" s="136">
        <v>17557.3986</v>
      </c>
      <c r="BU1119" s="136">
        <v>175983.57904444399</v>
      </c>
    </row>
    <row r="1120" spans="1:73">
      <c r="A1120" s="4" t="s">
        <v>118</v>
      </c>
      <c r="B1120" s="137">
        <v>48</v>
      </c>
      <c r="C1120" s="137">
        <v>2001</v>
      </c>
      <c r="D1120" s="190">
        <v>5985722</v>
      </c>
      <c r="E1120" s="141">
        <v>2847875</v>
      </c>
      <c r="F1120" s="141">
        <v>191492</v>
      </c>
      <c r="G1120" s="191">
        <v>6.3</v>
      </c>
      <c r="H1120" s="211">
        <v>22.276399999999999</v>
      </c>
      <c r="I1120" s="211">
        <v>13.011369999999999</v>
      </c>
      <c r="J1120" s="211">
        <v>3.5358830000000001</v>
      </c>
      <c r="K1120" s="145">
        <v>240647</v>
      </c>
      <c r="L1120" s="198">
        <v>112</v>
      </c>
      <c r="M1120" s="199">
        <v>7</v>
      </c>
      <c r="N1120" s="140">
        <v>198547288</v>
      </c>
      <c r="O1120" s="145">
        <v>1454775</v>
      </c>
      <c r="P1120" s="145">
        <v>141397</v>
      </c>
      <c r="Q1120" s="145">
        <v>54160</v>
      </c>
      <c r="R1120" s="145">
        <v>308589</v>
      </c>
      <c r="S1120" s="145">
        <v>141387</v>
      </c>
      <c r="T1120" s="145">
        <v>440</v>
      </c>
      <c r="U1120" s="145">
        <v>546</v>
      </c>
      <c r="V1120" s="145">
        <v>642</v>
      </c>
      <c r="W1120" s="145">
        <v>130</v>
      </c>
      <c r="X1120" s="145">
        <v>238</v>
      </c>
      <c r="Y1120" s="145">
        <v>341</v>
      </c>
      <c r="Z1120" s="145">
        <v>434</v>
      </c>
      <c r="AA1120" s="136">
        <f>ROUND((T1120+X1120)-MAX(0.3*(T1120-134-300),0),0)</f>
        <v>676</v>
      </c>
      <c r="AB1120" s="136">
        <f>ROUND((U1120+Y1120)-MAX(0.3*(U1120-134-300),0),0)</f>
        <v>853</v>
      </c>
      <c r="AC1120" s="136">
        <f>ROUND((V1120+Z1120)-MAX(0.3*(V1120-134-300),0),0)</f>
        <v>1014</v>
      </c>
      <c r="AD1120" s="203">
        <v>16801</v>
      </c>
      <c r="AE1120" s="136">
        <v>531</v>
      </c>
      <c r="AF1120" s="136">
        <v>26</v>
      </c>
      <c r="AG1120" s="136">
        <f>SUM(AE1120:AF1120)</f>
        <v>557</v>
      </c>
      <c r="AH1120" s="136">
        <f>ROUND((AG1120+W1120)-MAX(0.3*(AG1120-134-300),0),0)</f>
        <v>650</v>
      </c>
      <c r="AI1120" s="203">
        <v>634</v>
      </c>
      <c r="AJ1120" s="204">
        <v>10.7</v>
      </c>
      <c r="AK1120" s="136">
        <v>1</v>
      </c>
      <c r="AL1120" s="136">
        <v>49</v>
      </c>
      <c r="AM1120" s="136">
        <v>49</v>
      </c>
      <c r="AN1120" s="6">
        <v>0.5</v>
      </c>
      <c r="AO1120" s="136">
        <v>27</v>
      </c>
      <c r="AP1120" s="136">
        <v>22</v>
      </c>
      <c r="AQ1120" s="6">
        <v>0.55000000000000004</v>
      </c>
      <c r="AR1120" s="149">
        <v>7.6499999999999999E-2</v>
      </c>
      <c r="AS1120" s="149">
        <v>0.34</v>
      </c>
      <c r="AT1120" s="149">
        <v>0.4</v>
      </c>
      <c r="AU1120" s="149">
        <v>0.4</v>
      </c>
      <c r="AV1120" s="136">
        <v>364</v>
      </c>
      <c r="AW1120" s="136">
        <v>2428</v>
      </c>
      <c r="AX1120" s="136">
        <v>4008</v>
      </c>
      <c r="AY1120" s="136">
        <v>4008</v>
      </c>
      <c r="AZ1120" s="149">
        <v>7.6499999999999999E-2</v>
      </c>
      <c r="BA1120" s="149">
        <v>0.1598</v>
      </c>
      <c r="BB1120" s="149">
        <v>0.21060000000000001</v>
      </c>
      <c r="BC1120" s="149">
        <v>0.21060000000000001</v>
      </c>
      <c r="BD1120" s="138">
        <v>0</v>
      </c>
      <c r="BE1120" s="138"/>
      <c r="BF1120" s="138"/>
      <c r="BG1120" s="136">
        <v>0</v>
      </c>
      <c r="BH1120" s="6">
        <v>5.15</v>
      </c>
      <c r="BI1120" s="6">
        <v>6.72</v>
      </c>
      <c r="BJ1120" s="136">
        <v>104700</v>
      </c>
      <c r="BK1120" s="136">
        <v>14303</v>
      </c>
      <c r="BL1120" s="136">
        <v>975</v>
      </c>
      <c r="BM1120" s="136">
        <v>89422</v>
      </c>
      <c r="BN1120" s="238">
        <v>789415</v>
      </c>
      <c r="BO1120" s="136">
        <v>150138</v>
      </c>
      <c r="BP1120" s="136">
        <v>193279.19435555601</v>
      </c>
      <c r="BQ1120" s="136">
        <v>56220.404655555503</v>
      </c>
      <c r="BR1120" s="136">
        <v>473725.03896666702</v>
      </c>
      <c r="BS1120" s="136">
        <v>86517.405388888903</v>
      </c>
      <c r="BT1120" s="136">
        <v>13154.586422222201</v>
      </c>
      <c r="BU1120" s="136">
        <v>119746.37420000001</v>
      </c>
    </row>
    <row r="1121" spans="1:73">
      <c r="A1121" s="4" t="s">
        <v>119</v>
      </c>
      <c r="B1121" s="137">
        <v>49</v>
      </c>
      <c r="C1121" s="137">
        <v>2001</v>
      </c>
      <c r="D1121" s="190">
        <v>1801481</v>
      </c>
      <c r="E1121" s="141">
        <v>768661</v>
      </c>
      <c r="F1121" s="141">
        <v>40467</v>
      </c>
      <c r="G1121" s="191">
        <v>5</v>
      </c>
      <c r="H1121" s="211">
        <v>17.234960000000001</v>
      </c>
      <c r="I1121" s="211">
        <v>9.6493850000000005</v>
      </c>
      <c r="J1121" s="211">
        <v>2.2782179999999999</v>
      </c>
      <c r="K1121" s="145">
        <v>43851</v>
      </c>
      <c r="L1121" s="198">
        <v>21</v>
      </c>
      <c r="M1121" s="199">
        <v>5.0999999999999996</v>
      </c>
      <c r="N1121" s="140">
        <v>42471414</v>
      </c>
      <c r="O1121" s="145">
        <v>683580</v>
      </c>
      <c r="P1121" s="145">
        <v>39039</v>
      </c>
      <c r="Q1121" s="145">
        <v>14732</v>
      </c>
      <c r="R1121" s="145">
        <v>221361</v>
      </c>
      <c r="S1121" s="145">
        <v>94794</v>
      </c>
      <c r="T1121" s="145">
        <v>276</v>
      </c>
      <c r="U1121" s="145">
        <v>453</v>
      </c>
      <c r="V1121" s="145">
        <v>387</v>
      </c>
      <c r="W1121" s="145">
        <v>130</v>
      </c>
      <c r="X1121" s="145">
        <v>238</v>
      </c>
      <c r="Y1121" s="145">
        <v>341</v>
      </c>
      <c r="Z1121" s="145">
        <v>434</v>
      </c>
      <c r="AA1121" s="136">
        <f>ROUND((T1121+X1121)-MAX(0.3*(T1121-134-300),0),0)</f>
        <v>514</v>
      </c>
      <c r="AB1121" s="136">
        <f>ROUND((U1121+Y1121)-MAX(0.3*(U1121-134-300),0),0)</f>
        <v>788</v>
      </c>
      <c r="AC1121" s="136">
        <f>ROUND((V1121+Z1121)-MAX(0.3*(V1121-134-300),0),0)</f>
        <v>821</v>
      </c>
      <c r="AD1121" s="203">
        <v>4361.416666666667</v>
      </c>
      <c r="AE1121" s="136">
        <v>531</v>
      </c>
      <c r="AF1121" s="136">
        <v>0</v>
      </c>
      <c r="AG1121" s="136">
        <f>SUM(AE1121:AF1121)</f>
        <v>531</v>
      </c>
      <c r="AH1121" s="136">
        <f>ROUND((AG1121+W1121)-MAX(0.3*(AG1121-134-300),0),0)</f>
        <v>632</v>
      </c>
      <c r="AI1121" s="203">
        <v>291</v>
      </c>
      <c r="AJ1121" s="204">
        <v>16.399999999999999</v>
      </c>
      <c r="AK1121" s="136">
        <v>1</v>
      </c>
      <c r="AL1121" s="136">
        <v>75</v>
      </c>
      <c r="AM1121" s="136">
        <v>25</v>
      </c>
      <c r="AN1121" s="6">
        <v>0.75</v>
      </c>
      <c r="AO1121" s="136">
        <v>29</v>
      </c>
      <c r="AP1121" s="136">
        <v>5</v>
      </c>
      <c r="AQ1121" s="6">
        <v>0.85</v>
      </c>
      <c r="AR1121" s="149">
        <v>7.6499999999999999E-2</v>
      </c>
      <c r="AS1121" s="149">
        <v>0.34</v>
      </c>
      <c r="AT1121" s="149">
        <v>0.4</v>
      </c>
      <c r="AU1121" s="149">
        <v>0.4</v>
      </c>
      <c r="AV1121" s="136">
        <v>364</v>
      </c>
      <c r="AW1121" s="136">
        <v>2428</v>
      </c>
      <c r="AX1121" s="136">
        <v>4008</v>
      </c>
      <c r="AY1121" s="136">
        <v>4008</v>
      </c>
      <c r="AZ1121" s="149">
        <v>7.6499999999999999E-2</v>
      </c>
      <c r="BA1121" s="149">
        <v>0.1598</v>
      </c>
      <c r="BB1121" s="149">
        <v>0.21060000000000001</v>
      </c>
      <c r="BC1121" s="149">
        <v>0.21060000000000001</v>
      </c>
      <c r="BD1121" s="138">
        <v>0</v>
      </c>
      <c r="BE1121" s="138"/>
      <c r="BF1121" s="138"/>
      <c r="BG1121" s="136">
        <v>0</v>
      </c>
      <c r="BH1121" s="6">
        <v>5.15</v>
      </c>
      <c r="BI1121" s="6">
        <v>5.15</v>
      </c>
      <c r="BJ1121" s="136">
        <v>72953</v>
      </c>
      <c r="BK1121" s="136">
        <v>5232</v>
      </c>
      <c r="BL1121" s="136">
        <v>595</v>
      </c>
      <c r="BM1121" s="136">
        <v>67126</v>
      </c>
      <c r="BN1121" s="238">
        <v>260399</v>
      </c>
      <c r="BO1121" s="136">
        <v>50064</v>
      </c>
      <c r="BP1121" s="136">
        <v>88127.470733333306</v>
      </c>
      <c r="BQ1121" s="136">
        <v>21959.839733333301</v>
      </c>
      <c r="BR1121" s="136">
        <v>196137.959966667</v>
      </c>
      <c r="BS1121" s="136">
        <v>51598.9721222222</v>
      </c>
      <c r="BT1121" s="136">
        <v>9499.2864333333291</v>
      </c>
      <c r="BU1121" s="136">
        <v>83063.286588888906</v>
      </c>
    </row>
    <row r="1122" spans="1:73">
      <c r="A1122" s="4" t="s">
        <v>120</v>
      </c>
      <c r="B1122" s="137">
        <v>50</v>
      </c>
      <c r="C1122" s="137">
        <v>2001</v>
      </c>
      <c r="D1122" s="190">
        <v>5406835</v>
      </c>
      <c r="E1122" s="141">
        <v>2875585</v>
      </c>
      <c r="F1122" s="141">
        <v>136118</v>
      </c>
      <c r="G1122" s="191">
        <v>4.5</v>
      </c>
      <c r="H1122" s="211">
        <v>16.79344</v>
      </c>
      <c r="I1122" s="211">
        <v>9.4350039999999993</v>
      </c>
      <c r="J1122" s="211">
        <v>2.833116</v>
      </c>
      <c r="K1122" s="145">
        <v>188703</v>
      </c>
      <c r="L1122" s="198">
        <v>43</v>
      </c>
      <c r="M1122" s="199">
        <v>3.2</v>
      </c>
      <c r="N1122" s="140">
        <v>167125085</v>
      </c>
      <c r="O1122" s="145">
        <v>24877</v>
      </c>
      <c r="P1122" s="145">
        <v>40030</v>
      </c>
      <c r="Q1122" s="145">
        <v>17680</v>
      </c>
      <c r="R1122" s="145">
        <v>215786</v>
      </c>
      <c r="S1122" s="145">
        <v>86588</v>
      </c>
      <c r="T1122" s="145">
        <v>673</v>
      </c>
      <c r="U1122" s="145">
        <v>673</v>
      </c>
      <c r="V1122" s="145">
        <v>673</v>
      </c>
      <c r="W1122" s="145">
        <v>130</v>
      </c>
      <c r="X1122" s="145">
        <v>238</v>
      </c>
      <c r="Y1122" s="145">
        <v>341</v>
      </c>
      <c r="Z1122" s="145">
        <v>434</v>
      </c>
      <c r="AA1122" s="136">
        <f>ROUND((T1122+X1122)-MAX(0.3*(T1122-134-300),0),0)</f>
        <v>839</v>
      </c>
      <c r="AB1122" s="136">
        <f>ROUND((U1122+Y1122)-MAX(0.3*(U1122-134-300),0),0)</f>
        <v>942</v>
      </c>
      <c r="AC1122" s="136">
        <f>ROUND((V1122+Z1122)-MAX(0.3*(V1122-134-300),0),0)</f>
        <v>1035</v>
      </c>
      <c r="AD1122" s="203">
        <v>11661.083333333334</v>
      </c>
      <c r="AE1122" s="136">
        <v>531</v>
      </c>
      <c r="AF1122" s="136">
        <v>84</v>
      </c>
      <c r="AG1122" s="136">
        <f>SUM(AE1122:AF1122)</f>
        <v>615</v>
      </c>
      <c r="AH1122" s="136">
        <f>ROUND((AG1122+W1122)-MAX(0.3*(AG1122-134-300),0),0)</f>
        <v>691</v>
      </c>
      <c r="AI1122" s="203">
        <v>423</v>
      </c>
      <c r="AJ1122" s="204">
        <v>7.9</v>
      </c>
      <c r="AK1122" s="136">
        <v>0</v>
      </c>
      <c r="AL1122" s="136">
        <v>44</v>
      </c>
      <c r="AM1122" s="136">
        <v>55</v>
      </c>
      <c r="AN1122" s="6">
        <v>0.44</v>
      </c>
      <c r="AO1122" s="136">
        <v>17</v>
      </c>
      <c r="AP1122" s="136">
        <v>16</v>
      </c>
      <c r="AQ1122" s="6">
        <v>0.52</v>
      </c>
      <c r="AR1122" s="149">
        <v>7.6499999999999999E-2</v>
      </c>
      <c r="AS1122" s="149">
        <v>0.34</v>
      </c>
      <c r="AT1122" s="149">
        <v>0.4</v>
      </c>
      <c r="AU1122" s="149">
        <v>0.4</v>
      </c>
      <c r="AV1122" s="136">
        <v>364</v>
      </c>
      <c r="AW1122" s="136">
        <v>2428</v>
      </c>
      <c r="AX1122" s="136">
        <v>4008</v>
      </c>
      <c r="AY1122" s="136">
        <v>4008</v>
      </c>
      <c r="AZ1122" s="149">
        <v>7.6499999999999999E-2</v>
      </c>
      <c r="BA1122" s="149">
        <v>0.1598</v>
      </c>
      <c r="BB1122" s="149">
        <v>0.21060000000000001</v>
      </c>
      <c r="BC1122" s="149">
        <v>0.21060000000000001</v>
      </c>
      <c r="BD1122" s="138">
        <v>0.04</v>
      </c>
      <c r="BE1122" s="138">
        <v>0.14000000000000001</v>
      </c>
      <c r="BF1122" s="138">
        <v>0.43</v>
      </c>
      <c r="BG1122" s="136">
        <v>1</v>
      </c>
      <c r="BH1122" s="6">
        <v>5.15</v>
      </c>
      <c r="BI1122" s="6">
        <v>5.15</v>
      </c>
      <c r="BJ1122" s="136">
        <v>85333</v>
      </c>
      <c r="BK1122" s="136">
        <v>9310</v>
      </c>
      <c r="BL1122" s="136">
        <v>957</v>
      </c>
      <c r="BM1122" s="136">
        <v>75066</v>
      </c>
      <c r="BN1122" s="238">
        <v>531438</v>
      </c>
      <c r="BO1122" s="136">
        <v>100128</v>
      </c>
      <c r="BP1122" s="136">
        <v>145914.5485</v>
      </c>
      <c r="BQ1122" s="136">
        <v>46742.337955555602</v>
      </c>
      <c r="BR1122" s="136">
        <v>545827.40022222197</v>
      </c>
      <c r="BS1122" s="136">
        <v>38246.728822222198</v>
      </c>
      <c r="BT1122" s="136">
        <v>5889.1809444444498</v>
      </c>
      <c r="BU1122" s="136">
        <v>59488.433422222202</v>
      </c>
    </row>
    <row r="1123" spans="1:73">
      <c r="A1123" s="4" t="s">
        <v>121</v>
      </c>
      <c r="B1123" s="137">
        <v>51</v>
      </c>
      <c r="C1123" s="137">
        <v>2001</v>
      </c>
      <c r="D1123" s="190">
        <v>494657</v>
      </c>
      <c r="E1123" s="141">
        <v>259089</v>
      </c>
      <c r="F1123" s="141">
        <v>10270</v>
      </c>
      <c r="G1123" s="191">
        <v>3.8</v>
      </c>
      <c r="H1123" s="211">
        <v>19.21444</v>
      </c>
      <c r="I1123" s="211">
        <v>8.3192740000000001</v>
      </c>
      <c r="J1123" s="211">
        <v>3.3383340000000001</v>
      </c>
      <c r="K1123" s="145">
        <v>18906</v>
      </c>
      <c r="L1123" s="198">
        <v>8</v>
      </c>
      <c r="M1123" s="199">
        <v>6.6</v>
      </c>
      <c r="N1123" s="140">
        <v>15176559</v>
      </c>
      <c r="O1123" s="145">
        <v>99475</v>
      </c>
      <c r="P1123" s="145">
        <v>987</v>
      </c>
      <c r="Q1123" s="145">
        <v>524</v>
      </c>
      <c r="R1123" s="145">
        <v>22539</v>
      </c>
      <c r="S1123" s="145">
        <v>9129</v>
      </c>
      <c r="T1123" s="145">
        <v>320</v>
      </c>
      <c r="U1123" s="145">
        <v>340</v>
      </c>
      <c r="V1123" s="145">
        <v>340</v>
      </c>
      <c r="W1123" s="145">
        <v>130</v>
      </c>
      <c r="X1123" s="145">
        <v>238</v>
      </c>
      <c r="Y1123" s="145">
        <v>341</v>
      </c>
      <c r="Z1123" s="145">
        <v>434</v>
      </c>
      <c r="AA1123" s="136">
        <f>ROUND((T1123+X1123)-MAX(0.3*(T1123-134-300),0),0)</f>
        <v>558</v>
      </c>
      <c r="AB1123" s="136">
        <f>ROUND((U1123+Y1123)-MAX(0.3*(U1123-134-300),0),0)</f>
        <v>681</v>
      </c>
      <c r="AC1123" s="136">
        <f>ROUND((V1123+Z1123)-MAX(0.3*(V1123-134-300),0),0)</f>
        <v>774</v>
      </c>
      <c r="AD1123" s="203">
        <v>364</v>
      </c>
      <c r="AE1123" s="136">
        <v>531</v>
      </c>
      <c r="AF1123" s="136">
        <v>10</v>
      </c>
      <c r="AG1123" s="136">
        <f>SUM(AE1123:AF1123)</f>
        <v>541</v>
      </c>
      <c r="AH1123" s="136">
        <f>ROUND((AG1123+W1123)-MAX(0.3*(AG1123-134-300),0),0)</f>
        <v>639</v>
      </c>
      <c r="AI1123" s="203">
        <v>42</v>
      </c>
      <c r="AJ1123" s="204">
        <v>8.6999999999999993</v>
      </c>
      <c r="AK1123" s="136">
        <v>0</v>
      </c>
      <c r="AL1123" s="136">
        <v>17</v>
      </c>
      <c r="AM1123" s="136">
        <v>43</v>
      </c>
      <c r="AN1123" s="6">
        <v>0.28000000000000003</v>
      </c>
      <c r="AO1123" s="136">
        <v>10</v>
      </c>
      <c r="AP1123" s="136">
        <v>20</v>
      </c>
      <c r="AQ1123" s="6">
        <v>0.33</v>
      </c>
      <c r="AR1123" s="149">
        <v>7.6499999999999999E-2</v>
      </c>
      <c r="AS1123" s="149">
        <v>0.34</v>
      </c>
      <c r="AT1123" s="149">
        <v>0.4</v>
      </c>
      <c r="AU1123" s="149">
        <v>0.4</v>
      </c>
      <c r="AV1123" s="136">
        <v>364</v>
      </c>
      <c r="AW1123" s="136">
        <v>2428</v>
      </c>
      <c r="AX1123" s="136">
        <v>4008</v>
      </c>
      <c r="AY1123" s="136">
        <v>4008</v>
      </c>
      <c r="AZ1123" s="149">
        <v>7.6499999999999999E-2</v>
      </c>
      <c r="BA1123" s="149">
        <v>0.1598</v>
      </c>
      <c r="BB1123" s="149">
        <v>0.21060000000000001</v>
      </c>
      <c r="BC1123" s="149">
        <v>0.21060000000000001</v>
      </c>
      <c r="BD1123" s="138">
        <v>0</v>
      </c>
      <c r="BE1123" s="138"/>
      <c r="BF1123" s="138"/>
      <c r="BG1123" s="136">
        <v>0</v>
      </c>
      <c r="BH1123" s="6">
        <v>5.15</v>
      </c>
      <c r="BI1123" s="6">
        <v>5.15</v>
      </c>
      <c r="BJ1123" s="136">
        <v>5790</v>
      </c>
      <c r="BK1123" s="136">
        <v>525</v>
      </c>
      <c r="BL1123" s="136">
        <v>52</v>
      </c>
      <c r="BM1123" s="136">
        <v>5213</v>
      </c>
      <c r="BN1123" s="238">
        <v>41026</v>
      </c>
      <c r="BO1123" s="136">
        <v>11103</v>
      </c>
      <c r="BP1123" s="136">
        <v>15474.410288888899</v>
      </c>
      <c r="BQ1123" s="136">
        <v>6024.6319000000003</v>
      </c>
      <c r="BR1123" s="136">
        <v>49806.304700000001</v>
      </c>
      <c r="BS1123" s="136">
        <v>5794.9482111111101</v>
      </c>
      <c r="BT1123" s="136">
        <v>1060.9206777777799</v>
      </c>
      <c r="BU1123" s="136">
        <v>8777.5380555555494</v>
      </c>
    </row>
    <row r="1124" spans="1:73">
      <c r="A1124" s="4" t="s">
        <v>70</v>
      </c>
      <c r="B1124" s="137">
        <v>1</v>
      </c>
      <c r="C1124" s="137">
        <v>2002</v>
      </c>
      <c r="D1124" s="190">
        <v>4480089</v>
      </c>
      <c r="E1124" s="141">
        <v>1981919</v>
      </c>
      <c r="F1124" s="141">
        <v>124242</v>
      </c>
      <c r="G1124" s="191">
        <v>5.9</v>
      </c>
      <c r="H1124" s="211">
        <v>21.676760000000002</v>
      </c>
      <c r="I1124" s="211">
        <v>11.74605</v>
      </c>
      <c r="J1124" s="211">
        <v>2.3493219999999999</v>
      </c>
      <c r="K1124" s="145">
        <v>129243</v>
      </c>
      <c r="L1124" s="198">
        <v>80</v>
      </c>
      <c r="M1124" s="199">
        <v>6.9</v>
      </c>
      <c r="N1124" s="140">
        <v>114176585</v>
      </c>
      <c r="O1124" s="145">
        <v>71522</v>
      </c>
      <c r="P1124" s="145">
        <v>42754</v>
      </c>
      <c r="Q1124" s="145">
        <v>18037</v>
      </c>
      <c r="R1124" s="145">
        <v>443547</v>
      </c>
      <c r="S1124" s="145">
        <v>173295</v>
      </c>
      <c r="T1124" s="145">
        <v>137</v>
      </c>
      <c r="U1124" s="145">
        <v>164</v>
      </c>
      <c r="V1124" s="145">
        <v>194</v>
      </c>
      <c r="W1124" s="145">
        <v>135</v>
      </c>
      <c r="X1124" s="145">
        <v>248</v>
      </c>
      <c r="Y1124" s="145">
        <v>356</v>
      </c>
      <c r="Z1124" s="145">
        <v>452</v>
      </c>
      <c r="AA1124" s="136">
        <f>ROUND((T1124+X1124)-MAX(0.3*(T1124-134-354),0),0)</f>
        <v>385</v>
      </c>
      <c r="AB1124" s="136">
        <f>ROUND((U1124+Y1124)-MAX(0.3*(U1124-134-354),0),0)</f>
        <v>520</v>
      </c>
      <c r="AC1124" s="136">
        <f>ROUND((V1124+Z1124)-MAX(0.3*(V1124-134-354),0),0)</f>
        <v>646</v>
      </c>
      <c r="AD1124" s="203">
        <v>9106.0833333333339</v>
      </c>
      <c r="AE1124" s="136">
        <v>545</v>
      </c>
      <c r="AF1124" s="136">
        <v>0</v>
      </c>
      <c r="AG1124" s="136">
        <f>SUM(AE1124:AF1124)</f>
        <v>545</v>
      </c>
      <c r="AH1124" s="136">
        <f>ROUND((AG1124+W1124)-MAX(0.3*(AG1124-134-354),0),0)</f>
        <v>663</v>
      </c>
      <c r="AI1124" s="203">
        <v>640</v>
      </c>
      <c r="AJ1124" s="204">
        <v>14.5</v>
      </c>
      <c r="AK1124" s="136">
        <v>1</v>
      </c>
      <c r="AL1124" s="136">
        <v>69</v>
      </c>
      <c r="AM1124" s="136">
        <v>36</v>
      </c>
      <c r="AN1124" s="6">
        <v>0.66</v>
      </c>
      <c r="AO1124" s="136">
        <v>23</v>
      </c>
      <c r="AP1124" s="136">
        <v>12</v>
      </c>
      <c r="AQ1124" s="6">
        <v>0.66</v>
      </c>
      <c r="AR1124" s="149">
        <v>7.6499999999999999E-2</v>
      </c>
      <c r="AS1124" s="149">
        <v>0.34</v>
      </c>
      <c r="AT1124" s="149">
        <v>0.4</v>
      </c>
      <c r="AU1124" s="149">
        <v>0.4</v>
      </c>
      <c r="AV1124" s="136">
        <v>376</v>
      </c>
      <c r="AW1124" s="136">
        <v>2506</v>
      </c>
      <c r="AX1124" s="136">
        <v>4140</v>
      </c>
      <c r="AY1124" s="136">
        <v>4140</v>
      </c>
      <c r="AZ1124" s="149">
        <v>7.6499999999999999E-2</v>
      </c>
      <c r="BA1124" s="149">
        <v>0.1598</v>
      </c>
      <c r="BB1124" s="149">
        <v>0.21060000000000001</v>
      </c>
      <c r="BC1124" s="149">
        <v>0.21060000000000001</v>
      </c>
      <c r="BD1124" s="138">
        <v>0</v>
      </c>
      <c r="BE1124" s="138"/>
      <c r="BF1124" s="138"/>
      <c r="BG1124" s="136">
        <v>0</v>
      </c>
      <c r="BH1124" s="6">
        <v>5.15</v>
      </c>
      <c r="BI1124" s="6">
        <v>5.15</v>
      </c>
      <c r="BJ1124" s="136">
        <v>163740</v>
      </c>
      <c r="BK1124" s="136">
        <v>22729</v>
      </c>
      <c r="BL1124" s="136">
        <v>1073</v>
      </c>
      <c r="BM1124" s="136">
        <v>139938</v>
      </c>
      <c r="BN1124" s="238">
        <v>737091</v>
      </c>
      <c r="BO1124" s="136">
        <v>118616</v>
      </c>
      <c r="BP1124" s="136">
        <v>278204.44069999998</v>
      </c>
      <c r="BQ1124" s="136">
        <v>50287.561399999999</v>
      </c>
      <c r="BR1124" s="136">
        <v>545746.85369999998</v>
      </c>
      <c r="BS1124" s="136">
        <v>125335.24219999999</v>
      </c>
      <c r="BT1124" s="136">
        <v>12334.4863</v>
      </c>
      <c r="BU1124" s="136">
        <v>159949.65839999999</v>
      </c>
    </row>
    <row r="1125" spans="1:73">
      <c r="A1125" s="4" t="s">
        <v>71</v>
      </c>
      <c r="B1125" s="137">
        <v>2</v>
      </c>
      <c r="C1125" s="137">
        <v>2002</v>
      </c>
      <c r="D1125" s="190">
        <v>642337</v>
      </c>
      <c r="E1125" s="141">
        <v>302580</v>
      </c>
      <c r="F1125" s="141">
        <v>23821</v>
      </c>
      <c r="G1125" s="191">
        <v>7.3</v>
      </c>
      <c r="H1125" s="211">
        <v>24.003270000000001</v>
      </c>
      <c r="I1125" s="211">
        <v>13.88186</v>
      </c>
      <c r="J1125" s="211">
        <v>4.2541079999999996</v>
      </c>
      <c r="K1125" s="145">
        <v>29822</v>
      </c>
      <c r="L1125" s="198">
        <v>11</v>
      </c>
      <c r="M1125" s="199">
        <v>5.5</v>
      </c>
      <c r="N1125" s="140">
        <v>22013624</v>
      </c>
      <c r="O1125" s="145">
        <v>16988</v>
      </c>
      <c r="P1125" s="145">
        <v>17623</v>
      </c>
      <c r="Q1125" s="145">
        <v>6034</v>
      </c>
      <c r="R1125" s="145">
        <v>46165</v>
      </c>
      <c r="S1125" s="145">
        <v>16138</v>
      </c>
      <c r="T1125" s="145">
        <v>821</v>
      </c>
      <c r="U1125" s="145">
        <v>923</v>
      </c>
      <c r="V1125" s="145">
        <v>1025</v>
      </c>
      <c r="W1125" s="145">
        <v>167</v>
      </c>
      <c r="X1125" s="145">
        <v>307</v>
      </c>
      <c r="Y1125" s="145">
        <v>440</v>
      </c>
      <c r="Z1125" s="145">
        <v>559</v>
      </c>
      <c r="AA1125" s="136">
        <f>ROUND((T1125+X1125)-MAX(0.3*(T1125-229-566),0),0)</f>
        <v>1120</v>
      </c>
      <c r="AB1125" s="136">
        <f>ROUND((U1125+Y1125)-MAX(0.3*(U1125-229-566),0),0)</f>
        <v>1325</v>
      </c>
      <c r="AC1125" s="136">
        <f>ROUND((V1125+Z1125)-MAX(0.3*(V1125-229-566),0),0)</f>
        <v>1515</v>
      </c>
      <c r="AD1125" s="203">
        <v>1120.8333333333333</v>
      </c>
      <c r="AE1125" s="136">
        <v>545</v>
      </c>
      <c r="AF1125" s="136">
        <v>362</v>
      </c>
      <c r="AG1125" s="136">
        <f>SUM(AE1125:AF1125)</f>
        <v>907</v>
      </c>
      <c r="AH1125" s="136">
        <f>ROUND((AG1125+W1125)-MAX(0.3*(AG1125-229-566),0),0)</f>
        <v>1040</v>
      </c>
      <c r="AI1125" s="203">
        <v>56</v>
      </c>
      <c r="AJ1125" s="204">
        <v>8.8000000000000007</v>
      </c>
      <c r="AK1125" s="136">
        <v>1</v>
      </c>
      <c r="AL1125" s="136">
        <v>14</v>
      </c>
      <c r="AM1125" s="136">
        <v>26</v>
      </c>
      <c r="AN1125" s="6">
        <v>0.35</v>
      </c>
      <c r="AO1125" s="136">
        <v>5</v>
      </c>
      <c r="AP1125" s="136">
        <v>15</v>
      </c>
      <c r="AQ1125" s="6">
        <v>0.25</v>
      </c>
      <c r="AR1125" s="149">
        <v>7.6499999999999999E-2</v>
      </c>
      <c r="AS1125" s="149">
        <v>0.34</v>
      </c>
      <c r="AT1125" s="149">
        <v>0.4</v>
      </c>
      <c r="AU1125" s="149">
        <v>0.4</v>
      </c>
      <c r="AV1125" s="136">
        <v>376</v>
      </c>
      <c r="AW1125" s="136">
        <v>2506</v>
      </c>
      <c r="AX1125" s="136">
        <v>4140</v>
      </c>
      <c r="AY1125" s="136">
        <v>4140</v>
      </c>
      <c r="AZ1125" s="149">
        <v>7.6499999999999999E-2</v>
      </c>
      <c r="BA1125" s="149">
        <v>0.1598</v>
      </c>
      <c r="BB1125" s="149">
        <v>0.21060000000000001</v>
      </c>
      <c r="BC1125" s="149">
        <v>0.21060000000000001</v>
      </c>
      <c r="BD1125" s="138">
        <v>0</v>
      </c>
      <c r="BE1125" s="138"/>
      <c r="BF1125" s="138"/>
      <c r="BG1125" s="136">
        <v>0</v>
      </c>
      <c r="BH1125" s="6">
        <v>5.15</v>
      </c>
      <c r="BI1125" s="6">
        <v>7.15</v>
      </c>
      <c r="BJ1125" s="136">
        <v>9658</v>
      </c>
      <c r="BK1125" s="136">
        <v>1568</v>
      </c>
      <c r="BL1125" s="136">
        <v>114</v>
      </c>
      <c r="BM1125" s="136">
        <v>7976</v>
      </c>
      <c r="BN1125" s="238">
        <v>92345</v>
      </c>
      <c r="BO1125" s="136">
        <v>25094</v>
      </c>
      <c r="BP1125" s="136">
        <v>22466.787700000001</v>
      </c>
      <c r="BQ1125" s="136">
        <v>6985.8424000000005</v>
      </c>
      <c r="BR1125" s="136">
        <v>52807.263599999998</v>
      </c>
      <c r="BS1125" s="136">
        <v>7365.3923000000004</v>
      </c>
      <c r="BT1125" s="136">
        <v>1221.664</v>
      </c>
      <c r="BU1125" s="136">
        <v>10937.4326</v>
      </c>
    </row>
    <row r="1126" spans="1:73">
      <c r="A1126" s="4" t="s">
        <v>72</v>
      </c>
      <c r="B1126" s="137">
        <v>3</v>
      </c>
      <c r="C1126" s="137">
        <v>2002</v>
      </c>
      <c r="D1126" s="190">
        <v>5396255</v>
      </c>
      <c r="E1126" s="141">
        <v>2516006</v>
      </c>
      <c r="F1126" s="141">
        <v>163415</v>
      </c>
      <c r="G1126" s="191">
        <v>6.1</v>
      </c>
      <c r="H1126" s="211">
        <v>23.095179999999999</v>
      </c>
      <c r="I1126" s="211">
        <v>14.64864</v>
      </c>
      <c r="J1126" s="211">
        <v>2.7142080000000002</v>
      </c>
      <c r="K1126" s="145">
        <v>179211</v>
      </c>
      <c r="L1126" s="198">
        <v>149</v>
      </c>
      <c r="M1126" s="199">
        <v>9.6999999999999993</v>
      </c>
      <c r="N1126" s="140">
        <v>146532203</v>
      </c>
      <c r="O1126" s="145">
        <v>280639</v>
      </c>
      <c r="P1126" s="145">
        <v>94279</v>
      </c>
      <c r="Q1126" s="145">
        <v>40097</v>
      </c>
      <c r="R1126" s="145">
        <v>378722</v>
      </c>
      <c r="S1126" s="145">
        <v>143826</v>
      </c>
      <c r="T1126" s="145">
        <v>275</v>
      </c>
      <c r="U1126" s="145">
        <v>347</v>
      </c>
      <c r="V1126" s="145">
        <v>418</v>
      </c>
      <c r="W1126" s="145">
        <v>135</v>
      </c>
      <c r="X1126" s="145">
        <v>248</v>
      </c>
      <c r="Y1126" s="145">
        <v>356</v>
      </c>
      <c r="Z1126" s="145">
        <v>452</v>
      </c>
      <c r="AA1126" s="136">
        <f>ROUND((T1126+X1126)-MAX(0.3*(T1126-134-354),0),0)</f>
        <v>523</v>
      </c>
      <c r="AB1126" s="136">
        <f>ROUND((U1126+Y1126)-MAX(0.3*(U1126-134-354),0),0)</f>
        <v>703</v>
      </c>
      <c r="AC1126" s="136">
        <f>ROUND((V1126+Z1126)-MAX(0.3*(V1126-134-354),0),0)</f>
        <v>870</v>
      </c>
      <c r="AD1126" s="203">
        <v>17470.666666666668</v>
      </c>
      <c r="AE1126" s="136">
        <v>545</v>
      </c>
      <c r="AF1126" s="136">
        <v>0</v>
      </c>
      <c r="AG1126" s="136">
        <f>SUM(AE1126:AF1126)</f>
        <v>545</v>
      </c>
      <c r="AH1126" s="136">
        <f>ROUND((AG1126+W1126)-MAX(0.3*(AG1126-134-354),0),0)</f>
        <v>663</v>
      </c>
      <c r="AI1126" s="203">
        <v>735</v>
      </c>
      <c r="AJ1126" s="204">
        <v>13.5</v>
      </c>
      <c r="AK1126" s="136">
        <v>0</v>
      </c>
      <c r="AL1126" s="136">
        <v>22</v>
      </c>
      <c r="AM1126" s="136">
        <v>38</v>
      </c>
      <c r="AN1126" s="6">
        <v>0.37</v>
      </c>
      <c r="AO1126" s="136">
        <v>14</v>
      </c>
      <c r="AP1126" s="136">
        <v>16</v>
      </c>
      <c r="AQ1126" s="6">
        <v>0.47</v>
      </c>
      <c r="AR1126" s="149">
        <v>7.6499999999999999E-2</v>
      </c>
      <c r="AS1126" s="149">
        <v>0.34</v>
      </c>
      <c r="AT1126" s="149">
        <v>0.4</v>
      </c>
      <c r="AU1126" s="149">
        <v>0.4</v>
      </c>
      <c r="AV1126" s="136">
        <v>376</v>
      </c>
      <c r="AW1126" s="136">
        <v>2506</v>
      </c>
      <c r="AX1126" s="136">
        <v>4140</v>
      </c>
      <c r="AY1126" s="136">
        <v>4140</v>
      </c>
      <c r="AZ1126" s="149">
        <v>7.6499999999999999E-2</v>
      </c>
      <c r="BA1126" s="149">
        <v>0.1598</v>
      </c>
      <c r="BB1126" s="149">
        <v>0.21060000000000001</v>
      </c>
      <c r="BC1126" s="149">
        <v>0.21060000000000001</v>
      </c>
      <c r="BD1126" s="138">
        <v>0</v>
      </c>
      <c r="BE1126" s="138"/>
      <c r="BF1126" s="138"/>
      <c r="BG1126" s="136">
        <v>0</v>
      </c>
      <c r="BH1126" s="6">
        <v>5.15</v>
      </c>
      <c r="BI1126" s="6">
        <v>5.15</v>
      </c>
      <c r="BJ1126" s="136">
        <v>88054</v>
      </c>
      <c r="BK1126" s="136">
        <v>13248</v>
      </c>
      <c r="BL1126" s="136">
        <v>933</v>
      </c>
      <c r="BM1126" s="136">
        <v>73873</v>
      </c>
      <c r="BN1126" s="238">
        <v>803956</v>
      </c>
      <c r="BO1126" s="136">
        <v>151186</v>
      </c>
      <c r="BP1126" s="136">
        <v>269944.86359999998</v>
      </c>
      <c r="BQ1126" s="136">
        <v>51110.118600000002</v>
      </c>
      <c r="BR1126" s="136">
        <v>489636.82130000001</v>
      </c>
      <c r="BS1126" s="136">
        <v>116339.73699999999</v>
      </c>
      <c r="BT1126" s="136">
        <v>13345.889300000001</v>
      </c>
      <c r="BU1126" s="136">
        <v>151244.51639999999</v>
      </c>
    </row>
    <row r="1127" spans="1:73">
      <c r="A1127" s="4" t="s">
        <v>73</v>
      </c>
      <c r="B1127" s="137">
        <v>4</v>
      </c>
      <c r="C1127" s="137">
        <v>2002</v>
      </c>
      <c r="D1127" s="190">
        <v>2705927</v>
      </c>
      <c r="E1127" s="141">
        <v>1201422</v>
      </c>
      <c r="F1127" s="141">
        <v>69575</v>
      </c>
      <c r="G1127" s="191">
        <v>5.5</v>
      </c>
      <c r="H1127" s="211">
        <v>30.535810000000001</v>
      </c>
      <c r="I1127" s="211">
        <v>17.29477</v>
      </c>
      <c r="J1127" s="211">
        <v>4.4866039999999998</v>
      </c>
      <c r="K1127" s="145">
        <v>74673</v>
      </c>
      <c r="L1127" s="198">
        <v>47</v>
      </c>
      <c r="M1127" s="199">
        <v>6.7</v>
      </c>
      <c r="N1127" s="140">
        <v>65583321</v>
      </c>
      <c r="O1127" s="145">
        <v>38325</v>
      </c>
      <c r="P1127" s="145">
        <v>27731</v>
      </c>
      <c r="Q1127" s="145">
        <v>12004</v>
      </c>
      <c r="R1127" s="145">
        <v>283909</v>
      </c>
      <c r="S1127" s="145">
        <v>113238</v>
      </c>
      <c r="T1127" s="145">
        <v>162</v>
      </c>
      <c r="U1127" s="145">
        <v>204</v>
      </c>
      <c r="V1127" s="145">
        <v>247</v>
      </c>
      <c r="W1127" s="145">
        <v>135</v>
      </c>
      <c r="X1127" s="145">
        <v>248</v>
      </c>
      <c r="Y1127" s="145">
        <v>356</v>
      </c>
      <c r="Z1127" s="145">
        <v>452</v>
      </c>
      <c r="AA1127" s="136">
        <f>ROUND((T1127+X1127)-MAX(0.3*(T1127-134-354),0),0)</f>
        <v>410</v>
      </c>
      <c r="AB1127" s="136">
        <f>ROUND((U1127+Y1127)-MAX(0.3*(U1127-134-354),0),0)</f>
        <v>560</v>
      </c>
      <c r="AC1127" s="136">
        <f>ROUND((V1127+Z1127)-MAX(0.3*(V1127-134-354),0),0)</f>
        <v>699</v>
      </c>
      <c r="AD1127" s="203">
        <v>5082.416666666667</v>
      </c>
      <c r="AE1127" s="136">
        <v>545</v>
      </c>
      <c r="AF1127" s="136">
        <v>0</v>
      </c>
      <c r="AG1127" s="136">
        <f>SUM(AE1127:AF1127)</f>
        <v>545</v>
      </c>
      <c r="AH1127" s="136">
        <f>ROUND((AG1127+W1127)-MAX(0.3*(AG1127-134-354),0),0)</f>
        <v>663</v>
      </c>
      <c r="AI1127" s="203">
        <v>532</v>
      </c>
      <c r="AJ1127" s="204">
        <v>19.8</v>
      </c>
      <c r="AK1127" s="136">
        <v>0</v>
      </c>
      <c r="AL1127" s="136">
        <v>74</v>
      </c>
      <c r="AM1127" s="136">
        <v>23</v>
      </c>
      <c r="AN1127" s="6">
        <v>0.76</v>
      </c>
      <c r="AO1127" s="136">
        <v>29</v>
      </c>
      <c r="AP1127" s="136">
        <v>6</v>
      </c>
      <c r="AQ1127" s="6">
        <v>0.83</v>
      </c>
      <c r="AR1127" s="149">
        <v>7.6499999999999999E-2</v>
      </c>
      <c r="AS1127" s="149">
        <v>0.34</v>
      </c>
      <c r="AT1127" s="149">
        <v>0.4</v>
      </c>
      <c r="AU1127" s="149">
        <v>0.4</v>
      </c>
      <c r="AV1127" s="136">
        <v>376</v>
      </c>
      <c r="AW1127" s="136">
        <v>2506</v>
      </c>
      <c r="AX1127" s="136">
        <v>4140</v>
      </c>
      <c r="AY1127" s="136">
        <v>4140</v>
      </c>
      <c r="AZ1127" s="149">
        <v>7.6499999999999999E-2</v>
      </c>
      <c r="BA1127" s="149">
        <v>0.1598</v>
      </c>
      <c r="BB1127" s="149">
        <v>0.21060000000000001</v>
      </c>
      <c r="BC1127" s="149">
        <v>0.21060000000000001</v>
      </c>
      <c r="BD1127" s="138">
        <v>0</v>
      </c>
      <c r="BE1127" s="138"/>
      <c r="BF1127" s="138"/>
      <c r="BG1127" s="136">
        <v>0</v>
      </c>
      <c r="BH1127" s="6">
        <v>5.15</v>
      </c>
      <c r="BI1127" s="6">
        <v>5.15</v>
      </c>
      <c r="BJ1127" s="136">
        <v>85107</v>
      </c>
      <c r="BK1127" s="136">
        <v>12108</v>
      </c>
      <c r="BL1127" s="136">
        <v>926</v>
      </c>
      <c r="BM1127" s="136">
        <v>72073</v>
      </c>
      <c r="BN1127" s="238">
        <v>492159</v>
      </c>
      <c r="BO1127" s="136">
        <v>84153</v>
      </c>
      <c r="BP1127" s="136">
        <v>165125.75870000001</v>
      </c>
      <c r="BQ1127" s="136">
        <v>28773.352200000001</v>
      </c>
      <c r="BR1127" s="136">
        <v>315262.85509999999</v>
      </c>
      <c r="BS1127" s="136">
        <v>95151.084000000003</v>
      </c>
      <c r="BT1127" s="136">
        <v>9897.7291000000005</v>
      </c>
      <c r="BU1127" s="136">
        <v>127027.32829999999</v>
      </c>
    </row>
    <row r="1128" spans="1:73">
      <c r="A1128" s="4" t="s">
        <v>74</v>
      </c>
      <c r="B1128" s="137">
        <v>5</v>
      </c>
      <c r="C1128" s="137">
        <v>2002</v>
      </c>
      <c r="D1128" s="190">
        <v>34871843</v>
      </c>
      <c r="E1128" s="141">
        <v>16108685</v>
      </c>
      <c r="F1128" s="141">
        <v>1148412</v>
      </c>
      <c r="G1128" s="191">
        <v>6.7</v>
      </c>
      <c r="H1128" s="211">
        <v>22.48236</v>
      </c>
      <c r="I1128" s="211">
        <v>13.61722</v>
      </c>
      <c r="J1128" s="211">
        <v>3.7921399999999998</v>
      </c>
      <c r="K1128" s="145">
        <v>1450452</v>
      </c>
      <c r="L1128" s="198">
        <v>812</v>
      </c>
      <c r="M1128" s="199">
        <v>8.1</v>
      </c>
      <c r="N1128" s="140">
        <v>1182174837</v>
      </c>
      <c r="O1128" s="145">
        <v>2000482</v>
      </c>
      <c r="P1128" s="145">
        <v>1160882</v>
      </c>
      <c r="Q1128" s="145">
        <v>462328</v>
      </c>
      <c r="R1128" s="145">
        <v>1710306</v>
      </c>
      <c r="S1128" s="145">
        <v>647661</v>
      </c>
      <c r="T1128" s="145">
        <v>505</v>
      </c>
      <c r="U1128" s="145">
        <v>679</v>
      </c>
      <c r="V1128" s="145">
        <v>746</v>
      </c>
      <c r="W1128" s="145">
        <v>135</v>
      </c>
      <c r="X1128" s="145">
        <v>248</v>
      </c>
      <c r="Y1128" s="145">
        <v>356</v>
      </c>
      <c r="Z1128" s="145">
        <v>452</v>
      </c>
      <c r="AA1128" s="136">
        <f>ROUND((T1128+X1128)-MAX(0.3*(T1128-134-354),0),0)</f>
        <v>748</v>
      </c>
      <c r="AB1128" s="136">
        <f>ROUND((U1128+Y1128)-MAX(0.3*(U1128-134-354),0),0)</f>
        <v>978</v>
      </c>
      <c r="AC1128" s="136">
        <f>ROUND((V1128+Z1128)-MAX(0.3*(V1128-134-354),0),0)</f>
        <v>1121</v>
      </c>
      <c r="AD1128" s="203">
        <v>174872.75</v>
      </c>
      <c r="AE1128" s="136">
        <v>545</v>
      </c>
      <c r="AF1128" s="136">
        <v>205</v>
      </c>
      <c r="AG1128" s="136">
        <f>SUM(AE1128:AF1128)</f>
        <v>750</v>
      </c>
      <c r="AH1128" s="136">
        <f>ROUND((AG1128+W1128)-MAX(0.3*(AG1128-134-354),0),0)</f>
        <v>806</v>
      </c>
      <c r="AI1128" s="203">
        <v>4605</v>
      </c>
      <c r="AJ1128" s="204">
        <v>13.1</v>
      </c>
      <c r="AK1128" s="136">
        <v>1</v>
      </c>
      <c r="AL1128" s="136">
        <v>47</v>
      </c>
      <c r="AM1128" s="136">
        <v>32</v>
      </c>
      <c r="AN1128" s="6">
        <v>0.59</v>
      </c>
      <c r="AO1128" s="136">
        <v>24</v>
      </c>
      <c r="AP1128" s="136">
        <v>15</v>
      </c>
      <c r="AQ1128" s="6">
        <v>0.62</v>
      </c>
      <c r="AR1128" s="149">
        <v>7.6499999999999999E-2</v>
      </c>
      <c r="AS1128" s="149">
        <v>0.34</v>
      </c>
      <c r="AT1128" s="149">
        <v>0.4</v>
      </c>
      <c r="AU1128" s="149">
        <v>0.4</v>
      </c>
      <c r="AV1128" s="136">
        <v>376</v>
      </c>
      <c r="AW1128" s="136">
        <v>2506</v>
      </c>
      <c r="AX1128" s="136">
        <v>4140</v>
      </c>
      <c r="AY1128" s="136">
        <v>4140</v>
      </c>
      <c r="AZ1128" s="149">
        <v>7.6499999999999999E-2</v>
      </c>
      <c r="BA1128" s="149">
        <v>0.1598</v>
      </c>
      <c r="BB1128" s="149">
        <v>0.21060000000000001</v>
      </c>
      <c r="BC1128" s="149">
        <v>0.21060000000000001</v>
      </c>
      <c r="BD1128" s="138">
        <v>0</v>
      </c>
      <c r="BE1128" s="138"/>
      <c r="BF1128" s="138"/>
      <c r="BG1128" s="136">
        <v>0</v>
      </c>
      <c r="BH1128" s="6">
        <v>5.15</v>
      </c>
      <c r="BI1128" s="6">
        <v>6.75</v>
      </c>
      <c r="BJ1128" s="136">
        <v>1135834</v>
      </c>
      <c r="BK1128" s="136">
        <v>342142</v>
      </c>
      <c r="BL1128" s="136">
        <v>21995</v>
      </c>
      <c r="BM1128" s="136">
        <v>771697</v>
      </c>
      <c r="BN1128" s="238">
        <v>7474860</v>
      </c>
      <c r="BO1128" s="136">
        <v>1266542</v>
      </c>
      <c r="BP1128" s="136">
        <v>1662650.8637999999</v>
      </c>
      <c r="BQ1128" s="136">
        <v>314222.71049999999</v>
      </c>
      <c r="BR1128" s="136">
        <v>2659389.5480999998</v>
      </c>
      <c r="BS1128" s="136">
        <v>684363.04359999998</v>
      </c>
      <c r="BT1128" s="136">
        <v>83862.194000000003</v>
      </c>
      <c r="BU1128" s="136">
        <v>854209.63679999998</v>
      </c>
    </row>
    <row r="1129" spans="1:73">
      <c r="A1129" s="4" t="s">
        <v>75</v>
      </c>
      <c r="B1129" s="137">
        <v>6</v>
      </c>
      <c r="C1129" s="137">
        <v>2002</v>
      </c>
      <c r="D1129" s="190">
        <v>4490406</v>
      </c>
      <c r="E1129" s="141">
        <v>2307685</v>
      </c>
      <c r="F1129" s="141">
        <v>135307</v>
      </c>
      <c r="G1129" s="191">
        <v>5.5</v>
      </c>
      <c r="H1129" s="211">
        <v>16.01033</v>
      </c>
      <c r="I1129" s="211">
        <v>9.430536</v>
      </c>
      <c r="J1129" s="211">
        <v>3.0234999999999999</v>
      </c>
      <c r="K1129" s="145">
        <v>188371</v>
      </c>
      <c r="L1129" s="198">
        <v>105</v>
      </c>
      <c r="M1129" s="199">
        <v>8.8000000000000007</v>
      </c>
      <c r="N1129" s="140">
        <v>156288493</v>
      </c>
      <c r="O1129" s="145">
        <v>444531</v>
      </c>
      <c r="P1129" s="145">
        <v>31491</v>
      </c>
      <c r="Q1129" s="145">
        <v>12086</v>
      </c>
      <c r="R1129" s="145">
        <v>178490</v>
      </c>
      <c r="S1129" s="145">
        <v>78902</v>
      </c>
      <c r="T1129" s="145">
        <v>281</v>
      </c>
      <c r="U1129" s="145">
        <v>356</v>
      </c>
      <c r="V1129" s="145">
        <v>432</v>
      </c>
      <c r="W1129" s="145">
        <v>135</v>
      </c>
      <c r="X1129" s="145">
        <v>248</v>
      </c>
      <c r="Y1129" s="145">
        <v>356</v>
      </c>
      <c r="Z1129" s="145">
        <v>452</v>
      </c>
      <c r="AA1129" s="136">
        <f>ROUND((T1129+X1129)-MAX(0.3*(T1129-134-354),0),0)</f>
        <v>529</v>
      </c>
      <c r="AB1129" s="136">
        <f>ROUND((U1129+Y1129)-MAX(0.3*(U1129-134-354),0),0)</f>
        <v>712</v>
      </c>
      <c r="AC1129" s="136">
        <f>ROUND((V1129+Z1129)-MAX(0.3*(V1129-134-354),0),0)</f>
        <v>884</v>
      </c>
      <c r="AD1129" s="203">
        <v>4579.083333333333</v>
      </c>
      <c r="AE1129" s="136">
        <v>545</v>
      </c>
      <c r="AF1129" s="136">
        <v>37</v>
      </c>
      <c r="AG1129" s="136">
        <f>SUM(AE1129:AF1129)</f>
        <v>582</v>
      </c>
      <c r="AH1129" s="136">
        <f>ROUND((AG1129+W1129)-MAX(0.3*(AG1129-134-354),0),0)</f>
        <v>689</v>
      </c>
      <c r="AI1129" s="203">
        <v>436</v>
      </c>
      <c r="AJ1129" s="204">
        <v>9.8000000000000007</v>
      </c>
      <c r="AK1129" s="136">
        <v>0</v>
      </c>
      <c r="AL1129" s="136">
        <v>25</v>
      </c>
      <c r="AM1129" s="136">
        <v>40</v>
      </c>
      <c r="AN1129" s="6">
        <v>0.38</v>
      </c>
      <c r="AO1129" s="136">
        <v>15</v>
      </c>
      <c r="AP1129" s="136">
        <v>20</v>
      </c>
      <c r="AQ1129" s="6">
        <v>0.43</v>
      </c>
      <c r="AR1129" s="149">
        <v>7.6499999999999999E-2</v>
      </c>
      <c r="AS1129" s="149">
        <v>0.34</v>
      </c>
      <c r="AT1129" s="149">
        <v>0.4</v>
      </c>
      <c r="AU1129" s="149">
        <v>0.4</v>
      </c>
      <c r="AV1129" s="136">
        <v>376</v>
      </c>
      <c r="AW1129" s="136">
        <v>2506</v>
      </c>
      <c r="AX1129" s="136">
        <v>4140</v>
      </c>
      <c r="AY1129" s="136">
        <v>4140</v>
      </c>
      <c r="AZ1129" s="149">
        <v>7.6499999999999999E-2</v>
      </c>
      <c r="BA1129" s="149">
        <v>0.1598</v>
      </c>
      <c r="BB1129" s="149">
        <v>0.21060000000000001</v>
      </c>
      <c r="BC1129" s="149">
        <v>0.21060000000000001</v>
      </c>
      <c r="BD1129" s="138">
        <v>0</v>
      </c>
      <c r="BE1129" s="138"/>
      <c r="BF1129" s="138"/>
      <c r="BG1129" s="136">
        <v>0</v>
      </c>
      <c r="BH1129" s="6">
        <v>5.15</v>
      </c>
      <c r="BI1129" s="6">
        <v>5.15</v>
      </c>
      <c r="BJ1129" s="136">
        <v>53689</v>
      </c>
      <c r="BK1129" s="136">
        <v>8663</v>
      </c>
      <c r="BL1129" s="136">
        <v>550</v>
      </c>
      <c r="BM1129" s="136">
        <v>44476</v>
      </c>
      <c r="BN1129" s="238">
        <v>329958</v>
      </c>
      <c r="BO1129" s="136">
        <v>77501</v>
      </c>
      <c r="BP1129" s="136">
        <v>122495.08719999999</v>
      </c>
      <c r="BQ1129" s="136">
        <v>33259.019899999999</v>
      </c>
      <c r="BR1129" s="136">
        <v>325714.73090000002</v>
      </c>
      <c r="BS1129" s="136">
        <v>41236.7284</v>
      </c>
      <c r="BT1129" s="136">
        <v>6288.4062000000004</v>
      </c>
      <c r="BU1129" s="136">
        <v>61666.307099999998</v>
      </c>
    </row>
    <row r="1130" spans="1:73">
      <c r="A1130" s="4" t="s">
        <v>76</v>
      </c>
      <c r="B1130" s="137">
        <v>7</v>
      </c>
      <c r="C1130" s="137">
        <v>2002</v>
      </c>
      <c r="D1130" s="190">
        <v>3458749</v>
      </c>
      <c r="E1130" s="141">
        <v>1697127</v>
      </c>
      <c r="F1130" s="141">
        <v>77025</v>
      </c>
      <c r="G1130" s="191">
        <v>4.3</v>
      </c>
      <c r="H1130" s="211">
        <v>15.763019999999999</v>
      </c>
      <c r="I1130" s="211">
        <v>9.9573230000000006</v>
      </c>
      <c r="J1130" s="211">
        <v>3.1228349999999998</v>
      </c>
      <c r="K1130" s="145">
        <v>175606</v>
      </c>
      <c r="L1130" s="198">
        <v>32</v>
      </c>
      <c r="M1130" s="199">
        <v>3.5</v>
      </c>
      <c r="N1130" s="140">
        <v>155702576</v>
      </c>
      <c r="O1130" s="145">
        <v>127283</v>
      </c>
      <c r="P1130" s="145">
        <v>53158</v>
      </c>
      <c r="Q1130" s="145">
        <v>23749</v>
      </c>
      <c r="R1130" s="145">
        <v>168591</v>
      </c>
      <c r="S1130" s="145">
        <v>87963</v>
      </c>
      <c r="T1130" s="145">
        <v>513</v>
      </c>
      <c r="U1130" s="145">
        <v>636</v>
      </c>
      <c r="V1130" s="145">
        <v>741</v>
      </c>
      <c r="W1130" s="145">
        <v>135</v>
      </c>
      <c r="X1130" s="145">
        <v>248</v>
      </c>
      <c r="Y1130" s="145">
        <v>356</v>
      </c>
      <c r="Z1130" s="145">
        <v>452</v>
      </c>
      <c r="AA1130" s="136">
        <f>ROUND((T1130+X1130)-MAX(0.3*(T1130-134-354),0),0)</f>
        <v>754</v>
      </c>
      <c r="AB1130" s="136">
        <f>ROUND((U1130+Y1130)-MAX(0.3*(U1130-134-354),0),0)</f>
        <v>948</v>
      </c>
      <c r="AC1130" s="136">
        <f>ROUND((V1130+Z1130)-MAX(0.3*(V1130-134-354),0),0)</f>
        <v>1117</v>
      </c>
      <c r="AD1130" s="203">
        <v>8456.1666666666661</v>
      </c>
      <c r="AE1130" s="136">
        <v>545</v>
      </c>
      <c r="AF1130" s="136">
        <v>202</v>
      </c>
      <c r="AG1130" s="136">
        <f>SUM(AE1130:AF1130)</f>
        <v>747</v>
      </c>
      <c r="AH1130" s="136">
        <f>ROUND((AG1130+W1130)-MAX(0.3*(AG1130-134-354),0),0)</f>
        <v>804</v>
      </c>
      <c r="AI1130" s="203">
        <v>279</v>
      </c>
      <c r="AJ1130" s="204">
        <v>8.3000000000000007</v>
      </c>
      <c r="AK1130" s="136">
        <v>0</v>
      </c>
      <c r="AL1130" s="136">
        <v>96</v>
      </c>
      <c r="AM1130" s="136">
        <v>55</v>
      </c>
      <c r="AN1130" s="6">
        <v>0.64</v>
      </c>
      <c r="AO1130" s="136">
        <v>19</v>
      </c>
      <c r="AP1130" s="136">
        <v>17</v>
      </c>
      <c r="AQ1130" s="6">
        <v>0.53</v>
      </c>
      <c r="AR1130" s="149">
        <v>7.6499999999999999E-2</v>
      </c>
      <c r="AS1130" s="149">
        <v>0.34</v>
      </c>
      <c r="AT1130" s="149">
        <v>0.4</v>
      </c>
      <c r="AU1130" s="149">
        <v>0.4</v>
      </c>
      <c r="AV1130" s="136">
        <v>376</v>
      </c>
      <c r="AW1130" s="136">
        <v>2506</v>
      </c>
      <c r="AX1130" s="136">
        <v>4140</v>
      </c>
      <c r="AY1130" s="136">
        <v>4140</v>
      </c>
      <c r="AZ1130" s="149">
        <v>7.6499999999999999E-2</v>
      </c>
      <c r="BA1130" s="149">
        <v>0.1598</v>
      </c>
      <c r="BB1130" s="149">
        <v>0.21060000000000001</v>
      </c>
      <c r="BC1130" s="149">
        <v>0.21060000000000001</v>
      </c>
      <c r="BD1130" s="138">
        <v>0</v>
      </c>
      <c r="BE1130" s="138"/>
      <c r="BF1130" s="138"/>
      <c r="BG1130" s="136">
        <v>0</v>
      </c>
      <c r="BH1130" s="6">
        <v>5.15</v>
      </c>
      <c r="BI1130" s="6">
        <v>6.7</v>
      </c>
      <c r="BJ1130" s="136">
        <v>50368</v>
      </c>
      <c r="BK1130" s="136">
        <v>6960</v>
      </c>
      <c r="BL1130" s="136">
        <v>494</v>
      </c>
      <c r="BM1130" s="136">
        <v>42914</v>
      </c>
      <c r="BN1130" s="238">
        <v>407546</v>
      </c>
      <c r="BO1130" s="136">
        <v>51329</v>
      </c>
      <c r="BP1130" s="136">
        <v>105039.47530000001</v>
      </c>
      <c r="BQ1130" s="136">
        <v>20719.865900000001</v>
      </c>
      <c r="BR1130" s="136">
        <v>280212.27380000002</v>
      </c>
      <c r="BS1130" s="136">
        <v>39886.343699999998</v>
      </c>
      <c r="BT1130" s="136">
        <v>3462.6428999999998</v>
      </c>
      <c r="BU1130" s="136">
        <v>50265.611900000004</v>
      </c>
    </row>
    <row r="1131" spans="1:73">
      <c r="A1131" s="4" t="s">
        <v>77</v>
      </c>
      <c r="B1131" s="137">
        <v>8</v>
      </c>
      <c r="C1131" s="137">
        <v>2002</v>
      </c>
      <c r="D1131" s="190">
        <v>806169</v>
      </c>
      <c r="E1131" s="141">
        <v>400019</v>
      </c>
      <c r="F1131" s="141">
        <v>16764</v>
      </c>
      <c r="G1131" s="191">
        <v>4</v>
      </c>
      <c r="H1131" s="211">
        <v>14.6469</v>
      </c>
      <c r="I1131" s="211">
        <v>10.02786</v>
      </c>
      <c r="J1131" s="211">
        <v>2.6629390000000002</v>
      </c>
      <c r="K1131" s="145">
        <v>43018</v>
      </c>
      <c r="L1131" s="198">
        <v>7</v>
      </c>
      <c r="M1131" s="199">
        <v>3.7</v>
      </c>
      <c r="N1131" s="140">
        <v>30513129</v>
      </c>
      <c r="O1131" s="145">
        <v>11802</v>
      </c>
      <c r="P1131" s="145">
        <v>12357</v>
      </c>
      <c r="Q1131" s="145">
        <v>5469</v>
      </c>
      <c r="R1131" s="145">
        <v>39628</v>
      </c>
      <c r="S1131" s="145">
        <v>16483</v>
      </c>
      <c r="T1131" s="145">
        <v>270</v>
      </c>
      <c r="U1131" s="145">
        <v>338</v>
      </c>
      <c r="V1131" s="145">
        <v>407</v>
      </c>
      <c r="W1131" s="145">
        <v>135</v>
      </c>
      <c r="X1131" s="145">
        <v>248</v>
      </c>
      <c r="Y1131" s="145">
        <v>356</v>
      </c>
      <c r="Z1131" s="145">
        <v>452</v>
      </c>
      <c r="AA1131" s="136">
        <f>ROUND((T1131+X1131)-MAX(0.3*(T1131-134-354),0),0)</f>
        <v>518</v>
      </c>
      <c r="AB1131" s="136">
        <f>ROUND((U1131+Y1131)-MAX(0.3*(U1131-134-354),0),0)</f>
        <v>694</v>
      </c>
      <c r="AC1131" s="136">
        <f>ROUND((V1131+Z1131)-MAX(0.3*(V1131-134-354),0),0)</f>
        <v>859</v>
      </c>
      <c r="AD1131" s="203">
        <v>2536.8333333333335</v>
      </c>
      <c r="AE1131" s="136">
        <v>545</v>
      </c>
      <c r="AF1131" s="136">
        <v>0</v>
      </c>
      <c r="AG1131" s="136">
        <f>SUM(AE1131:AF1131)</f>
        <v>545</v>
      </c>
      <c r="AH1131" s="136">
        <f>ROUND((AG1131+W1131)-MAX(0.3*(AG1131-134-354),0),0)</f>
        <v>663</v>
      </c>
      <c r="AI1131" s="203">
        <v>73</v>
      </c>
      <c r="AJ1131" s="204">
        <v>9.1</v>
      </c>
      <c r="AK1131" s="136">
        <v>1</v>
      </c>
      <c r="AL1131" s="136">
        <v>15</v>
      </c>
      <c r="AM1131" s="136">
        <v>26</v>
      </c>
      <c r="AN1131" s="6">
        <v>0.37</v>
      </c>
      <c r="AO1131" s="136">
        <v>13</v>
      </c>
      <c r="AP1131" s="136">
        <v>8</v>
      </c>
      <c r="AQ1131" s="6">
        <v>0.62</v>
      </c>
      <c r="AR1131" s="149">
        <v>7.6499999999999999E-2</v>
      </c>
      <c r="AS1131" s="149">
        <v>0.34</v>
      </c>
      <c r="AT1131" s="149">
        <v>0.4</v>
      </c>
      <c r="AU1131" s="149">
        <v>0.4</v>
      </c>
      <c r="AV1131" s="136">
        <v>376</v>
      </c>
      <c r="AW1131" s="136">
        <v>2506</v>
      </c>
      <c r="AX1131" s="136">
        <v>4140</v>
      </c>
      <c r="AY1131" s="136">
        <v>4140</v>
      </c>
      <c r="AZ1131" s="149">
        <v>7.6499999999999999E-2</v>
      </c>
      <c r="BA1131" s="149">
        <v>0.1598</v>
      </c>
      <c r="BB1131" s="149">
        <v>0.21060000000000001</v>
      </c>
      <c r="BC1131" s="149">
        <v>0.21060000000000001</v>
      </c>
      <c r="BD1131" s="138">
        <v>0</v>
      </c>
      <c r="BE1131" s="138"/>
      <c r="BF1131" s="138"/>
      <c r="BG1131" s="136">
        <v>0</v>
      </c>
      <c r="BH1131" s="6">
        <v>5.15</v>
      </c>
      <c r="BI1131" s="6">
        <v>6.15</v>
      </c>
      <c r="BJ1131" s="136">
        <v>12565</v>
      </c>
      <c r="BK1131" s="136">
        <v>1327</v>
      </c>
      <c r="BL1131" s="136">
        <v>113</v>
      </c>
      <c r="BM1131" s="136">
        <v>11125</v>
      </c>
      <c r="BN1131" s="238">
        <v>115296</v>
      </c>
      <c r="BO1131" s="136">
        <v>17241</v>
      </c>
      <c r="BP1131" s="136">
        <v>28107.272700000001</v>
      </c>
      <c r="BQ1131" s="136">
        <v>5518.8923999999997</v>
      </c>
      <c r="BR1131" s="136">
        <v>73803.308199999999</v>
      </c>
      <c r="BS1131" s="136">
        <v>12842.637699999999</v>
      </c>
      <c r="BT1131" s="136">
        <v>1336.2075</v>
      </c>
      <c r="BU1131" s="136">
        <v>18560.469799999999</v>
      </c>
    </row>
    <row r="1132" spans="1:73">
      <c r="A1132" s="4" t="s">
        <v>78</v>
      </c>
      <c r="B1132" s="137">
        <v>9</v>
      </c>
      <c r="C1132" s="137">
        <v>2002</v>
      </c>
      <c r="D1132" s="190">
        <v>573158</v>
      </c>
      <c r="E1132" s="141">
        <v>286496</v>
      </c>
      <c r="F1132" s="141">
        <v>19603</v>
      </c>
      <c r="G1132" s="191">
        <v>6.4</v>
      </c>
      <c r="H1132" s="211">
        <v>17.323180000000001</v>
      </c>
      <c r="I1132" s="211">
        <v>11.60605</v>
      </c>
      <c r="J1132" s="211">
        <v>1.5915699999999999</v>
      </c>
      <c r="K1132" s="145">
        <v>70822</v>
      </c>
      <c r="L1132" s="198">
        <v>8</v>
      </c>
      <c r="M1132" s="199">
        <v>6.9</v>
      </c>
      <c r="N1132" s="140">
        <v>26107920</v>
      </c>
      <c r="O1132" s="145">
        <v>21049</v>
      </c>
      <c r="P1132" s="145">
        <v>42159</v>
      </c>
      <c r="Q1132" s="145">
        <v>16157</v>
      </c>
      <c r="R1132" s="145">
        <v>74271</v>
      </c>
      <c r="S1132" s="145">
        <v>34554</v>
      </c>
      <c r="T1132" s="145">
        <v>298</v>
      </c>
      <c r="U1132" s="145">
        <v>379</v>
      </c>
      <c r="V1132" s="145">
        <v>463</v>
      </c>
      <c r="W1132" s="145">
        <v>135</v>
      </c>
      <c r="X1132" s="145">
        <v>248</v>
      </c>
      <c r="Y1132" s="145">
        <v>356</v>
      </c>
      <c r="Z1132" s="145">
        <v>452</v>
      </c>
      <c r="AA1132" s="136">
        <f>ROUND((T1132+X1132)-MAX(0.3*(T1132-134-354),0),0)</f>
        <v>546</v>
      </c>
      <c r="AB1132" s="136">
        <f>ROUND((U1132+Y1132)-MAX(0.3*(U1132-134-354),0),0)</f>
        <v>735</v>
      </c>
      <c r="AC1132" s="136">
        <f>ROUND((V1132+Z1132)-MAX(0.3*(V1132-134-354),0),0)</f>
        <v>915</v>
      </c>
      <c r="AD1132" s="203">
        <v>5542.583333333333</v>
      </c>
      <c r="AE1132" s="136">
        <v>545</v>
      </c>
      <c r="AF1132" s="136">
        <v>0</v>
      </c>
      <c r="AG1132" s="136">
        <f>SUM(AE1132:AF1132)</f>
        <v>545</v>
      </c>
      <c r="AH1132" s="136">
        <f>ROUND((AG1132+W1132)-MAX(0.3*(AG1132-134-354),0),0)</f>
        <v>663</v>
      </c>
      <c r="AI1132" s="203">
        <v>97</v>
      </c>
      <c r="AJ1132" s="204">
        <v>17</v>
      </c>
      <c r="AK1132" s="136"/>
      <c r="AL1132" s="136"/>
      <c r="AM1132" s="136"/>
      <c r="AN1132" s="6"/>
      <c r="AO1132" s="136"/>
      <c r="AP1132" s="136"/>
      <c r="AQ1132" s="6"/>
      <c r="AR1132" s="149">
        <v>7.6499999999999999E-2</v>
      </c>
      <c r="AS1132" s="149">
        <v>0.34</v>
      </c>
      <c r="AT1132" s="149">
        <v>0.4</v>
      </c>
      <c r="AU1132" s="149">
        <v>0.4</v>
      </c>
      <c r="AV1132" s="136">
        <v>376</v>
      </c>
      <c r="AW1132" s="136">
        <v>2506</v>
      </c>
      <c r="AX1132" s="136">
        <v>4140</v>
      </c>
      <c r="AY1132" s="136">
        <v>4140</v>
      </c>
      <c r="AZ1132" s="149">
        <v>7.6499999999999999E-2</v>
      </c>
      <c r="BA1132" s="149">
        <v>0.1598</v>
      </c>
      <c r="BB1132" s="149">
        <v>0.21060000000000001</v>
      </c>
      <c r="BC1132" s="149">
        <v>0.21060000000000001</v>
      </c>
      <c r="BD1132" s="138">
        <v>0.25</v>
      </c>
      <c r="BE1132" s="138"/>
      <c r="BF1132" s="138"/>
      <c r="BG1132" s="136">
        <v>1</v>
      </c>
      <c r="BH1132" s="6">
        <v>5.15</v>
      </c>
      <c r="BI1132" s="6">
        <v>6.15</v>
      </c>
      <c r="BJ1132" s="136">
        <v>20221</v>
      </c>
      <c r="BK1132" s="136">
        <v>2281</v>
      </c>
      <c r="BL1132" s="136">
        <v>190</v>
      </c>
      <c r="BM1132" s="136">
        <v>17750</v>
      </c>
      <c r="BN1132" s="238">
        <v>129808</v>
      </c>
      <c r="BO1132" s="136">
        <v>15117</v>
      </c>
      <c r="BP1132" s="136">
        <v>40876.949999999997</v>
      </c>
      <c r="BQ1132" s="136">
        <v>2463.0187000000001</v>
      </c>
      <c r="BR1132" s="136">
        <v>50349.514499999997</v>
      </c>
      <c r="BS1132" s="136">
        <v>17440.882799999999</v>
      </c>
      <c r="BT1132" s="136">
        <v>824.88400000000001</v>
      </c>
      <c r="BU1132" s="136">
        <v>20088.0978</v>
      </c>
    </row>
    <row r="1133" spans="1:73">
      <c r="A1133" s="4" t="s">
        <v>80</v>
      </c>
      <c r="B1133" s="137">
        <v>10</v>
      </c>
      <c r="C1133" s="137">
        <v>2002</v>
      </c>
      <c r="D1133" s="190">
        <v>16689370</v>
      </c>
      <c r="E1133" s="141">
        <v>7656349</v>
      </c>
      <c r="F1133" s="141">
        <v>458060</v>
      </c>
      <c r="G1133" s="191">
        <v>5.6</v>
      </c>
      <c r="H1133" s="211">
        <v>22.3446</v>
      </c>
      <c r="I1133" s="211">
        <v>12.86271</v>
      </c>
      <c r="J1133" s="211">
        <v>3.1175839999999999</v>
      </c>
      <c r="K1133" s="145">
        <v>549614</v>
      </c>
      <c r="L1133" s="198">
        <v>335</v>
      </c>
      <c r="M1133" s="199">
        <v>8.3000000000000007</v>
      </c>
      <c r="N1133" s="140">
        <v>522698930</v>
      </c>
      <c r="O1133" s="145">
        <v>282656</v>
      </c>
      <c r="P1133" s="145">
        <v>123247</v>
      </c>
      <c r="Q1133" s="145">
        <v>59013</v>
      </c>
      <c r="R1133" s="145">
        <v>985130</v>
      </c>
      <c r="S1133" s="145">
        <v>472697</v>
      </c>
      <c r="T1133" s="145">
        <v>241</v>
      </c>
      <c r="U1133" s="145">
        <v>303</v>
      </c>
      <c r="V1133" s="145">
        <v>364</v>
      </c>
      <c r="W1133" s="145">
        <v>135</v>
      </c>
      <c r="X1133" s="145">
        <v>248</v>
      </c>
      <c r="Y1133" s="145">
        <v>356</v>
      </c>
      <c r="Z1133" s="145">
        <v>452</v>
      </c>
      <c r="AA1133" s="136">
        <f>ROUND((T1133+X1133)-MAX(0.3*(T1133-134-354),0),0)</f>
        <v>489</v>
      </c>
      <c r="AB1133" s="136">
        <f>ROUND((U1133+Y1133)-MAX(0.3*(U1133-134-354),0),0)</f>
        <v>659</v>
      </c>
      <c r="AC1133" s="136">
        <f>ROUND((V1133+Z1133)-MAX(0.3*(V1133-134-354),0),0)</f>
        <v>816</v>
      </c>
      <c r="AD1133" s="203">
        <v>35351.416666666664</v>
      </c>
      <c r="AE1133" s="136">
        <v>545</v>
      </c>
      <c r="AF1133" s="136">
        <v>0</v>
      </c>
      <c r="AG1133" s="136">
        <f>SUM(AE1133:AF1133)</f>
        <v>545</v>
      </c>
      <c r="AH1133" s="136">
        <f>ROUND((AG1133+W1133)-MAX(0.3*(AG1133-134-354),0),0)</f>
        <v>663</v>
      </c>
      <c r="AI1133" s="203">
        <v>2058</v>
      </c>
      <c r="AJ1133" s="204">
        <v>12.6</v>
      </c>
      <c r="AK1133" s="136">
        <v>0</v>
      </c>
      <c r="AL1133" s="136">
        <v>47</v>
      </c>
      <c r="AM1133" s="136">
        <v>73</v>
      </c>
      <c r="AN1133" s="6">
        <v>0.39</v>
      </c>
      <c r="AO1133" s="136">
        <v>15</v>
      </c>
      <c r="AP1133" s="136">
        <v>24</v>
      </c>
      <c r="AQ1133" s="6">
        <v>0.38</v>
      </c>
      <c r="AR1133" s="149">
        <v>7.6499999999999999E-2</v>
      </c>
      <c r="AS1133" s="149">
        <v>0.34</v>
      </c>
      <c r="AT1133" s="149">
        <v>0.4</v>
      </c>
      <c r="AU1133" s="149">
        <v>0.4</v>
      </c>
      <c r="AV1133" s="136">
        <v>376</v>
      </c>
      <c r="AW1133" s="136">
        <v>2506</v>
      </c>
      <c r="AX1133" s="136">
        <v>4140</v>
      </c>
      <c r="AY1133" s="136">
        <v>4140</v>
      </c>
      <c r="AZ1133" s="149">
        <v>7.6499999999999999E-2</v>
      </c>
      <c r="BA1133" s="149">
        <v>0.1598</v>
      </c>
      <c r="BB1133" s="149">
        <v>0.21060000000000001</v>
      </c>
      <c r="BC1133" s="149">
        <v>0.21060000000000001</v>
      </c>
      <c r="BD1133" s="138">
        <v>0</v>
      </c>
      <c r="BE1133" s="138"/>
      <c r="BF1133" s="138"/>
      <c r="BG1133" s="136">
        <v>0</v>
      </c>
      <c r="BH1133" s="6">
        <v>5.15</v>
      </c>
      <c r="BI1133" s="6">
        <v>5.15</v>
      </c>
      <c r="BJ1133" s="136">
        <v>396976</v>
      </c>
      <c r="BK1133" s="136">
        <v>95691</v>
      </c>
      <c r="BL1133" s="136">
        <v>3237</v>
      </c>
      <c r="BM1133" s="136">
        <v>298048</v>
      </c>
      <c r="BN1133" s="238">
        <v>2072089</v>
      </c>
      <c r="BO1133" s="136">
        <v>340954</v>
      </c>
      <c r="BP1133" s="136">
        <v>777272.09239999996</v>
      </c>
      <c r="BQ1133" s="136">
        <v>148856.3933</v>
      </c>
      <c r="BR1133" s="136">
        <v>1369013.1847000001</v>
      </c>
      <c r="BS1133" s="136">
        <v>351510.446</v>
      </c>
      <c r="BT1133" s="136">
        <v>38871.110099999998</v>
      </c>
      <c r="BU1133" s="136">
        <v>456330.57650000002</v>
      </c>
    </row>
    <row r="1134" spans="1:73">
      <c r="A1134" s="4" t="s">
        <v>81</v>
      </c>
      <c r="B1134" s="137">
        <v>11</v>
      </c>
      <c r="C1134" s="137">
        <v>2002</v>
      </c>
      <c r="D1134" s="190">
        <v>8508256</v>
      </c>
      <c r="E1134" s="141">
        <v>4110874</v>
      </c>
      <c r="F1134" s="141">
        <v>216817</v>
      </c>
      <c r="G1134" s="191">
        <v>5</v>
      </c>
      <c r="H1134" s="211">
        <v>24.098320000000001</v>
      </c>
      <c r="I1134" s="211">
        <v>13.98419</v>
      </c>
      <c r="J1134" s="211">
        <v>1.5303230000000001</v>
      </c>
      <c r="K1134" s="145">
        <v>324214</v>
      </c>
      <c r="L1134" s="198">
        <v>152</v>
      </c>
      <c r="M1134" s="199">
        <v>6.5</v>
      </c>
      <c r="N1134" s="140">
        <v>254655443</v>
      </c>
      <c r="O1134" s="145">
        <v>89454</v>
      </c>
      <c r="P1134" s="145">
        <v>128177</v>
      </c>
      <c r="Q1134" s="145">
        <v>53678</v>
      </c>
      <c r="R1134" s="145">
        <v>645633</v>
      </c>
      <c r="S1134" s="145">
        <v>263076</v>
      </c>
      <c r="T1134" s="145">
        <v>235</v>
      </c>
      <c r="U1134" s="145">
        <v>280</v>
      </c>
      <c r="V1134" s="145">
        <v>330</v>
      </c>
      <c r="W1134" s="145">
        <v>135</v>
      </c>
      <c r="X1134" s="145">
        <v>248</v>
      </c>
      <c r="Y1134" s="145">
        <v>356</v>
      </c>
      <c r="Z1134" s="145">
        <v>452</v>
      </c>
      <c r="AA1134" s="136">
        <f>ROUND((T1134+X1134)-MAX(0.3*(T1134-134-354),0),0)</f>
        <v>483</v>
      </c>
      <c r="AB1134" s="136">
        <f>ROUND((U1134+Y1134)-MAX(0.3*(U1134-134-354),0),0)</f>
        <v>636</v>
      </c>
      <c r="AC1134" s="136">
        <f>ROUND((V1134+Z1134)-MAX(0.3*(V1134-134-354),0),0)</f>
        <v>782</v>
      </c>
      <c r="AD1134" s="203">
        <v>24585.083333333332</v>
      </c>
      <c r="AE1134" s="136">
        <v>545</v>
      </c>
      <c r="AF1134" s="136">
        <v>0</v>
      </c>
      <c r="AG1134" s="136">
        <f>SUM(AE1134:AF1134)</f>
        <v>545</v>
      </c>
      <c r="AH1134" s="136">
        <f>ROUND((AG1134+W1134)-MAX(0.3*(AG1134-134-354),0),0)</f>
        <v>663</v>
      </c>
      <c r="AI1134" s="203">
        <v>939</v>
      </c>
      <c r="AJ1134" s="204">
        <v>11.2</v>
      </c>
      <c r="AK1134" s="136">
        <v>1</v>
      </c>
      <c r="AL1134" s="136">
        <v>102</v>
      </c>
      <c r="AM1134" s="136">
        <v>78</v>
      </c>
      <c r="AN1134" s="6">
        <v>0.56999999999999995</v>
      </c>
      <c r="AO1134" s="136">
        <v>33</v>
      </c>
      <c r="AP1134" s="136">
        <v>22</v>
      </c>
      <c r="AQ1134" s="6">
        <v>0.6</v>
      </c>
      <c r="AR1134" s="149">
        <v>7.6499999999999999E-2</v>
      </c>
      <c r="AS1134" s="149">
        <v>0.34</v>
      </c>
      <c r="AT1134" s="149">
        <v>0.4</v>
      </c>
      <c r="AU1134" s="149">
        <v>0.4</v>
      </c>
      <c r="AV1134" s="136">
        <v>376</v>
      </c>
      <c r="AW1134" s="136">
        <v>2506</v>
      </c>
      <c r="AX1134" s="136">
        <v>4140</v>
      </c>
      <c r="AY1134" s="136">
        <v>4140</v>
      </c>
      <c r="AZ1134" s="149">
        <v>7.6499999999999999E-2</v>
      </c>
      <c r="BA1134" s="149">
        <v>0.1598</v>
      </c>
      <c r="BB1134" s="149">
        <v>0.21060000000000001</v>
      </c>
      <c r="BC1134" s="149">
        <v>0.21060000000000001</v>
      </c>
      <c r="BD1134" s="138">
        <v>0</v>
      </c>
      <c r="BE1134" s="138"/>
      <c r="BF1134" s="138"/>
      <c r="BG1134" s="136">
        <v>0</v>
      </c>
      <c r="BH1134" s="6">
        <v>5.15</v>
      </c>
      <c r="BI1134" s="6">
        <v>5.15</v>
      </c>
      <c r="BJ1134" s="136">
        <v>198599</v>
      </c>
      <c r="BK1134" s="136">
        <v>30900</v>
      </c>
      <c r="BL1134" s="136">
        <v>2192</v>
      </c>
      <c r="BM1134" s="136">
        <v>165507</v>
      </c>
      <c r="BN1134" s="238">
        <v>1087780</v>
      </c>
      <c r="BO1134" s="136">
        <v>237124</v>
      </c>
      <c r="BP1134" s="136">
        <v>507129.66450000001</v>
      </c>
      <c r="BQ1134" s="136">
        <v>101732.2595</v>
      </c>
      <c r="BR1134" s="136">
        <v>1112374.9251000001</v>
      </c>
      <c r="BS1134" s="136">
        <v>279557.48149999999</v>
      </c>
      <c r="BT1134" s="136">
        <v>35506.735000000001</v>
      </c>
      <c r="BU1134" s="136">
        <v>397773.94219999999</v>
      </c>
    </row>
    <row r="1135" spans="1:73">
      <c r="A1135" s="4" t="s">
        <v>82</v>
      </c>
      <c r="B1135" s="137">
        <v>12</v>
      </c>
      <c r="C1135" s="137">
        <v>2002</v>
      </c>
      <c r="D1135" s="190">
        <v>1239613</v>
      </c>
      <c r="E1135" s="141">
        <v>575594</v>
      </c>
      <c r="F1135" s="141">
        <v>25330</v>
      </c>
      <c r="G1135" s="191">
        <v>4.2</v>
      </c>
      <c r="H1135" s="211">
        <v>22.352180000000001</v>
      </c>
      <c r="I1135" s="211">
        <v>15.399330000000001</v>
      </c>
      <c r="J1135" s="211">
        <v>3.58087</v>
      </c>
      <c r="K1135" s="145">
        <v>45207</v>
      </c>
      <c r="L1135" s="198">
        <v>12</v>
      </c>
      <c r="M1135" s="199">
        <v>3.5</v>
      </c>
      <c r="N1135" s="140">
        <v>38922238</v>
      </c>
      <c r="O1135" s="145">
        <v>24869</v>
      </c>
      <c r="P1135" s="145">
        <v>30466</v>
      </c>
      <c r="Q1135" s="145">
        <v>11127</v>
      </c>
      <c r="R1135" s="145">
        <v>106370</v>
      </c>
      <c r="S1135" s="145">
        <v>50981</v>
      </c>
      <c r="T1135" s="145">
        <v>452</v>
      </c>
      <c r="U1135" s="145">
        <v>570</v>
      </c>
      <c r="V1135" s="145">
        <v>687</v>
      </c>
      <c r="W1135" s="145">
        <v>204</v>
      </c>
      <c r="X1135" s="145">
        <v>374</v>
      </c>
      <c r="Y1135" s="145">
        <v>536</v>
      </c>
      <c r="Z1135" s="145">
        <v>680</v>
      </c>
      <c r="AA1135" s="136">
        <f>ROUND((T1135+X1135)-MAX(0.3*(T1135-189-477),0),0)</f>
        <v>826</v>
      </c>
      <c r="AB1135" s="136">
        <f>ROUND((U1135+Y1135)-MAX(0.3*(U1135-189-477),0),0)</f>
        <v>1106</v>
      </c>
      <c r="AC1135" s="136">
        <f>ROUND((V1135+Z1135)-MAX(0.3*(V1135-189-477),0),0)</f>
        <v>1361</v>
      </c>
      <c r="AD1135" s="203">
        <v>2219</v>
      </c>
      <c r="AE1135" s="136">
        <v>545</v>
      </c>
      <c r="AF1135" s="136">
        <v>5</v>
      </c>
      <c r="AG1135" s="136">
        <f>SUM(AE1135:AF1135)</f>
        <v>550</v>
      </c>
      <c r="AH1135" s="136">
        <f>ROUND((AG1135+W1135)-MAX(0.3*(AG1135-189-477),0),0)</f>
        <v>754</v>
      </c>
      <c r="AI1135" s="203">
        <v>138</v>
      </c>
      <c r="AJ1135" s="204">
        <v>11.3</v>
      </c>
      <c r="AK1135" s="136">
        <v>1</v>
      </c>
      <c r="AL1135" s="136">
        <v>38</v>
      </c>
      <c r="AM1135" s="136">
        <v>12</v>
      </c>
      <c r="AN1135" s="6">
        <v>0.76</v>
      </c>
      <c r="AO1135" s="136">
        <v>23</v>
      </c>
      <c r="AP1135" s="136">
        <v>2</v>
      </c>
      <c r="AQ1135" s="6">
        <v>0.92</v>
      </c>
      <c r="AR1135" s="149">
        <v>7.6499999999999999E-2</v>
      </c>
      <c r="AS1135" s="149">
        <v>0.34</v>
      </c>
      <c r="AT1135" s="149">
        <v>0.4</v>
      </c>
      <c r="AU1135" s="149">
        <v>0.4</v>
      </c>
      <c r="AV1135" s="136">
        <v>376</v>
      </c>
      <c r="AW1135" s="136">
        <v>2506</v>
      </c>
      <c r="AX1135" s="136">
        <v>4140</v>
      </c>
      <c r="AY1135" s="136">
        <v>4140</v>
      </c>
      <c r="AZ1135" s="149">
        <v>7.6499999999999999E-2</v>
      </c>
      <c r="BA1135" s="149">
        <v>0.1598</v>
      </c>
      <c r="BB1135" s="149">
        <v>0.21060000000000001</v>
      </c>
      <c r="BC1135" s="149">
        <v>0.21060000000000001</v>
      </c>
      <c r="BD1135" s="138">
        <v>0</v>
      </c>
      <c r="BE1135" s="138"/>
      <c r="BF1135" s="138"/>
      <c r="BG1135" s="136">
        <v>0</v>
      </c>
      <c r="BH1135" s="6">
        <v>5.15</v>
      </c>
      <c r="BI1135" s="6">
        <v>5.75</v>
      </c>
      <c r="BJ1135" s="136">
        <v>21566</v>
      </c>
      <c r="BK1135" s="136">
        <v>6597</v>
      </c>
      <c r="BL1135" s="136">
        <v>190</v>
      </c>
      <c r="BM1135" s="136">
        <v>14779</v>
      </c>
      <c r="BN1135" s="238">
        <v>158600</v>
      </c>
      <c r="BO1135" s="136">
        <v>32986</v>
      </c>
      <c r="BP1135" s="136">
        <v>50527.627200000003</v>
      </c>
      <c r="BQ1135" s="136">
        <v>15300.413500000001</v>
      </c>
      <c r="BR1135" s="136">
        <v>135219.3456</v>
      </c>
      <c r="BS1135" s="136">
        <v>21009.277399999999</v>
      </c>
      <c r="BT1135" s="136">
        <v>3880.1943000000001</v>
      </c>
      <c r="BU1135" s="136">
        <v>37615.965499999998</v>
      </c>
    </row>
    <row r="1136" spans="1:73">
      <c r="A1136" s="4" t="s">
        <v>83</v>
      </c>
      <c r="B1136" s="137">
        <v>13</v>
      </c>
      <c r="C1136" s="137">
        <v>2002</v>
      </c>
      <c r="D1136" s="190">
        <v>1340372</v>
      </c>
      <c r="E1136" s="141">
        <v>646549</v>
      </c>
      <c r="F1136" s="141">
        <v>38042</v>
      </c>
      <c r="G1136" s="191">
        <v>5.6</v>
      </c>
      <c r="H1136" s="211">
        <v>25.90324</v>
      </c>
      <c r="I1136" s="211">
        <v>15.754099999999999</v>
      </c>
      <c r="J1136" s="211">
        <v>3.7549739999999998</v>
      </c>
      <c r="K1136" s="145">
        <v>39190</v>
      </c>
      <c r="L1136" s="198">
        <v>33</v>
      </c>
      <c r="M1136" s="199">
        <v>8.5</v>
      </c>
      <c r="N1136" s="140">
        <v>35094185</v>
      </c>
      <c r="O1136" s="145">
        <v>105891</v>
      </c>
      <c r="P1136" s="145">
        <v>2374</v>
      </c>
      <c r="Q1136" s="145">
        <v>1369</v>
      </c>
      <c r="R1136" s="145">
        <v>69998</v>
      </c>
      <c r="S1136" s="145">
        <v>28006</v>
      </c>
      <c r="T1136" s="145">
        <v>293</v>
      </c>
      <c r="U1136" s="145">
        <v>293</v>
      </c>
      <c r="V1136" s="145">
        <v>293</v>
      </c>
      <c r="W1136" s="145">
        <v>135</v>
      </c>
      <c r="X1136" s="145">
        <v>248</v>
      </c>
      <c r="Y1136" s="145">
        <v>356</v>
      </c>
      <c r="Z1136" s="145">
        <v>452</v>
      </c>
      <c r="AA1136" s="136">
        <f>ROUND((T1136+X1136)-MAX(0.3*(T1136-134-354),0),0)</f>
        <v>541</v>
      </c>
      <c r="AB1136" s="136">
        <f>ROUND((U1136+Y1136)-MAX(0.3*(U1136-134-354),0),0)</f>
        <v>649</v>
      </c>
      <c r="AC1136" s="136">
        <f>ROUND((V1136+Z1136)-MAX(0.3*(V1136-134-354),0),0)</f>
        <v>745</v>
      </c>
      <c r="AD1136" s="203">
        <v>982.16666666666663</v>
      </c>
      <c r="AE1136" s="136">
        <v>545</v>
      </c>
      <c r="AF1136" s="136">
        <v>52</v>
      </c>
      <c r="AG1136" s="136">
        <f>SUM(AE1136:AF1136)</f>
        <v>597</v>
      </c>
      <c r="AH1136" s="136">
        <f>ROUND((AG1136+W1136)-MAX(0.3*(AG1136-134-354),0),0)</f>
        <v>699</v>
      </c>
      <c r="AI1136" s="203">
        <v>147</v>
      </c>
      <c r="AJ1136" s="204">
        <v>11.3</v>
      </c>
      <c r="AK1136" s="136">
        <v>0</v>
      </c>
      <c r="AL1136" s="136">
        <v>12</v>
      </c>
      <c r="AM1136" s="136">
        <v>58</v>
      </c>
      <c r="AN1136" s="6">
        <v>0.17</v>
      </c>
      <c r="AO1136" s="136">
        <v>4</v>
      </c>
      <c r="AP1136" s="136">
        <v>31</v>
      </c>
      <c r="AQ1136" s="6">
        <v>0.11</v>
      </c>
      <c r="AR1136" s="149">
        <v>7.6499999999999999E-2</v>
      </c>
      <c r="AS1136" s="149">
        <v>0.34</v>
      </c>
      <c r="AT1136" s="149">
        <v>0.4</v>
      </c>
      <c r="AU1136" s="149">
        <v>0.4</v>
      </c>
      <c r="AV1136" s="136">
        <v>376</v>
      </c>
      <c r="AW1136" s="136">
        <v>2506</v>
      </c>
      <c r="AX1136" s="136">
        <v>4140</v>
      </c>
      <c r="AY1136" s="136">
        <v>4140</v>
      </c>
      <c r="AZ1136" s="149">
        <v>7.6499999999999999E-2</v>
      </c>
      <c r="BA1136" s="149">
        <v>0.1598</v>
      </c>
      <c r="BB1136" s="149">
        <v>0.21060000000000001</v>
      </c>
      <c r="BC1136" s="149">
        <v>0.21060000000000001</v>
      </c>
      <c r="BD1136" s="138">
        <v>0</v>
      </c>
      <c r="BE1136" s="138"/>
      <c r="BF1136" s="138"/>
      <c r="BG1136" s="136">
        <v>0</v>
      </c>
      <c r="BH1136" s="6">
        <v>5.15</v>
      </c>
      <c r="BI1136" s="6">
        <v>5.15</v>
      </c>
      <c r="BJ1136" s="136">
        <v>19394</v>
      </c>
      <c r="BK1136" s="136">
        <v>1782</v>
      </c>
      <c r="BL1136" s="136">
        <v>200</v>
      </c>
      <c r="BM1136" s="136">
        <v>17412</v>
      </c>
      <c r="BN1136" s="238">
        <v>152198</v>
      </c>
      <c r="BO1136" s="136">
        <v>33448</v>
      </c>
      <c r="BP1136" s="136">
        <v>55833.623299999999</v>
      </c>
      <c r="BQ1136" s="136">
        <v>18833.569</v>
      </c>
      <c r="BR1136" s="136">
        <v>147115.18640000001</v>
      </c>
      <c r="BS1136" s="136">
        <v>21759.912499999999</v>
      </c>
      <c r="BT1136" s="136">
        <v>3439.1914000000002</v>
      </c>
      <c r="BU1136" s="136">
        <v>31378.041499999999</v>
      </c>
    </row>
    <row r="1137" spans="1:73">
      <c r="A1137" s="4" t="s">
        <v>84</v>
      </c>
      <c r="B1137" s="137">
        <v>14</v>
      </c>
      <c r="C1137" s="137">
        <v>2002</v>
      </c>
      <c r="D1137" s="190">
        <v>12525556</v>
      </c>
      <c r="E1137" s="141">
        <v>5933897</v>
      </c>
      <c r="F1137" s="141">
        <v>415342</v>
      </c>
      <c r="G1137" s="191">
        <v>6.5</v>
      </c>
      <c r="H1137" s="211">
        <v>16.281549999999999</v>
      </c>
      <c r="I1137" s="211">
        <v>8.5495479999999997</v>
      </c>
      <c r="J1137" s="211">
        <v>2.0445060000000002</v>
      </c>
      <c r="K1137" s="145">
        <v>514524</v>
      </c>
      <c r="L1137" s="198">
        <v>217</v>
      </c>
      <c r="M1137" s="199">
        <v>6.3</v>
      </c>
      <c r="N1137" s="140">
        <v>431913030</v>
      </c>
      <c r="O1137" s="145">
        <v>75080</v>
      </c>
      <c r="P1137" s="145">
        <v>133708</v>
      </c>
      <c r="Q1137" s="145">
        <v>48091</v>
      </c>
      <c r="R1137" s="145">
        <v>886344</v>
      </c>
      <c r="S1137" s="145">
        <v>392909</v>
      </c>
      <c r="T1137" s="145">
        <v>278</v>
      </c>
      <c r="U1137" s="145">
        <v>377</v>
      </c>
      <c r="V1137" s="145">
        <v>414</v>
      </c>
      <c r="W1137" s="145">
        <v>135</v>
      </c>
      <c r="X1137" s="145">
        <v>248</v>
      </c>
      <c r="Y1137" s="145">
        <v>356</v>
      </c>
      <c r="Z1137" s="145">
        <v>452</v>
      </c>
      <c r="AA1137" s="136">
        <f>ROUND((T1137+X1137)-MAX(0.3*(T1137-134-354),0),0)</f>
        <v>526</v>
      </c>
      <c r="AB1137" s="136">
        <f>ROUND((U1137+Y1137)-MAX(0.3*(U1137-134-354),0),0)</f>
        <v>733</v>
      </c>
      <c r="AC1137" s="136">
        <f>ROUND((V1137+Z1137)-MAX(0.3*(V1137-134-354),0),0)</f>
        <v>866</v>
      </c>
      <c r="AD1137" s="203">
        <v>21256.25</v>
      </c>
      <c r="AE1137" s="136">
        <v>545</v>
      </c>
      <c r="AF1137" s="136">
        <v>0</v>
      </c>
      <c r="AG1137" s="136">
        <f>SUM(AE1137:AF1137)</f>
        <v>545</v>
      </c>
      <c r="AH1137" s="136">
        <f>ROUND((AG1137+W1137)-MAX(0.3*(AG1137-134-354),0),0)</f>
        <v>663</v>
      </c>
      <c r="AI1137" s="203">
        <v>1594</v>
      </c>
      <c r="AJ1137" s="204">
        <v>12.8</v>
      </c>
      <c r="AK1137" s="136">
        <v>0</v>
      </c>
      <c r="AL1137" s="136">
        <v>62</v>
      </c>
      <c r="AM1137" s="136">
        <v>56</v>
      </c>
      <c r="AN1137" s="6">
        <v>0.53</v>
      </c>
      <c r="AO1137" s="136">
        <v>27</v>
      </c>
      <c r="AP1137" s="136">
        <v>32</v>
      </c>
      <c r="AQ1137" s="6">
        <v>0.46</v>
      </c>
      <c r="AR1137" s="149">
        <v>7.6499999999999999E-2</v>
      </c>
      <c r="AS1137" s="149">
        <v>0.34</v>
      </c>
      <c r="AT1137" s="149">
        <v>0.4</v>
      </c>
      <c r="AU1137" s="149">
        <v>0.4</v>
      </c>
      <c r="AV1137" s="136">
        <v>376</v>
      </c>
      <c r="AW1137" s="136">
        <v>2506</v>
      </c>
      <c r="AX1137" s="136">
        <v>4140</v>
      </c>
      <c r="AY1137" s="136">
        <v>4140</v>
      </c>
      <c r="AZ1137" s="149">
        <v>7.6499999999999999E-2</v>
      </c>
      <c r="BA1137" s="149">
        <v>0.1598</v>
      </c>
      <c r="BB1137" s="149">
        <v>0.21060000000000001</v>
      </c>
      <c r="BC1137" s="149">
        <v>0.21060000000000001</v>
      </c>
      <c r="BD1137" s="138">
        <v>0.05</v>
      </c>
      <c r="BE1137" s="138"/>
      <c r="BF1137" s="138"/>
      <c r="BG1137" s="136">
        <v>0</v>
      </c>
      <c r="BH1137" s="6">
        <v>5.15</v>
      </c>
      <c r="BI1137" s="6">
        <v>5.15</v>
      </c>
      <c r="BJ1137" s="136">
        <v>252200</v>
      </c>
      <c r="BK1137" s="136">
        <v>31450</v>
      </c>
      <c r="BL1137" s="136">
        <v>2418</v>
      </c>
      <c r="BM1137" s="136">
        <v>218332</v>
      </c>
      <c r="BN1137" s="238">
        <v>1646484</v>
      </c>
      <c r="BO1137" s="136">
        <v>124162</v>
      </c>
      <c r="BP1137" s="136">
        <v>588518.16310000001</v>
      </c>
      <c r="BQ1137" s="136">
        <v>79835.312999999995</v>
      </c>
      <c r="BR1137" s="136">
        <v>1090022.5338999999</v>
      </c>
      <c r="BS1137" s="136">
        <v>176113.2218</v>
      </c>
      <c r="BT1137" s="136">
        <v>11047.4619</v>
      </c>
      <c r="BU1137" s="136">
        <v>213617.0442</v>
      </c>
    </row>
    <row r="1138" spans="1:73">
      <c r="A1138" s="4" t="s">
        <v>85</v>
      </c>
      <c r="B1138" s="137">
        <v>15</v>
      </c>
      <c r="C1138" s="137">
        <v>2002</v>
      </c>
      <c r="D1138" s="190">
        <v>6155967</v>
      </c>
      <c r="E1138" s="141">
        <v>3006811</v>
      </c>
      <c r="F1138" s="141">
        <v>164357</v>
      </c>
      <c r="G1138" s="191">
        <v>5.2</v>
      </c>
      <c r="H1138" s="211">
        <v>15.27971</v>
      </c>
      <c r="I1138" s="211">
        <v>8.3607840000000007</v>
      </c>
      <c r="J1138" s="211">
        <v>2.1690749999999999</v>
      </c>
      <c r="K1138" s="145">
        <v>215169</v>
      </c>
      <c r="L1138" s="198">
        <v>108</v>
      </c>
      <c r="M1138" s="199">
        <v>6.4</v>
      </c>
      <c r="N1138" s="140">
        <v>178158904</v>
      </c>
      <c r="O1138" s="145">
        <v>33819</v>
      </c>
      <c r="P1138" s="145">
        <v>138885</v>
      </c>
      <c r="Q1138" s="145">
        <v>49265</v>
      </c>
      <c r="R1138" s="145">
        <v>410884</v>
      </c>
      <c r="S1138" s="145">
        <v>171329</v>
      </c>
      <c r="T1138" s="145">
        <v>229</v>
      </c>
      <c r="U1138" s="145">
        <v>288</v>
      </c>
      <c r="V1138" s="145">
        <v>346</v>
      </c>
      <c r="W1138" s="145">
        <v>135</v>
      </c>
      <c r="X1138" s="145">
        <v>248</v>
      </c>
      <c r="Y1138" s="145">
        <v>356</v>
      </c>
      <c r="Z1138" s="145">
        <v>452</v>
      </c>
      <c r="AA1138" s="136">
        <f>ROUND((T1138+X1138)-MAX(0.3*(T1138-134-354),0),0)</f>
        <v>477</v>
      </c>
      <c r="AB1138" s="136">
        <f>ROUND((U1138+Y1138)-MAX(0.3*(U1138-134-354),0),0)</f>
        <v>644</v>
      </c>
      <c r="AC1138" s="136">
        <f>ROUND((V1138+Z1138)-MAX(0.3*(V1138-134-354),0),0)</f>
        <v>798</v>
      </c>
      <c r="AD1138" s="203">
        <v>9899.8333333333339</v>
      </c>
      <c r="AE1138" s="136">
        <v>545</v>
      </c>
      <c r="AF1138" s="136">
        <v>0</v>
      </c>
      <c r="AG1138" s="136">
        <f>SUM(AE1138:AF1138)</f>
        <v>545</v>
      </c>
      <c r="AH1138" s="136">
        <f>ROUND((AG1138+W1138)-MAX(0.3*(AG1138-134-354),0),0)</f>
        <v>663</v>
      </c>
      <c r="AI1138" s="203">
        <v>552</v>
      </c>
      <c r="AJ1138" s="204">
        <v>9.1</v>
      </c>
      <c r="AK1138" s="136">
        <v>1</v>
      </c>
      <c r="AL1138" s="136">
        <v>53</v>
      </c>
      <c r="AM1138" s="136">
        <v>47</v>
      </c>
      <c r="AN1138" s="6">
        <v>0.53</v>
      </c>
      <c r="AO1138" s="136">
        <v>19</v>
      </c>
      <c r="AP1138" s="136">
        <v>31</v>
      </c>
      <c r="AQ1138" s="6">
        <v>0.38</v>
      </c>
      <c r="AR1138" s="149">
        <v>7.6499999999999999E-2</v>
      </c>
      <c r="AS1138" s="149">
        <v>0.34</v>
      </c>
      <c r="AT1138" s="149">
        <v>0.4</v>
      </c>
      <c r="AU1138" s="149">
        <v>0.4</v>
      </c>
      <c r="AV1138" s="136">
        <v>376</v>
      </c>
      <c r="AW1138" s="136">
        <v>2506</v>
      </c>
      <c r="AX1138" s="136">
        <v>4140</v>
      </c>
      <c r="AY1138" s="136">
        <v>4140</v>
      </c>
      <c r="AZ1138" s="149">
        <v>7.6499999999999999E-2</v>
      </c>
      <c r="BA1138" s="149">
        <v>0.1598</v>
      </c>
      <c r="BB1138" s="149">
        <v>0.21060000000000001</v>
      </c>
      <c r="BC1138" s="149">
        <v>0.21060000000000001</v>
      </c>
      <c r="BD1138" s="138">
        <v>0</v>
      </c>
      <c r="BE1138" s="138"/>
      <c r="BF1138" s="138"/>
      <c r="BG1138" s="136">
        <v>0</v>
      </c>
      <c r="BH1138" s="6">
        <v>5.15</v>
      </c>
      <c r="BI1138" s="6">
        <v>5.15</v>
      </c>
      <c r="BJ1138" s="136">
        <v>90893</v>
      </c>
      <c r="BK1138" s="136">
        <v>6596</v>
      </c>
      <c r="BL1138" s="136">
        <v>1031</v>
      </c>
      <c r="BM1138" s="136">
        <v>83266</v>
      </c>
      <c r="BN1138" s="238">
        <v>723166</v>
      </c>
      <c r="BO1138" s="136">
        <v>63010</v>
      </c>
      <c r="BP1138" s="136">
        <v>202986.35560000001</v>
      </c>
      <c r="BQ1138" s="136">
        <v>55074.102599999998</v>
      </c>
      <c r="BR1138" s="136">
        <v>643464.10160000005</v>
      </c>
      <c r="BS1138" s="136">
        <v>85632.007700000002</v>
      </c>
      <c r="BT1138" s="136">
        <v>11688.3681</v>
      </c>
      <c r="BU1138" s="136">
        <v>123416.7565</v>
      </c>
    </row>
    <row r="1139" spans="1:73">
      <c r="A1139" s="4" t="s">
        <v>86</v>
      </c>
      <c r="B1139" s="137">
        <v>16</v>
      </c>
      <c r="C1139" s="137">
        <v>2002</v>
      </c>
      <c r="D1139" s="190">
        <v>2934234</v>
      </c>
      <c r="E1139" s="141">
        <v>1572560</v>
      </c>
      <c r="F1139" s="141">
        <v>65349</v>
      </c>
      <c r="G1139" s="191">
        <v>4</v>
      </c>
      <c r="H1139" s="211">
        <v>19.293289999999999</v>
      </c>
      <c r="I1139" s="211">
        <v>12.01773</v>
      </c>
      <c r="J1139" s="211">
        <v>3.4417399999999998</v>
      </c>
      <c r="K1139" s="145">
        <v>100534</v>
      </c>
      <c r="L1139" s="198">
        <v>30</v>
      </c>
      <c r="M1139" s="199">
        <v>3.9</v>
      </c>
      <c r="N1139" s="140">
        <v>84963006</v>
      </c>
      <c r="O1139" s="145">
        <v>12001</v>
      </c>
      <c r="P1139" s="145">
        <v>53434</v>
      </c>
      <c r="Q1139" s="145">
        <v>20154</v>
      </c>
      <c r="R1139" s="145">
        <v>140729</v>
      </c>
      <c r="S1139" s="145">
        <v>60549</v>
      </c>
      <c r="T1139" s="145">
        <v>361</v>
      </c>
      <c r="U1139" s="145">
        <v>426</v>
      </c>
      <c r="V1139" s="145">
        <v>495</v>
      </c>
      <c r="W1139" s="145">
        <v>135</v>
      </c>
      <c r="X1139" s="145">
        <v>248</v>
      </c>
      <c r="Y1139" s="145">
        <v>356</v>
      </c>
      <c r="Z1139" s="145">
        <v>452</v>
      </c>
      <c r="AA1139" s="136">
        <f>ROUND((T1139+X1139)-MAX(0.3*(T1139-134-354),0),0)</f>
        <v>609</v>
      </c>
      <c r="AB1139" s="136">
        <f>ROUND((U1139+Y1139)-MAX(0.3*(U1139-134-354),0),0)</f>
        <v>782</v>
      </c>
      <c r="AC1139" s="136">
        <f>ROUND((V1139+Z1139)-MAX(0.3*(V1139-134-354),0),0)</f>
        <v>945</v>
      </c>
      <c r="AD1139" s="203">
        <v>5047.25</v>
      </c>
      <c r="AE1139" s="136">
        <v>545</v>
      </c>
      <c r="AF1139" s="136">
        <v>0</v>
      </c>
      <c r="AG1139" s="136">
        <f>SUM(AE1139:AF1139)</f>
        <v>545</v>
      </c>
      <c r="AH1139" s="136">
        <f>ROUND((AG1139+W1139)-MAX(0.3*(AG1139-134-354),0),0)</f>
        <v>663</v>
      </c>
      <c r="AI1139" s="203">
        <v>267</v>
      </c>
      <c r="AJ1139" s="204">
        <v>9.1999999999999993</v>
      </c>
      <c r="AK1139" s="136">
        <v>1</v>
      </c>
      <c r="AL1139" s="136">
        <v>44</v>
      </c>
      <c r="AM1139" s="136">
        <v>56</v>
      </c>
      <c r="AN1139" s="6">
        <v>0.44</v>
      </c>
      <c r="AO1139" s="136">
        <v>20</v>
      </c>
      <c r="AP1139" s="136">
        <v>30</v>
      </c>
      <c r="AQ1139" s="6">
        <v>0.4</v>
      </c>
      <c r="AR1139" s="149">
        <v>7.6499999999999999E-2</v>
      </c>
      <c r="AS1139" s="149">
        <v>0.34</v>
      </c>
      <c r="AT1139" s="149">
        <v>0.4</v>
      </c>
      <c r="AU1139" s="149">
        <v>0.4</v>
      </c>
      <c r="AV1139" s="136">
        <v>376</v>
      </c>
      <c r="AW1139" s="136">
        <v>2506</v>
      </c>
      <c r="AX1139" s="136">
        <v>4140</v>
      </c>
      <c r="AY1139" s="136">
        <v>4140</v>
      </c>
      <c r="AZ1139" s="149">
        <v>7.6499999999999999E-2</v>
      </c>
      <c r="BA1139" s="149">
        <v>0.1598</v>
      </c>
      <c r="BB1139" s="149">
        <v>0.21060000000000001</v>
      </c>
      <c r="BC1139" s="149">
        <v>0.21060000000000001</v>
      </c>
      <c r="BD1139" s="138">
        <v>6.5000000000000002E-2</v>
      </c>
      <c r="BE1139" s="138"/>
      <c r="BF1139" s="138"/>
      <c r="BG1139" s="136">
        <v>0</v>
      </c>
      <c r="BH1139" s="6">
        <v>5.15</v>
      </c>
      <c r="BI1139" s="6">
        <v>5.15</v>
      </c>
      <c r="BJ1139" s="136">
        <v>41596</v>
      </c>
      <c r="BK1139" s="136">
        <v>4058</v>
      </c>
      <c r="BL1139" s="136">
        <v>812</v>
      </c>
      <c r="BM1139" s="136">
        <v>36726</v>
      </c>
      <c r="BN1139" s="238">
        <v>271034</v>
      </c>
      <c r="BO1139" s="136">
        <v>33448</v>
      </c>
      <c r="BP1139" s="136">
        <v>90422.126399999994</v>
      </c>
      <c r="BQ1139" s="136">
        <v>32392.587299999999</v>
      </c>
      <c r="BR1139" s="136">
        <v>380099.24489999999</v>
      </c>
      <c r="BS1139" s="136">
        <v>37270.474300000002</v>
      </c>
      <c r="BT1139" s="136">
        <v>7121.0250999999998</v>
      </c>
      <c r="BU1139" s="136">
        <v>69747.452900000004</v>
      </c>
    </row>
    <row r="1140" spans="1:73">
      <c r="A1140" s="4" t="s">
        <v>87</v>
      </c>
      <c r="B1140" s="137">
        <v>17</v>
      </c>
      <c r="C1140" s="137">
        <v>2002</v>
      </c>
      <c r="D1140" s="190">
        <v>2713535</v>
      </c>
      <c r="E1140" s="141">
        <v>1341603</v>
      </c>
      <c r="F1140" s="141">
        <v>71411</v>
      </c>
      <c r="G1140" s="191">
        <v>5.0999999999999996</v>
      </c>
      <c r="H1140" s="211">
        <v>23.142659999999999</v>
      </c>
      <c r="I1140" s="211">
        <v>13.375389999999999</v>
      </c>
      <c r="J1140" s="211">
        <v>4.5938319999999999</v>
      </c>
      <c r="K1140" s="145">
        <v>92320</v>
      </c>
      <c r="L1140" s="198">
        <v>42</v>
      </c>
      <c r="M1140" s="199">
        <v>5.7</v>
      </c>
      <c r="N1140" s="140">
        <v>79737565</v>
      </c>
      <c r="O1140" s="145">
        <v>17520</v>
      </c>
      <c r="P1140" s="145">
        <v>35808</v>
      </c>
      <c r="Q1140" s="145">
        <v>13958</v>
      </c>
      <c r="R1140" s="145">
        <v>140403</v>
      </c>
      <c r="S1140" s="145">
        <v>62896</v>
      </c>
      <c r="T1140" s="145">
        <v>352</v>
      </c>
      <c r="U1140" s="145">
        <v>429</v>
      </c>
      <c r="V1140" s="145">
        <v>497</v>
      </c>
      <c r="W1140" s="145">
        <v>135</v>
      </c>
      <c r="X1140" s="145">
        <v>248</v>
      </c>
      <c r="Y1140" s="145">
        <v>356</v>
      </c>
      <c r="Z1140" s="145">
        <v>452</v>
      </c>
      <c r="AA1140" s="136">
        <f>ROUND((T1140+X1140)-MAX(0.3*(T1140-134-354),0),0)</f>
        <v>600</v>
      </c>
      <c r="AB1140" s="136">
        <f>ROUND((U1140+Y1140)-MAX(0.3*(U1140-134-354),0),0)</f>
        <v>785</v>
      </c>
      <c r="AC1140" s="136">
        <f>ROUND((V1140+Z1140)-MAX(0.3*(V1140-134-354),0),0)</f>
        <v>946</v>
      </c>
      <c r="AD1140" s="203">
        <v>4470</v>
      </c>
      <c r="AE1140" s="136">
        <v>545</v>
      </c>
      <c r="AF1140" s="136">
        <v>0</v>
      </c>
      <c r="AG1140" s="136">
        <f>SUM(AE1140:AF1140)</f>
        <v>545</v>
      </c>
      <c r="AH1140" s="136">
        <f>ROUND((AG1140+W1140)-MAX(0.3*(AG1140-134-354),0),0)</f>
        <v>663</v>
      </c>
      <c r="AI1140" s="203">
        <v>269</v>
      </c>
      <c r="AJ1140" s="204">
        <v>10.1</v>
      </c>
      <c r="AK1140" s="136">
        <v>0</v>
      </c>
      <c r="AL1140" s="136">
        <v>48</v>
      </c>
      <c r="AM1140" s="136">
        <v>77</v>
      </c>
      <c r="AN1140" s="6">
        <v>0.38</v>
      </c>
      <c r="AO1140" s="136">
        <v>13</v>
      </c>
      <c r="AP1140" s="136">
        <v>27</v>
      </c>
      <c r="AQ1140" s="6">
        <v>0.33</v>
      </c>
      <c r="AR1140" s="149">
        <v>7.6499999999999999E-2</v>
      </c>
      <c r="AS1140" s="149">
        <v>0.34</v>
      </c>
      <c r="AT1140" s="149">
        <v>0.4</v>
      </c>
      <c r="AU1140" s="149">
        <v>0.4</v>
      </c>
      <c r="AV1140" s="136">
        <v>376</v>
      </c>
      <c r="AW1140" s="136">
        <v>2506</v>
      </c>
      <c r="AX1140" s="136">
        <v>4140</v>
      </c>
      <c r="AY1140" s="136">
        <v>4140</v>
      </c>
      <c r="AZ1140" s="149">
        <v>7.6499999999999999E-2</v>
      </c>
      <c r="BA1140" s="149">
        <v>0.1598</v>
      </c>
      <c r="BB1140" s="149">
        <v>0.21060000000000001</v>
      </c>
      <c r="BC1140" s="149">
        <v>0.21060000000000001</v>
      </c>
      <c r="BD1140" s="138">
        <v>0.15</v>
      </c>
      <c r="BE1140" s="138"/>
      <c r="BF1140" s="138"/>
      <c r="BG1140" s="136">
        <v>0</v>
      </c>
      <c r="BH1140" s="6">
        <v>5.15</v>
      </c>
      <c r="BI1140" s="6">
        <v>2.65</v>
      </c>
      <c r="BJ1140" s="136">
        <v>37063</v>
      </c>
      <c r="BK1140" s="136">
        <v>3566</v>
      </c>
      <c r="BL1140" s="136">
        <v>383</v>
      </c>
      <c r="BM1140" s="136">
        <v>33114</v>
      </c>
      <c r="BN1140" s="238">
        <v>215194</v>
      </c>
      <c r="BO1140" s="136">
        <v>57898</v>
      </c>
      <c r="BP1140" s="136">
        <v>99554.269</v>
      </c>
      <c r="BQ1140" s="136">
        <v>34956.194000000003</v>
      </c>
      <c r="BR1140" s="136">
        <v>316260.45789999998</v>
      </c>
      <c r="BS1140" s="136">
        <v>53692.441099999996</v>
      </c>
      <c r="BT1140" s="136">
        <v>10511.4642</v>
      </c>
      <c r="BU1140" s="136">
        <v>84201.006800000003</v>
      </c>
    </row>
    <row r="1141" spans="1:73">
      <c r="A1141" s="4" t="s">
        <v>88</v>
      </c>
      <c r="B1141" s="137">
        <v>18</v>
      </c>
      <c r="C1141" s="137">
        <v>2002</v>
      </c>
      <c r="D1141" s="190">
        <v>4089875</v>
      </c>
      <c r="E1141" s="141">
        <v>1833535</v>
      </c>
      <c r="F1141" s="141">
        <v>110485</v>
      </c>
      <c r="G1141" s="191">
        <v>5.7</v>
      </c>
      <c r="H1141" s="211">
        <v>22.614350000000002</v>
      </c>
      <c r="I1141" s="211">
        <v>13.14222</v>
      </c>
      <c r="J1141" s="211">
        <v>3.2149740000000002</v>
      </c>
      <c r="K1141" s="145">
        <v>123933</v>
      </c>
      <c r="L1141" s="198">
        <v>67</v>
      </c>
      <c r="M1141" s="199">
        <v>6.6</v>
      </c>
      <c r="N1141" s="140">
        <v>106192366</v>
      </c>
      <c r="O1141" s="145">
        <v>149254</v>
      </c>
      <c r="P1141" s="145">
        <v>77658</v>
      </c>
      <c r="Q1141" s="145">
        <v>34904</v>
      </c>
      <c r="R1141" s="145">
        <v>450102</v>
      </c>
      <c r="S1141" s="145">
        <v>187471</v>
      </c>
      <c r="T1141" s="145">
        <v>225</v>
      </c>
      <c r="U1141" s="145">
        <v>262</v>
      </c>
      <c r="V1141" s="145">
        <v>328</v>
      </c>
      <c r="W1141" s="145">
        <v>135</v>
      </c>
      <c r="X1141" s="145">
        <v>248</v>
      </c>
      <c r="Y1141" s="145">
        <v>356</v>
      </c>
      <c r="Z1141" s="145">
        <v>452</v>
      </c>
      <c r="AA1141" s="136">
        <f>ROUND((T1141+X1141)-MAX(0.3*(T1141-134-354),0),0)</f>
        <v>473</v>
      </c>
      <c r="AB1141" s="136">
        <f>ROUND((U1141+Y1141)-MAX(0.3*(U1141-134-354),0),0)</f>
        <v>618</v>
      </c>
      <c r="AC1141" s="136">
        <f>ROUND((V1141+Z1141)-MAX(0.3*(V1141-134-354),0),0)</f>
        <v>780</v>
      </c>
      <c r="AD1141" s="203">
        <v>15672.833333333334</v>
      </c>
      <c r="AE1141" s="136">
        <v>545</v>
      </c>
      <c r="AF1141" s="136">
        <v>0</v>
      </c>
      <c r="AG1141" s="136">
        <f>SUM(AE1141:AF1141)</f>
        <v>545</v>
      </c>
      <c r="AH1141" s="136">
        <f>ROUND((AG1141+W1141)-MAX(0.3*(AG1141-134-354),0),0)</f>
        <v>663</v>
      </c>
      <c r="AI1141" s="203">
        <v>571</v>
      </c>
      <c r="AJ1141" s="204">
        <v>14.2</v>
      </c>
      <c r="AK1141" s="136">
        <v>1</v>
      </c>
      <c r="AL1141" s="136">
        <v>64</v>
      </c>
      <c r="AM1141" s="136">
        <v>35</v>
      </c>
      <c r="AN1141" s="6">
        <v>0.65</v>
      </c>
      <c r="AO1141" s="136">
        <v>18</v>
      </c>
      <c r="AP1141" s="136">
        <v>20</v>
      </c>
      <c r="AQ1141" s="6">
        <v>0.47</v>
      </c>
      <c r="AR1141" s="149">
        <v>7.6499999999999999E-2</v>
      </c>
      <c r="AS1141" s="149">
        <v>0.34</v>
      </c>
      <c r="AT1141" s="149">
        <v>0.4</v>
      </c>
      <c r="AU1141" s="149">
        <v>0.4</v>
      </c>
      <c r="AV1141" s="136">
        <v>376</v>
      </c>
      <c r="AW1141" s="136">
        <v>2506</v>
      </c>
      <c r="AX1141" s="136">
        <v>4140</v>
      </c>
      <c r="AY1141" s="136">
        <v>4140</v>
      </c>
      <c r="AZ1141" s="149">
        <v>7.6499999999999999E-2</v>
      </c>
      <c r="BA1141" s="149">
        <v>0.1598</v>
      </c>
      <c r="BB1141" s="149">
        <v>0.21060000000000001</v>
      </c>
      <c r="BC1141" s="149">
        <v>0.21060000000000001</v>
      </c>
      <c r="BD1141" s="138">
        <v>0</v>
      </c>
      <c r="BE1141" s="138"/>
      <c r="BF1141" s="138"/>
      <c r="BG1141" s="136">
        <v>0</v>
      </c>
      <c r="BH1141" s="6">
        <v>5.15</v>
      </c>
      <c r="BI1141" s="6">
        <v>5.15</v>
      </c>
      <c r="BJ1141" s="136">
        <v>176768</v>
      </c>
      <c r="BK1141" s="136">
        <v>16635</v>
      </c>
      <c r="BL1141" s="136">
        <v>1374</v>
      </c>
      <c r="BM1141" s="136">
        <v>158759</v>
      </c>
      <c r="BN1141" s="238">
        <v>620790</v>
      </c>
      <c r="BO1141" s="136">
        <v>113112</v>
      </c>
      <c r="BP1141" s="136">
        <v>226897.5459</v>
      </c>
      <c r="BQ1141" s="136">
        <v>49006.298499999997</v>
      </c>
      <c r="BR1141" s="136">
        <v>508525.83</v>
      </c>
      <c r="BS1141" s="136">
        <v>132905.4846</v>
      </c>
      <c r="BT1141" s="136">
        <v>18845.6031</v>
      </c>
      <c r="BU1141" s="136">
        <v>196010.5478</v>
      </c>
    </row>
    <row r="1142" spans="1:73">
      <c r="A1142" s="4" t="s">
        <v>89</v>
      </c>
      <c r="B1142" s="137">
        <v>19</v>
      </c>
      <c r="C1142" s="137">
        <v>2002</v>
      </c>
      <c r="D1142" s="190">
        <v>4497267</v>
      </c>
      <c r="E1142" s="141">
        <v>1881146</v>
      </c>
      <c r="F1142" s="141">
        <v>123076</v>
      </c>
      <c r="G1142" s="191">
        <v>6.1</v>
      </c>
      <c r="H1142" s="211">
        <v>23.784310000000001</v>
      </c>
      <c r="I1142" s="211">
        <v>13.987769999999999</v>
      </c>
      <c r="J1142" s="211">
        <v>2.8057470000000002</v>
      </c>
      <c r="K1142" s="145">
        <v>141974</v>
      </c>
      <c r="L1142" s="198">
        <v>96</v>
      </c>
      <c r="M1142" s="199">
        <v>7.8</v>
      </c>
      <c r="N1142" s="140">
        <v>116334048</v>
      </c>
      <c r="O1142" s="145">
        <v>38971</v>
      </c>
      <c r="P1142" s="145">
        <v>60704</v>
      </c>
      <c r="Q1142" s="145">
        <v>23700</v>
      </c>
      <c r="R1142" s="145">
        <v>588458</v>
      </c>
      <c r="S1142" s="145">
        <v>224450</v>
      </c>
      <c r="T1142" s="145">
        <v>138</v>
      </c>
      <c r="U1142" s="145">
        <v>240</v>
      </c>
      <c r="V1142" s="145">
        <v>234</v>
      </c>
      <c r="W1142" s="145">
        <v>135</v>
      </c>
      <c r="X1142" s="145">
        <v>248</v>
      </c>
      <c r="Y1142" s="145">
        <v>356</v>
      </c>
      <c r="Z1142" s="145">
        <v>452</v>
      </c>
      <c r="AA1142" s="136">
        <f>ROUND((T1142+X1142)-MAX(0.3*(T1142-134-354),0),0)</f>
        <v>386</v>
      </c>
      <c r="AB1142" s="136">
        <f>ROUND((U1142+Y1142)-MAX(0.3*(U1142-134-354),0),0)</f>
        <v>596</v>
      </c>
      <c r="AC1142" s="136">
        <f>ROUND((V1142+Z1142)-MAX(0.3*(V1142-134-354),0),0)</f>
        <v>686</v>
      </c>
      <c r="AD1142" s="203">
        <v>11659.5</v>
      </c>
      <c r="AE1142" s="136">
        <v>545</v>
      </c>
      <c r="AF1142" s="136">
        <v>0</v>
      </c>
      <c r="AG1142" s="136">
        <f>SUM(AE1142:AF1142)</f>
        <v>545</v>
      </c>
      <c r="AH1142" s="136">
        <f>ROUND((AG1142+W1142)-MAX(0.3*(AG1142-134-354),0),0)</f>
        <v>663</v>
      </c>
      <c r="AI1142" s="203">
        <v>777</v>
      </c>
      <c r="AJ1142" s="204">
        <v>17.5</v>
      </c>
      <c r="AK1142" s="136">
        <v>0</v>
      </c>
      <c r="AL1142" s="136">
        <v>75</v>
      </c>
      <c r="AM1142" s="136">
        <v>30</v>
      </c>
      <c r="AN1142" s="6">
        <v>0.71</v>
      </c>
      <c r="AO1142" s="136">
        <v>28</v>
      </c>
      <c r="AP1142" s="136">
        <v>11</v>
      </c>
      <c r="AQ1142" s="6">
        <v>0.72</v>
      </c>
      <c r="AR1142" s="149">
        <v>7.6499999999999999E-2</v>
      </c>
      <c r="AS1142" s="149">
        <v>0.34</v>
      </c>
      <c r="AT1142" s="149">
        <v>0.4</v>
      </c>
      <c r="AU1142" s="149">
        <v>0.4</v>
      </c>
      <c r="AV1142" s="136">
        <v>376</v>
      </c>
      <c r="AW1142" s="136">
        <v>2506</v>
      </c>
      <c r="AX1142" s="136">
        <v>4140</v>
      </c>
      <c r="AY1142" s="136">
        <v>4140</v>
      </c>
      <c r="AZ1142" s="149">
        <v>7.6499999999999999E-2</v>
      </c>
      <c r="BA1142" s="149">
        <v>0.1598</v>
      </c>
      <c r="BB1142" s="149">
        <v>0.21060000000000001</v>
      </c>
      <c r="BC1142" s="149">
        <v>0.21060000000000001</v>
      </c>
      <c r="BD1142" s="138">
        <v>0</v>
      </c>
      <c r="BE1142" s="138"/>
      <c r="BF1142" s="138"/>
      <c r="BG1142" s="136">
        <v>0</v>
      </c>
      <c r="BH1142" s="6">
        <v>5.15</v>
      </c>
      <c r="BI1142" s="6">
        <v>5.15</v>
      </c>
      <c r="BJ1142" s="136">
        <v>166884</v>
      </c>
      <c r="BK1142" s="136">
        <v>21945</v>
      </c>
      <c r="BL1142" s="136">
        <v>1832</v>
      </c>
      <c r="BM1142" s="136">
        <v>143107</v>
      </c>
      <c r="BN1142" s="238">
        <v>827767</v>
      </c>
      <c r="BO1142" s="136">
        <v>129200</v>
      </c>
      <c r="BP1142" s="136">
        <v>350441.02279999998</v>
      </c>
      <c r="BQ1142" s="136">
        <v>54597.291700000002</v>
      </c>
      <c r="BR1142" s="136">
        <v>632138.55929999996</v>
      </c>
      <c r="BS1142" s="136">
        <v>184393.4903</v>
      </c>
      <c r="BT1142" s="136">
        <v>16722.900099999999</v>
      </c>
      <c r="BU1142" s="136">
        <v>234251.10870000001</v>
      </c>
    </row>
    <row r="1143" spans="1:73">
      <c r="A1143" s="4" t="s">
        <v>90</v>
      </c>
      <c r="B1143" s="137">
        <v>20</v>
      </c>
      <c r="C1143" s="137">
        <v>2002</v>
      </c>
      <c r="D1143" s="190">
        <v>1295960</v>
      </c>
      <c r="E1143" s="141">
        <v>645935</v>
      </c>
      <c r="F1143" s="141">
        <v>29297</v>
      </c>
      <c r="G1143" s="191">
        <v>4.3</v>
      </c>
      <c r="H1143" s="211">
        <v>16.924900000000001</v>
      </c>
      <c r="I1143" s="211">
        <v>9.2608800000000002</v>
      </c>
      <c r="J1143" s="211">
        <v>1.619661</v>
      </c>
      <c r="K1143" s="145">
        <v>40163</v>
      </c>
      <c r="L1143" s="198">
        <v>14</v>
      </c>
      <c r="M1143" s="199">
        <v>5</v>
      </c>
      <c r="N1143" s="140">
        <v>38155280</v>
      </c>
      <c r="O1143" s="145">
        <v>14699</v>
      </c>
      <c r="P1143" s="145">
        <v>26039</v>
      </c>
      <c r="Q1143" s="145">
        <v>9692</v>
      </c>
      <c r="R1143" s="145">
        <v>111147</v>
      </c>
      <c r="S1143" s="145">
        <v>56376</v>
      </c>
      <c r="T1143" s="145">
        <v>345</v>
      </c>
      <c r="U1143" s="145">
        <v>485</v>
      </c>
      <c r="V1143" s="145">
        <v>581</v>
      </c>
      <c r="W1143" s="145">
        <v>135</v>
      </c>
      <c r="X1143" s="145">
        <v>248</v>
      </c>
      <c r="Y1143" s="145">
        <v>356</v>
      </c>
      <c r="Z1143" s="145">
        <v>452</v>
      </c>
      <c r="AA1143" s="136">
        <f>ROUND((T1143+X1143)-MAX(0.3*(T1143-134-354),0),0)</f>
        <v>593</v>
      </c>
      <c r="AB1143" s="136">
        <f>ROUND((U1143+Y1143)-MAX(0.3*(U1143-134-354),0),0)</f>
        <v>841</v>
      </c>
      <c r="AC1143" s="136">
        <f>ROUND((V1143+Z1143)-MAX(0.3*(V1143-134-354),0),0)</f>
        <v>1005</v>
      </c>
      <c r="AD1143" s="203">
        <v>2341.6666666666665</v>
      </c>
      <c r="AE1143" s="136">
        <v>545</v>
      </c>
      <c r="AF1143" s="136">
        <v>10</v>
      </c>
      <c r="AG1143" s="136">
        <f>SUM(AE1143:AF1143)</f>
        <v>555</v>
      </c>
      <c r="AH1143" s="136">
        <f>ROUND((AG1143+W1143)-MAX(0.3*(AG1143-134-354),0),0)</f>
        <v>670</v>
      </c>
      <c r="AI1143" s="203">
        <v>170</v>
      </c>
      <c r="AJ1143" s="204">
        <v>13.4</v>
      </c>
      <c r="AK1143" s="136">
        <v>0</v>
      </c>
      <c r="AL1143" s="136">
        <v>81</v>
      </c>
      <c r="AM1143" s="136">
        <v>69</v>
      </c>
      <c r="AN1143" s="6">
        <v>0.54</v>
      </c>
      <c r="AO1143" s="136">
        <v>19</v>
      </c>
      <c r="AP1143" s="136">
        <v>15</v>
      </c>
      <c r="AQ1143" s="6">
        <v>0.56000000000000005</v>
      </c>
      <c r="AR1143" s="149">
        <v>7.6499999999999999E-2</v>
      </c>
      <c r="AS1143" s="149">
        <v>0.34</v>
      </c>
      <c r="AT1143" s="149">
        <v>0.4</v>
      </c>
      <c r="AU1143" s="149">
        <v>0.4</v>
      </c>
      <c r="AV1143" s="136">
        <v>376</v>
      </c>
      <c r="AW1143" s="136">
        <v>2506</v>
      </c>
      <c r="AX1143" s="136">
        <v>4140</v>
      </c>
      <c r="AY1143" s="136">
        <v>4140</v>
      </c>
      <c r="AZ1143" s="149">
        <v>7.6499999999999999E-2</v>
      </c>
      <c r="BA1143" s="149">
        <v>0.1598</v>
      </c>
      <c r="BB1143" s="149">
        <v>0.21060000000000001</v>
      </c>
      <c r="BC1143" s="149">
        <v>0.21060000000000001</v>
      </c>
      <c r="BD1143" s="138">
        <v>0.05</v>
      </c>
      <c r="BE1143" s="138"/>
      <c r="BF1143" s="138"/>
      <c r="BG1143" s="136">
        <v>0</v>
      </c>
      <c r="BH1143" s="6">
        <v>5.15</v>
      </c>
      <c r="BI1143" s="6">
        <v>5.75</v>
      </c>
      <c r="BJ1143" s="136">
        <v>30935</v>
      </c>
      <c r="BK1143" s="136">
        <v>2987</v>
      </c>
      <c r="BL1143" s="136">
        <v>230</v>
      </c>
      <c r="BM1143" s="136">
        <v>27718</v>
      </c>
      <c r="BN1143" s="238">
        <v>307490</v>
      </c>
      <c r="BO1143" s="136">
        <v>21470</v>
      </c>
      <c r="BP1143" s="136">
        <v>38494.616300000002</v>
      </c>
      <c r="BQ1143" s="136">
        <v>11020.5394</v>
      </c>
      <c r="BR1143" s="136">
        <v>107617.52370000001</v>
      </c>
      <c r="BS1143" s="136">
        <v>16468.7264</v>
      </c>
      <c r="BT1143" s="136">
        <v>2896.8398000000002</v>
      </c>
      <c r="BU1143" s="136">
        <v>28274.960999999999</v>
      </c>
    </row>
    <row r="1144" spans="1:73">
      <c r="A1144" s="4" t="s">
        <v>91</v>
      </c>
      <c r="B1144" s="137">
        <v>21</v>
      </c>
      <c r="C1144" s="137">
        <v>2002</v>
      </c>
      <c r="D1144" s="190">
        <v>5440389</v>
      </c>
      <c r="E1144" s="141">
        <v>2742501</v>
      </c>
      <c r="F1144" s="141">
        <v>127453</v>
      </c>
      <c r="G1144" s="191">
        <v>4.4000000000000004</v>
      </c>
      <c r="H1144" s="211">
        <v>16.127410000000001</v>
      </c>
      <c r="I1144" s="211">
        <v>8.2047709999999991</v>
      </c>
      <c r="J1144" s="211">
        <v>3.480626</v>
      </c>
      <c r="K1144" s="145">
        <v>218842</v>
      </c>
      <c r="L1144" s="198">
        <v>53</v>
      </c>
      <c r="M1144" s="199">
        <v>3.7</v>
      </c>
      <c r="N1144" s="140">
        <v>205604275</v>
      </c>
      <c r="O1144" s="145">
        <v>264186</v>
      </c>
      <c r="P1144" s="145">
        <v>64850</v>
      </c>
      <c r="Q1144" s="145">
        <v>27132</v>
      </c>
      <c r="R1144" s="145">
        <v>228329</v>
      </c>
      <c r="S1144" s="145">
        <v>104795</v>
      </c>
      <c r="T1144" s="145">
        <v>328</v>
      </c>
      <c r="U1144" s="145">
        <v>472</v>
      </c>
      <c r="V1144" s="145">
        <v>503</v>
      </c>
      <c r="W1144" s="145">
        <v>135</v>
      </c>
      <c r="X1144" s="145">
        <v>248</v>
      </c>
      <c r="Y1144" s="145">
        <v>356</v>
      </c>
      <c r="Z1144" s="145">
        <v>452</v>
      </c>
      <c r="AA1144" s="136">
        <f>ROUND((T1144+X1144)-MAX(0.3*(T1144-134-354),0),0)</f>
        <v>576</v>
      </c>
      <c r="AB1144" s="136">
        <f>ROUND((U1144+Y1144)-MAX(0.3*(U1144-134-354),0),0)</f>
        <v>828</v>
      </c>
      <c r="AC1144" s="136">
        <f>ROUND((V1144+Z1144)-MAX(0.3*(V1144-134-354),0),0)</f>
        <v>951</v>
      </c>
      <c r="AD1144" s="203">
        <v>9235.1666666666661</v>
      </c>
      <c r="AE1144" s="136">
        <v>545</v>
      </c>
      <c r="AF1144" s="136">
        <v>0</v>
      </c>
      <c r="AG1144" s="136">
        <f>SUM(AE1144:AF1144)</f>
        <v>545</v>
      </c>
      <c r="AH1144" s="136">
        <f>ROUND((AG1144+W1144)-MAX(0.3*(AG1144-134-354),0),0)</f>
        <v>663</v>
      </c>
      <c r="AI1144" s="203">
        <v>400</v>
      </c>
      <c r="AJ1144" s="204">
        <v>7.4</v>
      </c>
      <c r="AK1144" s="136">
        <v>1</v>
      </c>
      <c r="AL1144" s="136">
        <v>106</v>
      </c>
      <c r="AM1144" s="136">
        <v>35</v>
      </c>
      <c r="AN1144" s="6">
        <v>0.75</v>
      </c>
      <c r="AO1144" s="136">
        <v>32</v>
      </c>
      <c r="AP1144" s="136">
        <v>15</v>
      </c>
      <c r="AQ1144" s="6">
        <v>0.68</v>
      </c>
      <c r="AR1144" s="149">
        <v>7.6499999999999999E-2</v>
      </c>
      <c r="AS1144" s="149">
        <v>0.34</v>
      </c>
      <c r="AT1144" s="149">
        <v>0.4</v>
      </c>
      <c r="AU1144" s="149">
        <v>0.4</v>
      </c>
      <c r="AV1144" s="136">
        <v>376</v>
      </c>
      <c r="AW1144" s="136">
        <v>2506</v>
      </c>
      <c r="AX1144" s="136">
        <v>4140</v>
      </c>
      <c r="AY1144" s="136">
        <v>4140</v>
      </c>
      <c r="AZ1144" s="149">
        <v>7.6499999999999999E-2</v>
      </c>
      <c r="BA1144" s="149">
        <v>0.1598</v>
      </c>
      <c r="BB1144" s="149">
        <v>0.21060000000000001</v>
      </c>
      <c r="BC1144" s="149">
        <v>0.21060000000000001</v>
      </c>
      <c r="BD1144" s="138">
        <v>0.16</v>
      </c>
      <c r="BE1144" s="138"/>
      <c r="BF1144" s="138"/>
      <c r="BG1144" s="136">
        <v>0</v>
      </c>
      <c r="BH1144" s="6">
        <v>5.15</v>
      </c>
      <c r="BI1144" s="6">
        <v>5.15</v>
      </c>
      <c r="BJ1144" s="136">
        <v>89705</v>
      </c>
      <c r="BK1144" s="136">
        <v>15542</v>
      </c>
      <c r="BL1144" s="136">
        <v>725</v>
      </c>
      <c r="BM1144" s="136">
        <v>73438</v>
      </c>
      <c r="BN1144" s="238">
        <v>625751</v>
      </c>
      <c r="BO1144" s="136">
        <v>96153</v>
      </c>
      <c r="BP1144" s="136">
        <v>177698.217</v>
      </c>
      <c r="BQ1144" s="136">
        <v>43562.527300000002</v>
      </c>
      <c r="BR1144" s="136">
        <v>426837.82809999998</v>
      </c>
      <c r="BS1144" s="136">
        <v>84828.777499999997</v>
      </c>
      <c r="BT1144" s="136">
        <v>14038.0023</v>
      </c>
      <c r="BU1144" s="136">
        <v>127773.7025</v>
      </c>
    </row>
    <row r="1145" spans="1:73">
      <c r="A1145" s="4" t="s">
        <v>92</v>
      </c>
      <c r="B1145" s="137">
        <v>22</v>
      </c>
      <c r="C1145" s="137">
        <v>2002</v>
      </c>
      <c r="D1145" s="190">
        <v>6417206</v>
      </c>
      <c r="E1145" s="141">
        <v>3250085</v>
      </c>
      <c r="F1145" s="141">
        <v>180997</v>
      </c>
      <c r="G1145" s="191">
        <v>5.3</v>
      </c>
      <c r="H1145" s="211">
        <v>9.9060089999999992</v>
      </c>
      <c r="I1145" s="211">
        <v>6.5837120000000002</v>
      </c>
      <c r="J1145" s="211">
        <v>1.53915</v>
      </c>
      <c r="K1145" s="145">
        <v>303930</v>
      </c>
      <c r="L1145" s="198">
        <v>34</v>
      </c>
      <c r="M1145" s="199">
        <v>2.2000000000000002</v>
      </c>
      <c r="N1145" s="140">
        <v>255764186</v>
      </c>
      <c r="O1145" s="145">
        <v>103351</v>
      </c>
      <c r="P1145" s="145">
        <v>108068</v>
      </c>
      <c r="Q1145" s="145">
        <v>47264</v>
      </c>
      <c r="R1145" s="145">
        <v>242542</v>
      </c>
      <c r="S1145" s="145">
        <v>114859</v>
      </c>
      <c r="T1145" s="145">
        <v>486</v>
      </c>
      <c r="U1145" s="145">
        <v>618</v>
      </c>
      <c r="V1145" s="145">
        <v>668</v>
      </c>
      <c r="W1145" s="145">
        <v>135</v>
      </c>
      <c r="X1145" s="145">
        <v>248</v>
      </c>
      <c r="Y1145" s="145">
        <v>356</v>
      </c>
      <c r="Z1145" s="145">
        <v>452</v>
      </c>
      <c r="AA1145" s="136">
        <f>ROUND((T1145+X1145)-MAX(0.3*(T1145-134-354),0),0)</f>
        <v>734</v>
      </c>
      <c r="AB1145" s="136">
        <f>ROUND((U1145+Y1145)-MAX(0.3*(U1145-134-354),0),0)</f>
        <v>935</v>
      </c>
      <c r="AC1145" s="136">
        <f>ROUND((V1145+Z1145)-MAX(0.3*(V1145-134-354),0),0)</f>
        <v>1066</v>
      </c>
      <c r="AD1145" s="203">
        <v>17547.333333333332</v>
      </c>
      <c r="AE1145" s="136">
        <v>545</v>
      </c>
      <c r="AF1145" s="136">
        <v>129</v>
      </c>
      <c r="AG1145" s="136">
        <f>SUM(AE1145:AF1145)</f>
        <v>674</v>
      </c>
      <c r="AH1145" s="136">
        <f>ROUND((AG1145+W1145)-MAX(0.3*(AG1145-134-354),0),0)</f>
        <v>753</v>
      </c>
      <c r="AI1145" s="203">
        <v>648</v>
      </c>
      <c r="AJ1145" s="204">
        <v>10</v>
      </c>
      <c r="AK1145" s="136">
        <v>0</v>
      </c>
      <c r="AL1145" s="136">
        <v>128</v>
      </c>
      <c r="AM1145" s="136">
        <v>29</v>
      </c>
      <c r="AN1145" s="6">
        <v>0.82</v>
      </c>
      <c r="AO1145" s="136">
        <v>32</v>
      </c>
      <c r="AP1145" s="136">
        <v>8</v>
      </c>
      <c r="AQ1145" s="6">
        <v>0.8</v>
      </c>
      <c r="AR1145" s="149">
        <v>7.6499999999999999E-2</v>
      </c>
      <c r="AS1145" s="149">
        <v>0.34</v>
      </c>
      <c r="AT1145" s="149">
        <v>0.4</v>
      </c>
      <c r="AU1145" s="149">
        <v>0.4</v>
      </c>
      <c r="AV1145" s="136">
        <v>376</v>
      </c>
      <c r="AW1145" s="136">
        <v>2506</v>
      </c>
      <c r="AX1145" s="136">
        <v>4140</v>
      </c>
      <c r="AY1145" s="136">
        <v>4140</v>
      </c>
      <c r="AZ1145" s="149">
        <v>7.6499999999999999E-2</v>
      </c>
      <c r="BA1145" s="149">
        <v>0.1598</v>
      </c>
      <c r="BB1145" s="149">
        <v>0.21060000000000001</v>
      </c>
      <c r="BC1145" s="149">
        <v>0.21060000000000001</v>
      </c>
      <c r="BD1145" s="138">
        <v>0.15</v>
      </c>
      <c r="BE1145" s="138"/>
      <c r="BF1145" s="138"/>
      <c r="BG1145" s="136">
        <v>1</v>
      </c>
      <c r="BH1145" s="6">
        <v>5.15</v>
      </c>
      <c r="BI1145" s="6">
        <v>6.75</v>
      </c>
      <c r="BJ1145" s="136">
        <v>167027</v>
      </c>
      <c r="BK1145" s="136">
        <v>45024</v>
      </c>
      <c r="BL1145" s="136">
        <v>4059</v>
      </c>
      <c r="BM1145" s="136">
        <v>117944</v>
      </c>
      <c r="BN1145" s="238">
        <v>1001939</v>
      </c>
      <c r="BO1145" s="136">
        <v>113176</v>
      </c>
      <c r="BP1145" s="136">
        <v>186320.98929999999</v>
      </c>
      <c r="BQ1145" s="136">
        <v>34034.0916</v>
      </c>
      <c r="BR1145" s="136">
        <v>541981.30169999995</v>
      </c>
      <c r="BS1145" s="136">
        <v>91308.9427</v>
      </c>
      <c r="BT1145" s="136">
        <v>6660.0173999999997</v>
      </c>
      <c r="BU1145" s="136">
        <v>116118.90210000001</v>
      </c>
    </row>
    <row r="1146" spans="1:73">
      <c r="A1146" s="4" t="s">
        <v>93</v>
      </c>
      <c r="B1146" s="137">
        <v>23</v>
      </c>
      <c r="C1146" s="137">
        <v>2002</v>
      </c>
      <c r="D1146" s="190">
        <v>10015710</v>
      </c>
      <c r="E1146" s="141">
        <v>4702399</v>
      </c>
      <c r="F1146" s="141">
        <v>314742</v>
      </c>
      <c r="G1146" s="191">
        <v>6.3</v>
      </c>
      <c r="H1146" s="211">
        <v>22.744520000000001</v>
      </c>
      <c r="I1146" s="211">
        <v>12.692069999999999</v>
      </c>
      <c r="J1146" s="211">
        <v>3.4064679999999998</v>
      </c>
      <c r="K1146" s="145">
        <v>366022</v>
      </c>
      <c r="L1146" s="198">
        <v>92</v>
      </c>
      <c r="M1146" s="199">
        <v>3.4</v>
      </c>
      <c r="N1146" s="140">
        <v>307775244</v>
      </c>
      <c r="O1146" s="145">
        <v>68723</v>
      </c>
      <c r="P1146" s="145">
        <v>201695</v>
      </c>
      <c r="Q1146" s="145">
        <v>74338</v>
      </c>
      <c r="R1146" s="145">
        <v>750037</v>
      </c>
      <c r="S1146" s="145">
        <v>327853</v>
      </c>
      <c r="T1146" s="145">
        <v>371</v>
      </c>
      <c r="U1146" s="145">
        <v>459</v>
      </c>
      <c r="V1146" s="145">
        <v>563</v>
      </c>
      <c r="W1146" s="145">
        <v>135</v>
      </c>
      <c r="X1146" s="145">
        <v>248</v>
      </c>
      <c r="Y1146" s="145">
        <v>356</v>
      </c>
      <c r="Z1146" s="145">
        <v>452</v>
      </c>
      <c r="AA1146" s="136">
        <f>ROUND((T1146+X1146)-MAX(0.3*(T1146-134-354),0),0)</f>
        <v>619</v>
      </c>
      <c r="AB1146" s="136">
        <f>ROUND((U1146+Y1146)-MAX(0.3*(U1146-134-354),0),0)</f>
        <v>815</v>
      </c>
      <c r="AC1146" s="136">
        <f>ROUND((V1146+Z1146)-MAX(0.3*(V1146-134-354),0),0)</f>
        <v>993</v>
      </c>
      <c r="AD1146" s="203">
        <v>25136</v>
      </c>
      <c r="AE1146" s="136">
        <v>545</v>
      </c>
      <c r="AF1146" s="136">
        <v>14</v>
      </c>
      <c r="AG1146" s="136">
        <f>SUM(AE1146:AF1146)</f>
        <v>559</v>
      </c>
      <c r="AH1146" s="136">
        <f>ROUND((AG1146+W1146)-MAX(0.3*(AG1146-134-354),0),0)</f>
        <v>673</v>
      </c>
      <c r="AI1146" s="203">
        <v>1152</v>
      </c>
      <c r="AJ1146" s="204">
        <v>11.6</v>
      </c>
      <c r="AK1146" s="136">
        <v>0</v>
      </c>
      <c r="AL1146" s="136">
        <v>52</v>
      </c>
      <c r="AM1146" s="136">
        <v>58</v>
      </c>
      <c r="AN1146" s="6">
        <v>0.47</v>
      </c>
      <c r="AO1146" s="136">
        <v>15</v>
      </c>
      <c r="AP1146" s="136">
        <v>23</v>
      </c>
      <c r="AQ1146" s="6">
        <v>0.39</v>
      </c>
      <c r="AR1146" s="149">
        <v>7.6499999999999999E-2</v>
      </c>
      <c r="AS1146" s="149">
        <v>0.34</v>
      </c>
      <c r="AT1146" s="149">
        <v>0.4</v>
      </c>
      <c r="AU1146" s="149">
        <v>0.4</v>
      </c>
      <c r="AV1146" s="136">
        <v>376</v>
      </c>
      <c r="AW1146" s="136">
        <v>2506</v>
      </c>
      <c r="AX1146" s="136">
        <v>4140</v>
      </c>
      <c r="AY1146" s="136">
        <v>4140</v>
      </c>
      <c r="AZ1146" s="149">
        <v>7.6499999999999999E-2</v>
      </c>
      <c r="BA1146" s="149">
        <v>0.1598</v>
      </c>
      <c r="BB1146" s="149">
        <v>0.21060000000000001</v>
      </c>
      <c r="BC1146" s="149">
        <v>0.21060000000000001</v>
      </c>
      <c r="BD1146" s="138">
        <v>0</v>
      </c>
      <c r="BE1146" s="138"/>
      <c r="BF1146" s="138"/>
      <c r="BG1146" s="136">
        <v>0</v>
      </c>
      <c r="BH1146" s="6">
        <v>5.15</v>
      </c>
      <c r="BI1146" s="6">
        <v>5.15</v>
      </c>
      <c r="BJ1146" s="136">
        <v>213568</v>
      </c>
      <c r="BK1146" s="136">
        <v>18173</v>
      </c>
      <c r="BL1146" s="136">
        <v>1835</v>
      </c>
      <c r="BM1146" s="136">
        <v>193560</v>
      </c>
      <c r="BN1146" s="238">
        <v>1226963</v>
      </c>
      <c r="BO1146" s="136">
        <v>215989</v>
      </c>
      <c r="BP1146" s="136">
        <v>351558.7291</v>
      </c>
      <c r="BQ1146" s="136">
        <v>67655.687699999995</v>
      </c>
      <c r="BR1146" s="136">
        <v>826251.94779999997</v>
      </c>
      <c r="BS1146" s="136">
        <v>159597.0287</v>
      </c>
      <c r="BT1146" s="136">
        <v>14658.2984</v>
      </c>
      <c r="BU1146" s="136">
        <v>211055.7353</v>
      </c>
    </row>
    <row r="1147" spans="1:73">
      <c r="A1147" s="4" t="s">
        <v>94</v>
      </c>
      <c r="B1147" s="137">
        <v>24</v>
      </c>
      <c r="C1147" s="137">
        <v>2002</v>
      </c>
      <c r="D1147" s="190">
        <v>5018935</v>
      </c>
      <c r="E1147" s="141">
        <v>2731080</v>
      </c>
      <c r="F1147" s="141">
        <v>128522</v>
      </c>
      <c r="G1147" s="191">
        <v>4.5</v>
      </c>
      <c r="H1147" s="211">
        <v>14.13228</v>
      </c>
      <c r="I1147" s="211">
        <v>8.4356050000000007</v>
      </c>
      <c r="J1147" s="211">
        <v>2.414126</v>
      </c>
      <c r="K1147" s="145">
        <v>206672</v>
      </c>
      <c r="L1147" s="198">
        <v>56</v>
      </c>
      <c r="M1147" s="199">
        <v>4.2</v>
      </c>
      <c r="N1147" s="140">
        <v>169411366</v>
      </c>
      <c r="O1147" s="145">
        <v>132639</v>
      </c>
      <c r="P1147" s="145">
        <v>94584</v>
      </c>
      <c r="Q1147" s="145">
        <v>35859</v>
      </c>
      <c r="R1147" s="145">
        <v>216960</v>
      </c>
      <c r="S1147" s="145">
        <v>101820</v>
      </c>
      <c r="T1147" s="145">
        <v>437</v>
      </c>
      <c r="U1147" s="145">
        <v>532</v>
      </c>
      <c r="V1147" s="145">
        <v>621</v>
      </c>
      <c r="W1147" s="145">
        <v>135</v>
      </c>
      <c r="X1147" s="145">
        <v>248</v>
      </c>
      <c r="Y1147" s="145">
        <v>356</v>
      </c>
      <c r="Z1147" s="145">
        <v>452</v>
      </c>
      <c r="AA1147" s="136">
        <f>ROUND((T1147+X1147)-MAX(0.3*(T1147-134-354),0),0)</f>
        <v>685</v>
      </c>
      <c r="AB1147" s="136">
        <f>ROUND((U1147+Y1147)-MAX(0.3*(U1147-134-354),0),0)</f>
        <v>875</v>
      </c>
      <c r="AC1147" s="136">
        <f>ROUND((V1147+Z1147)-MAX(0.3*(V1147-134-354),0),0)</f>
        <v>1033</v>
      </c>
      <c r="AD1147" s="203">
        <v>9164.1666666666661</v>
      </c>
      <c r="AE1147" s="136">
        <v>545</v>
      </c>
      <c r="AF1147" s="136">
        <v>81</v>
      </c>
      <c r="AG1147" s="136">
        <f>SUM(AE1147:AF1147)</f>
        <v>626</v>
      </c>
      <c r="AH1147" s="136">
        <f>ROUND((AG1147+W1147)-MAX(0.3*(AG1147-134-354),0),0)</f>
        <v>720</v>
      </c>
      <c r="AI1147" s="203">
        <v>325</v>
      </c>
      <c r="AJ1147" s="204">
        <v>6.5</v>
      </c>
      <c r="AK1147" s="136">
        <v>0</v>
      </c>
      <c r="AL1147" s="136">
        <v>63</v>
      </c>
      <c r="AM1147" s="136">
        <v>70</v>
      </c>
      <c r="AN1147" s="6">
        <v>0.47</v>
      </c>
      <c r="AO1147" s="136">
        <v>40</v>
      </c>
      <c r="AP1147" s="136">
        <v>26</v>
      </c>
      <c r="AQ1147" s="6">
        <v>0.61</v>
      </c>
      <c r="AR1147" s="149">
        <v>7.6499999999999999E-2</v>
      </c>
      <c r="AS1147" s="149">
        <v>0.34</v>
      </c>
      <c r="AT1147" s="149">
        <v>0.4</v>
      </c>
      <c r="AU1147" s="149">
        <v>0.4</v>
      </c>
      <c r="AV1147" s="136">
        <v>376</v>
      </c>
      <c r="AW1147" s="136">
        <v>2506</v>
      </c>
      <c r="AX1147" s="136">
        <v>4140</v>
      </c>
      <c r="AY1147" s="136">
        <v>4140</v>
      </c>
      <c r="AZ1147" s="149">
        <v>7.6499999999999999E-2</v>
      </c>
      <c r="BA1147" s="149">
        <v>0.1598</v>
      </c>
      <c r="BB1147" s="149">
        <v>0.21060000000000001</v>
      </c>
      <c r="BC1147" s="149">
        <v>0.21060000000000001</v>
      </c>
      <c r="BD1147" s="138">
        <v>0.33</v>
      </c>
      <c r="BE1147" s="138"/>
      <c r="BF1147" s="138"/>
      <c r="BG1147" s="136">
        <v>1</v>
      </c>
      <c r="BH1147" s="6">
        <v>5.15</v>
      </c>
      <c r="BI1147" s="6">
        <v>5.15</v>
      </c>
      <c r="BJ1147" s="136">
        <v>67011</v>
      </c>
      <c r="BK1147" s="136">
        <v>9903</v>
      </c>
      <c r="BL1147" s="136">
        <v>719</v>
      </c>
      <c r="BM1147" s="136">
        <v>56389</v>
      </c>
      <c r="BN1147" s="238">
        <v>519480</v>
      </c>
      <c r="BO1147" s="136">
        <v>102008</v>
      </c>
      <c r="BP1147" s="136">
        <v>141172.33749999999</v>
      </c>
      <c r="BQ1147" s="136">
        <v>50597.261299999998</v>
      </c>
      <c r="BR1147" s="136">
        <v>576120.58010000002</v>
      </c>
      <c r="BS1147" s="136">
        <v>61278.3845</v>
      </c>
      <c r="BT1147" s="136">
        <v>12786.5098</v>
      </c>
      <c r="BU1147" s="136">
        <v>118089.656</v>
      </c>
    </row>
    <row r="1148" spans="1:73">
      <c r="A1148" s="4" t="s">
        <v>95</v>
      </c>
      <c r="B1148" s="137">
        <v>25</v>
      </c>
      <c r="C1148" s="137">
        <v>2002</v>
      </c>
      <c r="D1148" s="190">
        <v>2858681</v>
      </c>
      <c r="E1148" s="141">
        <v>1201191</v>
      </c>
      <c r="F1148" s="141">
        <v>85045</v>
      </c>
      <c r="G1148" s="191">
        <v>6.6</v>
      </c>
      <c r="H1148" s="211">
        <v>28.698879999999999</v>
      </c>
      <c r="I1148" s="211">
        <v>17.304099999999998</v>
      </c>
      <c r="J1148" s="211">
        <v>4.5297359999999998</v>
      </c>
      <c r="K1148" s="145">
        <v>69619</v>
      </c>
      <c r="L1148" s="198">
        <v>69</v>
      </c>
      <c r="M1148" s="199">
        <v>8.6</v>
      </c>
      <c r="N1148" s="140">
        <v>65905820</v>
      </c>
      <c r="O1148" s="145">
        <v>28473</v>
      </c>
      <c r="P1148" s="145">
        <v>40434</v>
      </c>
      <c r="Q1148" s="145">
        <v>17607</v>
      </c>
      <c r="R1148" s="145">
        <v>324852</v>
      </c>
      <c r="S1148" s="145">
        <v>126389</v>
      </c>
      <c r="T1148" s="145">
        <v>146</v>
      </c>
      <c r="U1148" s="145">
        <v>170</v>
      </c>
      <c r="V1148" s="145">
        <v>194</v>
      </c>
      <c r="W1148" s="145">
        <v>135</v>
      </c>
      <c r="X1148" s="145">
        <v>248</v>
      </c>
      <c r="Y1148" s="145">
        <v>356</v>
      </c>
      <c r="Z1148" s="145">
        <v>452</v>
      </c>
      <c r="AA1148" s="136">
        <f>ROUND((T1148+X1148)-MAX(0.3*(T1148-134-354),0),0)</f>
        <v>394</v>
      </c>
      <c r="AB1148" s="136">
        <f>ROUND((U1148+Y1148)-MAX(0.3*(U1148-134-354),0),0)</f>
        <v>526</v>
      </c>
      <c r="AC1148" s="136">
        <f>ROUND((V1148+Z1148)-MAX(0.3*(V1148-134-354),0),0)</f>
        <v>646</v>
      </c>
      <c r="AD1148" s="203">
        <v>7915.083333333333</v>
      </c>
      <c r="AE1148" s="136">
        <v>545</v>
      </c>
      <c r="AF1148" s="136">
        <v>0</v>
      </c>
      <c r="AG1148" s="136">
        <f>SUM(AE1148:AF1148)</f>
        <v>545</v>
      </c>
      <c r="AH1148" s="136">
        <f>ROUND((AG1148+W1148)-MAX(0.3*(AG1148-134-354),0),0)</f>
        <v>663</v>
      </c>
      <c r="AI1148" s="203">
        <v>513</v>
      </c>
      <c r="AJ1148" s="204">
        <v>18.399999999999999</v>
      </c>
      <c r="AK1148" s="136">
        <v>1</v>
      </c>
      <c r="AL1148" s="136">
        <v>86</v>
      </c>
      <c r="AM1148" s="136">
        <v>33</v>
      </c>
      <c r="AN1148" s="6">
        <v>0.72</v>
      </c>
      <c r="AO1148" s="136">
        <v>34</v>
      </c>
      <c r="AP1148" s="136">
        <v>18</v>
      </c>
      <c r="AQ1148" s="6">
        <v>0.65</v>
      </c>
      <c r="AR1148" s="149">
        <v>7.6499999999999999E-2</v>
      </c>
      <c r="AS1148" s="149">
        <v>0.34</v>
      </c>
      <c r="AT1148" s="149">
        <v>0.4</v>
      </c>
      <c r="AU1148" s="149">
        <v>0.4</v>
      </c>
      <c r="AV1148" s="136">
        <v>376</v>
      </c>
      <c r="AW1148" s="136">
        <v>2506</v>
      </c>
      <c r="AX1148" s="136">
        <v>4140</v>
      </c>
      <c r="AY1148" s="136">
        <v>4140</v>
      </c>
      <c r="AZ1148" s="149">
        <v>7.6499999999999999E-2</v>
      </c>
      <c r="BA1148" s="149">
        <v>0.1598</v>
      </c>
      <c r="BB1148" s="149">
        <v>0.21060000000000001</v>
      </c>
      <c r="BC1148" s="149">
        <v>0.21060000000000001</v>
      </c>
      <c r="BD1148" s="138">
        <v>0</v>
      </c>
      <c r="BE1148" s="138"/>
      <c r="BF1148" s="138"/>
      <c r="BG1148" s="136">
        <v>0</v>
      </c>
      <c r="BH1148" s="6">
        <v>5.15</v>
      </c>
      <c r="BI1148" s="6">
        <v>5.15</v>
      </c>
      <c r="BJ1148" s="136">
        <v>127123</v>
      </c>
      <c r="BK1148" s="136">
        <v>19134</v>
      </c>
      <c r="BL1148" s="136">
        <v>1159</v>
      </c>
      <c r="BM1148" s="136">
        <v>106830</v>
      </c>
      <c r="BN1148" s="238">
        <v>582246</v>
      </c>
      <c r="BO1148" s="136">
        <v>102272</v>
      </c>
      <c r="BP1148" s="136">
        <v>257339.81849999999</v>
      </c>
      <c r="BQ1148" s="136">
        <v>33145.573299999996</v>
      </c>
      <c r="BR1148" s="136">
        <v>397076.11170000001</v>
      </c>
      <c r="BS1148" s="136">
        <v>147232.16519999999</v>
      </c>
      <c r="BT1148" s="136">
        <v>11672.9457</v>
      </c>
      <c r="BU1148" s="136">
        <v>177700.1079</v>
      </c>
    </row>
    <row r="1149" spans="1:73">
      <c r="A1149" s="4" t="s">
        <v>96</v>
      </c>
      <c r="B1149" s="137">
        <v>26</v>
      </c>
      <c r="C1149" s="137">
        <v>2002</v>
      </c>
      <c r="D1149" s="190">
        <v>5674825</v>
      </c>
      <c r="E1149" s="141">
        <v>2839467</v>
      </c>
      <c r="F1149" s="141">
        <v>161441</v>
      </c>
      <c r="G1149" s="191">
        <v>5.4</v>
      </c>
      <c r="H1149" s="211">
        <v>22.159880000000001</v>
      </c>
      <c r="I1149" s="211">
        <v>13.45534</v>
      </c>
      <c r="J1149" s="211">
        <v>3.5646049999999998</v>
      </c>
      <c r="K1149" s="145">
        <v>197566</v>
      </c>
      <c r="L1149" s="198">
        <v>42</v>
      </c>
      <c r="M1149" s="199">
        <v>2.9</v>
      </c>
      <c r="N1149" s="140">
        <v>165486900</v>
      </c>
      <c r="O1149" s="145">
        <v>75172</v>
      </c>
      <c r="P1149" s="145">
        <v>118753</v>
      </c>
      <c r="Q1149" s="145">
        <v>45001</v>
      </c>
      <c r="R1149" s="145">
        <v>515006</v>
      </c>
      <c r="S1149" s="145">
        <v>220639</v>
      </c>
      <c r="T1149" s="145">
        <v>234</v>
      </c>
      <c r="U1149" s="145">
        <v>292</v>
      </c>
      <c r="V1149" s="145">
        <v>342</v>
      </c>
      <c r="W1149" s="145">
        <v>135</v>
      </c>
      <c r="X1149" s="145">
        <v>248</v>
      </c>
      <c r="Y1149" s="145">
        <v>356</v>
      </c>
      <c r="Z1149" s="145">
        <v>452</v>
      </c>
      <c r="AA1149" s="136">
        <f>ROUND((T1149+X1149)-MAX(0.3*(T1149-134-354),0),0)</f>
        <v>482</v>
      </c>
      <c r="AB1149" s="136">
        <f>ROUND((U1149+Y1149)-MAX(0.3*(U1149-134-354),0),0)</f>
        <v>648</v>
      </c>
      <c r="AC1149" s="136">
        <f>ROUND((V1149+Z1149)-MAX(0.3*(V1149-134-354),0),0)</f>
        <v>794</v>
      </c>
      <c r="AD1149" s="203">
        <v>11650.5</v>
      </c>
      <c r="AE1149" s="136">
        <v>545</v>
      </c>
      <c r="AF1149" s="136">
        <v>0</v>
      </c>
      <c r="AG1149" s="136">
        <f>SUM(AE1149:AF1149)</f>
        <v>545</v>
      </c>
      <c r="AH1149" s="136">
        <f>ROUND((AG1149+W1149)-MAX(0.3*(AG1149-134-354),0),0)</f>
        <v>663</v>
      </c>
      <c r="AI1149" s="203">
        <v>551</v>
      </c>
      <c r="AJ1149" s="204">
        <v>9.9</v>
      </c>
      <c r="AK1149" s="136">
        <v>1</v>
      </c>
      <c r="AL1149" s="136">
        <v>86</v>
      </c>
      <c r="AM1149" s="136">
        <v>76</v>
      </c>
      <c r="AN1149" s="6">
        <v>0.53</v>
      </c>
      <c r="AO1149" s="136">
        <v>18</v>
      </c>
      <c r="AP1149" s="136">
        <v>16</v>
      </c>
      <c r="AQ1149" s="6">
        <v>0.53</v>
      </c>
      <c r="AR1149" s="149">
        <v>7.6499999999999999E-2</v>
      </c>
      <c r="AS1149" s="149">
        <v>0.34</v>
      </c>
      <c r="AT1149" s="149">
        <v>0.4</v>
      </c>
      <c r="AU1149" s="149">
        <v>0.4</v>
      </c>
      <c r="AV1149" s="136">
        <v>376</v>
      </c>
      <c r="AW1149" s="136">
        <v>2506</v>
      </c>
      <c r="AX1149" s="136">
        <v>4140</v>
      </c>
      <c r="AY1149" s="136">
        <v>4140</v>
      </c>
      <c r="AZ1149" s="149">
        <v>7.6499999999999999E-2</v>
      </c>
      <c r="BA1149" s="149">
        <v>0.1598</v>
      </c>
      <c r="BB1149" s="149">
        <v>0.21060000000000001</v>
      </c>
      <c r="BC1149" s="149">
        <v>0.21060000000000001</v>
      </c>
      <c r="BD1149" s="138">
        <v>0</v>
      </c>
      <c r="BE1149" s="138"/>
      <c r="BF1149" s="138"/>
      <c r="BG1149" s="136">
        <v>0</v>
      </c>
      <c r="BH1149" s="6">
        <v>5.15</v>
      </c>
      <c r="BI1149" s="6">
        <v>5.15</v>
      </c>
      <c r="BJ1149" s="136">
        <v>114127</v>
      </c>
      <c r="BK1149" s="136">
        <v>11271</v>
      </c>
      <c r="BL1149" s="136">
        <v>973</v>
      </c>
      <c r="BM1149" s="136">
        <v>101883</v>
      </c>
      <c r="BN1149" s="238">
        <v>942395</v>
      </c>
      <c r="BO1149" s="136">
        <v>128029</v>
      </c>
      <c r="BP1149" s="136">
        <v>245937.19149999999</v>
      </c>
      <c r="BQ1149" s="136">
        <v>55278.017800000001</v>
      </c>
      <c r="BR1149" s="136">
        <v>622415.67779999995</v>
      </c>
      <c r="BS1149" s="136">
        <v>120659.5166</v>
      </c>
      <c r="BT1149" s="136">
        <v>16384.514800000001</v>
      </c>
      <c r="BU1149" s="136">
        <v>177667.266</v>
      </c>
    </row>
    <row r="1150" spans="1:73">
      <c r="A1150" s="4" t="s">
        <v>97</v>
      </c>
      <c r="B1150" s="137">
        <v>27</v>
      </c>
      <c r="C1150" s="137">
        <v>2002</v>
      </c>
      <c r="D1150" s="190">
        <v>911667</v>
      </c>
      <c r="E1150" s="141">
        <v>446640</v>
      </c>
      <c r="F1150" s="141">
        <v>20563</v>
      </c>
      <c r="G1150" s="191">
        <v>4.4000000000000004</v>
      </c>
      <c r="H1150" s="211">
        <v>20.367460000000001</v>
      </c>
      <c r="I1150" s="211">
        <v>12.015029999999999</v>
      </c>
      <c r="J1150" s="211">
        <v>3.4161510000000002</v>
      </c>
      <c r="K1150" s="145">
        <v>24144</v>
      </c>
      <c r="L1150" s="198">
        <v>18</v>
      </c>
      <c r="M1150" s="199">
        <v>7.8</v>
      </c>
      <c r="N1150" s="140">
        <v>22725980</v>
      </c>
      <c r="O1150" s="145">
        <v>86668</v>
      </c>
      <c r="P1150" s="145">
        <v>16440</v>
      </c>
      <c r="Q1150" s="145">
        <v>5828</v>
      </c>
      <c r="R1150" s="145">
        <v>63347</v>
      </c>
      <c r="S1150" s="145">
        <v>26865</v>
      </c>
      <c r="T1150" s="145">
        <v>374</v>
      </c>
      <c r="U1150" s="145">
        <v>494</v>
      </c>
      <c r="V1150" s="145">
        <v>564</v>
      </c>
      <c r="W1150" s="145">
        <v>135</v>
      </c>
      <c r="X1150" s="145">
        <v>248</v>
      </c>
      <c r="Y1150" s="145">
        <v>356</v>
      </c>
      <c r="Z1150" s="145">
        <v>452</v>
      </c>
      <c r="AA1150" s="136">
        <f>ROUND((T1150+X1150)-MAX(0.3*(T1150-134-354),0),0)</f>
        <v>622</v>
      </c>
      <c r="AB1150" s="136">
        <f>ROUND((U1150+Y1150)-MAX(0.3*(U1150-134-354),0),0)</f>
        <v>848</v>
      </c>
      <c r="AC1150" s="136">
        <f>ROUND((V1150+Z1150)-MAX(0.3*(V1150-134-354),0),0)</f>
        <v>993</v>
      </c>
      <c r="AD1150" s="203">
        <v>1378.4166666666667</v>
      </c>
      <c r="AE1150" s="136">
        <v>545</v>
      </c>
      <c r="AF1150" s="136">
        <v>0</v>
      </c>
      <c r="AG1150" s="136">
        <f>SUM(AE1150:AF1150)</f>
        <v>545</v>
      </c>
      <c r="AH1150" s="136">
        <f>ROUND((AG1150+W1150)-MAX(0.3*(AG1150-134-354),0),0)</f>
        <v>663</v>
      </c>
      <c r="AI1150" s="203">
        <v>122</v>
      </c>
      <c r="AJ1150" s="204">
        <v>13.5</v>
      </c>
      <c r="AK1150" s="136">
        <v>0</v>
      </c>
      <c r="AL1150" s="136">
        <v>41</v>
      </c>
      <c r="AM1150" s="136">
        <v>59</v>
      </c>
      <c r="AN1150" s="6">
        <v>0.41</v>
      </c>
      <c r="AO1150" s="136">
        <v>18</v>
      </c>
      <c r="AP1150" s="136">
        <v>32</v>
      </c>
      <c r="AQ1150" s="6">
        <v>0.36</v>
      </c>
      <c r="AR1150" s="149">
        <v>7.6499999999999999E-2</v>
      </c>
      <c r="AS1150" s="149">
        <v>0.34</v>
      </c>
      <c r="AT1150" s="149">
        <v>0.4</v>
      </c>
      <c r="AU1150" s="149">
        <v>0.4</v>
      </c>
      <c r="AV1150" s="136">
        <v>376</v>
      </c>
      <c r="AW1150" s="136">
        <v>2506</v>
      </c>
      <c r="AX1150" s="136">
        <v>4140</v>
      </c>
      <c r="AY1150" s="136">
        <v>4140</v>
      </c>
      <c r="AZ1150" s="149">
        <v>7.6499999999999999E-2</v>
      </c>
      <c r="BA1150" s="149">
        <v>0.1598</v>
      </c>
      <c r="BB1150" s="149">
        <v>0.21060000000000001</v>
      </c>
      <c r="BC1150" s="149">
        <v>0.21060000000000001</v>
      </c>
      <c r="BD1150" s="138">
        <v>0</v>
      </c>
      <c r="BE1150" s="138"/>
      <c r="BF1150" s="138"/>
      <c r="BG1150" s="136">
        <v>0</v>
      </c>
      <c r="BH1150" s="6">
        <v>5.15</v>
      </c>
      <c r="BI1150" s="6">
        <v>5.15</v>
      </c>
      <c r="BJ1150" s="136">
        <v>14220</v>
      </c>
      <c r="BK1150" s="136">
        <v>1206</v>
      </c>
      <c r="BL1150" s="136">
        <v>134</v>
      </c>
      <c r="BM1150" s="136">
        <v>12826</v>
      </c>
      <c r="BN1150" s="238">
        <v>79086</v>
      </c>
      <c r="BO1150" s="136">
        <v>21402</v>
      </c>
      <c r="BP1150" s="136">
        <v>29327.7909</v>
      </c>
      <c r="BQ1150" s="136">
        <v>8632.2119000000002</v>
      </c>
      <c r="BR1150" s="136">
        <v>77648.927200000006</v>
      </c>
      <c r="BS1150" s="136">
        <v>11800.4275</v>
      </c>
      <c r="BT1150" s="136">
        <v>1788.1433999999999</v>
      </c>
      <c r="BU1150" s="136">
        <v>17443.006099999999</v>
      </c>
    </row>
    <row r="1151" spans="1:73">
      <c r="A1151" s="4" t="s">
        <v>98</v>
      </c>
      <c r="B1151" s="137">
        <v>28</v>
      </c>
      <c r="C1151" s="137">
        <v>2002</v>
      </c>
      <c r="D1151" s="190">
        <v>1728292</v>
      </c>
      <c r="E1151" s="141">
        <v>919401</v>
      </c>
      <c r="F1151" s="141">
        <v>34823</v>
      </c>
      <c r="G1151" s="191">
        <v>3.6</v>
      </c>
      <c r="H1151" s="211">
        <v>21.687010000000001</v>
      </c>
      <c r="I1151" s="211">
        <v>13.721170000000001</v>
      </c>
      <c r="J1151" s="211">
        <v>3.4764590000000002</v>
      </c>
      <c r="K1151" s="145">
        <v>62207</v>
      </c>
      <c r="L1151" s="198">
        <v>14</v>
      </c>
      <c r="M1151" s="199">
        <v>3</v>
      </c>
      <c r="N1151" s="140">
        <v>52771054</v>
      </c>
      <c r="O1151" s="145">
        <v>8619</v>
      </c>
      <c r="P1151" s="145">
        <v>25500</v>
      </c>
      <c r="Q1151" s="145">
        <v>10335</v>
      </c>
      <c r="R1151" s="145">
        <v>88459</v>
      </c>
      <c r="S1151" s="145">
        <v>37570</v>
      </c>
      <c r="T1151" s="145">
        <v>293</v>
      </c>
      <c r="U1151" s="145">
        <v>364</v>
      </c>
      <c r="V1151" s="145">
        <v>435</v>
      </c>
      <c r="W1151" s="145">
        <v>135</v>
      </c>
      <c r="X1151" s="145">
        <v>248</v>
      </c>
      <c r="Y1151" s="145">
        <v>356</v>
      </c>
      <c r="Z1151" s="145">
        <v>452</v>
      </c>
      <c r="AA1151" s="136">
        <f>ROUND((T1151+X1151)-MAX(0.3*(T1151-134-354),0),0)</f>
        <v>541</v>
      </c>
      <c r="AB1151" s="136">
        <f>ROUND((U1151+Y1151)-MAX(0.3*(U1151-134-354),0),0)</f>
        <v>720</v>
      </c>
      <c r="AC1151" s="136">
        <f>ROUND((V1151+Z1151)-MAX(0.3*(V1151-134-354),0),0)</f>
        <v>887</v>
      </c>
      <c r="AD1151" s="203">
        <v>3343.1666666666665</v>
      </c>
      <c r="AE1151" s="136">
        <v>545</v>
      </c>
      <c r="AF1151" s="136">
        <v>8</v>
      </c>
      <c r="AG1151" s="136">
        <f>SUM(AE1151:AF1151)</f>
        <v>553</v>
      </c>
      <c r="AH1151" s="136">
        <f>ROUND((AG1151+W1151)-MAX(0.3*(AG1151-134-354),0),0)</f>
        <v>669</v>
      </c>
      <c r="AI1151" s="203">
        <v>181</v>
      </c>
      <c r="AJ1151" s="204">
        <v>10.6</v>
      </c>
      <c r="AK1151" s="136">
        <v>0</v>
      </c>
      <c r="AL1151" s="136"/>
      <c r="AM1151" s="136"/>
      <c r="AN1151" s="6"/>
      <c r="AO1151" s="136"/>
      <c r="AP1151" s="136"/>
      <c r="AQ1151" s="6"/>
      <c r="AR1151" s="149">
        <v>7.6499999999999999E-2</v>
      </c>
      <c r="AS1151" s="149">
        <v>0.34</v>
      </c>
      <c r="AT1151" s="149">
        <v>0.4</v>
      </c>
      <c r="AU1151" s="149">
        <v>0.4</v>
      </c>
      <c r="AV1151" s="136">
        <v>376</v>
      </c>
      <c r="AW1151" s="136">
        <v>2506</v>
      </c>
      <c r="AX1151" s="136">
        <v>4140</v>
      </c>
      <c r="AY1151" s="136">
        <v>4140</v>
      </c>
      <c r="AZ1151" s="149">
        <v>7.6499999999999999E-2</v>
      </c>
      <c r="BA1151" s="149">
        <v>0.1598</v>
      </c>
      <c r="BB1151" s="149">
        <v>0.21060000000000001</v>
      </c>
      <c r="BC1151" s="149">
        <v>0.21060000000000001</v>
      </c>
      <c r="BD1151" s="138">
        <v>0</v>
      </c>
      <c r="BE1151" s="138"/>
      <c r="BF1151" s="138"/>
      <c r="BG1151" s="136">
        <v>0</v>
      </c>
      <c r="BH1151" s="6">
        <v>5.15</v>
      </c>
      <c r="BI1151" s="6">
        <v>5.15</v>
      </c>
      <c r="BJ1151" s="136">
        <v>21659</v>
      </c>
      <c r="BK1151" s="136">
        <v>2265</v>
      </c>
      <c r="BL1151" s="136">
        <v>241</v>
      </c>
      <c r="BM1151" s="136">
        <v>19153</v>
      </c>
      <c r="BN1151" s="238">
        <v>216508</v>
      </c>
      <c r="BO1151" s="136">
        <v>37074</v>
      </c>
      <c r="BP1151" s="136">
        <v>63141.1734</v>
      </c>
      <c r="BQ1151" s="136">
        <v>22858.917300000001</v>
      </c>
      <c r="BR1151" s="136">
        <v>221491.19020000001</v>
      </c>
      <c r="BS1151" s="136">
        <v>23859.017400000001</v>
      </c>
      <c r="BT1151" s="136">
        <v>4134.1189999999997</v>
      </c>
      <c r="BU1151" s="136">
        <v>38698.429799999998</v>
      </c>
    </row>
    <row r="1152" spans="1:73">
      <c r="A1152" s="4" t="s">
        <v>99</v>
      </c>
      <c r="B1152" s="137">
        <v>29</v>
      </c>
      <c r="C1152" s="137">
        <v>2002</v>
      </c>
      <c r="D1152" s="190">
        <v>2173791</v>
      </c>
      <c r="E1152" s="141">
        <v>1066121</v>
      </c>
      <c r="F1152" s="141">
        <v>63547</v>
      </c>
      <c r="G1152" s="191">
        <v>5.6</v>
      </c>
      <c r="H1152" s="211">
        <v>21.001840000000001</v>
      </c>
      <c r="I1152" s="211">
        <v>11.902380000000001</v>
      </c>
      <c r="J1152" s="211">
        <v>4.2085400000000002</v>
      </c>
      <c r="K1152" s="145">
        <v>84491</v>
      </c>
      <c r="L1152" s="198">
        <v>79</v>
      </c>
      <c r="M1152" s="199">
        <v>13.2</v>
      </c>
      <c r="N1152" s="140">
        <v>70519000</v>
      </c>
      <c r="O1152" s="145">
        <v>28859</v>
      </c>
      <c r="P1152" s="145">
        <v>27640</v>
      </c>
      <c r="Q1152" s="145">
        <v>11015</v>
      </c>
      <c r="R1152" s="145">
        <v>97035</v>
      </c>
      <c r="S1152" s="145">
        <v>43556</v>
      </c>
      <c r="T1152" s="145">
        <v>289</v>
      </c>
      <c r="U1152" s="145">
        <v>348</v>
      </c>
      <c r="V1152" s="145">
        <v>407</v>
      </c>
      <c r="W1152" s="145">
        <v>135</v>
      </c>
      <c r="X1152" s="145">
        <v>248</v>
      </c>
      <c r="Y1152" s="145">
        <v>356</v>
      </c>
      <c r="Z1152" s="145">
        <v>452</v>
      </c>
      <c r="AA1152" s="136">
        <f>ROUND((T1152+X1152)-MAX(0.3*(T1152-134-354),0),0)</f>
        <v>537</v>
      </c>
      <c r="AB1152" s="136">
        <f>ROUND((U1152+Y1152)-MAX(0.3*(U1152-134-354),0),0)</f>
        <v>704</v>
      </c>
      <c r="AC1152" s="136">
        <f>ROUND((V1152+Z1152)-MAX(0.3*(V1152-134-354),0),0)</f>
        <v>859</v>
      </c>
      <c r="AD1152" s="203">
        <v>4086.5833333333335</v>
      </c>
      <c r="AE1152" s="136">
        <v>545</v>
      </c>
      <c r="AF1152" s="136">
        <v>36</v>
      </c>
      <c r="AG1152" s="136">
        <f>SUM(AE1152:AF1152)</f>
        <v>581</v>
      </c>
      <c r="AH1152" s="136">
        <f>ROUND((AG1152+W1152)-MAX(0.3*(AG1152-134-354),0),0)</f>
        <v>688</v>
      </c>
      <c r="AI1152" s="203">
        <v>188</v>
      </c>
      <c r="AJ1152" s="204">
        <v>8.9</v>
      </c>
      <c r="AK1152" s="136">
        <v>0</v>
      </c>
      <c r="AL1152" s="136">
        <v>28</v>
      </c>
      <c r="AM1152" s="136">
        <v>14</v>
      </c>
      <c r="AN1152" s="6">
        <v>0.67</v>
      </c>
      <c r="AO1152" s="136">
        <v>9</v>
      </c>
      <c r="AP1152" s="136">
        <v>12</v>
      </c>
      <c r="AQ1152" s="6">
        <v>0.43</v>
      </c>
      <c r="AR1152" s="149">
        <v>7.6499999999999999E-2</v>
      </c>
      <c r="AS1152" s="149">
        <v>0.34</v>
      </c>
      <c r="AT1152" s="149">
        <v>0.4</v>
      </c>
      <c r="AU1152" s="149">
        <v>0.4</v>
      </c>
      <c r="AV1152" s="136">
        <v>376</v>
      </c>
      <c r="AW1152" s="136">
        <v>2506</v>
      </c>
      <c r="AX1152" s="136">
        <v>4140</v>
      </c>
      <c r="AY1152" s="136">
        <v>4140</v>
      </c>
      <c r="AZ1152" s="149">
        <v>7.6499999999999999E-2</v>
      </c>
      <c r="BA1152" s="149">
        <v>0.1598</v>
      </c>
      <c r="BB1152" s="149">
        <v>0.21060000000000001</v>
      </c>
      <c r="BC1152" s="149">
        <v>0.21060000000000001</v>
      </c>
      <c r="BD1152" s="138">
        <v>0</v>
      </c>
      <c r="BE1152" s="138"/>
      <c r="BF1152" s="138"/>
      <c r="BG1152" s="136">
        <v>0</v>
      </c>
      <c r="BH1152" s="6">
        <v>5.15</v>
      </c>
      <c r="BI1152" s="6">
        <v>5.15</v>
      </c>
      <c r="BJ1152" s="136">
        <v>29154</v>
      </c>
      <c r="BK1152" s="136">
        <v>7569</v>
      </c>
      <c r="BL1152" s="136">
        <v>698</v>
      </c>
      <c r="BM1152" s="136">
        <v>20887</v>
      </c>
      <c r="BN1152" s="238">
        <v>142380</v>
      </c>
      <c r="BO1152" s="136">
        <v>41297</v>
      </c>
      <c r="BP1152" s="136">
        <v>67039.489100000006</v>
      </c>
      <c r="BQ1152" s="136">
        <v>15028.073200000001</v>
      </c>
      <c r="BR1152" s="136">
        <v>130314.1556</v>
      </c>
      <c r="BS1152" s="136">
        <v>27838.076000000001</v>
      </c>
      <c r="BT1152" s="136">
        <v>3815.4452000000001</v>
      </c>
      <c r="BU1152" s="136">
        <v>38499.820200000002</v>
      </c>
    </row>
    <row r="1153" spans="1:73">
      <c r="A1153" s="4" t="s">
        <v>100</v>
      </c>
      <c r="B1153" s="137">
        <v>30</v>
      </c>
      <c r="C1153" s="137">
        <v>2002</v>
      </c>
      <c r="D1153" s="190">
        <v>1269089</v>
      </c>
      <c r="E1153" s="141">
        <v>670880</v>
      </c>
      <c r="F1153" s="141">
        <v>31400</v>
      </c>
      <c r="G1153" s="191">
        <v>4.5</v>
      </c>
      <c r="H1153" s="211">
        <v>15.116630000000001</v>
      </c>
      <c r="I1153" s="211">
        <v>7.9237529999999996</v>
      </c>
      <c r="J1153" s="211">
        <v>2.5186099999999998</v>
      </c>
      <c r="K1153" s="145">
        <v>47617</v>
      </c>
      <c r="L1153" s="198">
        <v>8</v>
      </c>
      <c r="M1153" s="199">
        <v>2.4</v>
      </c>
      <c r="N1153" s="140">
        <v>47123075</v>
      </c>
      <c r="O1153" s="145">
        <v>13585</v>
      </c>
      <c r="P1153" s="145">
        <v>14465</v>
      </c>
      <c r="Q1153" s="145">
        <v>6040</v>
      </c>
      <c r="R1153" s="145">
        <v>41053</v>
      </c>
      <c r="S1153" s="145">
        <v>20452</v>
      </c>
      <c r="T1153" s="145">
        <v>506</v>
      </c>
      <c r="U1153" s="145">
        <v>600</v>
      </c>
      <c r="V1153" s="145">
        <v>638</v>
      </c>
      <c r="W1153" s="145">
        <v>135</v>
      </c>
      <c r="X1153" s="145">
        <v>248</v>
      </c>
      <c r="Y1153" s="145">
        <v>356</v>
      </c>
      <c r="Z1153" s="145">
        <v>452</v>
      </c>
      <c r="AA1153" s="136">
        <f>ROUND((T1153+X1153)-MAX(0.3*(T1153-134-354),0),0)</f>
        <v>749</v>
      </c>
      <c r="AB1153" s="136">
        <f>ROUND((U1153+Y1153)-MAX(0.3*(U1153-134-354),0),0)</f>
        <v>922</v>
      </c>
      <c r="AC1153" s="136">
        <f>ROUND((V1153+Z1153)-MAX(0.3*(V1153-134-354),0),0)</f>
        <v>1045</v>
      </c>
      <c r="AD1153" s="203">
        <v>1738.8333333333333</v>
      </c>
      <c r="AE1153" s="136">
        <v>545</v>
      </c>
      <c r="AF1153" s="136">
        <v>27</v>
      </c>
      <c r="AG1153" s="136">
        <f>SUM(AE1153:AF1153)</f>
        <v>572</v>
      </c>
      <c r="AH1153" s="136">
        <f>ROUND((AG1153+W1153)-MAX(0.3*(AG1153-134-354),0),0)</f>
        <v>682</v>
      </c>
      <c r="AI1153" s="203">
        <v>73</v>
      </c>
      <c r="AJ1153" s="204">
        <v>5.8</v>
      </c>
      <c r="AK1153" s="136">
        <v>1</v>
      </c>
      <c r="AL1153" s="136">
        <v>153</v>
      </c>
      <c r="AM1153" s="136">
        <v>244</v>
      </c>
      <c r="AN1153" s="6">
        <v>0.39</v>
      </c>
      <c r="AO1153" s="136">
        <v>12</v>
      </c>
      <c r="AP1153" s="136">
        <v>12</v>
      </c>
      <c r="AQ1153" s="6">
        <v>0.5</v>
      </c>
      <c r="AR1153" s="149">
        <v>7.6499999999999999E-2</v>
      </c>
      <c r="AS1153" s="149">
        <v>0.34</v>
      </c>
      <c r="AT1153" s="149">
        <v>0.4</v>
      </c>
      <c r="AU1153" s="149">
        <v>0.4</v>
      </c>
      <c r="AV1153" s="136">
        <v>376</v>
      </c>
      <c r="AW1153" s="136">
        <v>2506</v>
      </c>
      <c r="AX1153" s="136">
        <v>4140</v>
      </c>
      <c r="AY1153" s="136">
        <v>4140</v>
      </c>
      <c r="AZ1153" s="149">
        <v>7.6499999999999999E-2</v>
      </c>
      <c r="BA1153" s="149">
        <v>0.1598</v>
      </c>
      <c r="BB1153" s="149">
        <v>0.21060000000000001</v>
      </c>
      <c r="BC1153" s="149">
        <v>0.21060000000000001</v>
      </c>
      <c r="BD1153" s="138">
        <v>0</v>
      </c>
      <c r="BE1153" s="138"/>
      <c r="BF1153" s="138"/>
      <c r="BG1153" s="136">
        <v>0</v>
      </c>
      <c r="BH1153" s="6">
        <v>5.15</v>
      </c>
      <c r="BI1153" s="6">
        <v>5.15</v>
      </c>
      <c r="BJ1153" s="136">
        <v>12316</v>
      </c>
      <c r="BK1153" s="136">
        <v>958</v>
      </c>
      <c r="BL1153" s="136">
        <v>129</v>
      </c>
      <c r="BM1153" s="136">
        <v>11229</v>
      </c>
      <c r="BN1153" s="238">
        <v>87807</v>
      </c>
      <c r="BO1153" s="136">
        <v>16894</v>
      </c>
      <c r="BP1153" s="136">
        <v>19829.764599999999</v>
      </c>
      <c r="BQ1153" s="136">
        <v>7751.3563999999997</v>
      </c>
      <c r="BR1153" s="136">
        <v>107513.84390000001</v>
      </c>
      <c r="BS1153" s="136">
        <v>7691.3861999999999</v>
      </c>
      <c r="BT1153" s="136">
        <v>1472.2757999999999</v>
      </c>
      <c r="BU1153" s="136">
        <v>17221.8626</v>
      </c>
    </row>
    <row r="1154" spans="1:73">
      <c r="A1154" s="4" t="s">
        <v>101</v>
      </c>
      <c r="B1154" s="137">
        <v>31</v>
      </c>
      <c r="C1154" s="137">
        <v>2002</v>
      </c>
      <c r="D1154" s="190">
        <v>8552643</v>
      </c>
      <c r="E1154" s="141">
        <v>4095174</v>
      </c>
      <c r="F1154" s="141">
        <v>251063</v>
      </c>
      <c r="G1154" s="191">
        <v>5.8</v>
      </c>
      <c r="H1154" s="211">
        <v>16.195530000000002</v>
      </c>
      <c r="I1154" s="211">
        <v>10.09201</v>
      </c>
      <c r="J1154" s="211">
        <v>3.497595</v>
      </c>
      <c r="K1154" s="145">
        <v>386335</v>
      </c>
      <c r="L1154" s="198">
        <v>103</v>
      </c>
      <c r="M1154" s="199">
        <v>4.5999999999999996</v>
      </c>
      <c r="N1154" s="140">
        <v>353295773</v>
      </c>
      <c r="O1154" s="145">
        <v>281792</v>
      </c>
      <c r="P1154" s="145">
        <v>103123</v>
      </c>
      <c r="Q1154" s="145">
        <v>41986</v>
      </c>
      <c r="R1154" s="145">
        <v>319799</v>
      </c>
      <c r="S1154" s="145">
        <v>147077</v>
      </c>
      <c r="T1154" s="145">
        <v>322</v>
      </c>
      <c r="U1154" s="145">
        <v>424</v>
      </c>
      <c r="V1154" s="145">
        <v>488</v>
      </c>
      <c r="W1154" s="145">
        <v>135</v>
      </c>
      <c r="X1154" s="145">
        <v>248</v>
      </c>
      <c r="Y1154" s="145">
        <v>356</v>
      </c>
      <c r="Z1154" s="145">
        <v>452</v>
      </c>
      <c r="AA1154" s="136">
        <f>ROUND((T1154+X1154)-MAX(0.3*(T1154-134-354),0),0)</f>
        <v>570</v>
      </c>
      <c r="AB1154" s="136">
        <f>ROUND((U1154+Y1154)-MAX(0.3*(U1154-134-354),0),0)</f>
        <v>780</v>
      </c>
      <c r="AC1154" s="136">
        <f>ROUND((V1154+Z1154)-MAX(0.3*(V1154-134-354),0),0)</f>
        <v>940</v>
      </c>
      <c r="AD1154" s="203">
        <v>16477.5</v>
      </c>
      <c r="AE1154" s="136">
        <v>545</v>
      </c>
      <c r="AF1154" s="136">
        <v>31</v>
      </c>
      <c r="AG1154" s="136">
        <f>SUM(AE1154:AF1154)</f>
        <v>576</v>
      </c>
      <c r="AH1154" s="136">
        <f>ROUND((AG1154+W1154)-MAX(0.3*(AG1154-134-354),0),0)</f>
        <v>685</v>
      </c>
      <c r="AI1154" s="203">
        <v>681</v>
      </c>
      <c r="AJ1154" s="204">
        <v>7.9</v>
      </c>
      <c r="AK1154" s="136">
        <v>1</v>
      </c>
      <c r="AL1154" s="136">
        <v>32</v>
      </c>
      <c r="AM1154" s="136">
        <v>48</v>
      </c>
      <c r="AN1154" s="6">
        <v>0.4</v>
      </c>
      <c r="AO1154" s="136">
        <v>16</v>
      </c>
      <c r="AP1154" s="136">
        <v>24</v>
      </c>
      <c r="AQ1154" s="6">
        <v>0.4</v>
      </c>
      <c r="AR1154" s="149">
        <v>7.6499999999999999E-2</v>
      </c>
      <c r="AS1154" s="149">
        <v>0.34</v>
      </c>
      <c r="AT1154" s="149">
        <v>0.4</v>
      </c>
      <c r="AU1154" s="149">
        <v>0.4</v>
      </c>
      <c r="AV1154" s="136">
        <v>376</v>
      </c>
      <c r="AW1154" s="136">
        <v>2506</v>
      </c>
      <c r="AX1154" s="136">
        <v>4140</v>
      </c>
      <c r="AY1154" s="136">
        <v>4140</v>
      </c>
      <c r="AZ1154" s="149">
        <v>7.6499999999999999E-2</v>
      </c>
      <c r="BA1154" s="149">
        <v>0.1598</v>
      </c>
      <c r="BB1154" s="149">
        <v>0.21060000000000001</v>
      </c>
      <c r="BC1154" s="149">
        <v>0.21060000000000001</v>
      </c>
      <c r="BD1154" s="138">
        <v>0.17499999999999999</v>
      </c>
      <c r="BE1154" s="138"/>
      <c r="BF1154" s="138"/>
      <c r="BG1154" s="136">
        <v>1</v>
      </c>
      <c r="BH1154" s="6">
        <v>5.15</v>
      </c>
      <c r="BI1154" s="6">
        <v>5.15</v>
      </c>
      <c r="BJ1154" s="136">
        <v>148115</v>
      </c>
      <c r="BK1154" s="136">
        <v>33957</v>
      </c>
      <c r="BL1154" s="136">
        <v>1040</v>
      </c>
      <c r="BM1154" s="136">
        <v>113118</v>
      </c>
      <c r="BN1154" s="238">
        <v>819494</v>
      </c>
      <c r="BO1154" s="136">
        <v>133946</v>
      </c>
      <c r="BP1154" s="136">
        <v>265329.92090000003</v>
      </c>
      <c r="BQ1154" s="136">
        <v>52581.803699999997</v>
      </c>
      <c r="BR1154" s="136">
        <v>599548.48369999998</v>
      </c>
      <c r="BS1154" s="136">
        <v>67474.301600000006</v>
      </c>
      <c r="BT1154" s="136">
        <v>6358.9017999999996</v>
      </c>
      <c r="BU1154" s="136">
        <v>86332.614199999996</v>
      </c>
    </row>
    <row r="1155" spans="1:73">
      <c r="A1155" s="4" t="s">
        <v>102</v>
      </c>
      <c r="B1155" s="137">
        <v>32</v>
      </c>
      <c r="C1155" s="137">
        <v>2002</v>
      </c>
      <c r="D1155" s="190">
        <v>1855309</v>
      </c>
      <c r="E1155" s="141">
        <v>826086</v>
      </c>
      <c r="F1155" s="141">
        <v>48410</v>
      </c>
      <c r="G1155" s="191">
        <v>5.5</v>
      </c>
      <c r="H1155" s="211">
        <v>30.3368</v>
      </c>
      <c r="I1155" s="211">
        <v>18.118950000000002</v>
      </c>
      <c r="J1155" s="211">
        <v>4.9061729999999999</v>
      </c>
      <c r="K1155" s="145">
        <v>59067</v>
      </c>
      <c r="L1155" s="198">
        <v>55</v>
      </c>
      <c r="M1155" s="199">
        <v>10.5</v>
      </c>
      <c r="N1155" s="140">
        <v>46519758</v>
      </c>
      <c r="O1155" s="145">
        <v>30453</v>
      </c>
      <c r="P1155" s="145">
        <v>47338</v>
      </c>
      <c r="Q1155" s="145">
        <v>17015</v>
      </c>
      <c r="R1155" s="145">
        <v>170457</v>
      </c>
      <c r="S1155" s="145">
        <v>65875</v>
      </c>
      <c r="T1155" s="145">
        <v>360</v>
      </c>
      <c r="U1155" s="145">
        <v>439</v>
      </c>
      <c r="V1155" s="145">
        <v>519</v>
      </c>
      <c r="W1155" s="145">
        <v>135</v>
      </c>
      <c r="X1155" s="145">
        <v>248</v>
      </c>
      <c r="Y1155" s="145">
        <v>356</v>
      </c>
      <c r="Z1155" s="145">
        <v>452</v>
      </c>
      <c r="AA1155" s="136">
        <f>ROUND((T1155+X1155)-MAX(0.3*(T1155-134-354),0),0)</f>
        <v>608</v>
      </c>
      <c r="AB1155" s="136">
        <f>ROUND((U1155+Y1155)-MAX(0.3*(U1155-134-354),0),0)</f>
        <v>795</v>
      </c>
      <c r="AC1155" s="136">
        <f>ROUND((V1155+Z1155)-MAX(0.3*(V1155-134-354),0),0)</f>
        <v>962</v>
      </c>
      <c r="AD1155" s="203">
        <v>4683.666666666667</v>
      </c>
      <c r="AE1155" s="136">
        <v>545</v>
      </c>
      <c r="AF1155" s="136">
        <v>0</v>
      </c>
      <c r="AG1155" s="136">
        <f>SUM(AE1155:AF1155)</f>
        <v>545</v>
      </c>
      <c r="AH1155" s="136">
        <f>ROUND((AG1155+W1155)-MAX(0.3*(AG1155-134-354),0),0)</f>
        <v>663</v>
      </c>
      <c r="AI1155" s="203">
        <v>328</v>
      </c>
      <c r="AJ1155" s="204">
        <v>17.899999999999999</v>
      </c>
      <c r="AK1155" s="136">
        <v>0</v>
      </c>
      <c r="AL1155" s="136">
        <v>40</v>
      </c>
      <c r="AM1155" s="136">
        <v>30</v>
      </c>
      <c r="AN1155" s="6">
        <v>0.56999999999999995</v>
      </c>
      <c r="AO1155" s="136">
        <v>25</v>
      </c>
      <c r="AP1155" s="136">
        <v>17</v>
      </c>
      <c r="AQ1155" s="6">
        <v>0.6</v>
      </c>
      <c r="AR1155" s="149">
        <v>7.6499999999999999E-2</v>
      </c>
      <c r="AS1155" s="149">
        <v>0.34</v>
      </c>
      <c r="AT1155" s="149">
        <v>0.4</v>
      </c>
      <c r="AU1155" s="149">
        <v>0.4</v>
      </c>
      <c r="AV1155" s="136">
        <v>376</v>
      </c>
      <c r="AW1155" s="136">
        <v>2506</v>
      </c>
      <c r="AX1155" s="136">
        <v>4140</v>
      </c>
      <c r="AY1155" s="136">
        <v>4140</v>
      </c>
      <c r="AZ1155" s="149">
        <v>7.6499999999999999E-2</v>
      </c>
      <c r="BA1155" s="149">
        <v>0.1598</v>
      </c>
      <c r="BB1155" s="149">
        <v>0.21060000000000001</v>
      </c>
      <c r="BC1155" s="149">
        <v>0.21060000000000001</v>
      </c>
      <c r="BD1155" s="138">
        <v>0</v>
      </c>
      <c r="BE1155" s="138"/>
      <c r="BF1155" s="138"/>
      <c r="BG1155" s="136">
        <v>0</v>
      </c>
      <c r="BH1155" s="6">
        <v>5.15</v>
      </c>
      <c r="BI1155" s="6">
        <v>4.25</v>
      </c>
      <c r="BJ1155" s="136">
        <v>48790</v>
      </c>
      <c r="BK1155" s="136">
        <v>8761</v>
      </c>
      <c r="BL1155" s="136">
        <v>536</v>
      </c>
      <c r="BM1155" s="136">
        <v>39493</v>
      </c>
      <c r="BN1155" s="238">
        <v>380722</v>
      </c>
      <c r="BO1155" s="136">
        <v>59914</v>
      </c>
      <c r="BP1155" s="136">
        <v>127923.8977</v>
      </c>
      <c r="BQ1155" s="136">
        <v>22519.881399999998</v>
      </c>
      <c r="BR1155" s="136">
        <v>198165.7677</v>
      </c>
      <c r="BS1155" s="136">
        <v>65428.258300000001</v>
      </c>
      <c r="BT1155" s="136">
        <v>8200.0774999999994</v>
      </c>
      <c r="BU1155" s="136">
        <v>86376.603099999993</v>
      </c>
    </row>
    <row r="1156" spans="1:73">
      <c r="A1156" s="4" t="s">
        <v>103</v>
      </c>
      <c r="B1156" s="137">
        <v>33</v>
      </c>
      <c r="C1156" s="137">
        <v>2002</v>
      </c>
      <c r="D1156" s="190">
        <v>19137800</v>
      </c>
      <c r="E1156" s="141">
        <v>8705352</v>
      </c>
      <c r="F1156" s="141">
        <v>570163</v>
      </c>
      <c r="G1156" s="191">
        <v>6.1</v>
      </c>
      <c r="H1156" s="211">
        <v>18.299209999999999</v>
      </c>
      <c r="I1156" s="211">
        <v>11.153409999999999</v>
      </c>
      <c r="J1156" s="211">
        <v>3.2583790000000001</v>
      </c>
      <c r="K1156" s="145">
        <v>881589</v>
      </c>
      <c r="L1156" s="198">
        <v>236</v>
      </c>
      <c r="M1156" s="199">
        <v>4.8</v>
      </c>
      <c r="N1156" s="140">
        <v>709926775</v>
      </c>
      <c r="O1156" s="145">
        <v>1865682</v>
      </c>
      <c r="P1156" s="145">
        <v>412530</v>
      </c>
      <c r="Q1156" s="145">
        <v>170430</v>
      </c>
      <c r="R1156" s="145">
        <v>1346644</v>
      </c>
      <c r="S1156" s="145">
        <v>685572</v>
      </c>
      <c r="T1156" s="145">
        <v>468</v>
      </c>
      <c r="U1156" s="145">
        <v>577</v>
      </c>
      <c r="V1156" s="145">
        <v>687</v>
      </c>
      <c r="W1156" s="145">
        <v>135</v>
      </c>
      <c r="X1156" s="145">
        <v>248</v>
      </c>
      <c r="Y1156" s="145">
        <v>356</v>
      </c>
      <c r="Z1156" s="145">
        <v>452</v>
      </c>
      <c r="AA1156" s="136">
        <f>ROUND((T1156+X1156)-MAX(0.3*(T1156-134-354),0),0)</f>
        <v>716</v>
      </c>
      <c r="AB1156" s="136">
        <f>ROUND((U1156+Y1156)-MAX(0.3*(U1156-134-354),0),0)</f>
        <v>906</v>
      </c>
      <c r="AC1156" s="136">
        <f>ROUND((V1156+Z1156)-MAX(0.3*(V1156-134-354),0),0)</f>
        <v>1079</v>
      </c>
      <c r="AD1156" s="203">
        <v>63316.166666666664</v>
      </c>
      <c r="AE1156" s="136">
        <v>545</v>
      </c>
      <c r="AF1156" s="136">
        <v>87</v>
      </c>
      <c r="AG1156" s="136">
        <f>SUM(AE1156:AF1156)</f>
        <v>632</v>
      </c>
      <c r="AH1156" s="136">
        <f>ROUND((AG1156+W1156)-MAX(0.3*(AG1156-134-354),0),0)</f>
        <v>724</v>
      </c>
      <c r="AI1156" s="203">
        <v>2690</v>
      </c>
      <c r="AJ1156" s="204">
        <v>14</v>
      </c>
      <c r="AK1156" s="136">
        <v>0</v>
      </c>
      <c r="AL1156" s="136">
        <v>98</v>
      </c>
      <c r="AM1156" s="136">
        <v>52</v>
      </c>
      <c r="AN1156" s="6">
        <v>0.65</v>
      </c>
      <c r="AO1156" s="136">
        <v>23</v>
      </c>
      <c r="AP1156" s="136">
        <v>36</v>
      </c>
      <c r="AQ1156" s="6">
        <v>0.39</v>
      </c>
      <c r="AR1156" s="149">
        <v>7.6499999999999999E-2</v>
      </c>
      <c r="AS1156" s="149">
        <v>0.34</v>
      </c>
      <c r="AT1156" s="149">
        <v>0.4</v>
      </c>
      <c r="AU1156" s="149">
        <v>0.4</v>
      </c>
      <c r="AV1156" s="136">
        <v>376</v>
      </c>
      <c r="AW1156" s="136">
        <v>2506</v>
      </c>
      <c r="AX1156" s="136">
        <v>4140</v>
      </c>
      <c r="AY1156" s="136">
        <v>4140</v>
      </c>
      <c r="AZ1156" s="149">
        <v>7.6499999999999999E-2</v>
      </c>
      <c r="BA1156" s="149">
        <v>0.1598</v>
      </c>
      <c r="BB1156" s="149">
        <v>0.21060000000000001</v>
      </c>
      <c r="BC1156" s="149">
        <v>0.21060000000000001</v>
      </c>
      <c r="BD1156" s="138">
        <v>0.27500000000000002</v>
      </c>
      <c r="BE1156" s="138"/>
      <c r="BF1156" s="138"/>
      <c r="BG1156" s="136">
        <v>1</v>
      </c>
      <c r="BH1156" s="6">
        <v>5.15</v>
      </c>
      <c r="BI1156" s="6">
        <v>5.15</v>
      </c>
      <c r="BJ1156" s="136">
        <v>625234</v>
      </c>
      <c r="BK1156" s="136">
        <v>136363</v>
      </c>
      <c r="BL1156" s="136">
        <v>3194</v>
      </c>
      <c r="BM1156" s="136">
        <v>485677</v>
      </c>
      <c r="BN1156" s="238">
        <v>3364337</v>
      </c>
      <c r="BO1156" s="136">
        <v>454577</v>
      </c>
      <c r="BP1156" s="136">
        <v>990129.16310000001</v>
      </c>
      <c r="BQ1156" s="136">
        <v>148385.12659999999</v>
      </c>
      <c r="BR1156" s="136">
        <v>1792585.5208000001</v>
      </c>
      <c r="BS1156" s="136">
        <v>352684.5147</v>
      </c>
      <c r="BT1156" s="136">
        <v>34814.424700000003</v>
      </c>
      <c r="BU1156" s="136">
        <v>458920.53220000002</v>
      </c>
    </row>
    <row r="1157" spans="1:73">
      <c r="A1157" s="4" t="s">
        <v>104</v>
      </c>
      <c r="B1157" s="137">
        <v>34</v>
      </c>
      <c r="C1157" s="137">
        <v>2002</v>
      </c>
      <c r="D1157" s="190">
        <v>8326201</v>
      </c>
      <c r="E1157" s="141">
        <v>3906570</v>
      </c>
      <c r="F1157" s="141">
        <v>278143</v>
      </c>
      <c r="G1157" s="191">
        <v>6.6</v>
      </c>
      <c r="H1157" s="211">
        <v>23.839310000000001</v>
      </c>
      <c r="I1157" s="211">
        <v>13.86683</v>
      </c>
      <c r="J1157" s="211">
        <v>4.8126009999999999</v>
      </c>
      <c r="K1157" s="145">
        <v>300873</v>
      </c>
      <c r="L1157" s="198">
        <v>181</v>
      </c>
      <c r="M1157" s="199">
        <v>8.6</v>
      </c>
      <c r="N1157" s="140">
        <v>231273894</v>
      </c>
      <c r="O1157" s="145">
        <v>69578</v>
      </c>
      <c r="P1157" s="145">
        <v>91084</v>
      </c>
      <c r="Q1157" s="145">
        <v>42872</v>
      </c>
      <c r="R1157" s="145">
        <v>574369</v>
      </c>
      <c r="S1157" s="145">
        <v>244907</v>
      </c>
      <c r="T1157" s="145">
        <v>236</v>
      </c>
      <c r="U1157" s="145">
        <v>272</v>
      </c>
      <c r="V1157" s="145">
        <v>297</v>
      </c>
      <c r="W1157" s="145">
        <v>135</v>
      </c>
      <c r="X1157" s="145">
        <v>248</v>
      </c>
      <c r="Y1157" s="145">
        <v>356</v>
      </c>
      <c r="Z1157" s="145">
        <v>452</v>
      </c>
      <c r="AA1157" s="136">
        <f>ROUND((T1157+X1157)-MAX(0.3*(T1157-134-354),0),0)</f>
        <v>484</v>
      </c>
      <c r="AB1157" s="136">
        <f>ROUND((U1157+Y1157)-MAX(0.3*(U1157-134-354),0),0)</f>
        <v>628</v>
      </c>
      <c r="AC1157" s="136">
        <f>ROUND((V1157+Z1157)-MAX(0.3*(V1157-134-354),0),0)</f>
        <v>749</v>
      </c>
      <c r="AD1157" s="203">
        <v>22444.916666666668</v>
      </c>
      <c r="AE1157" s="136">
        <v>545</v>
      </c>
      <c r="AF1157" s="136">
        <v>0</v>
      </c>
      <c r="AG1157" s="136">
        <f>SUM(AE1157:AF1157)</f>
        <v>545</v>
      </c>
      <c r="AH1157" s="136">
        <f>ROUND((AG1157+W1157)-MAX(0.3*(AG1157-134-354),0),0)</f>
        <v>663</v>
      </c>
      <c r="AI1157" s="203">
        <v>1165</v>
      </c>
      <c r="AJ1157" s="204">
        <v>14.3</v>
      </c>
      <c r="AK1157" s="136">
        <v>1</v>
      </c>
      <c r="AL1157" s="136">
        <v>66</v>
      </c>
      <c r="AM1157" s="136">
        <v>54</v>
      </c>
      <c r="AN1157" s="6">
        <v>0.55000000000000004</v>
      </c>
      <c r="AO1157" s="136">
        <v>35</v>
      </c>
      <c r="AP1157" s="136">
        <v>15</v>
      </c>
      <c r="AQ1157" s="6">
        <v>0.7</v>
      </c>
      <c r="AR1157" s="149">
        <v>7.6499999999999999E-2</v>
      </c>
      <c r="AS1157" s="149">
        <v>0.34</v>
      </c>
      <c r="AT1157" s="149">
        <v>0.4</v>
      </c>
      <c r="AU1157" s="149">
        <v>0.4</v>
      </c>
      <c r="AV1157" s="136">
        <v>376</v>
      </c>
      <c r="AW1157" s="136">
        <v>2506</v>
      </c>
      <c r="AX1157" s="136">
        <v>4140</v>
      </c>
      <c r="AY1157" s="136">
        <v>4140</v>
      </c>
      <c r="AZ1157" s="149">
        <v>7.6499999999999999E-2</v>
      </c>
      <c r="BA1157" s="149">
        <v>0.1598</v>
      </c>
      <c r="BB1157" s="149">
        <v>0.21060000000000001</v>
      </c>
      <c r="BC1157" s="149">
        <v>0.21060000000000001</v>
      </c>
      <c r="BD1157" s="138">
        <v>0</v>
      </c>
      <c r="BE1157" s="138"/>
      <c r="BF1157" s="138"/>
      <c r="BG1157" s="136">
        <v>0</v>
      </c>
      <c r="BH1157" s="6">
        <v>5.15</v>
      </c>
      <c r="BI1157" s="6">
        <v>5.15</v>
      </c>
      <c r="BJ1157" s="136">
        <v>192595</v>
      </c>
      <c r="BK1157" s="136">
        <v>30031</v>
      </c>
      <c r="BL1157" s="136">
        <v>2009</v>
      </c>
      <c r="BM1157" s="136">
        <v>160555</v>
      </c>
      <c r="BN1157" s="238">
        <v>1104646</v>
      </c>
      <c r="BO1157" s="136">
        <v>208377</v>
      </c>
      <c r="BP1157" s="136">
        <v>383333.35379999998</v>
      </c>
      <c r="BQ1157" s="136">
        <v>86391.167199999996</v>
      </c>
      <c r="BR1157" s="136">
        <v>843699.38870000001</v>
      </c>
      <c r="BS1157" s="136">
        <v>207354.31200000001</v>
      </c>
      <c r="BT1157" s="136">
        <v>29979.406200000001</v>
      </c>
      <c r="BU1157" s="136">
        <v>299697.83049999998</v>
      </c>
    </row>
    <row r="1158" spans="1:73">
      <c r="A1158" s="4" t="s">
        <v>105</v>
      </c>
      <c r="B1158" s="137">
        <v>35</v>
      </c>
      <c r="C1158" s="137">
        <v>2002</v>
      </c>
      <c r="D1158" s="190">
        <v>638168</v>
      </c>
      <c r="E1158" s="141">
        <v>327957</v>
      </c>
      <c r="F1158" s="141">
        <v>12674</v>
      </c>
      <c r="G1158" s="191">
        <v>3.7</v>
      </c>
      <c r="H1158" s="211">
        <v>12.39362</v>
      </c>
      <c r="I1158" s="211">
        <v>7.0422089999999997</v>
      </c>
      <c r="J1158" s="211">
        <v>0.53667500000000001</v>
      </c>
      <c r="K1158" s="145">
        <v>20625</v>
      </c>
      <c r="L1158" s="198">
        <v>8</v>
      </c>
      <c r="M1158" s="199">
        <v>4.9000000000000004</v>
      </c>
      <c r="N1158" s="140">
        <v>17427613</v>
      </c>
      <c r="O1158" s="145">
        <v>54334</v>
      </c>
      <c r="P1158" s="145">
        <v>8344</v>
      </c>
      <c r="Q1158" s="145">
        <v>3232</v>
      </c>
      <c r="R1158" s="145">
        <v>36781</v>
      </c>
      <c r="S1158" s="145">
        <v>15899</v>
      </c>
      <c r="T1158" s="145">
        <v>363</v>
      </c>
      <c r="U1158" s="145">
        <v>477</v>
      </c>
      <c r="V1158" s="145">
        <v>549</v>
      </c>
      <c r="W1158" s="145">
        <v>135</v>
      </c>
      <c r="X1158" s="145">
        <v>248</v>
      </c>
      <c r="Y1158" s="145">
        <v>356</v>
      </c>
      <c r="Z1158" s="145">
        <v>452</v>
      </c>
      <c r="AA1158" s="136">
        <f>ROUND((T1158+X1158)-MAX(0.3*(T1158-134-354),0),0)</f>
        <v>611</v>
      </c>
      <c r="AB1158" s="136">
        <f>ROUND((U1158+Y1158)-MAX(0.3*(U1158-134-354),0),0)</f>
        <v>833</v>
      </c>
      <c r="AC1158" s="136">
        <f>ROUND((V1158+Z1158)-MAX(0.3*(V1158-134-354),0),0)</f>
        <v>983</v>
      </c>
      <c r="AD1158" s="203">
        <v>845.91666666666663</v>
      </c>
      <c r="AE1158" s="136">
        <v>545</v>
      </c>
      <c r="AF1158" s="136">
        <v>0</v>
      </c>
      <c r="AG1158" s="136">
        <f>SUM(AE1158:AF1158)</f>
        <v>545</v>
      </c>
      <c r="AH1158" s="136">
        <f>ROUND((AG1158+W1158)-MAX(0.3*(AG1158-134-354),0),0)</f>
        <v>663</v>
      </c>
      <c r="AI1158" s="203">
        <v>73</v>
      </c>
      <c r="AJ1158" s="204">
        <v>11.6</v>
      </c>
      <c r="AK1158" s="136">
        <v>0</v>
      </c>
      <c r="AL1158" s="136">
        <v>34</v>
      </c>
      <c r="AM1158" s="136">
        <v>63</v>
      </c>
      <c r="AN1158" s="6">
        <v>0.35</v>
      </c>
      <c r="AO1158" s="136">
        <v>18</v>
      </c>
      <c r="AP1158" s="136">
        <v>31</v>
      </c>
      <c r="AQ1158" s="6">
        <v>0.37</v>
      </c>
      <c r="AR1158" s="149">
        <v>7.6499999999999999E-2</v>
      </c>
      <c r="AS1158" s="149">
        <v>0.34</v>
      </c>
      <c r="AT1158" s="149">
        <v>0.4</v>
      </c>
      <c r="AU1158" s="149">
        <v>0.4</v>
      </c>
      <c r="AV1158" s="136">
        <v>376</v>
      </c>
      <c r="AW1158" s="136">
        <v>2506</v>
      </c>
      <c r="AX1158" s="136">
        <v>4140</v>
      </c>
      <c r="AY1158" s="136">
        <v>4140</v>
      </c>
      <c r="AZ1158" s="149">
        <v>7.6499999999999999E-2</v>
      </c>
      <c r="BA1158" s="149">
        <v>0.1598</v>
      </c>
      <c r="BB1158" s="149">
        <v>0.21060000000000001</v>
      </c>
      <c r="BC1158" s="149">
        <v>0.21060000000000001</v>
      </c>
      <c r="BD1158" s="138">
        <v>0</v>
      </c>
      <c r="BE1158" s="138"/>
      <c r="BF1158" s="138"/>
      <c r="BG1158" s="136">
        <v>0</v>
      </c>
      <c r="BH1158" s="6">
        <v>5.15</v>
      </c>
      <c r="BI1158" s="6">
        <v>5.15</v>
      </c>
      <c r="BJ1158" s="136">
        <v>8090</v>
      </c>
      <c r="BK1158" s="136">
        <v>1203</v>
      </c>
      <c r="BL1158" s="136">
        <v>83</v>
      </c>
      <c r="BM1158" s="136">
        <v>6804</v>
      </c>
      <c r="BN1158" s="238">
        <v>54160</v>
      </c>
      <c r="BO1158" s="136">
        <v>13823</v>
      </c>
      <c r="BP1158" s="136">
        <v>20277.980100000001</v>
      </c>
      <c r="BQ1158" s="136">
        <v>7085.2736999999997</v>
      </c>
      <c r="BR1158" s="136">
        <v>77833.393299999996</v>
      </c>
      <c r="BS1158" s="136">
        <v>7678.8994000000002</v>
      </c>
      <c r="BT1158" s="136">
        <v>1307.8483000000001</v>
      </c>
      <c r="BU1158" s="136">
        <v>13964.760899999999</v>
      </c>
    </row>
    <row r="1159" spans="1:73">
      <c r="A1159" s="4" t="s">
        <v>106</v>
      </c>
      <c r="B1159" s="137">
        <v>36</v>
      </c>
      <c r="C1159" s="137">
        <v>2002</v>
      </c>
      <c r="D1159" s="190">
        <v>11407889</v>
      </c>
      <c r="E1159" s="141">
        <v>5516645</v>
      </c>
      <c r="F1159" s="141">
        <v>336340</v>
      </c>
      <c r="G1159" s="191">
        <v>5.7</v>
      </c>
      <c r="H1159" s="211">
        <v>20.821480000000001</v>
      </c>
      <c r="I1159" s="211">
        <v>11.43224</v>
      </c>
      <c r="J1159" s="211">
        <v>3.4031359999999999</v>
      </c>
      <c r="K1159" s="145">
        <v>412292</v>
      </c>
      <c r="L1159" s="198">
        <v>114</v>
      </c>
      <c r="M1159" s="199">
        <v>3.7</v>
      </c>
      <c r="N1159" s="140">
        <v>337415971</v>
      </c>
      <c r="O1159" s="145">
        <v>1995898</v>
      </c>
      <c r="P1159" s="145">
        <v>190998</v>
      </c>
      <c r="Q1159" s="145">
        <v>84031</v>
      </c>
      <c r="R1159" s="145">
        <v>734679</v>
      </c>
      <c r="S1159" s="145">
        <v>330844</v>
      </c>
      <c r="T1159" s="145">
        <v>305</v>
      </c>
      <c r="U1159" s="145">
        <v>373</v>
      </c>
      <c r="V1159" s="145">
        <v>461</v>
      </c>
      <c r="W1159" s="145">
        <v>135</v>
      </c>
      <c r="X1159" s="145">
        <v>248</v>
      </c>
      <c r="Y1159" s="145">
        <v>356</v>
      </c>
      <c r="Z1159" s="145">
        <v>452</v>
      </c>
      <c r="AA1159" s="136">
        <f>ROUND((T1159+X1159)-MAX(0.3*(T1159-134-354),0),0)</f>
        <v>553</v>
      </c>
      <c r="AB1159" s="136">
        <f>ROUND((U1159+Y1159)-MAX(0.3*(U1159-134-354),0),0)</f>
        <v>729</v>
      </c>
      <c r="AC1159" s="136">
        <f>ROUND((V1159+Z1159)-MAX(0.3*(V1159-134-354),0),0)</f>
        <v>913</v>
      </c>
      <c r="AD1159" s="203">
        <v>39115.083333333336</v>
      </c>
      <c r="AE1159" s="136">
        <v>545</v>
      </c>
      <c r="AF1159" s="136">
        <v>0</v>
      </c>
      <c r="AG1159" s="136">
        <f>SUM(AE1159:AF1159)</f>
        <v>545</v>
      </c>
      <c r="AH1159" s="136">
        <f>ROUND((AG1159+W1159)-MAX(0.3*(AG1159-134-354),0),0)</f>
        <v>663</v>
      </c>
      <c r="AI1159" s="203">
        <v>1099</v>
      </c>
      <c r="AJ1159" s="204">
        <v>9.8000000000000007</v>
      </c>
      <c r="AK1159" s="136">
        <v>0</v>
      </c>
      <c r="AL1159" s="136">
        <v>39</v>
      </c>
      <c r="AM1159" s="136">
        <v>59</v>
      </c>
      <c r="AN1159" s="6">
        <v>0.4</v>
      </c>
      <c r="AO1159" s="136">
        <v>12</v>
      </c>
      <c r="AP1159" s="136">
        <v>21</v>
      </c>
      <c r="AQ1159" s="6">
        <v>0.36</v>
      </c>
      <c r="AR1159" s="149">
        <v>7.6499999999999999E-2</v>
      </c>
      <c r="AS1159" s="149">
        <v>0.34</v>
      </c>
      <c r="AT1159" s="149">
        <v>0.4</v>
      </c>
      <c r="AU1159" s="149">
        <v>0.4</v>
      </c>
      <c r="AV1159" s="136">
        <v>376</v>
      </c>
      <c r="AW1159" s="136">
        <v>2506</v>
      </c>
      <c r="AX1159" s="136">
        <v>4140</v>
      </c>
      <c r="AY1159" s="136">
        <v>4140</v>
      </c>
      <c r="AZ1159" s="149">
        <v>7.6499999999999999E-2</v>
      </c>
      <c r="BA1159" s="149">
        <v>0.1598</v>
      </c>
      <c r="BB1159" s="149">
        <v>0.21060000000000001</v>
      </c>
      <c r="BC1159" s="149">
        <v>0.21060000000000001</v>
      </c>
      <c r="BD1159" s="138">
        <v>0</v>
      </c>
      <c r="BE1159" s="138"/>
      <c r="BF1159" s="138"/>
      <c r="BG1159" s="136">
        <v>0</v>
      </c>
      <c r="BH1159" s="6">
        <v>5.15</v>
      </c>
      <c r="BI1159" s="6">
        <v>4.25</v>
      </c>
      <c r="BJ1159" s="136">
        <v>241476</v>
      </c>
      <c r="BK1159" s="136">
        <v>16383</v>
      </c>
      <c r="BL1159" s="136">
        <v>2142</v>
      </c>
      <c r="BM1159" s="136">
        <v>222951</v>
      </c>
      <c r="BN1159" s="238">
        <v>1410736</v>
      </c>
      <c r="BO1159" s="136">
        <v>253923</v>
      </c>
      <c r="BP1159" s="136">
        <v>379682.58149999997</v>
      </c>
      <c r="BQ1159" s="136">
        <v>79983.757899999997</v>
      </c>
      <c r="BR1159" s="136">
        <v>1012718.5665</v>
      </c>
      <c r="BS1159" s="136">
        <v>152413.57949999999</v>
      </c>
      <c r="BT1159" s="136">
        <v>13142.629800000001</v>
      </c>
      <c r="BU1159" s="136">
        <v>195700.82699999999</v>
      </c>
    </row>
    <row r="1160" spans="1:73">
      <c r="A1160" s="4" t="s">
        <v>107</v>
      </c>
      <c r="B1160" s="137">
        <v>37</v>
      </c>
      <c r="C1160" s="137">
        <v>2002</v>
      </c>
      <c r="D1160" s="190">
        <v>3489080</v>
      </c>
      <c r="E1160" s="141">
        <v>1608106</v>
      </c>
      <c r="F1160" s="141">
        <v>78462</v>
      </c>
      <c r="G1160" s="191">
        <v>4.7</v>
      </c>
      <c r="H1160" s="211">
        <v>28.258579999999998</v>
      </c>
      <c r="I1160" s="211">
        <v>16.453379999999999</v>
      </c>
      <c r="J1160" s="211">
        <v>6.1009399999999996</v>
      </c>
      <c r="K1160" s="145">
        <v>99725</v>
      </c>
      <c r="L1160" s="198">
        <v>61</v>
      </c>
      <c r="M1160" s="199">
        <v>6.7</v>
      </c>
      <c r="N1160" s="140">
        <v>89658607</v>
      </c>
      <c r="O1160" s="145">
        <v>206002</v>
      </c>
      <c r="P1160" s="145">
        <v>36923</v>
      </c>
      <c r="Q1160" s="145">
        <v>14801</v>
      </c>
      <c r="R1160" s="145">
        <v>316684</v>
      </c>
      <c r="S1160" s="145">
        <v>129934</v>
      </c>
      <c r="T1160" s="145">
        <v>225</v>
      </c>
      <c r="U1160" s="145">
        <v>292</v>
      </c>
      <c r="V1160" s="145">
        <v>361</v>
      </c>
      <c r="W1160" s="145">
        <v>135</v>
      </c>
      <c r="X1160" s="145">
        <v>248</v>
      </c>
      <c r="Y1160" s="145">
        <v>356</v>
      </c>
      <c r="Z1160" s="145">
        <v>452</v>
      </c>
      <c r="AA1160" s="136">
        <f>ROUND((T1160+X1160)-MAX(0.3*(T1160-134-354),0),0)</f>
        <v>473</v>
      </c>
      <c r="AB1160" s="136">
        <f>ROUND((U1160+Y1160)-MAX(0.3*(U1160-134-354),0),0)</f>
        <v>648</v>
      </c>
      <c r="AC1160" s="136">
        <f>ROUND((V1160+Z1160)-MAX(0.3*(V1160-134-354),0),0)</f>
        <v>813</v>
      </c>
      <c r="AD1160" s="203">
        <v>6431.833333333333</v>
      </c>
      <c r="AE1160" s="136">
        <v>545</v>
      </c>
      <c r="AF1160" s="136">
        <v>53</v>
      </c>
      <c r="AG1160" s="136">
        <f>SUM(AE1160:AF1160)</f>
        <v>598</v>
      </c>
      <c r="AH1160" s="136">
        <f>ROUND((AG1160+W1160)-MAX(0.3*(AG1160-134-354),0),0)</f>
        <v>700</v>
      </c>
      <c r="AI1160" s="203">
        <v>489</v>
      </c>
      <c r="AJ1160" s="204">
        <v>14.1</v>
      </c>
      <c r="AK1160" s="136">
        <v>0</v>
      </c>
      <c r="AL1160" s="136">
        <v>61</v>
      </c>
      <c r="AM1160" s="136">
        <v>40</v>
      </c>
      <c r="AN1160" s="6">
        <v>0.6</v>
      </c>
      <c r="AO1160" s="136">
        <v>33</v>
      </c>
      <c r="AP1160" s="136">
        <v>15</v>
      </c>
      <c r="AQ1160" s="6">
        <v>0.69</v>
      </c>
      <c r="AR1160" s="149">
        <v>7.6499999999999999E-2</v>
      </c>
      <c r="AS1160" s="149">
        <v>0.34</v>
      </c>
      <c r="AT1160" s="149">
        <v>0.4</v>
      </c>
      <c r="AU1160" s="149">
        <v>0.4</v>
      </c>
      <c r="AV1160" s="136">
        <v>376</v>
      </c>
      <c r="AW1160" s="136">
        <v>2506</v>
      </c>
      <c r="AX1160" s="136">
        <v>4140</v>
      </c>
      <c r="AY1160" s="136">
        <v>4140</v>
      </c>
      <c r="AZ1160" s="149">
        <v>7.6499999999999999E-2</v>
      </c>
      <c r="BA1160" s="149">
        <v>0.1598</v>
      </c>
      <c r="BB1160" s="149">
        <v>0.21060000000000001</v>
      </c>
      <c r="BC1160" s="149">
        <v>0.21060000000000001</v>
      </c>
      <c r="BD1160" s="138">
        <v>0.05</v>
      </c>
      <c r="BE1160" s="138"/>
      <c r="BF1160" s="138"/>
      <c r="BG1160" s="136">
        <v>1</v>
      </c>
      <c r="BH1160" s="6">
        <v>5.15</v>
      </c>
      <c r="BI1160" s="6">
        <v>5.15</v>
      </c>
      <c r="BJ1160" s="136">
        <v>73630</v>
      </c>
      <c r="BK1160" s="136">
        <v>9520</v>
      </c>
      <c r="BL1160" s="136">
        <v>812</v>
      </c>
      <c r="BM1160" s="136">
        <v>63298</v>
      </c>
      <c r="BN1160" s="238">
        <v>495743</v>
      </c>
      <c r="BO1160" s="136">
        <v>109391</v>
      </c>
      <c r="BP1160" s="136">
        <v>188084.50769999999</v>
      </c>
      <c r="BQ1160" s="136">
        <v>44566.724499999997</v>
      </c>
      <c r="BR1160" s="136">
        <v>377267.6495</v>
      </c>
      <c r="BS1160" s="136">
        <v>105865.78720000001</v>
      </c>
      <c r="BT1160" s="136">
        <v>16814.466700000001</v>
      </c>
      <c r="BU1160" s="136">
        <v>152298.57370000001</v>
      </c>
    </row>
    <row r="1161" spans="1:73">
      <c r="A1161" s="4" t="s">
        <v>108</v>
      </c>
      <c r="B1161" s="137">
        <v>38</v>
      </c>
      <c r="C1161" s="137">
        <v>2002</v>
      </c>
      <c r="D1161" s="190">
        <v>3513424</v>
      </c>
      <c r="E1161" s="141">
        <v>1697237</v>
      </c>
      <c r="F1161" s="141">
        <v>138088</v>
      </c>
      <c r="G1161" s="191">
        <v>7.5</v>
      </c>
      <c r="H1161" s="211">
        <v>25.455159999999999</v>
      </c>
      <c r="I1161" s="211">
        <v>14.66403</v>
      </c>
      <c r="J1161" s="211">
        <v>3.9617140000000002</v>
      </c>
      <c r="K1161" s="145">
        <v>122170</v>
      </c>
      <c r="L1161" s="198">
        <v>76</v>
      </c>
      <c r="M1161" s="199">
        <v>8.6</v>
      </c>
      <c r="N1161" s="140">
        <v>101591994</v>
      </c>
      <c r="O1161" s="145">
        <v>402402</v>
      </c>
      <c r="P1161" s="145">
        <v>40916</v>
      </c>
      <c r="Q1161" s="145">
        <v>17946</v>
      </c>
      <c r="R1161" s="145">
        <v>359138</v>
      </c>
      <c r="S1161" s="145">
        <v>177291</v>
      </c>
      <c r="T1161" s="145">
        <v>395</v>
      </c>
      <c r="U1161" s="145">
        <v>460</v>
      </c>
      <c r="V1161" s="145">
        <v>565</v>
      </c>
      <c r="W1161" s="145">
        <v>135</v>
      </c>
      <c r="X1161" s="145">
        <v>248</v>
      </c>
      <c r="Y1161" s="145">
        <v>356</v>
      </c>
      <c r="Z1161" s="145">
        <v>452</v>
      </c>
      <c r="AA1161" s="136">
        <f>ROUND((T1161+X1161)-MAX(0.3*(T1161-134-354),0),0)</f>
        <v>643</v>
      </c>
      <c r="AB1161" s="136">
        <f>ROUND((U1161+Y1161)-MAX(0.3*(U1161-134-354),0),0)</f>
        <v>816</v>
      </c>
      <c r="AC1161" s="136">
        <f>ROUND((V1161+Z1161)-MAX(0.3*(V1161-134-354),0),0)</f>
        <v>994</v>
      </c>
      <c r="AD1161" s="203">
        <v>7656.416666666667</v>
      </c>
      <c r="AE1161" s="136">
        <v>545</v>
      </c>
      <c r="AF1161" s="136">
        <v>2</v>
      </c>
      <c r="AG1161" s="136">
        <f>SUM(AE1161:AF1161)</f>
        <v>547</v>
      </c>
      <c r="AH1161" s="136">
        <f>ROUND((AG1161+W1161)-MAX(0.3*(AG1161-134-354),0),0)</f>
        <v>664</v>
      </c>
      <c r="AI1161" s="203">
        <v>380</v>
      </c>
      <c r="AJ1161" s="204">
        <v>10.9</v>
      </c>
      <c r="AK1161" s="136">
        <v>1</v>
      </c>
      <c r="AL1161" s="136">
        <v>25</v>
      </c>
      <c r="AM1161" s="136">
        <v>35</v>
      </c>
      <c r="AN1161" s="6">
        <v>0.42</v>
      </c>
      <c r="AO1161" s="136">
        <v>13</v>
      </c>
      <c r="AP1161" s="136">
        <v>17</v>
      </c>
      <c r="AQ1161" s="6">
        <v>0.43</v>
      </c>
      <c r="AR1161" s="149">
        <v>7.6499999999999999E-2</v>
      </c>
      <c r="AS1161" s="149">
        <v>0.34</v>
      </c>
      <c r="AT1161" s="149">
        <v>0.4</v>
      </c>
      <c r="AU1161" s="149">
        <v>0.4</v>
      </c>
      <c r="AV1161" s="136">
        <v>376</v>
      </c>
      <c r="AW1161" s="136">
        <v>2506</v>
      </c>
      <c r="AX1161" s="136">
        <v>4140</v>
      </c>
      <c r="AY1161" s="136">
        <v>4140</v>
      </c>
      <c r="AZ1161" s="149">
        <v>7.6499999999999999E-2</v>
      </c>
      <c r="BA1161" s="149">
        <v>0.1598</v>
      </c>
      <c r="BB1161" s="149">
        <v>0.21060000000000001</v>
      </c>
      <c r="BC1161" s="149">
        <v>0.21060000000000001</v>
      </c>
      <c r="BD1161" s="138">
        <v>0.05</v>
      </c>
      <c r="BE1161" s="138"/>
      <c r="BF1161" s="138"/>
      <c r="BG1161" s="136">
        <v>0</v>
      </c>
      <c r="BH1161" s="6">
        <v>5.15</v>
      </c>
      <c r="BI1161" s="6">
        <v>6.5</v>
      </c>
      <c r="BJ1161" s="136">
        <v>56218</v>
      </c>
      <c r="BK1161" s="136">
        <v>7580</v>
      </c>
      <c r="BL1161" s="136">
        <v>633</v>
      </c>
      <c r="BM1161" s="136">
        <v>48005</v>
      </c>
      <c r="BN1161" s="238">
        <v>453337</v>
      </c>
      <c r="BO1161" s="136">
        <v>97058</v>
      </c>
      <c r="BP1161" s="136">
        <v>125981.2898</v>
      </c>
      <c r="BQ1161" s="136">
        <v>30096.624100000001</v>
      </c>
      <c r="BR1161" s="136">
        <v>267594.51040000003</v>
      </c>
      <c r="BS1161" s="136">
        <v>72230.569699999993</v>
      </c>
      <c r="BT1161" s="136">
        <v>10176.4748</v>
      </c>
      <c r="BU1161" s="136">
        <v>105602.4212</v>
      </c>
    </row>
    <row r="1162" spans="1:73">
      <c r="A1162" s="4" t="s">
        <v>109</v>
      </c>
      <c r="B1162" s="137">
        <v>39</v>
      </c>
      <c r="C1162" s="137">
        <v>2002</v>
      </c>
      <c r="D1162" s="190">
        <v>12331031</v>
      </c>
      <c r="E1162" s="141">
        <v>5868607</v>
      </c>
      <c r="F1162" s="141">
        <v>350036</v>
      </c>
      <c r="G1162" s="191">
        <v>5.6</v>
      </c>
      <c r="H1162" s="211">
        <v>20.677320000000002</v>
      </c>
      <c r="I1162" s="211">
        <v>11.89992</v>
      </c>
      <c r="J1162" s="211">
        <v>2.7348129999999999</v>
      </c>
      <c r="K1162" s="145">
        <v>441444</v>
      </c>
      <c r="L1162" s="198">
        <v>202</v>
      </c>
      <c r="M1162" s="199">
        <v>6.7</v>
      </c>
      <c r="N1162" s="140">
        <v>393464126</v>
      </c>
      <c r="O1162" s="145">
        <v>258392</v>
      </c>
      <c r="P1162" s="145">
        <v>210528</v>
      </c>
      <c r="Q1162" s="145">
        <v>80587</v>
      </c>
      <c r="R1162" s="145">
        <v>766615</v>
      </c>
      <c r="S1162" s="145">
        <v>350838</v>
      </c>
      <c r="T1162" s="145">
        <v>330</v>
      </c>
      <c r="U1162" s="145">
        <v>421</v>
      </c>
      <c r="V1162" s="145">
        <v>514</v>
      </c>
      <c r="W1162" s="145">
        <v>135</v>
      </c>
      <c r="X1162" s="145">
        <v>248</v>
      </c>
      <c r="Y1162" s="145">
        <v>356</v>
      </c>
      <c r="Z1162" s="145">
        <v>452</v>
      </c>
      <c r="AA1162" s="136">
        <f>ROUND((T1162+X1162)-MAX(0.3*(T1162-134-354),0),0)</f>
        <v>578</v>
      </c>
      <c r="AB1162" s="136">
        <f>ROUND((U1162+Y1162)-MAX(0.3*(U1162-134-354),0),0)</f>
        <v>777</v>
      </c>
      <c r="AC1162" s="136">
        <f>ROUND((V1162+Z1162)-MAX(0.3*(V1162-134-354),0),0)</f>
        <v>958</v>
      </c>
      <c r="AD1162" s="203">
        <v>28165.833333333332</v>
      </c>
      <c r="AE1162" s="136">
        <v>545</v>
      </c>
      <c r="AF1162" s="136">
        <v>27</v>
      </c>
      <c r="AG1162" s="136">
        <f>SUM(AE1162:AF1162)</f>
        <v>572</v>
      </c>
      <c r="AH1162" s="136">
        <f>ROUND((AG1162+W1162)-MAX(0.3*(AG1162-134-354),0),0)</f>
        <v>682</v>
      </c>
      <c r="AI1162" s="203">
        <v>1152</v>
      </c>
      <c r="AJ1162" s="204">
        <v>9.5</v>
      </c>
      <c r="AK1162" s="136">
        <v>1</v>
      </c>
      <c r="AL1162" s="136">
        <v>100</v>
      </c>
      <c r="AM1162" s="136">
        <v>103</v>
      </c>
      <c r="AN1162" s="6">
        <v>0.49</v>
      </c>
      <c r="AO1162" s="136">
        <v>20</v>
      </c>
      <c r="AP1162" s="136">
        <v>30</v>
      </c>
      <c r="AQ1162" s="6">
        <v>0.4</v>
      </c>
      <c r="AR1162" s="149">
        <v>7.6499999999999999E-2</v>
      </c>
      <c r="AS1162" s="149">
        <v>0.34</v>
      </c>
      <c r="AT1162" s="149">
        <v>0.4</v>
      </c>
      <c r="AU1162" s="149">
        <v>0.4</v>
      </c>
      <c r="AV1162" s="136">
        <v>376</v>
      </c>
      <c r="AW1162" s="136">
        <v>2506</v>
      </c>
      <c r="AX1162" s="136">
        <v>4140</v>
      </c>
      <c r="AY1162" s="136">
        <v>4140</v>
      </c>
      <c r="AZ1162" s="149">
        <v>7.6499999999999999E-2</v>
      </c>
      <c r="BA1162" s="149">
        <v>0.1598</v>
      </c>
      <c r="BB1162" s="149">
        <v>0.21060000000000001</v>
      </c>
      <c r="BC1162" s="149">
        <v>0.21060000000000001</v>
      </c>
      <c r="BD1162" s="138">
        <v>0</v>
      </c>
      <c r="BE1162" s="138"/>
      <c r="BF1162" s="138"/>
      <c r="BG1162" s="136">
        <v>0</v>
      </c>
      <c r="BH1162" s="6">
        <v>5.15</v>
      </c>
      <c r="BI1162" s="6">
        <v>5.15</v>
      </c>
      <c r="BJ1162" s="136">
        <v>301981</v>
      </c>
      <c r="BK1162" s="136">
        <v>34156</v>
      </c>
      <c r="BL1162" s="136">
        <v>2374</v>
      </c>
      <c r="BM1162" s="136">
        <v>265451</v>
      </c>
      <c r="BN1162" s="238">
        <v>1420971</v>
      </c>
      <c r="BO1162" s="136">
        <v>222879</v>
      </c>
      <c r="BP1162" s="136">
        <v>376272.51659999997</v>
      </c>
      <c r="BQ1162" s="136">
        <v>84700.295599999998</v>
      </c>
      <c r="BR1162" s="136">
        <v>1041176.6751</v>
      </c>
      <c r="BS1162" s="136">
        <v>146486.5442</v>
      </c>
      <c r="BT1162" s="136">
        <v>16103.164500000001</v>
      </c>
      <c r="BU1162" s="136">
        <v>205515.40220000001</v>
      </c>
    </row>
    <row r="1163" spans="1:73">
      <c r="A1163" s="4" t="s">
        <v>110</v>
      </c>
      <c r="B1163" s="137">
        <v>40</v>
      </c>
      <c r="C1163" s="137">
        <v>2002</v>
      </c>
      <c r="D1163" s="190">
        <v>1065995</v>
      </c>
      <c r="E1163" s="141">
        <v>522832</v>
      </c>
      <c r="F1163" s="141">
        <v>27424</v>
      </c>
      <c r="G1163" s="191">
        <v>5</v>
      </c>
      <c r="H1163" s="211">
        <v>16.88231</v>
      </c>
      <c r="I1163" s="211">
        <v>9.9937249999999995</v>
      </c>
      <c r="J1163" s="211">
        <v>2.5138850000000001</v>
      </c>
      <c r="K1163" s="145">
        <v>38173</v>
      </c>
      <c r="L1163" s="198">
        <v>3</v>
      </c>
      <c r="M1163" s="199">
        <v>1.3</v>
      </c>
      <c r="N1163" s="140">
        <v>34889728</v>
      </c>
      <c r="O1163" s="145">
        <v>11945</v>
      </c>
      <c r="P1163" s="145">
        <v>38957</v>
      </c>
      <c r="Q1163" s="145">
        <v>14405</v>
      </c>
      <c r="R1163" s="145">
        <v>71933</v>
      </c>
      <c r="S1163" s="145">
        <v>33370</v>
      </c>
      <c r="T1163" s="145">
        <v>449</v>
      </c>
      <c r="U1163" s="145">
        <v>554</v>
      </c>
      <c r="V1163" s="145">
        <v>634</v>
      </c>
      <c r="W1163" s="145">
        <v>135</v>
      </c>
      <c r="X1163" s="145">
        <v>248</v>
      </c>
      <c r="Y1163" s="145">
        <v>356</v>
      </c>
      <c r="Z1163" s="145">
        <v>452</v>
      </c>
      <c r="AA1163" s="136">
        <f>ROUND((T1163+X1163)-MAX(0.3*(T1163-134-354),0),0)</f>
        <v>697</v>
      </c>
      <c r="AB1163" s="136">
        <f>ROUND((U1163+Y1163)-MAX(0.3*(U1163-134-354),0),0)</f>
        <v>890</v>
      </c>
      <c r="AC1163" s="136">
        <f>ROUND((V1163+Z1163)-MAX(0.3*(V1163-134-354),0),0)</f>
        <v>1042</v>
      </c>
      <c r="AD1163" s="203">
        <v>2877</v>
      </c>
      <c r="AE1163" s="136">
        <v>545</v>
      </c>
      <c r="AF1163" s="136">
        <v>64</v>
      </c>
      <c r="AG1163" s="136">
        <f>SUM(AE1163:AF1163)</f>
        <v>609</v>
      </c>
      <c r="AH1163" s="136">
        <f>ROUND((AG1163+W1163)-MAX(0.3*(AG1163-134-354),0),0)</f>
        <v>708</v>
      </c>
      <c r="AI1163" s="203">
        <v>116</v>
      </c>
      <c r="AJ1163" s="204">
        <v>11</v>
      </c>
      <c r="AK1163" s="136">
        <v>0</v>
      </c>
      <c r="AL1163" s="136">
        <v>85</v>
      </c>
      <c r="AM1163" s="136">
        <v>12</v>
      </c>
      <c r="AN1163" s="6">
        <v>0.88</v>
      </c>
      <c r="AO1163" s="136">
        <v>42</v>
      </c>
      <c r="AP1163" s="136">
        <v>8</v>
      </c>
      <c r="AQ1163" s="6">
        <v>0.84</v>
      </c>
      <c r="AR1163" s="149">
        <v>7.6499999999999999E-2</v>
      </c>
      <c r="AS1163" s="149">
        <v>0.34</v>
      </c>
      <c r="AT1163" s="149">
        <v>0.4</v>
      </c>
      <c r="AU1163" s="149">
        <v>0.4</v>
      </c>
      <c r="AV1163" s="136">
        <v>376</v>
      </c>
      <c r="AW1163" s="136">
        <v>2506</v>
      </c>
      <c r="AX1163" s="136">
        <v>4140</v>
      </c>
      <c r="AY1163" s="136">
        <v>4140</v>
      </c>
      <c r="AZ1163" s="149">
        <v>7.6499999999999999E-2</v>
      </c>
      <c r="BA1163" s="149">
        <v>0.1598</v>
      </c>
      <c r="BB1163" s="149">
        <v>0.21060000000000001</v>
      </c>
      <c r="BC1163" s="149">
        <v>0.21060000000000001</v>
      </c>
      <c r="BD1163" s="138">
        <v>0.25</v>
      </c>
      <c r="BE1163" s="138"/>
      <c r="BF1163" s="138"/>
      <c r="BG1163" s="136">
        <v>0</v>
      </c>
      <c r="BH1163" s="6">
        <v>5.15</v>
      </c>
      <c r="BI1163" s="6">
        <v>6.15</v>
      </c>
      <c r="BJ1163" s="136">
        <v>28747</v>
      </c>
      <c r="BK1163" s="136">
        <v>4349</v>
      </c>
      <c r="BL1163" s="136">
        <v>204</v>
      </c>
      <c r="BM1163" s="136">
        <v>24194</v>
      </c>
      <c r="BN1163" s="238">
        <v>172773</v>
      </c>
      <c r="BO1163" s="136">
        <v>22451</v>
      </c>
      <c r="BP1163" s="136">
        <v>35507.664100000002</v>
      </c>
      <c r="BQ1163" s="136">
        <v>5099.0261</v>
      </c>
      <c r="BR1163" s="136">
        <v>68801.510299999994</v>
      </c>
      <c r="BS1163" s="136">
        <v>13933.759099999999</v>
      </c>
      <c r="BT1163" s="136">
        <v>941.33969999999999</v>
      </c>
      <c r="BU1163" s="136">
        <v>17102.241399999999</v>
      </c>
    </row>
    <row r="1164" spans="1:73">
      <c r="A1164" s="4" t="s">
        <v>111</v>
      </c>
      <c r="B1164" s="137">
        <v>41</v>
      </c>
      <c r="C1164" s="137">
        <v>2002</v>
      </c>
      <c r="D1164" s="190">
        <v>4107795</v>
      </c>
      <c r="E1164" s="141">
        <v>1835823</v>
      </c>
      <c r="F1164" s="141">
        <v>113312</v>
      </c>
      <c r="G1164" s="191">
        <v>5.8</v>
      </c>
      <c r="H1164" s="211">
        <v>23.13064</v>
      </c>
      <c r="I1164" s="211">
        <v>14.90605</v>
      </c>
      <c r="J1164" s="211">
        <v>3.9764819999999999</v>
      </c>
      <c r="K1164" s="145">
        <v>125689</v>
      </c>
      <c r="L1164" s="198">
        <v>60</v>
      </c>
      <c r="M1164" s="199">
        <v>5.8</v>
      </c>
      <c r="N1164" s="140">
        <v>106587924</v>
      </c>
      <c r="O1164" s="145">
        <v>192709</v>
      </c>
      <c r="P1164" s="145">
        <v>53255</v>
      </c>
      <c r="Q1164" s="145">
        <v>21545</v>
      </c>
      <c r="R1164" s="145">
        <v>379310</v>
      </c>
      <c r="S1164" s="145">
        <v>154584</v>
      </c>
      <c r="T1164" s="145">
        <v>162</v>
      </c>
      <c r="U1164" s="145">
        <v>205</v>
      </c>
      <c r="V1164" s="145">
        <v>245</v>
      </c>
      <c r="W1164" s="145">
        <v>135</v>
      </c>
      <c r="X1164" s="145">
        <v>248</v>
      </c>
      <c r="Y1164" s="145">
        <v>356</v>
      </c>
      <c r="Z1164" s="145">
        <v>452</v>
      </c>
      <c r="AA1164" s="136">
        <f>ROUND((T1164+X1164)-MAX(0.3*(T1164-134-354),0),0)</f>
        <v>410</v>
      </c>
      <c r="AB1164" s="136">
        <f>ROUND((U1164+Y1164)-MAX(0.3*(U1164-134-354),0),0)</f>
        <v>561</v>
      </c>
      <c r="AC1164" s="136">
        <f>ROUND((V1164+Z1164)-MAX(0.3*(V1164-134-354),0),0)</f>
        <v>697</v>
      </c>
      <c r="AD1164" s="203">
        <v>8781.3333333333339</v>
      </c>
      <c r="AE1164" s="136">
        <v>545</v>
      </c>
      <c r="AF1164" s="136">
        <v>0</v>
      </c>
      <c r="AG1164" s="136">
        <f>SUM(AE1164:AF1164)</f>
        <v>545</v>
      </c>
      <c r="AH1164" s="136">
        <f>ROUND((AG1164+W1164)-MAX(0.3*(AG1164-134-354),0),0)</f>
        <v>663</v>
      </c>
      <c r="AI1164" s="203">
        <v>568</v>
      </c>
      <c r="AJ1164" s="204">
        <v>14.3</v>
      </c>
      <c r="AK1164" s="136">
        <v>1</v>
      </c>
      <c r="AL1164" s="136">
        <v>57</v>
      </c>
      <c r="AM1164" s="136">
        <v>67</v>
      </c>
      <c r="AN1164" s="6">
        <v>0.46</v>
      </c>
      <c r="AO1164" s="136">
        <v>24</v>
      </c>
      <c r="AP1164" s="136">
        <v>22</v>
      </c>
      <c r="AQ1164" s="6">
        <v>0.52</v>
      </c>
      <c r="AR1164" s="149">
        <v>7.6499999999999999E-2</v>
      </c>
      <c r="AS1164" s="149">
        <v>0.34</v>
      </c>
      <c r="AT1164" s="149">
        <v>0.4</v>
      </c>
      <c r="AU1164" s="149">
        <v>0.4</v>
      </c>
      <c r="AV1164" s="136">
        <v>376</v>
      </c>
      <c r="AW1164" s="136">
        <v>2506</v>
      </c>
      <c r="AX1164" s="136">
        <v>4140</v>
      </c>
      <c r="AY1164" s="136">
        <v>4140</v>
      </c>
      <c r="AZ1164" s="149">
        <v>7.6499999999999999E-2</v>
      </c>
      <c r="BA1164" s="149">
        <v>0.1598</v>
      </c>
      <c r="BB1164" s="149">
        <v>0.21060000000000001</v>
      </c>
      <c r="BC1164" s="149">
        <v>0.21060000000000001</v>
      </c>
      <c r="BD1164" s="138">
        <v>0</v>
      </c>
      <c r="BE1164" s="138"/>
      <c r="BF1164" s="138"/>
      <c r="BG1164" s="136">
        <v>0</v>
      </c>
      <c r="BH1164" s="6">
        <v>5.15</v>
      </c>
      <c r="BI1164" s="6">
        <v>5.15</v>
      </c>
      <c r="BJ1164" s="136">
        <v>105888</v>
      </c>
      <c r="BK1164" s="136">
        <v>14860</v>
      </c>
      <c r="BL1164" s="136">
        <v>1535</v>
      </c>
      <c r="BM1164" s="136">
        <v>89493</v>
      </c>
      <c r="BN1164" s="238">
        <v>794119</v>
      </c>
      <c r="BO1164" s="136">
        <v>109575</v>
      </c>
      <c r="BP1164" s="136">
        <v>249816.7751</v>
      </c>
      <c r="BQ1164" s="136">
        <v>41491.923600000002</v>
      </c>
      <c r="BR1164" s="136">
        <v>469483.03970000002</v>
      </c>
      <c r="BS1164" s="136">
        <v>133782.54610000001</v>
      </c>
      <c r="BT1164" s="136">
        <v>13648.208000000001</v>
      </c>
      <c r="BU1164" s="136">
        <v>171948.10019999999</v>
      </c>
    </row>
    <row r="1165" spans="1:73">
      <c r="A1165" s="4" t="s">
        <v>112</v>
      </c>
      <c r="B1165" s="137">
        <v>42</v>
      </c>
      <c r="C1165" s="137">
        <v>2002</v>
      </c>
      <c r="D1165" s="190">
        <v>760020</v>
      </c>
      <c r="E1165" s="141">
        <v>404239</v>
      </c>
      <c r="F1165" s="141">
        <v>13278</v>
      </c>
      <c r="G1165" s="191">
        <v>3.2</v>
      </c>
      <c r="H1165" s="211">
        <v>17.264289999999999</v>
      </c>
      <c r="I1165" s="211">
        <v>10.62757</v>
      </c>
      <c r="J1165" s="211">
        <v>2.1213880000000001</v>
      </c>
      <c r="K1165" s="145">
        <v>27224</v>
      </c>
      <c r="L1165" s="200">
        <v>9</v>
      </c>
      <c r="M1165" s="199">
        <v>4.2</v>
      </c>
      <c r="N1165" s="140">
        <v>21170798</v>
      </c>
      <c r="O1165" s="145">
        <v>8713</v>
      </c>
      <c r="P1165" s="145">
        <v>6603</v>
      </c>
      <c r="Q1165" s="145">
        <v>2851</v>
      </c>
      <c r="R1165" s="145">
        <v>47663</v>
      </c>
      <c r="S1165" s="145">
        <v>18474</v>
      </c>
      <c r="T1165" s="145">
        <v>380</v>
      </c>
      <c r="U1165" s="145">
        <v>469</v>
      </c>
      <c r="V1165" s="145">
        <v>478</v>
      </c>
      <c r="W1165" s="145">
        <v>135</v>
      </c>
      <c r="X1165" s="145">
        <v>248</v>
      </c>
      <c r="Y1165" s="145">
        <v>356</v>
      </c>
      <c r="Z1165" s="145">
        <v>452</v>
      </c>
      <c r="AA1165" s="136">
        <f>ROUND((T1165+X1165)-MAX(0.3*(T1165-134-354),0),0)</f>
        <v>628</v>
      </c>
      <c r="AB1165" s="136">
        <f>ROUND((U1165+Y1165)-MAX(0.3*(U1165-134-354),0),0)</f>
        <v>825</v>
      </c>
      <c r="AC1165" s="136">
        <f>ROUND((V1165+Z1165)-MAX(0.3*(V1165-134-354),0),0)</f>
        <v>930</v>
      </c>
      <c r="AD1165" s="203">
        <v>1638.1666666666667</v>
      </c>
      <c r="AE1165" s="136">
        <v>545</v>
      </c>
      <c r="AF1165" s="136">
        <v>15</v>
      </c>
      <c r="AG1165" s="136">
        <f>SUM(AE1165:AF1165)</f>
        <v>560</v>
      </c>
      <c r="AH1165" s="136">
        <f>ROUND((AG1165+W1165)-MAX(0.3*(AG1165-134-354),0),0)</f>
        <v>673</v>
      </c>
      <c r="AI1165" s="203">
        <v>85</v>
      </c>
      <c r="AJ1165" s="204">
        <v>11.5</v>
      </c>
      <c r="AK1165" s="136">
        <v>0</v>
      </c>
      <c r="AL1165" s="136">
        <v>19</v>
      </c>
      <c r="AM1165" s="136">
        <v>51</v>
      </c>
      <c r="AN1165" s="6">
        <v>0.27</v>
      </c>
      <c r="AO1165" s="136">
        <v>13</v>
      </c>
      <c r="AP1165" s="136">
        <v>22</v>
      </c>
      <c r="AQ1165" s="6">
        <v>0.37</v>
      </c>
      <c r="AR1165" s="149">
        <v>7.6499999999999999E-2</v>
      </c>
      <c r="AS1165" s="149">
        <v>0.34</v>
      </c>
      <c r="AT1165" s="149">
        <v>0.4</v>
      </c>
      <c r="AU1165" s="149">
        <v>0.4</v>
      </c>
      <c r="AV1165" s="136">
        <v>376</v>
      </c>
      <c r="AW1165" s="136">
        <v>2506</v>
      </c>
      <c r="AX1165" s="136">
        <v>4140</v>
      </c>
      <c r="AY1165" s="136">
        <v>4140</v>
      </c>
      <c r="AZ1165" s="149">
        <v>7.6499999999999999E-2</v>
      </c>
      <c r="BA1165" s="149">
        <v>0.1598</v>
      </c>
      <c r="BB1165" s="149">
        <v>0.21060000000000001</v>
      </c>
      <c r="BC1165" s="149">
        <v>0.21060000000000001</v>
      </c>
      <c r="BD1165" s="138">
        <v>0</v>
      </c>
      <c r="BE1165" s="138"/>
      <c r="BF1165" s="138"/>
      <c r="BG1165" s="136">
        <v>0</v>
      </c>
      <c r="BH1165" s="6">
        <v>5.15</v>
      </c>
      <c r="BI1165" s="6">
        <v>5.15</v>
      </c>
      <c r="BJ1165" s="136">
        <v>12666</v>
      </c>
      <c r="BK1165" s="136">
        <v>1852</v>
      </c>
      <c r="BL1165" s="136">
        <v>105</v>
      </c>
      <c r="BM1165" s="136">
        <v>10709</v>
      </c>
      <c r="BN1165" s="238">
        <v>90019</v>
      </c>
      <c r="BO1165" s="136">
        <v>20278</v>
      </c>
      <c r="BP1165" s="136">
        <v>32115.412700000001</v>
      </c>
      <c r="BQ1165" s="136">
        <v>10526.412899999999</v>
      </c>
      <c r="BR1165" s="136">
        <v>103479.5637</v>
      </c>
      <c r="BS1165" s="136">
        <v>13204.4943</v>
      </c>
      <c r="BT1165" s="136">
        <v>1757.3279</v>
      </c>
      <c r="BU1165" s="136">
        <v>18914.898700000002</v>
      </c>
    </row>
    <row r="1166" spans="1:73">
      <c r="A1166" s="4" t="s">
        <v>113</v>
      </c>
      <c r="B1166" s="137">
        <v>43</v>
      </c>
      <c r="C1166" s="137">
        <v>2002</v>
      </c>
      <c r="D1166" s="190">
        <v>5795918</v>
      </c>
      <c r="E1166" s="141">
        <v>2756086</v>
      </c>
      <c r="F1166" s="141">
        <v>150505</v>
      </c>
      <c r="G1166" s="191">
        <v>5.2</v>
      </c>
      <c r="H1166" s="211">
        <v>17.07846</v>
      </c>
      <c r="I1166" s="211">
        <v>10.06663</v>
      </c>
      <c r="J1166" s="211">
        <v>2.3977629999999999</v>
      </c>
      <c r="K1166" s="145">
        <v>197400</v>
      </c>
      <c r="L1166" s="198">
        <v>77</v>
      </c>
      <c r="M1166" s="199">
        <v>5.3</v>
      </c>
      <c r="N1166" s="140">
        <v>162808694</v>
      </c>
      <c r="O1166" s="145">
        <v>77596</v>
      </c>
      <c r="P1166" s="145">
        <v>164631</v>
      </c>
      <c r="Q1166" s="145">
        <v>63036</v>
      </c>
      <c r="R1166" s="145">
        <v>598012</v>
      </c>
      <c r="S1166" s="145">
        <v>255900</v>
      </c>
      <c r="T1166" s="145">
        <v>142</v>
      </c>
      <c r="U1166" s="145">
        <v>185</v>
      </c>
      <c r="V1166" s="145">
        <v>226</v>
      </c>
      <c r="W1166" s="145">
        <v>135</v>
      </c>
      <c r="X1166" s="145">
        <v>248</v>
      </c>
      <c r="Y1166" s="145">
        <v>356</v>
      </c>
      <c r="Z1166" s="145">
        <v>452</v>
      </c>
      <c r="AA1166" s="136">
        <f>ROUND((T1166+X1166)-MAX(0.3*(T1166-134-354),0),0)</f>
        <v>390</v>
      </c>
      <c r="AB1166" s="136">
        <f>ROUND((U1166+Y1166)-MAX(0.3*(U1166-134-354),0),0)</f>
        <v>541</v>
      </c>
      <c r="AC1166" s="136">
        <f>ROUND((V1166+Z1166)-MAX(0.3*(V1166-134-354),0),0)</f>
        <v>678</v>
      </c>
      <c r="AD1166" s="203">
        <v>18635</v>
      </c>
      <c r="AE1166" s="136">
        <v>545</v>
      </c>
      <c r="AF1166" s="136">
        <v>0</v>
      </c>
      <c r="AG1166" s="136">
        <f>SUM(AE1166:AF1166)</f>
        <v>545</v>
      </c>
      <c r="AH1166" s="136">
        <f>ROUND((AG1166+W1166)-MAX(0.3*(AG1166-134-354),0),0)</f>
        <v>663</v>
      </c>
      <c r="AI1166" s="203">
        <v>839</v>
      </c>
      <c r="AJ1166" s="204">
        <v>14.8</v>
      </c>
      <c r="AK1166" s="136">
        <v>0</v>
      </c>
      <c r="AL1166" s="136">
        <v>61</v>
      </c>
      <c r="AM1166" s="136">
        <v>38</v>
      </c>
      <c r="AN1166" s="6">
        <v>0.62</v>
      </c>
      <c r="AO1166" s="136">
        <v>18</v>
      </c>
      <c r="AP1166" s="136">
        <v>15</v>
      </c>
      <c r="AQ1166" s="6">
        <v>0.55000000000000004</v>
      </c>
      <c r="AR1166" s="149">
        <v>7.6499999999999999E-2</v>
      </c>
      <c r="AS1166" s="149">
        <v>0.34</v>
      </c>
      <c r="AT1166" s="149">
        <v>0.4</v>
      </c>
      <c r="AU1166" s="149">
        <v>0.4</v>
      </c>
      <c r="AV1166" s="136">
        <v>376</v>
      </c>
      <c r="AW1166" s="136">
        <v>2506</v>
      </c>
      <c r="AX1166" s="136">
        <v>4140</v>
      </c>
      <c r="AY1166" s="136">
        <v>4140</v>
      </c>
      <c r="AZ1166" s="149">
        <v>7.6499999999999999E-2</v>
      </c>
      <c r="BA1166" s="149">
        <v>0.1598</v>
      </c>
      <c r="BB1166" s="149">
        <v>0.21060000000000001</v>
      </c>
      <c r="BC1166" s="149">
        <v>0.21060000000000001</v>
      </c>
      <c r="BD1166" s="138">
        <v>0</v>
      </c>
      <c r="BE1166" s="138"/>
      <c r="BF1166" s="138"/>
      <c r="BG1166" s="136">
        <v>0</v>
      </c>
      <c r="BH1166" s="6">
        <v>5.15</v>
      </c>
      <c r="BI1166" s="6">
        <v>5.15</v>
      </c>
      <c r="BJ1166" s="136">
        <v>161673</v>
      </c>
      <c r="BK1166" s="136">
        <v>20160</v>
      </c>
      <c r="BL1166" s="136">
        <v>1660</v>
      </c>
      <c r="BM1166" s="136">
        <v>139853</v>
      </c>
      <c r="BN1166" s="238">
        <v>1447887</v>
      </c>
      <c r="BO1166" s="136">
        <v>153212</v>
      </c>
      <c r="BP1166" s="136">
        <v>292924.18579999998</v>
      </c>
      <c r="BQ1166" s="136">
        <v>55628.370900000002</v>
      </c>
      <c r="BR1166" s="136">
        <v>636691.83750000002</v>
      </c>
      <c r="BS1166" s="136">
        <v>147071.51370000001</v>
      </c>
      <c r="BT1166" s="136">
        <v>18863.3662</v>
      </c>
      <c r="BU1166" s="136">
        <v>206933.23749999999</v>
      </c>
    </row>
    <row r="1167" spans="1:73">
      <c r="A1167" s="4" t="s">
        <v>114</v>
      </c>
      <c r="B1167" s="137">
        <v>44</v>
      </c>
      <c r="C1167" s="137">
        <v>2002</v>
      </c>
      <c r="D1167" s="190">
        <v>21690325</v>
      </c>
      <c r="E1167" s="141">
        <v>10065870</v>
      </c>
      <c r="F1167" s="141">
        <v>682940</v>
      </c>
      <c r="G1167" s="191">
        <v>6.4</v>
      </c>
      <c r="H1167" s="211">
        <v>30.425429999999999</v>
      </c>
      <c r="I1167" s="211">
        <v>19.113949999999999</v>
      </c>
      <c r="J1167" s="211">
        <v>4.9212410000000002</v>
      </c>
      <c r="K1167" s="145">
        <v>799937</v>
      </c>
      <c r="L1167" s="198">
        <v>956</v>
      </c>
      <c r="M1167" s="199">
        <v>15.3</v>
      </c>
      <c r="N1167" s="140">
        <v>633447887</v>
      </c>
      <c r="O1167" s="145">
        <v>249910</v>
      </c>
      <c r="P1167" s="145">
        <v>331363</v>
      </c>
      <c r="Q1167" s="145">
        <v>129937</v>
      </c>
      <c r="R1167" s="145">
        <v>1554428</v>
      </c>
      <c r="S1167" s="145">
        <v>570337</v>
      </c>
      <c r="T1167" s="145">
        <v>174</v>
      </c>
      <c r="U1167" s="145">
        <v>201</v>
      </c>
      <c r="V1167" s="145">
        <v>241</v>
      </c>
      <c r="W1167" s="145">
        <v>135</v>
      </c>
      <c r="X1167" s="145">
        <v>248</v>
      </c>
      <c r="Y1167" s="145">
        <v>356</v>
      </c>
      <c r="Z1167" s="145">
        <v>452</v>
      </c>
      <c r="AA1167" s="136">
        <f>ROUND((T1167+X1167)-MAX(0.3*(T1167-134-354),0),0)</f>
        <v>422</v>
      </c>
      <c r="AB1167" s="136">
        <f>ROUND((U1167+Y1167)-MAX(0.3*(U1167-134-354),0),0)</f>
        <v>557</v>
      </c>
      <c r="AC1167" s="136">
        <f>ROUND((V1167+Z1167)-MAX(0.3*(V1167-134-354),0),0)</f>
        <v>693</v>
      </c>
      <c r="AD1167" s="203">
        <v>50607.416666666664</v>
      </c>
      <c r="AE1167" s="136">
        <v>545</v>
      </c>
      <c r="AF1167" s="136">
        <v>0</v>
      </c>
      <c r="AG1167" s="136">
        <f>SUM(AE1167:AF1167)</f>
        <v>545</v>
      </c>
      <c r="AH1167" s="136">
        <f>ROUND((AG1167+W1167)-MAX(0.3*(AG1167-134-354),0),0)</f>
        <v>663</v>
      </c>
      <c r="AI1167" s="203">
        <v>3362</v>
      </c>
      <c r="AJ1167" s="204">
        <v>15.6</v>
      </c>
      <c r="AK1167" s="136">
        <v>0</v>
      </c>
      <c r="AL1167" s="136">
        <v>78</v>
      </c>
      <c r="AM1167" s="136">
        <v>71</v>
      </c>
      <c r="AN1167" s="6">
        <v>0.52</v>
      </c>
      <c r="AO1167" s="136">
        <v>15</v>
      </c>
      <c r="AP1167" s="136">
        <v>16</v>
      </c>
      <c r="AQ1167" s="6">
        <v>0.48</v>
      </c>
      <c r="AR1167" s="149">
        <v>7.6499999999999999E-2</v>
      </c>
      <c r="AS1167" s="149">
        <v>0.34</v>
      </c>
      <c r="AT1167" s="149">
        <v>0.4</v>
      </c>
      <c r="AU1167" s="149">
        <v>0.4</v>
      </c>
      <c r="AV1167" s="136">
        <v>376</v>
      </c>
      <c r="AW1167" s="136">
        <v>2506</v>
      </c>
      <c r="AX1167" s="136">
        <v>4140</v>
      </c>
      <c r="AY1167" s="136">
        <v>4140</v>
      </c>
      <c r="AZ1167" s="149">
        <v>7.6499999999999999E-2</v>
      </c>
      <c r="BA1167" s="149">
        <v>0.1598</v>
      </c>
      <c r="BB1167" s="149">
        <v>0.21060000000000001</v>
      </c>
      <c r="BC1167" s="149">
        <v>0.21060000000000001</v>
      </c>
      <c r="BD1167" s="138">
        <v>0</v>
      </c>
      <c r="BE1167" s="138"/>
      <c r="BF1167" s="138"/>
      <c r="BG1167" s="136">
        <v>0</v>
      </c>
      <c r="BH1167" s="6">
        <v>5.15</v>
      </c>
      <c r="BI1167" s="6">
        <v>5.15</v>
      </c>
      <c r="BJ1167" s="136">
        <v>435844</v>
      </c>
      <c r="BK1167" s="136">
        <v>112708</v>
      </c>
      <c r="BL1167" s="136">
        <v>6044</v>
      </c>
      <c r="BM1167" s="136">
        <v>317092</v>
      </c>
      <c r="BN1167" s="238">
        <v>2372631</v>
      </c>
      <c r="BO1167" s="136">
        <v>786530</v>
      </c>
      <c r="BP1167" s="136">
        <v>1528625.6007999999</v>
      </c>
      <c r="BQ1167" s="136">
        <v>226385.57269999999</v>
      </c>
      <c r="BR1167" s="136">
        <v>2582461.1050999998</v>
      </c>
      <c r="BS1167" s="136">
        <v>831262.8933</v>
      </c>
      <c r="BT1167" s="136">
        <v>81825.333599999998</v>
      </c>
      <c r="BU1167" s="136">
        <v>1082010.7875000001</v>
      </c>
    </row>
    <row r="1168" spans="1:73">
      <c r="A1168" s="4" t="s">
        <v>115</v>
      </c>
      <c r="B1168" s="137">
        <v>45</v>
      </c>
      <c r="C1168" s="137">
        <v>2002</v>
      </c>
      <c r="D1168" s="190">
        <v>2324815</v>
      </c>
      <c r="E1168" s="141">
        <v>1116067</v>
      </c>
      <c r="F1168" s="141">
        <v>68684</v>
      </c>
      <c r="G1168" s="191">
        <v>5.8</v>
      </c>
      <c r="H1168" s="211">
        <v>30.78135</v>
      </c>
      <c r="I1168" s="211">
        <v>18.476189999999999</v>
      </c>
      <c r="J1168" s="211">
        <v>3.8459189999999999</v>
      </c>
      <c r="K1168" s="145">
        <v>76779</v>
      </c>
      <c r="L1168" s="198">
        <v>47</v>
      </c>
      <c r="M1168" s="199">
        <v>5.9</v>
      </c>
      <c r="N1168" s="140">
        <v>58314909</v>
      </c>
      <c r="O1168" s="145">
        <v>195067</v>
      </c>
      <c r="P1168" s="145">
        <v>19887</v>
      </c>
      <c r="Q1168" s="145">
        <v>7757</v>
      </c>
      <c r="R1168" s="145">
        <v>89899</v>
      </c>
      <c r="S1168" s="145">
        <v>36005</v>
      </c>
      <c r="T1168" s="145">
        <v>362</v>
      </c>
      <c r="U1168" s="145">
        <v>474</v>
      </c>
      <c r="V1168" s="145">
        <v>528</v>
      </c>
      <c r="W1168" s="145">
        <v>135</v>
      </c>
      <c r="X1168" s="145">
        <v>248</v>
      </c>
      <c r="Y1168" s="145">
        <v>356</v>
      </c>
      <c r="Z1168" s="145">
        <v>452</v>
      </c>
      <c r="AA1168" s="136">
        <f>ROUND((T1168+X1168)-MAX(0.3*(T1168-134-354),0),0)</f>
        <v>610</v>
      </c>
      <c r="AB1168" s="136">
        <f>ROUND((U1168+Y1168)-MAX(0.3*(U1168-134-354),0),0)</f>
        <v>830</v>
      </c>
      <c r="AC1168" s="136">
        <f>ROUND((V1168+Z1168)-MAX(0.3*(V1168-134-354),0),0)</f>
        <v>968</v>
      </c>
      <c r="AD1168" s="203">
        <v>2449.75</v>
      </c>
      <c r="AE1168" s="136">
        <v>545</v>
      </c>
      <c r="AF1168" s="136">
        <v>0</v>
      </c>
      <c r="AG1168" s="136">
        <f>SUM(AE1168:AF1168)</f>
        <v>545</v>
      </c>
      <c r="AH1168" s="136">
        <f>ROUND((AG1168+W1168)-MAX(0.3*(AG1168-134-354),0),0)</f>
        <v>663</v>
      </c>
      <c r="AI1168" s="203">
        <v>228</v>
      </c>
      <c r="AJ1168" s="204">
        <v>9.9</v>
      </c>
      <c r="AK1168" s="136">
        <v>0</v>
      </c>
      <c r="AL1168" s="136">
        <v>21</v>
      </c>
      <c r="AM1168" s="136">
        <v>54</v>
      </c>
      <c r="AN1168" s="6">
        <v>0.28000000000000003</v>
      </c>
      <c r="AO1168" s="136">
        <v>11</v>
      </c>
      <c r="AP1168" s="136">
        <v>18</v>
      </c>
      <c r="AQ1168" s="6">
        <v>0.38</v>
      </c>
      <c r="AR1168" s="149">
        <v>7.6499999999999999E-2</v>
      </c>
      <c r="AS1168" s="149">
        <v>0.34</v>
      </c>
      <c r="AT1168" s="149">
        <v>0.4</v>
      </c>
      <c r="AU1168" s="149">
        <v>0.4</v>
      </c>
      <c r="AV1168" s="136">
        <v>376</v>
      </c>
      <c r="AW1168" s="136">
        <v>2506</v>
      </c>
      <c r="AX1168" s="136">
        <v>4140</v>
      </c>
      <c r="AY1168" s="136">
        <v>4140</v>
      </c>
      <c r="AZ1168" s="149">
        <v>7.6499999999999999E-2</v>
      </c>
      <c r="BA1168" s="149">
        <v>0.1598</v>
      </c>
      <c r="BB1168" s="149">
        <v>0.21060000000000001</v>
      </c>
      <c r="BC1168" s="149">
        <v>0.21060000000000001</v>
      </c>
      <c r="BD1168" s="138">
        <v>0</v>
      </c>
      <c r="BE1168" s="138"/>
      <c r="BF1168" s="138"/>
      <c r="BG1168" s="136">
        <v>0</v>
      </c>
      <c r="BH1168" s="6">
        <v>5.15</v>
      </c>
      <c r="BI1168" s="6">
        <v>5.15</v>
      </c>
      <c r="BJ1168" s="136">
        <v>21003</v>
      </c>
      <c r="BK1168" s="136">
        <v>2124</v>
      </c>
      <c r="BL1168" s="136">
        <v>261</v>
      </c>
      <c r="BM1168" s="136">
        <v>18618</v>
      </c>
      <c r="BN1168" s="238">
        <v>153529</v>
      </c>
      <c r="BO1168" s="136">
        <v>61445</v>
      </c>
      <c r="BP1168" s="136">
        <v>82357.790099999998</v>
      </c>
      <c r="BQ1168" s="136">
        <v>34049.2281</v>
      </c>
      <c r="BR1168" s="136">
        <v>278499.58049999998</v>
      </c>
      <c r="BS1168" s="136">
        <v>26648.666300000001</v>
      </c>
      <c r="BT1168" s="136">
        <v>4669.2520999999997</v>
      </c>
      <c r="BU1168" s="136">
        <v>37785.688600000001</v>
      </c>
    </row>
    <row r="1169" spans="1:73">
      <c r="A1169" s="4" t="s">
        <v>116</v>
      </c>
      <c r="B1169" s="137">
        <v>46</v>
      </c>
      <c r="C1169" s="137">
        <v>2002</v>
      </c>
      <c r="D1169" s="190">
        <v>615442</v>
      </c>
      <c r="E1169" s="141">
        <v>329427</v>
      </c>
      <c r="F1169" s="141">
        <v>13712</v>
      </c>
      <c r="G1169" s="191">
        <v>4</v>
      </c>
      <c r="H1169" s="211">
        <v>18.37764</v>
      </c>
      <c r="I1169" s="211">
        <v>8.6835950000000004</v>
      </c>
      <c r="J1169" s="211">
        <v>2.436353</v>
      </c>
      <c r="K1169" s="145">
        <v>20122</v>
      </c>
      <c r="L1169" s="198">
        <v>3</v>
      </c>
      <c r="M1169" s="199">
        <v>2.1</v>
      </c>
      <c r="N1169" s="140">
        <v>19133676</v>
      </c>
      <c r="O1169" s="145">
        <v>4574</v>
      </c>
      <c r="P1169" s="145">
        <v>13407</v>
      </c>
      <c r="Q1169" s="145">
        <v>5113</v>
      </c>
      <c r="R1169" s="145">
        <v>39914</v>
      </c>
      <c r="S1169" s="145">
        <v>19809</v>
      </c>
      <c r="T1169" s="145">
        <v>604</v>
      </c>
      <c r="U1169" s="145">
        <v>709</v>
      </c>
      <c r="V1169" s="145">
        <v>792</v>
      </c>
      <c r="W1169" s="145">
        <v>135</v>
      </c>
      <c r="X1169" s="145">
        <v>248</v>
      </c>
      <c r="Y1169" s="145">
        <v>356</v>
      </c>
      <c r="Z1169" s="145">
        <v>452</v>
      </c>
      <c r="AA1169" s="136">
        <f>ROUND((T1169+X1169)-MAX(0.3*(T1169-134-354),0),0)</f>
        <v>817</v>
      </c>
      <c r="AB1169" s="136">
        <f>ROUND((U1169+Y1169)-MAX(0.3*(U1169-134-354),0),0)</f>
        <v>999</v>
      </c>
      <c r="AC1169" s="136">
        <f>ROUND((V1169+Z1169)-MAX(0.3*(V1169-134-354),0),0)</f>
        <v>1153</v>
      </c>
      <c r="AD1169" s="203">
        <v>949.33333333333337</v>
      </c>
      <c r="AE1169" s="136">
        <v>545</v>
      </c>
      <c r="AF1169" s="136">
        <v>59</v>
      </c>
      <c r="AG1169" s="136">
        <f>SUM(AE1169:AF1169)</f>
        <v>604</v>
      </c>
      <c r="AH1169" s="136">
        <f>ROUND((AG1169+W1169)-MAX(0.3*(AG1169-134-354),0),0)</f>
        <v>704</v>
      </c>
      <c r="AI1169" s="203">
        <v>61</v>
      </c>
      <c r="AJ1169" s="204">
        <v>9.9</v>
      </c>
      <c r="AK1169" s="136">
        <v>1</v>
      </c>
      <c r="AL1169" s="136">
        <v>77</v>
      </c>
      <c r="AM1169" s="136">
        <v>67</v>
      </c>
      <c r="AN1169" s="6">
        <v>0.53</v>
      </c>
      <c r="AO1169" s="136">
        <v>17</v>
      </c>
      <c r="AP1169" s="136">
        <v>13</v>
      </c>
      <c r="AQ1169" s="6">
        <v>0.56999999999999995</v>
      </c>
      <c r="AR1169" s="149">
        <v>7.6499999999999999E-2</v>
      </c>
      <c r="AS1169" s="149">
        <v>0.34</v>
      </c>
      <c r="AT1169" s="149">
        <v>0.4</v>
      </c>
      <c r="AU1169" s="149">
        <v>0.4</v>
      </c>
      <c r="AV1169" s="136">
        <v>376</v>
      </c>
      <c r="AW1169" s="136">
        <v>2506</v>
      </c>
      <c r="AX1169" s="136">
        <v>4140</v>
      </c>
      <c r="AY1169" s="136">
        <v>4140</v>
      </c>
      <c r="AZ1169" s="149">
        <v>7.6499999999999999E-2</v>
      </c>
      <c r="BA1169" s="149">
        <v>0.1598</v>
      </c>
      <c r="BB1169" s="149">
        <v>0.21060000000000001</v>
      </c>
      <c r="BC1169" s="149">
        <v>0.21060000000000001</v>
      </c>
      <c r="BD1169" s="138">
        <v>0.32</v>
      </c>
      <c r="BE1169" s="138"/>
      <c r="BF1169" s="138"/>
      <c r="BG1169" s="136">
        <v>1</v>
      </c>
      <c r="BH1169" s="6">
        <v>5.15</v>
      </c>
      <c r="BI1169" s="6">
        <v>6.25</v>
      </c>
      <c r="BJ1169" s="136">
        <v>12711</v>
      </c>
      <c r="BK1169" s="136">
        <v>1416</v>
      </c>
      <c r="BL1169" s="136">
        <v>109</v>
      </c>
      <c r="BM1169" s="136">
        <v>11186</v>
      </c>
      <c r="BN1169" s="238">
        <v>128007</v>
      </c>
      <c r="BO1169" s="136">
        <v>15903</v>
      </c>
      <c r="BP1169" s="136">
        <v>15764.531199999999</v>
      </c>
      <c r="BQ1169" s="136">
        <v>5220.1343999999999</v>
      </c>
      <c r="BR1169" s="136">
        <v>53713.172700000003</v>
      </c>
      <c r="BS1169" s="136">
        <v>8291.7428</v>
      </c>
      <c r="BT1169" s="136">
        <v>1637.086</v>
      </c>
      <c r="BU1169" s="136">
        <v>15178.7127</v>
      </c>
    </row>
    <row r="1170" spans="1:73">
      <c r="A1170" s="4" t="s">
        <v>117</v>
      </c>
      <c r="B1170" s="137">
        <v>47</v>
      </c>
      <c r="C1170" s="137">
        <v>2002</v>
      </c>
      <c r="D1170" s="190">
        <v>7286873</v>
      </c>
      <c r="E1170" s="141">
        <v>3569570</v>
      </c>
      <c r="F1170" s="141">
        <v>156898</v>
      </c>
      <c r="G1170" s="191">
        <v>4.2</v>
      </c>
      <c r="H1170" s="211">
        <v>14.529730000000001</v>
      </c>
      <c r="I1170" s="211">
        <v>8.1130010000000006</v>
      </c>
      <c r="J1170" s="211">
        <v>2.351721</v>
      </c>
      <c r="K1170" s="145">
        <v>290514</v>
      </c>
      <c r="L1170" s="198">
        <v>102</v>
      </c>
      <c r="M1170" s="199">
        <v>5.4</v>
      </c>
      <c r="N1170" s="140">
        <v>250408311</v>
      </c>
      <c r="O1170" s="145">
        <v>110467</v>
      </c>
      <c r="P1170" s="145">
        <v>67262</v>
      </c>
      <c r="Q1170" s="145">
        <v>30051</v>
      </c>
      <c r="R1170" s="145">
        <v>352172</v>
      </c>
      <c r="S1170" s="145">
        <v>157703</v>
      </c>
      <c r="T1170" s="145">
        <v>294</v>
      </c>
      <c r="U1170" s="145">
        <v>389</v>
      </c>
      <c r="V1170" s="145">
        <v>410</v>
      </c>
      <c r="W1170" s="145">
        <v>135</v>
      </c>
      <c r="X1170" s="145">
        <v>248</v>
      </c>
      <c r="Y1170" s="145">
        <v>356</v>
      </c>
      <c r="Z1170" s="145">
        <v>452</v>
      </c>
      <c r="AA1170" s="136">
        <f>ROUND((T1170+X1170)-MAX(0.3*(T1170-134-354),0),0)</f>
        <v>542</v>
      </c>
      <c r="AB1170" s="136">
        <f>ROUND((U1170+Y1170)-MAX(0.3*(U1170-134-354),0),0)</f>
        <v>745</v>
      </c>
      <c r="AC1170" s="136">
        <f>ROUND((V1170+Z1170)-MAX(0.3*(V1170-134-354),0),0)</f>
        <v>862</v>
      </c>
      <c r="AD1170" s="203">
        <v>12223.833333333334</v>
      </c>
      <c r="AE1170" s="136">
        <v>545</v>
      </c>
      <c r="AF1170" s="136">
        <v>0</v>
      </c>
      <c r="AG1170" s="136">
        <f>SUM(AE1170:AF1170)</f>
        <v>545</v>
      </c>
      <c r="AH1170" s="136">
        <f>ROUND((AG1170+W1170)-MAX(0.3*(AG1170-134-354),0),0)</f>
        <v>663</v>
      </c>
      <c r="AI1170" s="203">
        <v>702</v>
      </c>
      <c r="AJ1170" s="204">
        <v>9.9</v>
      </c>
      <c r="AK1170" s="136">
        <v>1</v>
      </c>
      <c r="AL1170" s="136">
        <v>47</v>
      </c>
      <c r="AM1170" s="136">
        <v>52</v>
      </c>
      <c r="AN1170" s="6">
        <v>0.47</v>
      </c>
      <c r="AO1170" s="136">
        <v>20</v>
      </c>
      <c r="AP1170" s="136">
        <v>20</v>
      </c>
      <c r="AQ1170" s="6">
        <v>0.5</v>
      </c>
      <c r="AR1170" s="149">
        <v>7.6499999999999999E-2</v>
      </c>
      <c r="AS1170" s="149">
        <v>0.34</v>
      </c>
      <c r="AT1170" s="149">
        <v>0.4</v>
      </c>
      <c r="AU1170" s="149">
        <v>0.4</v>
      </c>
      <c r="AV1170" s="136">
        <v>376</v>
      </c>
      <c r="AW1170" s="136">
        <v>2506</v>
      </c>
      <c r="AX1170" s="136">
        <v>4140</v>
      </c>
      <c r="AY1170" s="136">
        <v>4140</v>
      </c>
      <c r="AZ1170" s="149">
        <v>7.6499999999999999E-2</v>
      </c>
      <c r="BA1170" s="149">
        <v>0.1598</v>
      </c>
      <c r="BB1170" s="149">
        <v>0.21060000000000001</v>
      </c>
      <c r="BC1170" s="149">
        <v>0.21060000000000001</v>
      </c>
      <c r="BD1170" s="138">
        <v>0</v>
      </c>
      <c r="BE1170" s="138"/>
      <c r="BF1170" s="138"/>
      <c r="BG1170" s="136">
        <v>0</v>
      </c>
      <c r="BH1170" s="6">
        <v>5.15</v>
      </c>
      <c r="BI1170" s="6">
        <v>5.15</v>
      </c>
      <c r="BJ1170" s="136">
        <v>132176</v>
      </c>
      <c r="BK1170" s="136">
        <v>22984</v>
      </c>
      <c r="BL1170" s="136">
        <v>1396</v>
      </c>
      <c r="BM1170" s="136">
        <v>107796</v>
      </c>
      <c r="BN1170" s="238">
        <v>546259</v>
      </c>
      <c r="BO1170" s="136">
        <v>129103</v>
      </c>
      <c r="BP1170" s="136">
        <v>232924.68770000001</v>
      </c>
      <c r="BQ1170" s="136">
        <v>61503.190600000002</v>
      </c>
      <c r="BR1170" s="136">
        <v>678368.81220000004</v>
      </c>
      <c r="BS1170" s="136">
        <v>116295.15949999999</v>
      </c>
      <c r="BT1170" s="136">
        <v>17675.954000000002</v>
      </c>
      <c r="BU1170" s="136">
        <v>178358.62400000001</v>
      </c>
    </row>
    <row r="1171" spans="1:73">
      <c r="A1171" s="4" t="s">
        <v>118</v>
      </c>
      <c r="B1171" s="137">
        <v>48</v>
      </c>
      <c r="C1171" s="137">
        <v>2002</v>
      </c>
      <c r="D1171" s="190">
        <v>6052349</v>
      </c>
      <c r="E1171" s="141">
        <v>2854762</v>
      </c>
      <c r="F1171" s="141">
        <v>228077</v>
      </c>
      <c r="G1171" s="191">
        <v>7.4</v>
      </c>
      <c r="H1171" s="211">
        <v>20.225860000000001</v>
      </c>
      <c r="I1171" s="211">
        <v>13.818339999999999</v>
      </c>
      <c r="J1171" s="211">
        <v>4.8087819999999999</v>
      </c>
      <c r="K1171" s="145">
        <v>249331</v>
      </c>
      <c r="L1171" s="198">
        <v>71</v>
      </c>
      <c r="M1171" s="199">
        <v>4.3</v>
      </c>
      <c r="N1171" s="140">
        <v>202782060</v>
      </c>
      <c r="O1171" s="145">
        <v>1460963</v>
      </c>
      <c r="P1171" s="145">
        <v>137755</v>
      </c>
      <c r="Q1171" s="145">
        <v>54188</v>
      </c>
      <c r="R1171" s="145">
        <v>350373</v>
      </c>
      <c r="S1171" s="145">
        <v>163313</v>
      </c>
      <c r="T1171" s="145">
        <v>440</v>
      </c>
      <c r="U1171" s="145">
        <v>546</v>
      </c>
      <c r="V1171" s="145">
        <v>642</v>
      </c>
      <c r="W1171" s="145">
        <v>135</v>
      </c>
      <c r="X1171" s="145">
        <v>248</v>
      </c>
      <c r="Y1171" s="145">
        <v>356</v>
      </c>
      <c r="Z1171" s="145">
        <v>452</v>
      </c>
      <c r="AA1171" s="136">
        <f>ROUND((T1171+X1171)-MAX(0.3*(T1171-134-354),0),0)</f>
        <v>688</v>
      </c>
      <c r="AB1171" s="136">
        <f>ROUND((U1171+Y1171)-MAX(0.3*(U1171-134-354),0),0)</f>
        <v>885</v>
      </c>
      <c r="AC1171" s="136">
        <f>ROUND((V1171+Z1171)-MAX(0.3*(V1171-134-354),0),0)</f>
        <v>1048</v>
      </c>
      <c r="AD1171" s="203">
        <v>18260.5</v>
      </c>
      <c r="AE1171" s="136">
        <v>545</v>
      </c>
      <c r="AF1171" s="136">
        <v>26</v>
      </c>
      <c r="AG1171" s="136">
        <f>SUM(AE1171:AF1171)</f>
        <v>571</v>
      </c>
      <c r="AH1171" s="136">
        <f>ROUND((AG1171+W1171)-MAX(0.3*(AG1171-134-354),0),0)</f>
        <v>681</v>
      </c>
      <c r="AI1171" s="203">
        <v>657</v>
      </c>
      <c r="AJ1171" s="204">
        <v>11</v>
      </c>
      <c r="AK1171" s="136">
        <v>1</v>
      </c>
      <c r="AL1171" s="136">
        <v>49</v>
      </c>
      <c r="AM1171" s="136">
        <v>49</v>
      </c>
      <c r="AN1171" s="6">
        <v>0.5</v>
      </c>
      <c r="AO1171" s="136">
        <v>27</v>
      </c>
      <c r="AP1171" s="136">
        <v>22</v>
      </c>
      <c r="AQ1171" s="6">
        <v>0.55000000000000004</v>
      </c>
      <c r="AR1171" s="149">
        <v>7.6499999999999999E-2</v>
      </c>
      <c r="AS1171" s="149">
        <v>0.34</v>
      </c>
      <c r="AT1171" s="149">
        <v>0.4</v>
      </c>
      <c r="AU1171" s="149">
        <v>0.4</v>
      </c>
      <c r="AV1171" s="136">
        <v>376</v>
      </c>
      <c r="AW1171" s="136">
        <v>2506</v>
      </c>
      <c r="AX1171" s="136">
        <v>4140</v>
      </c>
      <c r="AY1171" s="136">
        <v>4140</v>
      </c>
      <c r="AZ1171" s="149">
        <v>7.6499999999999999E-2</v>
      </c>
      <c r="BA1171" s="149">
        <v>0.1598</v>
      </c>
      <c r="BB1171" s="149">
        <v>0.21060000000000001</v>
      </c>
      <c r="BC1171" s="149">
        <v>0.21060000000000001</v>
      </c>
      <c r="BD1171" s="138">
        <v>0</v>
      </c>
      <c r="BE1171" s="138"/>
      <c r="BF1171" s="138"/>
      <c r="BG1171" s="136">
        <v>0</v>
      </c>
      <c r="BH1171" s="6">
        <v>5.15</v>
      </c>
      <c r="BI1171" s="6">
        <v>6.9</v>
      </c>
      <c r="BJ1171" s="136">
        <v>105520</v>
      </c>
      <c r="BK1171" s="136">
        <v>14074</v>
      </c>
      <c r="BL1171" s="136">
        <v>937</v>
      </c>
      <c r="BM1171" s="136">
        <v>90509</v>
      </c>
      <c r="BN1171" s="238">
        <v>887850</v>
      </c>
      <c r="BO1171" s="136">
        <v>152055</v>
      </c>
      <c r="BP1171" s="136">
        <v>203961.47630000001</v>
      </c>
      <c r="BQ1171" s="136">
        <v>59308.5769</v>
      </c>
      <c r="BR1171" s="136">
        <v>488214.55109999998</v>
      </c>
      <c r="BS1171" s="136">
        <v>91339.933000000005</v>
      </c>
      <c r="BT1171" s="136">
        <v>14443.559800000001</v>
      </c>
      <c r="BU1171" s="136">
        <v>126923.6486</v>
      </c>
    </row>
    <row r="1172" spans="1:73">
      <c r="A1172" s="4" t="s">
        <v>119</v>
      </c>
      <c r="B1172" s="137">
        <v>49</v>
      </c>
      <c r="C1172" s="137">
        <v>2002</v>
      </c>
      <c r="D1172" s="190">
        <v>1805414</v>
      </c>
      <c r="E1172" s="141">
        <v>752548</v>
      </c>
      <c r="F1172" s="141">
        <v>47450</v>
      </c>
      <c r="G1172" s="191">
        <v>5.9</v>
      </c>
      <c r="H1172" s="211">
        <v>17.132660000000001</v>
      </c>
      <c r="I1172" s="211">
        <v>8.5925899999999995</v>
      </c>
      <c r="J1172" s="211">
        <v>2.0205380000000002</v>
      </c>
      <c r="K1172" s="145">
        <v>45182</v>
      </c>
      <c r="L1172" s="198">
        <v>24</v>
      </c>
      <c r="M1172" s="199">
        <v>5.7</v>
      </c>
      <c r="N1172" s="140">
        <v>44197564</v>
      </c>
      <c r="O1172" s="145">
        <v>1218963</v>
      </c>
      <c r="P1172" s="145">
        <v>41643</v>
      </c>
      <c r="Q1172" s="145">
        <v>15855</v>
      </c>
      <c r="R1172" s="145">
        <v>235736</v>
      </c>
      <c r="S1172" s="145">
        <v>100359</v>
      </c>
      <c r="T1172" s="145">
        <v>276</v>
      </c>
      <c r="U1172" s="145">
        <v>453</v>
      </c>
      <c r="V1172" s="145">
        <v>387</v>
      </c>
      <c r="W1172" s="145">
        <v>135</v>
      </c>
      <c r="X1172" s="145">
        <v>248</v>
      </c>
      <c r="Y1172" s="145">
        <v>356</v>
      </c>
      <c r="Z1172" s="145">
        <v>452</v>
      </c>
      <c r="AA1172" s="136">
        <f>ROUND((T1172+X1172)-MAX(0.3*(T1172-134-354),0),0)</f>
        <v>524</v>
      </c>
      <c r="AB1172" s="136">
        <f>ROUND((U1172+Y1172)-MAX(0.3*(U1172-134-354),0),0)</f>
        <v>809</v>
      </c>
      <c r="AC1172" s="136">
        <f>ROUND((V1172+Z1172)-MAX(0.3*(V1172-134-354),0),0)</f>
        <v>839</v>
      </c>
      <c r="AD1172" s="203">
        <v>4666.75</v>
      </c>
      <c r="AE1172" s="136">
        <v>545</v>
      </c>
      <c r="AF1172" s="136">
        <v>0</v>
      </c>
      <c r="AG1172" s="136">
        <f>SUM(AE1172:AF1172)</f>
        <v>545</v>
      </c>
      <c r="AH1172" s="136">
        <f>ROUND((AG1172+W1172)-MAX(0.3*(AG1172-134-354),0),0)</f>
        <v>663</v>
      </c>
      <c r="AI1172" s="203">
        <v>293</v>
      </c>
      <c r="AJ1172" s="204">
        <v>16.8</v>
      </c>
      <c r="AK1172" s="136">
        <v>1</v>
      </c>
      <c r="AL1172" s="136">
        <v>75</v>
      </c>
      <c r="AM1172" s="136">
        <v>25</v>
      </c>
      <c r="AN1172" s="6">
        <v>0.75</v>
      </c>
      <c r="AO1172" s="136">
        <v>29</v>
      </c>
      <c r="AP1172" s="136">
        <v>5</v>
      </c>
      <c r="AQ1172" s="6">
        <v>0.85</v>
      </c>
      <c r="AR1172" s="149">
        <v>7.6499999999999999E-2</v>
      </c>
      <c r="AS1172" s="149">
        <v>0.34</v>
      </c>
      <c r="AT1172" s="149">
        <v>0.4</v>
      </c>
      <c r="AU1172" s="149">
        <v>0.4</v>
      </c>
      <c r="AV1172" s="136">
        <v>376</v>
      </c>
      <c r="AW1172" s="136">
        <v>2506</v>
      </c>
      <c r="AX1172" s="136">
        <v>4140</v>
      </c>
      <c r="AY1172" s="136">
        <v>4140</v>
      </c>
      <c r="AZ1172" s="149">
        <v>7.6499999999999999E-2</v>
      </c>
      <c r="BA1172" s="149">
        <v>0.1598</v>
      </c>
      <c r="BB1172" s="149">
        <v>0.21060000000000001</v>
      </c>
      <c r="BC1172" s="149">
        <v>0.21060000000000001</v>
      </c>
      <c r="BD1172" s="138">
        <v>0</v>
      </c>
      <c r="BE1172" s="138"/>
      <c r="BF1172" s="138"/>
      <c r="BG1172" s="136">
        <v>0</v>
      </c>
      <c r="BH1172" s="6">
        <v>5.15</v>
      </c>
      <c r="BI1172" s="6">
        <v>5.15</v>
      </c>
      <c r="BJ1172" s="136">
        <v>74022</v>
      </c>
      <c r="BK1172" s="136">
        <v>4952</v>
      </c>
      <c r="BL1172" s="136">
        <v>593</v>
      </c>
      <c r="BM1172" s="136">
        <v>68477</v>
      </c>
      <c r="BN1172" s="238">
        <v>277117</v>
      </c>
      <c r="BO1172" s="136">
        <v>50265</v>
      </c>
      <c r="BP1172" s="136">
        <v>87531.386400000003</v>
      </c>
      <c r="BQ1172" s="136">
        <v>22311.677800000001</v>
      </c>
      <c r="BR1172" s="136">
        <v>195950.01800000001</v>
      </c>
      <c r="BS1172" s="136">
        <v>51912.0141</v>
      </c>
      <c r="BT1172" s="136">
        <v>9926.4318000000003</v>
      </c>
      <c r="BU1172" s="136">
        <v>85032.841899999999</v>
      </c>
    </row>
    <row r="1173" spans="1:73">
      <c r="A1173" s="4" t="s">
        <v>120</v>
      </c>
      <c r="B1173" s="137">
        <v>50</v>
      </c>
      <c r="C1173" s="137">
        <v>2002</v>
      </c>
      <c r="D1173" s="190">
        <v>5445162</v>
      </c>
      <c r="E1173" s="141">
        <v>2861621</v>
      </c>
      <c r="F1173" s="141">
        <v>162698</v>
      </c>
      <c r="G1173" s="191">
        <v>5.4</v>
      </c>
      <c r="H1173" s="211">
        <v>17.01812</v>
      </c>
      <c r="I1173" s="211">
        <v>9.2299290000000003</v>
      </c>
      <c r="J1173" s="211">
        <v>3.7149040000000002</v>
      </c>
      <c r="K1173" s="145">
        <v>196028</v>
      </c>
      <c r="L1173" s="198">
        <v>41</v>
      </c>
      <c r="M1173" s="199">
        <v>2.9</v>
      </c>
      <c r="N1173" s="140">
        <v>171731780</v>
      </c>
      <c r="O1173" s="145">
        <v>29700</v>
      </c>
      <c r="P1173" s="145">
        <v>45231</v>
      </c>
      <c r="Q1173" s="145">
        <v>18955</v>
      </c>
      <c r="R1173" s="145">
        <v>262310</v>
      </c>
      <c r="S1173" s="145">
        <v>105747</v>
      </c>
      <c r="T1173" s="145">
        <v>673</v>
      </c>
      <c r="U1173" s="145">
        <v>673</v>
      </c>
      <c r="V1173" s="145">
        <v>673</v>
      </c>
      <c r="W1173" s="145">
        <v>135</v>
      </c>
      <c r="X1173" s="145">
        <v>248</v>
      </c>
      <c r="Y1173" s="145">
        <v>356</v>
      </c>
      <c r="Z1173" s="145">
        <v>452</v>
      </c>
      <c r="AA1173" s="136">
        <f>ROUND((T1173+X1173)-MAX(0.3*(T1173-134-354),0),0)</f>
        <v>866</v>
      </c>
      <c r="AB1173" s="136">
        <f>ROUND((U1173+Y1173)-MAX(0.3*(U1173-134-354),0),0)</f>
        <v>974</v>
      </c>
      <c r="AC1173" s="136">
        <f>ROUND((V1173+Z1173)-MAX(0.3*(V1173-134-354),0),0)</f>
        <v>1070</v>
      </c>
      <c r="AD1173" s="203">
        <v>10693.333333333334</v>
      </c>
      <c r="AE1173" s="136">
        <v>545</v>
      </c>
      <c r="AF1173" s="136">
        <v>84</v>
      </c>
      <c r="AG1173" s="136">
        <f>SUM(AE1173:AF1173)</f>
        <v>629</v>
      </c>
      <c r="AH1173" s="136">
        <f>ROUND((AG1173+W1173)-MAX(0.3*(AG1173-134-354),0),0)</f>
        <v>722</v>
      </c>
      <c r="AI1173" s="203">
        <v>467</v>
      </c>
      <c r="AJ1173" s="204">
        <v>8.6</v>
      </c>
      <c r="AK1173" s="136">
        <v>0</v>
      </c>
      <c r="AL1173" s="136">
        <v>44</v>
      </c>
      <c r="AM1173" s="136">
        <v>55</v>
      </c>
      <c r="AN1173" s="6">
        <v>0.44</v>
      </c>
      <c r="AO1173" s="136">
        <v>17</v>
      </c>
      <c r="AP1173" s="136">
        <v>16</v>
      </c>
      <c r="AQ1173" s="6">
        <v>0.52</v>
      </c>
      <c r="AR1173" s="149">
        <v>7.6499999999999999E-2</v>
      </c>
      <c r="AS1173" s="149">
        <v>0.34</v>
      </c>
      <c r="AT1173" s="149">
        <v>0.4</v>
      </c>
      <c r="AU1173" s="149">
        <v>0.4</v>
      </c>
      <c r="AV1173" s="136">
        <v>376</v>
      </c>
      <c r="AW1173" s="136">
        <v>2506</v>
      </c>
      <c r="AX1173" s="136">
        <v>4140</v>
      </c>
      <c r="AY1173" s="136">
        <v>4140</v>
      </c>
      <c r="AZ1173" s="149">
        <v>7.6499999999999999E-2</v>
      </c>
      <c r="BA1173" s="149">
        <v>0.1598</v>
      </c>
      <c r="BB1173" s="149">
        <v>0.21060000000000001</v>
      </c>
      <c r="BC1173" s="149">
        <v>0.21060000000000001</v>
      </c>
      <c r="BD1173" s="138">
        <v>0.04</v>
      </c>
      <c r="BE1173" s="138">
        <v>0.14000000000000001</v>
      </c>
      <c r="BF1173" s="138">
        <v>0.43</v>
      </c>
      <c r="BG1173" s="136">
        <v>1</v>
      </c>
      <c r="BH1173" s="6">
        <v>5.15</v>
      </c>
      <c r="BI1173" s="6">
        <v>5.15</v>
      </c>
      <c r="BJ1173" s="136">
        <v>87128</v>
      </c>
      <c r="BK1173" s="136">
        <v>9089</v>
      </c>
      <c r="BL1173" s="136">
        <v>965</v>
      </c>
      <c r="BM1173" s="136">
        <v>77074</v>
      </c>
      <c r="BN1173" s="238">
        <v>601783</v>
      </c>
      <c r="BO1173" s="136">
        <v>102776</v>
      </c>
      <c r="BP1173" s="136">
        <v>153790.73819999999</v>
      </c>
      <c r="BQ1173" s="136">
        <v>47597.751499999998</v>
      </c>
      <c r="BR1173" s="136">
        <v>552560.82940000005</v>
      </c>
      <c r="BS1173" s="136">
        <v>40337.426399999997</v>
      </c>
      <c r="BT1173" s="136">
        <v>6416.5934999999999</v>
      </c>
      <c r="BU1173" s="136">
        <v>63582.764000000003</v>
      </c>
    </row>
    <row r="1174" spans="1:73">
      <c r="A1174" s="4" t="s">
        <v>121</v>
      </c>
      <c r="B1174" s="137">
        <v>51</v>
      </c>
      <c r="C1174" s="137">
        <v>2002</v>
      </c>
      <c r="D1174" s="190">
        <v>500017</v>
      </c>
      <c r="E1174" s="141">
        <v>258650</v>
      </c>
      <c r="F1174" s="141">
        <v>10896</v>
      </c>
      <c r="G1174" s="191">
        <v>4</v>
      </c>
      <c r="H1174" s="211">
        <v>21.1767</v>
      </c>
      <c r="I1174" s="211">
        <v>12.80993</v>
      </c>
      <c r="J1174" s="211">
        <v>5.336443</v>
      </c>
      <c r="K1174" s="145">
        <v>19295</v>
      </c>
      <c r="L1174" s="198">
        <v>10</v>
      </c>
      <c r="M1174" s="199">
        <v>7.8</v>
      </c>
      <c r="N1174" s="140">
        <v>15708575</v>
      </c>
      <c r="O1174" s="145">
        <v>106750</v>
      </c>
      <c r="P1174" s="145">
        <v>826</v>
      </c>
      <c r="Q1174" s="145">
        <v>453</v>
      </c>
      <c r="R1174" s="145">
        <v>23530</v>
      </c>
      <c r="S1174" s="145">
        <v>9545</v>
      </c>
      <c r="T1174" s="145">
        <v>320</v>
      </c>
      <c r="U1174" s="145">
        <v>340</v>
      </c>
      <c r="V1174" s="145">
        <v>340</v>
      </c>
      <c r="W1174" s="145">
        <v>135</v>
      </c>
      <c r="X1174" s="145">
        <v>248</v>
      </c>
      <c r="Y1174" s="145">
        <v>356</v>
      </c>
      <c r="Z1174" s="145">
        <v>452</v>
      </c>
      <c r="AA1174" s="136">
        <f>ROUND((T1174+X1174)-MAX(0.3*(T1174-134-354),0),0)</f>
        <v>568</v>
      </c>
      <c r="AB1174" s="136">
        <f>ROUND((U1174+Y1174)-MAX(0.3*(U1174-134-354),0),0)</f>
        <v>696</v>
      </c>
      <c r="AC1174" s="136">
        <f>ROUND((V1174+Z1174)-MAX(0.3*(V1174-134-354),0),0)</f>
        <v>792</v>
      </c>
      <c r="AD1174" s="203">
        <v>322.16666666666669</v>
      </c>
      <c r="AE1174" s="136">
        <v>545</v>
      </c>
      <c r="AF1174" s="136">
        <v>10</v>
      </c>
      <c r="AG1174" s="136">
        <f>SUM(AE1174:AF1174)</f>
        <v>555</v>
      </c>
      <c r="AH1174" s="136">
        <f>ROUND((AG1174+W1174)-MAX(0.3*(AG1174-134-354),0),0)</f>
        <v>670</v>
      </c>
      <c r="AI1174" s="203">
        <v>44</v>
      </c>
      <c r="AJ1174" s="204">
        <v>9</v>
      </c>
      <c r="AK1174" s="136">
        <v>0</v>
      </c>
      <c r="AL1174" s="136">
        <v>17</v>
      </c>
      <c r="AM1174" s="136">
        <v>43</v>
      </c>
      <c r="AN1174" s="6">
        <v>0.28000000000000003</v>
      </c>
      <c r="AO1174" s="136">
        <v>10</v>
      </c>
      <c r="AP1174" s="136">
        <v>20</v>
      </c>
      <c r="AQ1174" s="6">
        <v>0.33</v>
      </c>
      <c r="AR1174" s="149">
        <v>7.6499999999999999E-2</v>
      </c>
      <c r="AS1174" s="149">
        <v>0.34</v>
      </c>
      <c r="AT1174" s="149">
        <v>0.4</v>
      </c>
      <c r="AU1174" s="149">
        <v>0.4</v>
      </c>
      <c r="AV1174" s="136">
        <v>376</v>
      </c>
      <c r="AW1174" s="136">
        <v>2506</v>
      </c>
      <c r="AX1174" s="136">
        <v>4140</v>
      </c>
      <c r="AY1174" s="136">
        <v>4140</v>
      </c>
      <c r="AZ1174" s="149">
        <v>7.6499999999999999E-2</v>
      </c>
      <c r="BA1174" s="149">
        <v>0.1598</v>
      </c>
      <c r="BB1174" s="149">
        <v>0.21060000000000001</v>
      </c>
      <c r="BC1174" s="149">
        <v>0.21060000000000001</v>
      </c>
      <c r="BD1174" s="138">
        <v>0</v>
      </c>
      <c r="BE1174" s="138"/>
      <c r="BF1174" s="138"/>
      <c r="BG1174" s="136">
        <v>0</v>
      </c>
      <c r="BH1174" s="6">
        <v>5.15</v>
      </c>
      <c r="BI1174" s="6">
        <v>5.15</v>
      </c>
      <c r="BJ1174" s="136">
        <v>5663</v>
      </c>
      <c r="BK1174" s="136">
        <v>525</v>
      </c>
      <c r="BL1174" s="136">
        <v>53</v>
      </c>
      <c r="BM1174" s="136">
        <v>5085</v>
      </c>
      <c r="BN1174" s="238">
        <v>50538</v>
      </c>
      <c r="BO1174" s="136">
        <v>11353</v>
      </c>
      <c r="BP1174" s="136">
        <v>15313.9946</v>
      </c>
      <c r="BQ1174" s="136">
        <v>6148.0763999999999</v>
      </c>
      <c r="BR1174" s="136">
        <v>49889.128599999996</v>
      </c>
      <c r="BS1174" s="136">
        <v>5988.9580999999998</v>
      </c>
      <c r="BT1174" s="136">
        <v>1182.17</v>
      </c>
      <c r="BU1174" s="136">
        <v>9543.6893</v>
      </c>
    </row>
    <row r="1175" spans="1:73">
      <c r="A1175" s="4" t="s">
        <v>70</v>
      </c>
      <c r="B1175" s="137">
        <v>1</v>
      </c>
      <c r="C1175" s="137">
        <v>2003</v>
      </c>
      <c r="D1175" s="190">
        <v>4503491</v>
      </c>
      <c r="E1175" s="141">
        <v>1992732</v>
      </c>
      <c r="F1175" s="141">
        <v>127493</v>
      </c>
      <c r="G1175" s="191">
        <v>6</v>
      </c>
      <c r="H1175" s="211">
        <v>19.876819999999999</v>
      </c>
      <c r="I1175" s="211">
        <v>13.815049999999999</v>
      </c>
      <c r="J1175" s="211">
        <v>3.1961210000000002</v>
      </c>
      <c r="K1175" s="145">
        <v>135910</v>
      </c>
      <c r="L1175" s="198">
        <v>62</v>
      </c>
      <c r="M1175" s="199">
        <v>5.4</v>
      </c>
      <c r="N1175" s="140">
        <v>119399497</v>
      </c>
      <c r="O1175" s="145">
        <v>70423</v>
      </c>
      <c r="P1175" s="145">
        <v>44704</v>
      </c>
      <c r="Q1175" s="145">
        <v>18844</v>
      </c>
      <c r="R1175" s="145">
        <v>472066</v>
      </c>
      <c r="S1175" s="145">
        <v>185028</v>
      </c>
      <c r="T1175" s="145">
        <v>190</v>
      </c>
      <c r="U1175" s="145">
        <v>215</v>
      </c>
      <c r="V1175" s="145">
        <v>245</v>
      </c>
      <c r="W1175" s="145">
        <v>139</v>
      </c>
      <c r="X1175" s="145">
        <v>256</v>
      </c>
      <c r="Y1175" s="145">
        <v>366</v>
      </c>
      <c r="Z1175" s="145">
        <v>465</v>
      </c>
      <c r="AA1175" s="136">
        <f>ROUND((T1175+X1175)-MAX(0.3*(T1175-134-367),0),0)</f>
        <v>446</v>
      </c>
      <c r="AB1175" s="136">
        <f>ROUND((U1175+Y1175)-MAX(0.3*(U1175-134-367),0),0)</f>
        <v>581</v>
      </c>
      <c r="AC1175" s="136">
        <f>ROUND((V1175+Z1175)-MAX(0.3*(V1175-134-367),0),0)</f>
        <v>710</v>
      </c>
      <c r="AD1175" s="203">
        <v>9157.25</v>
      </c>
      <c r="AE1175" s="136">
        <v>552</v>
      </c>
      <c r="AF1175" s="136">
        <v>0</v>
      </c>
      <c r="AG1175" s="136">
        <f>SUM(AE1175:AF1175)</f>
        <v>552</v>
      </c>
      <c r="AH1175" s="136">
        <f>ROUND((AG1175+W1175)-MAX(0.3*(AG1175-134-367),0),0)</f>
        <v>676</v>
      </c>
      <c r="AI1175" s="203">
        <v>663</v>
      </c>
      <c r="AJ1175" s="204">
        <v>15</v>
      </c>
      <c r="AK1175" s="136">
        <v>0</v>
      </c>
      <c r="AL1175" s="136">
        <v>64</v>
      </c>
      <c r="AM1175" s="136">
        <v>41</v>
      </c>
      <c r="AN1175" s="6">
        <v>0.61</v>
      </c>
      <c r="AO1175" s="136">
        <v>25</v>
      </c>
      <c r="AP1175" s="136">
        <v>10</v>
      </c>
      <c r="AQ1175" s="6">
        <v>0.71</v>
      </c>
      <c r="AR1175" s="149">
        <v>7.6499999999999999E-2</v>
      </c>
      <c r="AS1175" s="149">
        <v>0.34</v>
      </c>
      <c r="AT1175" s="149">
        <v>0.4</v>
      </c>
      <c r="AU1175" s="149">
        <v>0.4</v>
      </c>
      <c r="AV1175" s="136">
        <v>382</v>
      </c>
      <c r="AW1175" s="136">
        <v>2547</v>
      </c>
      <c r="AX1175" s="136">
        <v>4204</v>
      </c>
      <c r="AY1175" s="136">
        <v>4204</v>
      </c>
      <c r="AZ1175" s="149">
        <v>7.6499999999999999E-2</v>
      </c>
      <c r="BA1175" s="149">
        <v>0.1598</v>
      </c>
      <c r="BB1175" s="149">
        <v>0.21060000000000001</v>
      </c>
      <c r="BC1175" s="149">
        <v>0.21060000000000001</v>
      </c>
      <c r="BD1175" s="138">
        <v>0</v>
      </c>
      <c r="BE1175" s="138"/>
      <c r="BF1175" s="138"/>
      <c r="BG1175" s="136">
        <v>0</v>
      </c>
      <c r="BH1175" s="6">
        <v>5.15</v>
      </c>
      <c r="BI1175" s="6">
        <v>5.15</v>
      </c>
      <c r="BJ1175" s="136">
        <v>163760</v>
      </c>
      <c r="BK1175" s="136">
        <v>21010</v>
      </c>
      <c r="BL1175" s="136">
        <v>1029</v>
      </c>
      <c r="BM1175" s="136">
        <v>141721</v>
      </c>
      <c r="BN1175" s="238">
        <v>747859</v>
      </c>
      <c r="BO1175" s="136">
        <v>120377</v>
      </c>
      <c r="BP1175" s="136">
        <v>285470.98090000002</v>
      </c>
      <c r="BQ1175" s="136">
        <v>50036.595000000001</v>
      </c>
      <c r="BR1175" s="136">
        <v>549241</v>
      </c>
      <c r="BS1175" s="136">
        <v>130792.9436</v>
      </c>
      <c r="BT1175" s="136">
        <v>12539.2282</v>
      </c>
      <c r="BU1175" s="136">
        <v>166848</v>
      </c>
    </row>
    <row r="1176" spans="1:73">
      <c r="A1176" s="4" t="s">
        <v>71</v>
      </c>
      <c r="B1176" s="137">
        <v>2</v>
      </c>
      <c r="C1176" s="137">
        <v>2003</v>
      </c>
      <c r="D1176" s="190">
        <v>648414</v>
      </c>
      <c r="E1176" s="141">
        <v>305723</v>
      </c>
      <c r="F1176" s="141">
        <v>25946</v>
      </c>
      <c r="G1176" s="191">
        <v>7.8</v>
      </c>
      <c r="H1176" s="211">
        <v>19.47017</v>
      </c>
      <c r="I1176" s="211">
        <v>10.53248</v>
      </c>
      <c r="J1176" s="211">
        <v>3.8002259999999999</v>
      </c>
      <c r="K1176" s="145">
        <v>32136</v>
      </c>
      <c r="L1176" s="198">
        <v>10</v>
      </c>
      <c r="M1176" s="199">
        <v>5.0999999999999996</v>
      </c>
      <c r="N1176" s="140">
        <v>23077755</v>
      </c>
      <c r="O1176" s="145">
        <v>16084</v>
      </c>
      <c r="P1176" s="145">
        <v>15190</v>
      </c>
      <c r="Q1176" s="145">
        <v>5334</v>
      </c>
      <c r="R1176" s="145">
        <v>50687</v>
      </c>
      <c r="S1176" s="145">
        <v>17797</v>
      </c>
      <c r="T1176" s="145">
        <v>821</v>
      </c>
      <c r="U1176" s="145">
        <v>923</v>
      </c>
      <c r="V1176" s="145">
        <v>1025</v>
      </c>
      <c r="W1176" s="145">
        <v>169</v>
      </c>
      <c r="X1176" s="145">
        <v>309</v>
      </c>
      <c r="Y1176" s="145">
        <v>443</v>
      </c>
      <c r="Z1176" s="145">
        <v>563</v>
      </c>
      <c r="AA1176" s="136">
        <f>ROUND((T1176+X1176)-MAX(0.3*(T1176-229-586),0),0)</f>
        <v>1128</v>
      </c>
      <c r="AB1176" s="136">
        <f>ROUND((U1176+Y1176)-MAX(0.3*(U1176-229-586),0),0)</f>
        <v>1334</v>
      </c>
      <c r="AC1176" s="136">
        <f>ROUND((V1176+Z1176)-MAX(0.3*(V1176-229-586),0),0)</f>
        <v>1525</v>
      </c>
      <c r="AD1176" s="203">
        <v>1182.4166666666667</v>
      </c>
      <c r="AE1176" s="136">
        <v>552</v>
      </c>
      <c r="AF1176" s="136">
        <v>362</v>
      </c>
      <c r="AG1176" s="136">
        <f>SUM(AE1176:AF1176)</f>
        <v>914</v>
      </c>
      <c r="AH1176" s="136">
        <f>ROUND((AG1176+W1176)-MAX(0.3*(AG1176-229-586),0),0)</f>
        <v>1053</v>
      </c>
      <c r="AI1176" s="203">
        <v>62</v>
      </c>
      <c r="AJ1176" s="204">
        <v>9.6</v>
      </c>
      <c r="AK1176" s="136">
        <v>0</v>
      </c>
      <c r="AL1176" s="136">
        <v>13</v>
      </c>
      <c r="AM1176" s="136">
        <v>27</v>
      </c>
      <c r="AN1176" s="6">
        <v>0.33</v>
      </c>
      <c r="AO1176" s="136">
        <v>8</v>
      </c>
      <c r="AP1176" s="136">
        <v>12</v>
      </c>
      <c r="AQ1176" s="6">
        <v>0.4</v>
      </c>
      <c r="AR1176" s="149">
        <v>7.6499999999999999E-2</v>
      </c>
      <c r="AS1176" s="149">
        <v>0.34</v>
      </c>
      <c r="AT1176" s="149">
        <v>0.4</v>
      </c>
      <c r="AU1176" s="149">
        <v>0.4</v>
      </c>
      <c r="AV1176" s="136">
        <v>382</v>
      </c>
      <c r="AW1176" s="136">
        <v>2547</v>
      </c>
      <c r="AX1176" s="136">
        <v>4204</v>
      </c>
      <c r="AY1176" s="136">
        <v>4204</v>
      </c>
      <c r="AZ1176" s="149">
        <v>7.6499999999999999E-2</v>
      </c>
      <c r="BA1176" s="149">
        <v>0.1598</v>
      </c>
      <c r="BB1176" s="149">
        <v>0.21060000000000001</v>
      </c>
      <c r="BC1176" s="149">
        <v>0.21060000000000001</v>
      </c>
      <c r="BD1176" s="138">
        <v>0</v>
      </c>
      <c r="BE1176" s="138"/>
      <c r="BF1176" s="138"/>
      <c r="BG1176" s="136">
        <v>0</v>
      </c>
      <c r="BH1176" s="6">
        <v>5.15</v>
      </c>
      <c r="BI1176" s="6">
        <v>7.15</v>
      </c>
      <c r="BJ1176" s="136">
        <v>10639</v>
      </c>
      <c r="BK1176" s="136">
        <v>2230</v>
      </c>
      <c r="BL1176" s="136">
        <v>107</v>
      </c>
      <c r="BM1176" s="136">
        <v>8302</v>
      </c>
      <c r="BN1176" s="238">
        <v>97075</v>
      </c>
      <c r="BO1176" s="136">
        <v>25512</v>
      </c>
      <c r="BP1176" s="136">
        <v>23368.746999999999</v>
      </c>
      <c r="BQ1176" s="136">
        <v>6867.3281999999999</v>
      </c>
      <c r="BR1176" s="136">
        <v>52962</v>
      </c>
      <c r="BS1176" s="136">
        <v>7910.3842999999997</v>
      </c>
      <c r="BT1176" s="136">
        <v>1336.5416</v>
      </c>
      <c r="BU1176" s="136">
        <v>11802</v>
      </c>
    </row>
    <row r="1177" spans="1:73">
      <c r="A1177" s="4" t="s">
        <v>72</v>
      </c>
      <c r="B1177" s="137">
        <v>3</v>
      </c>
      <c r="C1177" s="137">
        <v>2003</v>
      </c>
      <c r="D1177" s="190">
        <v>5510364</v>
      </c>
      <c r="E1177" s="141">
        <v>2578854</v>
      </c>
      <c r="F1177" s="141">
        <v>157146</v>
      </c>
      <c r="G1177" s="191">
        <v>5.7</v>
      </c>
      <c r="H1177" s="211">
        <v>20.540669999999999</v>
      </c>
      <c r="I1177" s="211">
        <v>11.12701</v>
      </c>
      <c r="J1177" s="211">
        <v>2.9343650000000001</v>
      </c>
      <c r="K1177" s="145">
        <v>192100</v>
      </c>
      <c r="L1177" s="198">
        <v>164</v>
      </c>
      <c r="M1177" s="199">
        <v>10.3</v>
      </c>
      <c r="N1177" s="140">
        <v>155206313</v>
      </c>
      <c r="O1177" s="145">
        <v>310655</v>
      </c>
      <c r="P1177" s="145">
        <v>112952</v>
      </c>
      <c r="Q1177" s="145">
        <v>47792</v>
      </c>
      <c r="R1177" s="145">
        <v>466153</v>
      </c>
      <c r="S1177" s="145">
        <v>181146</v>
      </c>
      <c r="T1177" s="145">
        <v>275</v>
      </c>
      <c r="U1177" s="145">
        <v>347</v>
      </c>
      <c r="V1177" s="145">
        <v>418</v>
      </c>
      <c r="W1177" s="145">
        <v>139</v>
      </c>
      <c r="X1177" s="145">
        <v>256</v>
      </c>
      <c r="Y1177" s="145">
        <v>366</v>
      </c>
      <c r="Z1177" s="145">
        <v>465</v>
      </c>
      <c r="AA1177" s="136">
        <f>ROUND((T1177+X1177)-MAX(0.3*(T1177-134-367),0),0)</f>
        <v>531</v>
      </c>
      <c r="AB1177" s="136">
        <f>ROUND((U1177+Y1177)-MAX(0.3*(U1177-134-367),0),0)</f>
        <v>713</v>
      </c>
      <c r="AC1177" s="136">
        <f>ROUND((V1177+Z1177)-MAX(0.3*(V1177-134-367),0),0)</f>
        <v>883</v>
      </c>
      <c r="AD1177" s="203">
        <v>19137.833333333332</v>
      </c>
      <c r="AE1177" s="136">
        <v>552</v>
      </c>
      <c r="AF1177" s="136">
        <v>0</v>
      </c>
      <c r="AG1177" s="136">
        <f>SUM(AE1177:AF1177)</f>
        <v>552</v>
      </c>
      <c r="AH1177" s="136">
        <f>ROUND((AG1177+W1177)-MAX(0.3*(AG1177-134-367),0),0)</f>
        <v>676</v>
      </c>
      <c r="AI1177" s="203">
        <v>749</v>
      </c>
      <c r="AJ1177" s="204">
        <v>13.5</v>
      </c>
      <c r="AK1177" s="136">
        <v>1</v>
      </c>
      <c r="AL1177" s="136">
        <v>21</v>
      </c>
      <c r="AM1177" s="136">
        <v>39</v>
      </c>
      <c r="AN1177" s="6">
        <v>0.35</v>
      </c>
      <c r="AO1177" s="136">
        <v>13</v>
      </c>
      <c r="AP1177" s="136">
        <v>17</v>
      </c>
      <c r="AQ1177" s="6">
        <v>0.43</v>
      </c>
      <c r="AR1177" s="149">
        <v>7.6499999999999999E-2</v>
      </c>
      <c r="AS1177" s="149">
        <v>0.34</v>
      </c>
      <c r="AT1177" s="149">
        <v>0.4</v>
      </c>
      <c r="AU1177" s="149">
        <v>0.4</v>
      </c>
      <c r="AV1177" s="136">
        <v>382</v>
      </c>
      <c r="AW1177" s="136">
        <v>2547</v>
      </c>
      <c r="AX1177" s="136">
        <v>4204</v>
      </c>
      <c r="AY1177" s="136">
        <v>4204</v>
      </c>
      <c r="AZ1177" s="149">
        <v>7.6499999999999999E-2</v>
      </c>
      <c r="BA1177" s="149">
        <v>0.1598</v>
      </c>
      <c r="BB1177" s="149">
        <v>0.21060000000000001</v>
      </c>
      <c r="BC1177" s="149">
        <v>0.21060000000000001</v>
      </c>
      <c r="BD1177" s="138">
        <v>0</v>
      </c>
      <c r="BE1177" s="138"/>
      <c r="BF1177" s="138"/>
      <c r="BG1177" s="136">
        <v>0</v>
      </c>
      <c r="BH1177" s="6">
        <v>5.15</v>
      </c>
      <c r="BI1177" s="6">
        <v>5.15</v>
      </c>
      <c r="BJ1177" s="136">
        <v>91655</v>
      </c>
      <c r="BK1177" s="136">
        <v>13211</v>
      </c>
      <c r="BL1177" s="136">
        <v>924</v>
      </c>
      <c r="BM1177" s="136">
        <v>77520</v>
      </c>
      <c r="BN1177" s="238">
        <v>968206</v>
      </c>
      <c r="BO1177" s="136">
        <v>156353</v>
      </c>
      <c r="BP1177" s="136">
        <v>293708.90100000001</v>
      </c>
      <c r="BQ1177" s="136">
        <v>52525.991099999999</v>
      </c>
      <c r="BR1177" s="136">
        <v>517837</v>
      </c>
      <c r="BS1177" s="136">
        <v>125707.1047</v>
      </c>
      <c r="BT1177" s="136">
        <v>15016.7835</v>
      </c>
      <c r="BU1177" s="136">
        <v>166184</v>
      </c>
    </row>
    <row r="1178" spans="1:73">
      <c r="A1178" s="4" t="s">
        <v>73</v>
      </c>
      <c r="B1178" s="137">
        <v>4</v>
      </c>
      <c r="C1178" s="137">
        <v>2003</v>
      </c>
      <c r="D1178" s="190">
        <v>2724816</v>
      </c>
      <c r="E1178" s="141">
        <v>1196299</v>
      </c>
      <c r="F1178" s="141">
        <v>75397</v>
      </c>
      <c r="G1178" s="191">
        <v>5.9</v>
      </c>
      <c r="H1178" s="211">
        <v>27.812329999999999</v>
      </c>
      <c r="I1178" s="211">
        <v>15.796659999999999</v>
      </c>
      <c r="J1178" s="211">
        <v>3.9075609999999998</v>
      </c>
      <c r="K1178" s="145">
        <v>79568</v>
      </c>
      <c r="L1178" s="198">
        <v>37</v>
      </c>
      <c r="M1178" s="199">
        <v>5.2</v>
      </c>
      <c r="N1178" s="140">
        <v>69393101</v>
      </c>
      <c r="O1178" s="145">
        <v>39713</v>
      </c>
      <c r="P1178" s="145">
        <v>25425</v>
      </c>
      <c r="Q1178" s="145">
        <v>11162</v>
      </c>
      <c r="R1178" s="145">
        <v>310359</v>
      </c>
      <c r="S1178" s="145">
        <v>124288</v>
      </c>
      <c r="T1178" s="145">
        <v>162</v>
      </c>
      <c r="U1178" s="145">
        <v>204</v>
      </c>
      <c r="V1178" s="145">
        <v>247</v>
      </c>
      <c r="W1178" s="145">
        <v>139</v>
      </c>
      <c r="X1178" s="145">
        <v>256</v>
      </c>
      <c r="Y1178" s="145">
        <v>366</v>
      </c>
      <c r="Z1178" s="145">
        <v>465</v>
      </c>
      <c r="AA1178" s="136">
        <f>ROUND((T1178+X1178)-MAX(0.3*(T1178-134-367),0),0)</f>
        <v>418</v>
      </c>
      <c r="AB1178" s="136">
        <f>ROUND((U1178+Y1178)-MAX(0.3*(U1178-134-367),0),0)</f>
        <v>570</v>
      </c>
      <c r="AC1178" s="136">
        <f>ROUND((V1178+Z1178)-MAX(0.3*(V1178-134-367),0),0)</f>
        <v>712</v>
      </c>
      <c r="AD1178" s="203">
        <v>4873.333333333333</v>
      </c>
      <c r="AE1178" s="136">
        <v>552</v>
      </c>
      <c r="AF1178" s="136">
        <v>0</v>
      </c>
      <c r="AG1178" s="136">
        <f>SUM(AE1178:AF1178)</f>
        <v>552</v>
      </c>
      <c r="AH1178" s="136">
        <f>ROUND((AG1178+W1178)-MAX(0.3*(AG1178-134-367),0),0)</f>
        <v>676</v>
      </c>
      <c r="AI1178" s="203">
        <v>474</v>
      </c>
      <c r="AJ1178" s="204">
        <v>17.8</v>
      </c>
      <c r="AK1178" s="136">
        <v>0</v>
      </c>
      <c r="AL1178" s="136">
        <v>72</v>
      </c>
      <c r="AM1178" s="136">
        <v>28</v>
      </c>
      <c r="AN1178" s="6">
        <v>0.72</v>
      </c>
      <c r="AO1178" s="136">
        <v>27</v>
      </c>
      <c r="AP1178" s="136">
        <v>8</v>
      </c>
      <c r="AQ1178" s="6">
        <v>0.77</v>
      </c>
      <c r="AR1178" s="149">
        <v>7.6499999999999999E-2</v>
      </c>
      <c r="AS1178" s="149">
        <v>0.34</v>
      </c>
      <c r="AT1178" s="149">
        <v>0.4</v>
      </c>
      <c r="AU1178" s="149">
        <v>0.4</v>
      </c>
      <c r="AV1178" s="136">
        <v>382</v>
      </c>
      <c r="AW1178" s="136">
        <v>2547</v>
      </c>
      <c r="AX1178" s="136">
        <v>4204</v>
      </c>
      <c r="AY1178" s="136">
        <v>4204</v>
      </c>
      <c r="AZ1178" s="149">
        <v>7.6499999999999999E-2</v>
      </c>
      <c r="BA1178" s="149">
        <v>0.1598</v>
      </c>
      <c r="BB1178" s="149">
        <v>0.21060000000000001</v>
      </c>
      <c r="BC1178" s="149">
        <v>0.21060000000000001</v>
      </c>
      <c r="BD1178" s="138">
        <v>0</v>
      </c>
      <c r="BE1178" s="138"/>
      <c r="BF1178" s="138"/>
      <c r="BG1178" s="136">
        <v>0</v>
      </c>
      <c r="BH1178" s="6">
        <v>5.15</v>
      </c>
      <c r="BI1178" s="6">
        <v>5.15</v>
      </c>
      <c r="BJ1178" s="136">
        <v>86542</v>
      </c>
      <c r="BK1178" s="136">
        <v>11177</v>
      </c>
      <c r="BL1178" s="136">
        <v>873</v>
      </c>
      <c r="BM1178" s="136">
        <v>74492</v>
      </c>
      <c r="BN1178" s="238">
        <v>565499</v>
      </c>
      <c r="BO1178" s="136">
        <v>85607</v>
      </c>
      <c r="BP1178" s="136">
        <v>167707.43400000001</v>
      </c>
      <c r="BQ1178" s="136">
        <v>30418.965700000001</v>
      </c>
      <c r="BR1178" s="136">
        <v>317843</v>
      </c>
      <c r="BS1178" s="136">
        <v>94860.105200000005</v>
      </c>
      <c r="BT1178" s="136">
        <v>10559.8205</v>
      </c>
      <c r="BU1178" s="136">
        <v>127348</v>
      </c>
    </row>
    <row r="1179" spans="1:73">
      <c r="A1179" s="4" t="s">
        <v>74</v>
      </c>
      <c r="B1179" s="137">
        <v>5</v>
      </c>
      <c r="C1179" s="137">
        <v>2003</v>
      </c>
      <c r="D1179" s="190">
        <v>35253159</v>
      </c>
      <c r="E1179" s="141">
        <v>16102840</v>
      </c>
      <c r="F1179" s="141">
        <v>1174778</v>
      </c>
      <c r="G1179" s="191">
        <v>6.8</v>
      </c>
      <c r="H1179" s="211">
        <v>23.888110000000001</v>
      </c>
      <c r="I1179" s="211">
        <v>15.16255</v>
      </c>
      <c r="J1179" s="211">
        <v>3.269698</v>
      </c>
      <c r="K1179" s="145">
        <v>1534559</v>
      </c>
      <c r="L1179" s="198">
        <v>787</v>
      </c>
      <c r="M1179" s="199">
        <v>7.9</v>
      </c>
      <c r="N1179" s="140">
        <v>1242098548</v>
      </c>
      <c r="O1179" s="145">
        <v>2665841</v>
      </c>
      <c r="P1179" s="145">
        <v>1111558</v>
      </c>
      <c r="Q1179" s="145">
        <v>449650</v>
      </c>
      <c r="R1179" s="145">
        <v>1708354</v>
      </c>
      <c r="S1179" s="145">
        <v>661219</v>
      </c>
      <c r="T1179" s="145">
        <v>548</v>
      </c>
      <c r="U1179" s="145">
        <v>679</v>
      </c>
      <c r="V1179" s="145">
        <v>809</v>
      </c>
      <c r="W1179" s="145">
        <v>139</v>
      </c>
      <c r="X1179" s="145">
        <v>256</v>
      </c>
      <c r="Y1179" s="145">
        <v>366</v>
      </c>
      <c r="Z1179" s="145">
        <v>465</v>
      </c>
      <c r="AA1179" s="136">
        <f>ROUND((T1179+X1179)-MAX(0.3*(T1179-134-367),0),0)</f>
        <v>790</v>
      </c>
      <c r="AB1179" s="136">
        <f>ROUND((U1179+Y1179)-MAX(0.3*(U1179-134-367),0),0)</f>
        <v>992</v>
      </c>
      <c r="AC1179" s="136">
        <f>ROUND((V1179+Z1179)-MAX(0.3*(V1179-134-367),0),0)</f>
        <v>1182</v>
      </c>
      <c r="AD1179" s="203">
        <v>185002.16666666666</v>
      </c>
      <c r="AE1179" s="136">
        <v>552</v>
      </c>
      <c r="AF1179" s="136">
        <v>205</v>
      </c>
      <c r="AG1179" s="136">
        <f>SUM(AE1179:AF1179)</f>
        <v>757</v>
      </c>
      <c r="AH1179" s="136">
        <f>ROUND((AG1179+W1179)-MAX(0.3*(AG1179-134-367),0),0)</f>
        <v>819</v>
      </c>
      <c r="AI1179" s="203">
        <v>4634</v>
      </c>
      <c r="AJ1179" s="204">
        <v>13.1</v>
      </c>
      <c r="AK1179" s="136">
        <v>1</v>
      </c>
      <c r="AL1179" s="136">
        <v>48</v>
      </c>
      <c r="AM1179" s="136">
        <v>32</v>
      </c>
      <c r="AN1179" s="6">
        <v>0.6</v>
      </c>
      <c r="AO1179" s="136">
        <v>25</v>
      </c>
      <c r="AP1179" s="136">
        <v>15</v>
      </c>
      <c r="AQ1179" s="6">
        <v>0.63</v>
      </c>
      <c r="AR1179" s="149">
        <v>7.6499999999999999E-2</v>
      </c>
      <c r="AS1179" s="149">
        <v>0.34</v>
      </c>
      <c r="AT1179" s="149">
        <v>0.4</v>
      </c>
      <c r="AU1179" s="149">
        <v>0.4</v>
      </c>
      <c r="AV1179" s="136">
        <v>382</v>
      </c>
      <c r="AW1179" s="136">
        <v>2547</v>
      </c>
      <c r="AX1179" s="136">
        <v>4204</v>
      </c>
      <c r="AY1179" s="136">
        <v>4204</v>
      </c>
      <c r="AZ1179" s="149">
        <v>7.6499999999999999E-2</v>
      </c>
      <c r="BA1179" s="149">
        <v>0.1598</v>
      </c>
      <c r="BB1179" s="149">
        <v>0.21060000000000001</v>
      </c>
      <c r="BC1179" s="149">
        <v>0.21060000000000001</v>
      </c>
      <c r="BD1179" s="138">
        <v>0</v>
      </c>
      <c r="BE1179" s="138"/>
      <c r="BF1179" s="138"/>
      <c r="BG1179" s="136">
        <v>0</v>
      </c>
      <c r="BH1179" s="6">
        <v>5.15</v>
      </c>
      <c r="BI1179" s="6">
        <v>6.75</v>
      </c>
      <c r="BJ1179" s="136">
        <v>1162725</v>
      </c>
      <c r="BK1179" s="136">
        <v>345911</v>
      </c>
      <c r="BL1179" s="136">
        <v>21951</v>
      </c>
      <c r="BM1179" s="136">
        <v>794863</v>
      </c>
      <c r="BN1179" s="238">
        <v>7897701</v>
      </c>
      <c r="BO1179" s="136">
        <v>1274489</v>
      </c>
      <c r="BP1179" s="136">
        <v>1702334.4354999999</v>
      </c>
      <c r="BQ1179" s="136">
        <v>339588.1629</v>
      </c>
      <c r="BR1179" s="136">
        <v>2732303</v>
      </c>
      <c r="BS1179" s="136">
        <v>699370.77370000002</v>
      </c>
      <c r="BT1179" s="136">
        <v>95309.995899999994</v>
      </c>
      <c r="BU1179" s="136">
        <v>885880</v>
      </c>
    </row>
    <row r="1180" spans="1:73">
      <c r="A1180" s="4" t="s">
        <v>75</v>
      </c>
      <c r="B1180" s="137">
        <v>6</v>
      </c>
      <c r="C1180" s="137">
        <v>2003</v>
      </c>
      <c r="D1180" s="190">
        <v>4528732</v>
      </c>
      <c r="E1180" s="141">
        <v>2338207</v>
      </c>
      <c r="F1180" s="141">
        <v>148022</v>
      </c>
      <c r="G1180" s="191">
        <v>6</v>
      </c>
      <c r="H1180" s="211">
        <v>19.563369999999999</v>
      </c>
      <c r="I1180" s="211">
        <v>11.76005</v>
      </c>
      <c r="J1180" s="211">
        <v>2.792805</v>
      </c>
      <c r="K1180" s="145">
        <v>194631</v>
      </c>
      <c r="L1180" s="198">
        <v>99</v>
      </c>
      <c r="M1180" s="199">
        <v>8.1999999999999993</v>
      </c>
      <c r="N1180" s="140">
        <v>159102588</v>
      </c>
      <c r="O1180" s="145">
        <v>453486</v>
      </c>
      <c r="P1180" s="145">
        <v>35391</v>
      </c>
      <c r="Q1180" s="145">
        <v>13534</v>
      </c>
      <c r="R1180" s="145">
        <v>208053</v>
      </c>
      <c r="S1180" s="145">
        <v>90096</v>
      </c>
      <c r="T1180" s="145">
        <v>280</v>
      </c>
      <c r="U1180" s="145">
        <v>356</v>
      </c>
      <c r="V1180" s="145">
        <v>432</v>
      </c>
      <c r="W1180" s="145">
        <v>139</v>
      </c>
      <c r="X1180" s="145">
        <v>256</v>
      </c>
      <c r="Y1180" s="145">
        <v>366</v>
      </c>
      <c r="Z1180" s="145">
        <v>465</v>
      </c>
      <c r="AA1180" s="136">
        <f>ROUND((T1180+X1180)-MAX(0.3*(T1180-134-367),0),0)</f>
        <v>536</v>
      </c>
      <c r="AB1180" s="136">
        <f>ROUND((U1180+Y1180)-MAX(0.3*(U1180-134-367),0),0)</f>
        <v>722</v>
      </c>
      <c r="AC1180" s="136">
        <f>ROUND((V1180+Z1180)-MAX(0.3*(V1180-134-367),0),0)</f>
        <v>897</v>
      </c>
      <c r="AD1180" s="203">
        <v>4821.833333333333</v>
      </c>
      <c r="AE1180" s="136">
        <v>552</v>
      </c>
      <c r="AF1180" s="136">
        <v>37</v>
      </c>
      <c r="AG1180" s="136">
        <f>SUM(AE1180:AF1180)</f>
        <v>589</v>
      </c>
      <c r="AH1180" s="136">
        <f>ROUND((AG1180+W1180)-MAX(0.3*(AG1180-134-367),0),0)</f>
        <v>702</v>
      </c>
      <c r="AI1180" s="203">
        <v>436</v>
      </c>
      <c r="AJ1180" s="204">
        <v>9.6999999999999993</v>
      </c>
      <c r="AK1180" s="136">
        <v>0</v>
      </c>
      <c r="AL1180" s="136">
        <v>28</v>
      </c>
      <c r="AM1180" s="136">
        <v>37</v>
      </c>
      <c r="AN1180" s="6">
        <v>0.43</v>
      </c>
      <c r="AO1180" s="136">
        <v>17</v>
      </c>
      <c r="AP1180" s="136">
        <v>18</v>
      </c>
      <c r="AQ1180" s="6">
        <v>0.49</v>
      </c>
      <c r="AR1180" s="149">
        <v>7.6499999999999999E-2</v>
      </c>
      <c r="AS1180" s="149">
        <v>0.34</v>
      </c>
      <c r="AT1180" s="149">
        <v>0.4</v>
      </c>
      <c r="AU1180" s="149">
        <v>0.4</v>
      </c>
      <c r="AV1180" s="136">
        <v>382</v>
      </c>
      <c r="AW1180" s="136">
        <v>2547</v>
      </c>
      <c r="AX1180" s="136">
        <v>4204</v>
      </c>
      <c r="AY1180" s="136">
        <v>4204</v>
      </c>
      <c r="AZ1180" s="149">
        <v>7.6499999999999999E-2</v>
      </c>
      <c r="BA1180" s="149">
        <v>0.1598</v>
      </c>
      <c r="BB1180" s="149">
        <v>0.21060000000000001</v>
      </c>
      <c r="BC1180" s="149">
        <v>0.21060000000000001</v>
      </c>
      <c r="BD1180" s="138">
        <v>0</v>
      </c>
      <c r="BE1180" s="138"/>
      <c r="BF1180" s="138"/>
      <c r="BG1180" s="136">
        <v>0</v>
      </c>
      <c r="BH1180" s="6">
        <v>5.15</v>
      </c>
      <c r="BI1180" s="6">
        <v>5.15</v>
      </c>
      <c r="BJ1180" s="136">
        <v>53988</v>
      </c>
      <c r="BK1180" s="136">
        <v>8537</v>
      </c>
      <c r="BL1180" s="136">
        <v>555</v>
      </c>
      <c r="BM1180" s="136">
        <v>44896</v>
      </c>
      <c r="BN1180" s="238">
        <v>361912</v>
      </c>
      <c r="BO1180" s="136">
        <v>81196</v>
      </c>
      <c r="BP1180" s="136">
        <v>132430.08300000001</v>
      </c>
      <c r="BQ1180" s="136">
        <v>31955.4758</v>
      </c>
      <c r="BR1180" s="136">
        <v>327775</v>
      </c>
      <c r="BS1180" s="136">
        <v>45270.215700000001</v>
      </c>
      <c r="BT1180" s="136">
        <v>6394.9799000000003</v>
      </c>
      <c r="BU1180" s="136">
        <v>66496</v>
      </c>
    </row>
    <row r="1181" spans="1:73">
      <c r="A1181" s="4" t="s">
        <v>76</v>
      </c>
      <c r="B1181" s="137">
        <v>7</v>
      </c>
      <c r="C1181" s="137">
        <v>2003</v>
      </c>
      <c r="D1181" s="190">
        <v>3484336</v>
      </c>
      <c r="E1181" s="141">
        <v>1687924</v>
      </c>
      <c r="F1181" s="141">
        <v>96336</v>
      </c>
      <c r="G1181" s="191">
        <v>5.4</v>
      </c>
      <c r="H1181" s="211">
        <v>15.474880000000001</v>
      </c>
      <c r="I1181" s="211">
        <v>9.1070869999999999</v>
      </c>
      <c r="J1181" s="211">
        <v>2.8808159999999998</v>
      </c>
      <c r="K1181" s="145">
        <v>182466</v>
      </c>
      <c r="L1181" s="198">
        <v>34</v>
      </c>
      <c r="M1181" s="199">
        <v>3.8</v>
      </c>
      <c r="N1181" s="140">
        <v>158426538</v>
      </c>
      <c r="O1181" s="145">
        <v>64414</v>
      </c>
      <c r="P1181" s="145">
        <v>44964</v>
      </c>
      <c r="Q1181" s="145">
        <v>21014</v>
      </c>
      <c r="R1181" s="145">
        <v>180512</v>
      </c>
      <c r="S1181" s="145">
        <v>94147</v>
      </c>
      <c r="T1181" s="145">
        <v>513</v>
      </c>
      <c r="U1181" s="145">
        <v>636</v>
      </c>
      <c r="V1181" s="145">
        <v>741</v>
      </c>
      <c r="W1181" s="145">
        <v>139</v>
      </c>
      <c r="X1181" s="145">
        <v>256</v>
      </c>
      <c r="Y1181" s="145">
        <v>366</v>
      </c>
      <c r="Z1181" s="145">
        <v>465</v>
      </c>
      <c r="AA1181" s="136">
        <f>ROUND((T1181+X1181)-MAX(0.3*(T1181-134-367),0),0)</f>
        <v>765</v>
      </c>
      <c r="AB1181" s="136">
        <f>ROUND((U1181+Y1181)-MAX(0.3*(U1181-134-367),0),0)</f>
        <v>962</v>
      </c>
      <c r="AC1181" s="136">
        <f>ROUND((V1181+Z1181)-MAX(0.3*(V1181-134-367),0),0)</f>
        <v>1134</v>
      </c>
      <c r="AD1181" s="203">
        <v>8258.5</v>
      </c>
      <c r="AE1181" s="136">
        <v>552</v>
      </c>
      <c r="AF1181" s="136">
        <v>183</v>
      </c>
      <c r="AG1181" s="136">
        <f>SUM(AE1181:AF1181)</f>
        <v>735</v>
      </c>
      <c r="AH1181" s="136">
        <f>ROUND((AG1181+W1181)-MAX(0.3*(AG1181-134-367),0),0)</f>
        <v>804</v>
      </c>
      <c r="AI1181" s="203">
        <v>278</v>
      </c>
      <c r="AJ1181" s="204">
        <v>8.1</v>
      </c>
      <c r="AK1181" s="136">
        <v>0</v>
      </c>
      <c r="AL1181" s="136">
        <v>94</v>
      </c>
      <c r="AM1181" s="136">
        <v>57</v>
      </c>
      <c r="AN1181" s="6">
        <v>0.62</v>
      </c>
      <c r="AO1181" s="136">
        <v>21</v>
      </c>
      <c r="AP1181" s="136">
        <v>15</v>
      </c>
      <c r="AQ1181" s="6">
        <v>0.57999999999999996</v>
      </c>
      <c r="AR1181" s="149">
        <v>7.6499999999999999E-2</v>
      </c>
      <c r="AS1181" s="149">
        <v>0.34</v>
      </c>
      <c r="AT1181" s="149">
        <v>0.4</v>
      </c>
      <c r="AU1181" s="149">
        <v>0.4</v>
      </c>
      <c r="AV1181" s="136">
        <v>382</v>
      </c>
      <c r="AW1181" s="136">
        <v>2547</v>
      </c>
      <c r="AX1181" s="136">
        <v>4204</v>
      </c>
      <c r="AY1181" s="136">
        <v>4204</v>
      </c>
      <c r="AZ1181" s="149">
        <v>7.6499999999999999E-2</v>
      </c>
      <c r="BA1181" s="149">
        <v>0.1598</v>
      </c>
      <c r="BB1181" s="149">
        <v>0.21060000000000001</v>
      </c>
      <c r="BC1181" s="149">
        <v>0.21060000000000001</v>
      </c>
      <c r="BD1181" s="138">
        <v>0</v>
      </c>
      <c r="BE1181" s="138"/>
      <c r="BF1181" s="138"/>
      <c r="BG1181" s="136">
        <v>0</v>
      </c>
      <c r="BH1181" s="6">
        <v>5.15</v>
      </c>
      <c r="BI1181" s="6">
        <v>6.9</v>
      </c>
      <c r="BJ1181" s="136">
        <v>51151</v>
      </c>
      <c r="BK1181" s="136">
        <v>6937</v>
      </c>
      <c r="BL1181" s="136">
        <v>505</v>
      </c>
      <c r="BM1181" s="136">
        <v>43709</v>
      </c>
      <c r="BN1181" s="238">
        <v>429743</v>
      </c>
      <c r="BO1181" s="136">
        <v>51721</v>
      </c>
      <c r="BP1181" s="136">
        <v>108683.0759</v>
      </c>
      <c r="BQ1181" s="136">
        <v>21233.285599999999</v>
      </c>
      <c r="BR1181" s="136">
        <v>283625</v>
      </c>
      <c r="BS1181" s="136">
        <v>39939.350700000003</v>
      </c>
      <c r="BT1181" s="136">
        <v>3440.8409000000001</v>
      </c>
      <c r="BU1181" s="136">
        <v>50645</v>
      </c>
    </row>
    <row r="1182" spans="1:73">
      <c r="A1182" s="4" t="s">
        <v>77</v>
      </c>
      <c r="B1182" s="137">
        <v>8</v>
      </c>
      <c r="C1182" s="137">
        <v>2003</v>
      </c>
      <c r="D1182" s="190">
        <v>818003</v>
      </c>
      <c r="E1182" s="141">
        <v>397472</v>
      </c>
      <c r="F1182" s="141">
        <v>17688</v>
      </c>
      <c r="G1182" s="191">
        <v>4.3</v>
      </c>
      <c r="H1182" s="211">
        <v>11.573930000000001</v>
      </c>
      <c r="I1182" s="211">
        <v>6.2217789999999997</v>
      </c>
      <c r="J1182" s="211">
        <v>1.340576</v>
      </c>
      <c r="K1182" s="145">
        <v>45418</v>
      </c>
      <c r="L1182" s="198">
        <v>8</v>
      </c>
      <c r="M1182" s="199">
        <v>3.7</v>
      </c>
      <c r="N1182" s="140">
        <v>31236735</v>
      </c>
      <c r="O1182" s="145">
        <v>11968</v>
      </c>
      <c r="P1182" s="145">
        <v>12697</v>
      </c>
      <c r="Q1182" s="145">
        <v>5597</v>
      </c>
      <c r="R1182" s="145">
        <v>46027</v>
      </c>
      <c r="S1182" s="145">
        <v>19141</v>
      </c>
      <c r="T1182" s="145">
        <v>270</v>
      </c>
      <c r="U1182" s="145">
        <v>338</v>
      </c>
      <c r="V1182" s="145">
        <v>407</v>
      </c>
      <c r="W1182" s="145">
        <v>139</v>
      </c>
      <c r="X1182" s="145">
        <v>256</v>
      </c>
      <c r="Y1182" s="145">
        <v>366</v>
      </c>
      <c r="Z1182" s="145">
        <v>465</v>
      </c>
      <c r="AA1182" s="136">
        <f>ROUND((T1182+X1182)-MAX(0.3*(T1182-134-367),0),0)</f>
        <v>526</v>
      </c>
      <c r="AB1182" s="136">
        <f>ROUND((U1182+Y1182)-MAX(0.3*(U1182-134-367),0),0)</f>
        <v>704</v>
      </c>
      <c r="AC1182" s="136">
        <f>ROUND((V1182+Z1182)-MAX(0.3*(V1182-134-367),0),0)</f>
        <v>872</v>
      </c>
      <c r="AD1182" s="203">
        <v>2559</v>
      </c>
      <c r="AE1182" s="136">
        <v>552</v>
      </c>
      <c r="AF1182" s="136">
        <v>0</v>
      </c>
      <c r="AG1182" s="136">
        <f>SUM(AE1182:AF1182)</f>
        <v>552</v>
      </c>
      <c r="AH1182" s="136">
        <f>ROUND((AG1182+W1182)-MAX(0.3*(AG1182-134-367),0),0)</f>
        <v>676</v>
      </c>
      <c r="AI1182" s="203">
        <v>60</v>
      </c>
      <c r="AJ1182" s="204">
        <v>7.3</v>
      </c>
      <c r="AK1182" s="136">
        <v>1</v>
      </c>
      <c r="AL1182" s="136">
        <v>12</v>
      </c>
      <c r="AM1182" s="136">
        <v>29</v>
      </c>
      <c r="AN1182" s="6">
        <v>0.28999999999999998</v>
      </c>
      <c r="AO1182" s="136">
        <v>13</v>
      </c>
      <c r="AP1182" s="136">
        <v>8</v>
      </c>
      <c r="AQ1182" s="6">
        <v>0.62</v>
      </c>
      <c r="AR1182" s="149">
        <v>7.6499999999999999E-2</v>
      </c>
      <c r="AS1182" s="149">
        <v>0.34</v>
      </c>
      <c r="AT1182" s="149">
        <v>0.4</v>
      </c>
      <c r="AU1182" s="149">
        <v>0.4</v>
      </c>
      <c r="AV1182" s="136">
        <v>382</v>
      </c>
      <c r="AW1182" s="136">
        <v>2547</v>
      </c>
      <c r="AX1182" s="136">
        <v>4204</v>
      </c>
      <c r="AY1182" s="136">
        <v>4204</v>
      </c>
      <c r="AZ1182" s="149">
        <v>7.6499999999999999E-2</v>
      </c>
      <c r="BA1182" s="149">
        <v>0.1598</v>
      </c>
      <c r="BB1182" s="149">
        <v>0.21060000000000001</v>
      </c>
      <c r="BC1182" s="149">
        <v>0.21060000000000001</v>
      </c>
      <c r="BD1182" s="138">
        <v>0</v>
      </c>
      <c r="BE1182" s="138"/>
      <c r="BF1182" s="138"/>
      <c r="BG1182" s="136">
        <v>0</v>
      </c>
      <c r="BH1182" s="6">
        <v>5.15</v>
      </c>
      <c r="BI1182" s="6">
        <v>6.15</v>
      </c>
      <c r="BJ1182" s="136">
        <v>12930</v>
      </c>
      <c r="BK1182" s="136">
        <v>1304</v>
      </c>
      <c r="BL1182" s="136">
        <v>115</v>
      </c>
      <c r="BM1182" s="136">
        <v>11511</v>
      </c>
      <c r="BN1182" s="238">
        <v>124528</v>
      </c>
      <c r="BO1182" s="136">
        <v>17839</v>
      </c>
      <c r="BP1182" s="136">
        <v>29769.951400000002</v>
      </c>
      <c r="BQ1182" s="136">
        <v>5614.7344000000003</v>
      </c>
      <c r="BR1182" s="136">
        <v>75377</v>
      </c>
      <c r="BS1182" s="136">
        <v>13424.977500000001</v>
      </c>
      <c r="BT1182" s="136">
        <v>1441.5618999999999</v>
      </c>
      <c r="BU1182" s="136">
        <v>19724</v>
      </c>
    </row>
    <row r="1183" spans="1:73">
      <c r="A1183" s="4" t="s">
        <v>78</v>
      </c>
      <c r="B1183" s="137">
        <v>9</v>
      </c>
      <c r="C1183" s="137">
        <v>2003</v>
      </c>
      <c r="D1183" s="190">
        <v>568502</v>
      </c>
      <c r="E1183" s="141">
        <v>285454</v>
      </c>
      <c r="F1183" s="141">
        <v>20968</v>
      </c>
      <c r="G1183" s="191">
        <v>6.8</v>
      </c>
      <c r="H1183" s="211">
        <v>23.899329999999999</v>
      </c>
      <c r="I1183" s="211">
        <v>11.256740000000001</v>
      </c>
      <c r="J1183" s="211">
        <v>3.573169</v>
      </c>
      <c r="K1183" s="145">
        <v>75086</v>
      </c>
      <c r="L1183" s="198">
        <v>6</v>
      </c>
      <c r="M1183" s="199">
        <v>5.9</v>
      </c>
      <c r="N1183" s="140">
        <v>26408223</v>
      </c>
      <c r="O1183" s="145">
        <v>19413</v>
      </c>
      <c r="P1183" s="145">
        <v>42342</v>
      </c>
      <c r="Q1183" s="145">
        <v>16589</v>
      </c>
      <c r="R1183" s="145">
        <v>81777</v>
      </c>
      <c r="S1183" s="145">
        <v>39104</v>
      </c>
      <c r="T1183" s="145">
        <v>298</v>
      </c>
      <c r="U1183" s="145">
        <v>379</v>
      </c>
      <c r="V1183" s="145">
        <v>463</v>
      </c>
      <c r="W1183" s="145">
        <v>139</v>
      </c>
      <c r="X1183" s="145">
        <v>256</v>
      </c>
      <c r="Y1183" s="145">
        <v>366</v>
      </c>
      <c r="Z1183" s="145">
        <v>465</v>
      </c>
      <c r="AA1183" s="136">
        <f>ROUND((T1183+X1183)-MAX(0.3*(T1183-134-367),0),0)</f>
        <v>554</v>
      </c>
      <c r="AB1183" s="136">
        <f>ROUND((U1183+Y1183)-MAX(0.3*(U1183-134-367),0),0)</f>
        <v>745</v>
      </c>
      <c r="AC1183" s="136">
        <f>ROUND((V1183+Z1183)-MAX(0.3*(V1183-134-367),0),0)</f>
        <v>928</v>
      </c>
      <c r="AD1183" s="203">
        <v>6169.333333333333</v>
      </c>
      <c r="AE1183" s="136">
        <v>552</v>
      </c>
      <c r="AF1183" s="136">
        <v>0</v>
      </c>
      <c r="AG1183" s="136">
        <f>SUM(AE1183:AF1183)</f>
        <v>552</v>
      </c>
      <c r="AH1183" s="136">
        <f>ROUND((AG1183+W1183)-MAX(0.3*(AG1183-134-367),0),0)</f>
        <v>676</v>
      </c>
      <c r="AI1183" s="203">
        <v>92</v>
      </c>
      <c r="AJ1183" s="204">
        <v>16.8</v>
      </c>
      <c r="AK1183" s="136"/>
      <c r="AL1183" s="136"/>
      <c r="AM1183" s="136"/>
      <c r="AN1183" s="6"/>
      <c r="AO1183" s="136"/>
      <c r="AP1183" s="136"/>
      <c r="AQ1183" s="6"/>
      <c r="AR1183" s="149">
        <v>7.6499999999999999E-2</v>
      </c>
      <c r="AS1183" s="149">
        <v>0.34</v>
      </c>
      <c r="AT1183" s="149">
        <v>0.4</v>
      </c>
      <c r="AU1183" s="149">
        <v>0.4</v>
      </c>
      <c r="AV1183" s="136">
        <v>382</v>
      </c>
      <c r="AW1183" s="136">
        <v>2547</v>
      </c>
      <c r="AX1183" s="136">
        <v>4204</v>
      </c>
      <c r="AY1183" s="136">
        <v>4204</v>
      </c>
      <c r="AZ1183" s="149">
        <v>7.6499999999999999E-2</v>
      </c>
      <c r="BA1183" s="149">
        <v>0.1598</v>
      </c>
      <c r="BB1183" s="149">
        <v>0.21060000000000001</v>
      </c>
      <c r="BC1183" s="149">
        <v>0.21060000000000001</v>
      </c>
      <c r="BD1183" s="138">
        <v>0.25</v>
      </c>
      <c r="BE1183" s="138"/>
      <c r="BF1183" s="138"/>
      <c r="BG1183" s="136">
        <v>1</v>
      </c>
      <c r="BH1183" s="6">
        <v>5.15</v>
      </c>
      <c r="BI1183" s="6">
        <v>6.15</v>
      </c>
      <c r="BJ1183" s="136">
        <v>20403</v>
      </c>
      <c r="BK1183" s="136">
        <v>2154</v>
      </c>
      <c r="BL1183" s="136">
        <v>175</v>
      </c>
      <c r="BM1183" s="136">
        <v>18074</v>
      </c>
      <c r="BN1183" s="238">
        <v>134911</v>
      </c>
      <c r="BO1183" s="136">
        <v>15572</v>
      </c>
      <c r="BP1183" s="136">
        <v>38326.975400000003</v>
      </c>
      <c r="BQ1183" s="136">
        <v>2676.9250999999999</v>
      </c>
      <c r="BR1183" s="136">
        <v>47961</v>
      </c>
      <c r="BS1183" s="136">
        <v>16257.0692</v>
      </c>
      <c r="BT1183" s="136">
        <v>1006.1649</v>
      </c>
      <c r="BU1183" s="136">
        <v>19048</v>
      </c>
    </row>
    <row r="1184" spans="1:73">
      <c r="A1184" s="4" t="s">
        <v>80</v>
      </c>
      <c r="B1184" s="137">
        <v>10</v>
      </c>
      <c r="C1184" s="137">
        <v>2003</v>
      </c>
      <c r="D1184" s="190">
        <v>17004085</v>
      </c>
      <c r="E1184" s="141">
        <v>7783148</v>
      </c>
      <c r="F1184" s="141">
        <v>427548</v>
      </c>
      <c r="G1184" s="191">
        <v>5.2</v>
      </c>
      <c r="H1184" s="211">
        <v>20.34394</v>
      </c>
      <c r="I1184" s="211">
        <v>12.627420000000001</v>
      </c>
      <c r="J1184" s="211">
        <v>4.3909339999999997</v>
      </c>
      <c r="K1184" s="145">
        <v>584377</v>
      </c>
      <c r="L1184" s="198">
        <v>413</v>
      </c>
      <c r="M1184" s="199">
        <v>10</v>
      </c>
      <c r="N1184" s="140">
        <v>546581820</v>
      </c>
      <c r="O1184" s="145">
        <v>279273</v>
      </c>
      <c r="P1184" s="145">
        <v>120013</v>
      </c>
      <c r="Q1184" s="145">
        <v>58118</v>
      </c>
      <c r="R1184" s="145">
        <v>1041315</v>
      </c>
      <c r="S1184" s="145">
        <v>502669</v>
      </c>
      <c r="T1184" s="145">
        <v>241</v>
      </c>
      <c r="U1184" s="145">
        <v>303</v>
      </c>
      <c r="V1184" s="145">
        <v>364</v>
      </c>
      <c r="W1184" s="145">
        <v>139</v>
      </c>
      <c r="X1184" s="145">
        <v>256</v>
      </c>
      <c r="Y1184" s="145">
        <v>366</v>
      </c>
      <c r="Z1184" s="145">
        <v>465</v>
      </c>
      <c r="AA1184" s="136">
        <f>ROUND((T1184+X1184)-MAX(0.3*(T1184-134-367),0),0)</f>
        <v>497</v>
      </c>
      <c r="AB1184" s="136">
        <f>ROUND((U1184+Y1184)-MAX(0.3*(U1184-134-367),0),0)</f>
        <v>669</v>
      </c>
      <c r="AC1184" s="136">
        <f>ROUND((V1184+Z1184)-MAX(0.3*(V1184-134-367),0),0)</f>
        <v>829</v>
      </c>
      <c r="AD1184" s="203">
        <v>35051</v>
      </c>
      <c r="AE1184" s="136">
        <v>552</v>
      </c>
      <c r="AF1184" s="136">
        <v>0</v>
      </c>
      <c r="AG1184" s="136">
        <f>SUM(AE1184:AF1184)</f>
        <v>552</v>
      </c>
      <c r="AH1184" s="136">
        <f>ROUND((AG1184+W1184)-MAX(0.3*(AG1184-134-367),0),0)</f>
        <v>676</v>
      </c>
      <c r="AI1184" s="203">
        <v>2148</v>
      </c>
      <c r="AJ1184" s="204">
        <v>12.7</v>
      </c>
      <c r="AK1184" s="136">
        <v>0</v>
      </c>
      <c r="AL1184" s="136">
        <v>39</v>
      </c>
      <c r="AM1184" s="136">
        <v>81</v>
      </c>
      <c r="AN1184" s="6">
        <v>0.33</v>
      </c>
      <c r="AO1184" s="136">
        <v>14</v>
      </c>
      <c r="AP1184" s="136">
        <v>25</v>
      </c>
      <c r="AQ1184" s="6">
        <v>0.36</v>
      </c>
      <c r="AR1184" s="149">
        <v>7.6499999999999999E-2</v>
      </c>
      <c r="AS1184" s="149">
        <v>0.34</v>
      </c>
      <c r="AT1184" s="149">
        <v>0.4</v>
      </c>
      <c r="AU1184" s="149">
        <v>0.4</v>
      </c>
      <c r="AV1184" s="136">
        <v>382</v>
      </c>
      <c r="AW1184" s="136">
        <v>2547</v>
      </c>
      <c r="AX1184" s="136">
        <v>4204</v>
      </c>
      <c r="AY1184" s="136">
        <v>4204</v>
      </c>
      <c r="AZ1184" s="149">
        <v>7.6499999999999999E-2</v>
      </c>
      <c r="BA1184" s="149">
        <v>0.1598</v>
      </c>
      <c r="BB1184" s="149">
        <v>0.21060000000000001</v>
      </c>
      <c r="BC1184" s="149">
        <v>0.21060000000000001</v>
      </c>
      <c r="BD1184" s="138">
        <v>0</v>
      </c>
      <c r="BE1184" s="138"/>
      <c r="BF1184" s="138"/>
      <c r="BG1184" s="136">
        <v>0</v>
      </c>
      <c r="BH1184" s="6">
        <v>5.15</v>
      </c>
      <c r="BI1184" s="6">
        <v>5.15</v>
      </c>
      <c r="BJ1184" s="136">
        <v>409400</v>
      </c>
      <c r="BK1184" s="136">
        <v>95566</v>
      </c>
      <c r="BL1184" s="136">
        <v>3166</v>
      </c>
      <c r="BM1184" s="136">
        <v>310668</v>
      </c>
      <c r="BN1184" s="238">
        <v>2165042</v>
      </c>
      <c r="BO1184" s="136">
        <v>354568</v>
      </c>
      <c r="BP1184" s="136">
        <v>802573.04480000003</v>
      </c>
      <c r="BQ1184" s="136">
        <v>154489.5594</v>
      </c>
      <c r="BR1184" s="136">
        <v>1397558</v>
      </c>
      <c r="BS1184" s="136">
        <v>368916.76530000003</v>
      </c>
      <c r="BT1184" s="136">
        <v>43068.082600000002</v>
      </c>
      <c r="BU1184" s="136">
        <v>495428</v>
      </c>
    </row>
    <row r="1185" spans="1:73">
      <c r="A1185" s="4" t="s">
        <v>81</v>
      </c>
      <c r="B1185" s="137">
        <v>11</v>
      </c>
      <c r="C1185" s="137">
        <v>2003</v>
      </c>
      <c r="D1185" s="190">
        <v>8622793</v>
      </c>
      <c r="E1185" s="141">
        <v>4182521</v>
      </c>
      <c r="F1185" s="141">
        <v>211916</v>
      </c>
      <c r="G1185" s="191">
        <v>4.8</v>
      </c>
      <c r="H1185" s="211">
        <v>20.184090000000001</v>
      </c>
      <c r="I1185" s="211">
        <v>12.46996</v>
      </c>
      <c r="J1185" s="211">
        <v>3.9047329999999998</v>
      </c>
      <c r="K1185" s="145">
        <v>335136</v>
      </c>
      <c r="L1185" s="198">
        <v>209</v>
      </c>
      <c r="M1185" s="199">
        <v>8.6999999999999993</v>
      </c>
      <c r="N1185" s="140">
        <v>264265063</v>
      </c>
      <c r="O1185" s="145">
        <v>90521</v>
      </c>
      <c r="P1185" s="145">
        <v>133772</v>
      </c>
      <c r="Q1185" s="145">
        <v>55922</v>
      </c>
      <c r="R1185" s="145">
        <v>750208</v>
      </c>
      <c r="S1185" s="145">
        <v>314687</v>
      </c>
      <c r="T1185" s="145">
        <v>235</v>
      </c>
      <c r="U1185" s="145">
        <v>280</v>
      </c>
      <c r="V1185" s="145">
        <v>330</v>
      </c>
      <c r="W1185" s="145">
        <v>139</v>
      </c>
      <c r="X1185" s="145">
        <v>256</v>
      </c>
      <c r="Y1185" s="145">
        <v>366</v>
      </c>
      <c r="Z1185" s="145">
        <v>465</v>
      </c>
      <c r="AA1185" s="136">
        <f>ROUND((T1185+X1185)-MAX(0.3*(T1185-134-367),0),0)</f>
        <v>491</v>
      </c>
      <c r="AB1185" s="136">
        <f>ROUND((U1185+Y1185)-MAX(0.3*(U1185-134-367),0),0)</f>
        <v>646</v>
      </c>
      <c r="AC1185" s="136">
        <f>ROUND((V1185+Z1185)-MAX(0.3*(V1185-134-367),0),0)</f>
        <v>795</v>
      </c>
      <c r="AD1185" s="203">
        <v>24706.166666666668</v>
      </c>
      <c r="AE1185" s="136">
        <v>552</v>
      </c>
      <c r="AF1185" s="136">
        <v>0</v>
      </c>
      <c r="AG1185" s="136">
        <f>SUM(AE1185:AF1185)</f>
        <v>552</v>
      </c>
      <c r="AH1185" s="136">
        <f>ROUND((AG1185+W1185)-MAX(0.3*(AG1185-134-367),0),0)</f>
        <v>676</v>
      </c>
      <c r="AI1185" s="203">
        <v>1014</v>
      </c>
      <c r="AJ1185" s="204">
        <v>11.9</v>
      </c>
      <c r="AK1185" s="136">
        <v>0</v>
      </c>
      <c r="AL1185" s="136">
        <v>107</v>
      </c>
      <c r="AM1185" s="136">
        <v>72</v>
      </c>
      <c r="AN1185" s="6">
        <v>0.6</v>
      </c>
      <c r="AO1185" s="136">
        <v>26</v>
      </c>
      <c r="AP1185" s="136">
        <v>30</v>
      </c>
      <c r="AQ1185" s="6">
        <v>0.46</v>
      </c>
      <c r="AR1185" s="149">
        <v>7.6499999999999999E-2</v>
      </c>
      <c r="AS1185" s="149">
        <v>0.34</v>
      </c>
      <c r="AT1185" s="149">
        <v>0.4</v>
      </c>
      <c r="AU1185" s="149">
        <v>0.4</v>
      </c>
      <c r="AV1185" s="136">
        <v>382</v>
      </c>
      <c r="AW1185" s="136">
        <v>2547</v>
      </c>
      <c r="AX1185" s="136">
        <v>4204</v>
      </c>
      <c r="AY1185" s="136">
        <v>4204</v>
      </c>
      <c r="AZ1185" s="149">
        <v>7.6499999999999999E-2</v>
      </c>
      <c r="BA1185" s="149">
        <v>0.1598</v>
      </c>
      <c r="BB1185" s="149">
        <v>0.21060000000000001</v>
      </c>
      <c r="BC1185" s="149">
        <v>0.21060000000000001</v>
      </c>
      <c r="BD1185" s="138">
        <v>0</v>
      </c>
      <c r="BE1185" s="138"/>
      <c r="BF1185" s="138"/>
      <c r="BG1185" s="136">
        <v>0</v>
      </c>
      <c r="BH1185" s="6">
        <v>5.15</v>
      </c>
      <c r="BI1185" s="6">
        <v>5.15</v>
      </c>
      <c r="BJ1185" s="136">
        <v>199733</v>
      </c>
      <c r="BK1185" s="136">
        <v>29689</v>
      </c>
      <c r="BL1185" s="136">
        <v>2175</v>
      </c>
      <c r="BM1185" s="136">
        <v>167869</v>
      </c>
      <c r="BN1185" s="238">
        <v>1262263</v>
      </c>
      <c r="BO1185" s="136">
        <v>246296</v>
      </c>
      <c r="BP1185" s="136">
        <v>523227.50270000001</v>
      </c>
      <c r="BQ1185" s="136">
        <v>108538.6361</v>
      </c>
      <c r="BR1185" s="136">
        <v>1129503</v>
      </c>
      <c r="BS1185" s="136">
        <v>286339.22769999999</v>
      </c>
      <c r="BT1185" s="136">
        <v>38569.402499999997</v>
      </c>
      <c r="BU1185" s="136">
        <v>410840</v>
      </c>
    </row>
    <row r="1186" spans="1:73">
      <c r="A1186" s="4" t="s">
        <v>82</v>
      </c>
      <c r="B1186" s="137">
        <v>12</v>
      </c>
      <c r="C1186" s="137">
        <v>2003</v>
      </c>
      <c r="D1186" s="190">
        <v>1251154</v>
      </c>
      <c r="E1186" s="141">
        <v>578323</v>
      </c>
      <c r="F1186" s="141">
        <v>24799</v>
      </c>
      <c r="G1186" s="191">
        <v>4.0999999999999996</v>
      </c>
      <c r="H1186" s="211">
        <v>15.35647</v>
      </c>
      <c r="I1186" s="211">
        <v>7.2435330000000002</v>
      </c>
      <c r="J1186" s="211">
        <v>1.9026080000000001</v>
      </c>
      <c r="K1186" s="145">
        <v>48566</v>
      </c>
      <c r="L1186" s="198">
        <v>8</v>
      </c>
      <c r="M1186" s="199">
        <v>2.6</v>
      </c>
      <c r="N1186" s="140">
        <v>40763715</v>
      </c>
      <c r="O1186" s="145">
        <v>25296</v>
      </c>
      <c r="P1186" s="145">
        <v>25715</v>
      </c>
      <c r="Q1186" s="145">
        <v>9776</v>
      </c>
      <c r="R1186" s="145">
        <v>100382</v>
      </c>
      <c r="S1186" s="145">
        <v>48766</v>
      </c>
      <c r="T1186" s="145">
        <v>452</v>
      </c>
      <c r="U1186" s="145">
        <v>570</v>
      </c>
      <c r="V1186" s="145">
        <v>687</v>
      </c>
      <c r="W1186" s="145">
        <v>212</v>
      </c>
      <c r="X1186" s="145">
        <v>389</v>
      </c>
      <c r="Y1186" s="145">
        <v>557</v>
      </c>
      <c r="Z1186" s="145">
        <v>707</v>
      </c>
      <c r="AA1186" s="136">
        <f>ROUND((T1186+X1186)-MAX(0.3*(T1186-189-495),0),0)</f>
        <v>841</v>
      </c>
      <c r="AB1186" s="136">
        <f>ROUND((U1186+Y1186)-MAX(0.3*(U1186-189-495),0),0)</f>
        <v>1127</v>
      </c>
      <c r="AC1186" s="136">
        <f>ROUND((V1186+Z1186)-MAX(0.3*(V1186-189-495),0),0)</f>
        <v>1393</v>
      </c>
      <c r="AD1186" s="203">
        <v>2287</v>
      </c>
      <c r="AE1186" s="136">
        <v>552</v>
      </c>
      <c r="AF1186" s="136">
        <v>0</v>
      </c>
      <c r="AG1186" s="136">
        <f>SUM(AE1186:AF1186)</f>
        <v>552</v>
      </c>
      <c r="AH1186" s="136">
        <f>ROUND((AG1186+W1186)-MAX(0.3*(AG1186-189-495),0),0)</f>
        <v>764</v>
      </c>
      <c r="AI1186" s="203">
        <v>117</v>
      </c>
      <c r="AJ1186" s="204">
        <v>9.3000000000000007</v>
      </c>
      <c r="AK1186" s="136">
        <v>0</v>
      </c>
      <c r="AL1186" s="136">
        <v>36</v>
      </c>
      <c r="AM1186" s="136">
        <v>15</v>
      </c>
      <c r="AN1186" s="6">
        <v>0.71</v>
      </c>
      <c r="AO1186" s="136">
        <v>20</v>
      </c>
      <c r="AP1186" s="136">
        <v>5</v>
      </c>
      <c r="AQ1186" s="6">
        <v>0.8</v>
      </c>
      <c r="AR1186" s="149">
        <v>7.6499999999999999E-2</v>
      </c>
      <c r="AS1186" s="149">
        <v>0.34</v>
      </c>
      <c r="AT1186" s="149">
        <v>0.4</v>
      </c>
      <c r="AU1186" s="149">
        <v>0.4</v>
      </c>
      <c r="AV1186" s="136">
        <v>382</v>
      </c>
      <c r="AW1186" s="136">
        <v>2547</v>
      </c>
      <c r="AX1186" s="136">
        <v>4204</v>
      </c>
      <c r="AY1186" s="136">
        <v>4204</v>
      </c>
      <c r="AZ1186" s="149">
        <v>7.6499999999999999E-2</v>
      </c>
      <c r="BA1186" s="149">
        <v>0.1598</v>
      </c>
      <c r="BB1186" s="149">
        <v>0.21060000000000001</v>
      </c>
      <c r="BC1186" s="149">
        <v>0.21060000000000001</v>
      </c>
      <c r="BD1186" s="138">
        <v>0</v>
      </c>
      <c r="BE1186" s="138"/>
      <c r="BF1186" s="138"/>
      <c r="BG1186" s="136">
        <v>0</v>
      </c>
      <c r="BH1186" s="6">
        <v>5.15</v>
      </c>
      <c r="BI1186" s="6">
        <v>6.25</v>
      </c>
      <c r="BJ1186" s="136">
        <v>21753</v>
      </c>
      <c r="BK1186" s="136">
        <v>6532</v>
      </c>
      <c r="BL1186" s="136">
        <v>189</v>
      </c>
      <c r="BM1186" s="136">
        <v>15032</v>
      </c>
      <c r="BN1186" s="238">
        <v>172664</v>
      </c>
      <c r="BO1186" s="136">
        <v>32788</v>
      </c>
      <c r="BP1186" s="136">
        <v>48864.380599999997</v>
      </c>
      <c r="BQ1186" s="136">
        <v>15729.4872</v>
      </c>
      <c r="BR1186" s="136">
        <v>131954</v>
      </c>
      <c r="BS1186" s="136">
        <v>20642.545099999999</v>
      </c>
      <c r="BT1186" s="136">
        <v>4208.7026999999998</v>
      </c>
      <c r="BU1186" s="136">
        <v>37978</v>
      </c>
    </row>
    <row r="1187" spans="1:73">
      <c r="A1187" s="4" t="s">
        <v>83</v>
      </c>
      <c r="B1187" s="137">
        <v>13</v>
      </c>
      <c r="C1187" s="137">
        <v>2003</v>
      </c>
      <c r="D1187" s="190">
        <v>1363380</v>
      </c>
      <c r="E1187" s="141">
        <v>651335</v>
      </c>
      <c r="F1187" s="141">
        <v>38670</v>
      </c>
      <c r="G1187" s="191">
        <v>5.6</v>
      </c>
      <c r="H1187" s="211">
        <v>25.508420000000001</v>
      </c>
      <c r="I1187" s="211">
        <v>16.24417</v>
      </c>
      <c r="J1187" s="211">
        <v>3.2719559999999999</v>
      </c>
      <c r="K1187" s="145">
        <v>41110</v>
      </c>
      <c r="L1187" s="198">
        <v>31</v>
      </c>
      <c r="M1187" s="199">
        <v>8</v>
      </c>
      <c r="N1187" s="140">
        <v>36387793</v>
      </c>
      <c r="O1187" s="145">
        <v>122833</v>
      </c>
      <c r="P1187" s="145">
        <v>3124</v>
      </c>
      <c r="Q1187" s="145">
        <v>1681</v>
      </c>
      <c r="R1187" s="145">
        <v>81524</v>
      </c>
      <c r="S1187" s="145">
        <v>32428</v>
      </c>
      <c r="T1187" s="145">
        <v>309</v>
      </c>
      <c r="U1187" s="145">
        <v>309</v>
      </c>
      <c r="V1187" s="145">
        <v>309</v>
      </c>
      <c r="W1187" s="145">
        <v>139</v>
      </c>
      <c r="X1187" s="145">
        <v>256</v>
      </c>
      <c r="Y1187" s="145">
        <v>366</v>
      </c>
      <c r="Z1187" s="145">
        <v>465</v>
      </c>
      <c r="AA1187" s="136">
        <f>ROUND((T1187+X1187)-MAX(0.3*(T1187-134-367),0),0)</f>
        <v>565</v>
      </c>
      <c r="AB1187" s="136">
        <f>ROUND((U1187+Y1187)-MAX(0.3*(U1187-134-367),0),0)</f>
        <v>675</v>
      </c>
      <c r="AC1187" s="136">
        <f>ROUND((V1187+Z1187)-MAX(0.3*(V1187-134-367),0),0)</f>
        <v>774</v>
      </c>
      <c r="AD1187" s="203">
        <v>1095.4166666666667</v>
      </c>
      <c r="AE1187" s="136">
        <v>552</v>
      </c>
      <c r="AF1187" s="136">
        <v>52</v>
      </c>
      <c r="AG1187" s="136">
        <f>SUM(AE1187:AF1187)</f>
        <v>604</v>
      </c>
      <c r="AH1187" s="136">
        <f>ROUND((AG1187+W1187)-MAX(0.3*(AG1187-134-367),0),0)</f>
        <v>712</v>
      </c>
      <c r="AI1187" s="203">
        <v>138</v>
      </c>
      <c r="AJ1187" s="204">
        <v>10.199999999999999</v>
      </c>
      <c r="AK1187" s="136">
        <v>0</v>
      </c>
      <c r="AL1187" s="136">
        <v>16</v>
      </c>
      <c r="AM1187" s="136">
        <v>54</v>
      </c>
      <c r="AN1187" s="6">
        <v>0.23</v>
      </c>
      <c r="AO1187" s="136">
        <v>7</v>
      </c>
      <c r="AP1187" s="136">
        <v>28</v>
      </c>
      <c r="AQ1187" s="6">
        <v>0.2</v>
      </c>
      <c r="AR1187" s="149">
        <v>7.6499999999999999E-2</v>
      </c>
      <c r="AS1187" s="149">
        <v>0.34</v>
      </c>
      <c r="AT1187" s="149">
        <v>0.4</v>
      </c>
      <c r="AU1187" s="149">
        <v>0.4</v>
      </c>
      <c r="AV1187" s="136">
        <v>382</v>
      </c>
      <c r="AW1187" s="136">
        <v>2547</v>
      </c>
      <c r="AX1187" s="136">
        <v>4204</v>
      </c>
      <c r="AY1187" s="136">
        <v>4204</v>
      </c>
      <c r="AZ1187" s="149">
        <v>7.6499999999999999E-2</v>
      </c>
      <c r="BA1187" s="149">
        <v>0.1598</v>
      </c>
      <c r="BB1187" s="149">
        <v>0.21060000000000001</v>
      </c>
      <c r="BC1187" s="149">
        <v>0.21060000000000001</v>
      </c>
      <c r="BD1187" s="138">
        <v>0</v>
      </c>
      <c r="BE1187" s="138"/>
      <c r="BF1187" s="138"/>
      <c r="BG1187" s="136">
        <v>0</v>
      </c>
      <c r="BH1187" s="6">
        <v>5.15</v>
      </c>
      <c r="BI1187" s="6">
        <v>5.15</v>
      </c>
      <c r="BJ1187" s="136">
        <v>20258</v>
      </c>
      <c r="BK1187" s="136">
        <v>1716</v>
      </c>
      <c r="BL1187" s="136">
        <v>216</v>
      </c>
      <c r="BM1187" s="136">
        <v>18326</v>
      </c>
      <c r="BN1187" s="238">
        <v>163086</v>
      </c>
      <c r="BO1187" s="136">
        <v>34754</v>
      </c>
      <c r="BP1187" s="136">
        <v>58876.702599999997</v>
      </c>
      <c r="BQ1187" s="136">
        <v>19148.6077</v>
      </c>
      <c r="BR1187" s="136">
        <v>148798</v>
      </c>
      <c r="BS1187" s="136">
        <v>23659.4028</v>
      </c>
      <c r="BT1187" s="136">
        <v>3782.2613999999999</v>
      </c>
      <c r="BU1187" s="136">
        <v>34618</v>
      </c>
    </row>
    <row r="1188" spans="1:73">
      <c r="A1188" s="4" t="s">
        <v>84</v>
      </c>
      <c r="B1188" s="137">
        <v>14</v>
      </c>
      <c r="C1188" s="137">
        <v>2003</v>
      </c>
      <c r="D1188" s="190">
        <v>12556006</v>
      </c>
      <c r="E1188" s="141">
        <v>5874608</v>
      </c>
      <c r="F1188" s="141">
        <v>425613</v>
      </c>
      <c r="G1188" s="191">
        <v>6.8</v>
      </c>
      <c r="H1188" s="211">
        <v>15.581849999999999</v>
      </c>
      <c r="I1188" s="211">
        <v>9.3500029999999992</v>
      </c>
      <c r="J1188" s="211">
        <v>2.8404660000000002</v>
      </c>
      <c r="K1188" s="145">
        <v>531529</v>
      </c>
      <c r="L1188" s="198">
        <v>225</v>
      </c>
      <c r="M1188" s="199">
        <v>6.6</v>
      </c>
      <c r="N1188" s="140">
        <v>439257453</v>
      </c>
      <c r="O1188" s="145">
        <v>75377</v>
      </c>
      <c r="P1188" s="145">
        <v>98049</v>
      </c>
      <c r="Q1188" s="145">
        <v>37895</v>
      </c>
      <c r="R1188" s="145">
        <v>953929</v>
      </c>
      <c r="S1188" s="145">
        <v>422487</v>
      </c>
      <c r="T1188" s="145">
        <v>292</v>
      </c>
      <c r="U1188" s="145">
        <v>396</v>
      </c>
      <c r="V1188" s="145">
        <v>435</v>
      </c>
      <c r="W1188" s="145">
        <v>139</v>
      </c>
      <c r="X1188" s="145">
        <v>256</v>
      </c>
      <c r="Y1188" s="145">
        <v>366</v>
      </c>
      <c r="Z1188" s="145">
        <v>465</v>
      </c>
      <c r="AA1188" s="136">
        <f>ROUND((T1188+X1188)-MAX(0.3*(T1188-134-367),0),0)</f>
        <v>548</v>
      </c>
      <c r="AB1188" s="136">
        <f>ROUND((U1188+Y1188)-MAX(0.3*(U1188-134-367),0),0)</f>
        <v>762</v>
      </c>
      <c r="AC1188" s="136">
        <f>ROUND((V1188+Z1188)-MAX(0.3*(V1188-134-367),0),0)</f>
        <v>900</v>
      </c>
      <c r="AD1188" s="203">
        <v>20091</v>
      </c>
      <c r="AE1188" s="136">
        <v>552</v>
      </c>
      <c r="AF1188" s="136">
        <v>0</v>
      </c>
      <c r="AG1188" s="136">
        <f>SUM(AE1188:AF1188)</f>
        <v>552</v>
      </c>
      <c r="AH1188" s="136">
        <f>ROUND((AG1188+W1188)-MAX(0.3*(AG1188-134-367),0),0)</f>
        <v>676</v>
      </c>
      <c r="AI1188" s="203">
        <v>1592</v>
      </c>
      <c r="AJ1188" s="204">
        <v>12.6</v>
      </c>
      <c r="AK1188" s="136">
        <v>1</v>
      </c>
      <c r="AL1188" s="136">
        <v>66</v>
      </c>
      <c r="AM1188" s="136">
        <v>52</v>
      </c>
      <c r="AN1188" s="6">
        <v>0.56000000000000005</v>
      </c>
      <c r="AO1188" s="136">
        <v>26</v>
      </c>
      <c r="AP1188" s="136">
        <v>32</v>
      </c>
      <c r="AQ1188" s="6">
        <v>0.45</v>
      </c>
      <c r="AR1188" s="149">
        <v>7.6499999999999999E-2</v>
      </c>
      <c r="AS1188" s="149">
        <v>0.34</v>
      </c>
      <c r="AT1188" s="149">
        <v>0.4</v>
      </c>
      <c r="AU1188" s="149">
        <v>0.4</v>
      </c>
      <c r="AV1188" s="136">
        <v>382</v>
      </c>
      <c r="AW1188" s="136">
        <v>2547</v>
      </c>
      <c r="AX1188" s="136">
        <v>4204</v>
      </c>
      <c r="AY1188" s="136">
        <v>4204</v>
      </c>
      <c r="AZ1188" s="149">
        <v>7.6499999999999999E-2</v>
      </c>
      <c r="BA1188" s="149">
        <v>0.1598</v>
      </c>
      <c r="BB1188" s="149">
        <v>0.21060000000000001</v>
      </c>
      <c r="BC1188" s="149">
        <v>0.21060000000000001</v>
      </c>
      <c r="BD1188" s="138">
        <v>0.05</v>
      </c>
      <c r="BE1188" s="138"/>
      <c r="BF1188" s="138"/>
      <c r="BG1188" s="136">
        <v>0</v>
      </c>
      <c r="BH1188" s="6">
        <v>5.15</v>
      </c>
      <c r="BI1188" s="6">
        <v>5.15</v>
      </c>
      <c r="BJ1188" s="136">
        <v>255445</v>
      </c>
      <c r="BK1188" s="136">
        <v>30895</v>
      </c>
      <c r="BL1188" s="136">
        <v>2426</v>
      </c>
      <c r="BM1188" s="136">
        <v>222124</v>
      </c>
      <c r="BN1188" s="238">
        <v>1797165</v>
      </c>
      <c r="BO1188" s="136">
        <v>266975</v>
      </c>
      <c r="BP1188" s="136">
        <v>592875.9423</v>
      </c>
      <c r="BQ1188" s="136">
        <v>83525.0573</v>
      </c>
      <c r="BR1188" s="136">
        <v>1097467</v>
      </c>
      <c r="BS1188" s="136">
        <v>179525.88190000001</v>
      </c>
      <c r="BT1188" s="136">
        <v>11931.6389</v>
      </c>
      <c r="BU1188" s="136">
        <v>219069</v>
      </c>
    </row>
    <row r="1189" spans="1:73">
      <c r="A1189" s="4" t="s">
        <v>85</v>
      </c>
      <c r="B1189" s="137">
        <v>15</v>
      </c>
      <c r="C1189" s="137">
        <v>2003</v>
      </c>
      <c r="D1189" s="190">
        <v>6196638</v>
      </c>
      <c r="E1189" s="141">
        <v>3014655</v>
      </c>
      <c r="F1189" s="141">
        <v>168333</v>
      </c>
      <c r="G1189" s="191">
        <v>5.3</v>
      </c>
      <c r="H1189" s="211">
        <v>19.680700000000002</v>
      </c>
      <c r="I1189" s="211">
        <v>12.57732</v>
      </c>
      <c r="J1189" s="211">
        <v>3.5542250000000002</v>
      </c>
      <c r="K1189" s="145">
        <v>226737</v>
      </c>
      <c r="L1189" s="198">
        <v>85</v>
      </c>
      <c r="M1189" s="199">
        <v>5.0999999999999996</v>
      </c>
      <c r="N1189" s="140">
        <v>182215699</v>
      </c>
      <c r="O1189" s="145">
        <v>31068</v>
      </c>
      <c r="P1189" s="145">
        <v>140302</v>
      </c>
      <c r="Q1189" s="145">
        <v>52686</v>
      </c>
      <c r="R1189" s="145">
        <v>470182</v>
      </c>
      <c r="S1189" s="145">
        <v>196688</v>
      </c>
      <c r="T1189" s="145">
        <v>229</v>
      </c>
      <c r="U1189" s="145">
        <v>288</v>
      </c>
      <c r="V1189" s="145">
        <v>346</v>
      </c>
      <c r="W1189" s="145">
        <v>139</v>
      </c>
      <c r="X1189" s="145">
        <v>256</v>
      </c>
      <c r="Y1189" s="145">
        <v>366</v>
      </c>
      <c r="Z1189" s="145">
        <v>465</v>
      </c>
      <c r="AA1189" s="136">
        <f>ROUND((T1189+X1189)-MAX(0.3*(T1189-134-367),0),0)</f>
        <v>485</v>
      </c>
      <c r="AB1189" s="136">
        <f>ROUND((U1189+Y1189)-MAX(0.3*(U1189-134-367),0),0)</f>
        <v>654</v>
      </c>
      <c r="AC1189" s="136">
        <f>ROUND((V1189+Z1189)-MAX(0.3*(V1189-134-367),0),0)</f>
        <v>811</v>
      </c>
      <c r="AD1189" s="203">
        <v>18599.166666666668</v>
      </c>
      <c r="AE1189" s="136">
        <v>552</v>
      </c>
      <c r="AF1189" s="136">
        <v>0</v>
      </c>
      <c r="AG1189" s="136">
        <f>SUM(AE1189:AF1189)</f>
        <v>552</v>
      </c>
      <c r="AH1189" s="136">
        <f>ROUND((AG1189+W1189)-MAX(0.3*(AG1189-134-367),0),0)</f>
        <v>676</v>
      </c>
      <c r="AI1189" s="203">
        <v>610</v>
      </c>
      <c r="AJ1189" s="204">
        <v>9.9</v>
      </c>
      <c r="AK1189" s="136">
        <v>1</v>
      </c>
      <c r="AL1189" s="136">
        <v>51</v>
      </c>
      <c r="AM1189" s="136">
        <v>49</v>
      </c>
      <c r="AN1189" s="6">
        <v>0.51</v>
      </c>
      <c r="AO1189" s="136">
        <v>18</v>
      </c>
      <c r="AP1189" s="136">
        <v>32</v>
      </c>
      <c r="AQ1189" s="6">
        <v>0.36</v>
      </c>
      <c r="AR1189" s="149">
        <v>7.6499999999999999E-2</v>
      </c>
      <c r="AS1189" s="149">
        <v>0.34</v>
      </c>
      <c r="AT1189" s="149">
        <v>0.4</v>
      </c>
      <c r="AU1189" s="149">
        <v>0.4</v>
      </c>
      <c r="AV1189" s="136">
        <v>382</v>
      </c>
      <c r="AW1189" s="136">
        <v>2547</v>
      </c>
      <c r="AX1189" s="136">
        <v>4204</v>
      </c>
      <c r="AY1189" s="136">
        <v>4204</v>
      </c>
      <c r="AZ1189" s="149">
        <v>7.6499999999999999E-2</v>
      </c>
      <c r="BA1189" s="149">
        <v>0.1598</v>
      </c>
      <c r="BB1189" s="149">
        <v>0.21060000000000001</v>
      </c>
      <c r="BC1189" s="149">
        <v>0.21060000000000001</v>
      </c>
      <c r="BD1189" s="138">
        <v>0.06</v>
      </c>
      <c r="BE1189" s="138"/>
      <c r="BF1189" s="138"/>
      <c r="BG1189" s="136">
        <v>0</v>
      </c>
      <c r="BH1189" s="6">
        <v>5.15</v>
      </c>
      <c r="BI1189" s="6">
        <v>5.15</v>
      </c>
      <c r="BJ1189" s="136">
        <v>93963</v>
      </c>
      <c r="BK1189" s="136">
        <v>6311</v>
      </c>
      <c r="BL1189" s="136">
        <v>999</v>
      </c>
      <c r="BM1189" s="136">
        <v>86653</v>
      </c>
      <c r="BN1189" s="238">
        <v>742272</v>
      </c>
      <c r="BO1189" s="136">
        <v>124683</v>
      </c>
      <c r="BP1189" s="136">
        <v>219787.2781</v>
      </c>
      <c r="BQ1189" s="136">
        <v>57815.268499999998</v>
      </c>
      <c r="BR1189" s="136">
        <v>663592</v>
      </c>
      <c r="BS1189" s="136">
        <v>93362.858500000002</v>
      </c>
      <c r="BT1189" s="136">
        <v>12461.988300000001</v>
      </c>
      <c r="BU1189" s="136">
        <v>133081</v>
      </c>
    </row>
    <row r="1190" spans="1:73">
      <c r="A1190" s="4" t="s">
        <v>86</v>
      </c>
      <c r="B1190" s="137">
        <v>16</v>
      </c>
      <c r="C1190" s="137">
        <v>2003</v>
      </c>
      <c r="D1190" s="190">
        <v>2941999</v>
      </c>
      <c r="E1190" s="141">
        <v>1534489</v>
      </c>
      <c r="F1190" s="141">
        <v>72309</v>
      </c>
      <c r="G1190" s="191">
        <v>4.5</v>
      </c>
      <c r="H1190" s="211">
        <v>21.751380000000001</v>
      </c>
      <c r="I1190" s="211">
        <v>12.18136</v>
      </c>
      <c r="J1190" s="211">
        <v>2.9127580000000002</v>
      </c>
      <c r="K1190" s="145">
        <v>107073</v>
      </c>
      <c r="L1190" s="198">
        <v>40</v>
      </c>
      <c r="M1190" s="199">
        <v>5.3</v>
      </c>
      <c r="N1190" s="140">
        <v>86723292</v>
      </c>
      <c r="O1190" s="145">
        <v>11764</v>
      </c>
      <c r="P1190" s="145">
        <v>52170</v>
      </c>
      <c r="Q1190" s="145">
        <v>19969</v>
      </c>
      <c r="R1190" s="145">
        <v>153816</v>
      </c>
      <c r="S1190" s="145">
        <v>66436</v>
      </c>
      <c r="T1190" s="145">
        <v>361</v>
      </c>
      <c r="U1190" s="145">
        <v>426</v>
      </c>
      <c r="V1190" s="145">
        <v>495</v>
      </c>
      <c r="W1190" s="145">
        <v>139</v>
      </c>
      <c r="X1190" s="145">
        <v>256</v>
      </c>
      <c r="Y1190" s="145">
        <v>366</v>
      </c>
      <c r="Z1190" s="145">
        <v>465</v>
      </c>
      <c r="AA1190" s="136">
        <f>ROUND((T1190+X1190)-MAX(0.3*(T1190-134-367),0),0)</f>
        <v>617</v>
      </c>
      <c r="AB1190" s="136">
        <f>ROUND((U1190+Y1190)-MAX(0.3*(U1190-134-367),0),0)</f>
        <v>792</v>
      </c>
      <c r="AC1190" s="136">
        <f>ROUND((V1190+Z1190)-MAX(0.3*(V1190-134-367),0),0)</f>
        <v>960</v>
      </c>
      <c r="AD1190" s="203">
        <v>5117</v>
      </c>
      <c r="AE1190" s="136">
        <v>552</v>
      </c>
      <c r="AF1190" s="136">
        <v>0</v>
      </c>
      <c r="AG1190" s="136">
        <f>SUM(AE1190:AF1190)</f>
        <v>552</v>
      </c>
      <c r="AH1190" s="136">
        <f>ROUND((AG1190+W1190)-MAX(0.3*(AG1190-134-367),0),0)</f>
        <v>676</v>
      </c>
      <c r="AI1190" s="203">
        <v>260</v>
      </c>
      <c r="AJ1190" s="204">
        <v>8.9</v>
      </c>
      <c r="AK1190" s="136">
        <v>1</v>
      </c>
      <c r="AL1190" s="136">
        <v>45</v>
      </c>
      <c r="AM1190" s="136">
        <v>54</v>
      </c>
      <c r="AN1190" s="6">
        <v>0.45</v>
      </c>
      <c r="AO1190" s="136">
        <v>21</v>
      </c>
      <c r="AP1190" s="136">
        <v>29</v>
      </c>
      <c r="AQ1190" s="6">
        <v>0.42</v>
      </c>
      <c r="AR1190" s="149">
        <v>7.6499999999999999E-2</v>
      </c>
      <c r="AS1190" s="149">
        <v>0.34</v>
      </c>
      <c r="AT1190" s="149">
        <v>0.4</v>
      </c>
      <c r="AU1190" s="149">
        <v>0.4</v>
      </c>
      <c r="AV1190" s="136">
        <v>382</v>
      </c>
      <c r="AW1190" s="136">
        <v>2547</v>
      </c>
      <c r="AX1190" s="136">
        <v>4204</v>
      </c>
      <c r="AY1190" s="136">
        <v>4204</v>
      </c>
      <c r="AZ1190" s="149">
        <v>7.6499999999999999E-2</v>
      </c>
      <c r="BA1190" s="149">
        <v>0.1598</v>
      </c>
      <c r="BB1190" s="149">
        <v>0.21060000000000001</v>
      </c>
      <c r="BC1190" s="149">
        <v>0.21060000000000001</v>
      </c>
      <c r="BD1190" s="138">
        <v>6.5000000000000002E-2</v>
      </c>
      <c r="BE1190" s="138"/>
      <c r="BF1190" s="138"/>
      <c r="BG1190" s="136">
        <v>0</v>
      </c>
      <c r="BH1190" s="6">
        <v>5.15</v>
      </c>
      <c r="BI1190" s="6">
        <v>5.15</v>
      </c>
      <c r="BJ1190" s="136">
        <v>41869</v>
      </c>
      <c r="BK1190" s="136">
        <v>3837</v>
      </c>
      <c r="BL1190" s="136">
        <v>792</v>
      </c>
      <c r="BM1190" s="136">
        <v>37240</v>
      </c>
      <c r="BN1190" s="238">
        <v>290964</v>
      </c>
      <c r="BO1190" s="136">
        <v>64585</v>
      </c>
      <c r="BP1190" s="136">
        <v>95969.7212</v>
      </c>
      <c r="BQ1190" s="136">
        <v>32261.080699999999</v>
      </c>
      <c r="BR1190" s="136">
        <v>380864</v>
      </c>
      <c r="BS1190" s="136">
        <v>39130.507899999997</v>
      </c>
      <c r="BT1190" s="136">
        <v>7056.32</v>
      </c>
      <c r="BU1190" s="136">
        <v>71061</v>
      </c>
    </row>
    <row r="1191" spans="1:73">
      <c r="A1191" s="4" t="s">
        <v>87</v>
      </c>
      <c r="B1191" s="137">
        <v>17</v>
      </c>
      <c r="C1191" s="137">
        <v>2003</v>
      </c>
      <c r="D1191" s="190">
        <v>2723004</v>
      </c>
      <c r="E1191" s="141">
        <v>1357867</v>
      </c>
      <c r="F1191" s="141">
        <v>79160</v>
      </c>
      <c r="G1191" s="191">
        <v>5.5</v>
      </c>
      <c r="H1191" s="211">
        <v>25.605329999999999</v>
      </c>
      <c r="I1191" s="211">
        <v>14.63592</v>
      </c>
      <c r="J1191" s="211">
        <v>5.3513700000000002</v>
      </c>
      <c r="K1191" s="145">
        <v>96794</v>
      </c>
      <c r="L1191" s="198">
        <v>33</v>
      </c>
      <c r="M1191" s="199">
        <v>4.5</v>
      </c>
      <c r="N1191" s="140">
        <v>82089882</v>
      </c>
      <c r="O1191" s="145">
        <v>17467</v>
      </c>
      <c r="P1191" s="145">
        <v>39745</v>
      </c>
      <c r="Q1191" s="145">
        <v>15300</v>
      </c>
      <c r="R1191" s="145">
        <v>160705</v>
      </c>
      <c r="S1191" s="145">
        <v>70845</v>
      </c>
      <c r="T1191" s="145">
        <v>352</v>
      </c>
      <c r="U1191" s="145">
        <v>429</v>
      </c>
      <c r="V1191" s="145">
        <v>497</v>
      </c>
      <c r="W1191" s="145">
        <v>139</v>
      </c>
      <c r="X1191" s="145">
        <v>256</v>
      </c>
      <c r="Y1191" s="145">
        <v>366</v>
      </c>
      <c r="Z1191" s="145">
        <v>465</v>
      </c>
      <c r="AA1191" s="136">
        <f>ROUND((T1191+X1191)-MAX(0.3*(T1191-134-367),0),0)</f>
        <v>608</v>
      </c>
      <c r="AB1191" s="136">
        <f>ROUND((U1191+Y1191)-MAX(0.3*(U1191-134-367),0),0)</f>
        <v>795</v>
      </c>
      <c r="AC1191" s="136">
        <f>ROUND((V1191+Z1191)-MAX(0.3*(V1191-134-367),0),0)</f>
        <v>962</v>
      </c>
      <c r="AD1191" s="203">
        <v>4497.083333333333</v>
      </c>
      <c r="AE1191" s="136">
        <v>552</v>
      </c>
      <c r="AF1191" s="136">
        <v>0</v>
      </c>
      <c r="AG1191" s="136">
        <f>SUM(AE1191:AF1191)</f>
        <v>552</v>
      </c>
      <c r="AH1191" s="136">
        <f>ROUND((AG1191+W1191)-MAX(0.3*(AG1191-134-367),0),0)</f>
        <v>676</v>
      </c>
      <c r="AI1191" s="203">
        <v>288</v>
      </c>
      <c r="AJ1191" s="204">
        <v>10.8</v>
      </c>
      <c r="AK1191" s="136">
        <v>1</v>
      </c>
      <c r="AL1191" s="136">
        <v>45</v>
      </c>
      <c r="AM1191" s="136">
        <v>80</v>
      </c>
      <c r="AN1191" s="6">
        <v>0.36</v>
      </c>
      <c r="AO1191" s="136">
        <v>10</v>
      </c>
      <c r="AP1191" s="136">
        <v>30</v>
      </c>
      <c r="AQ1191" s="6">
        <v>0.25</v>
      </c>
      <c r="AR1191" s="149">
        <v>7.6499999999999999E-2</v>
      </c>
      <c r="AS1191" s="149">
        <v>0.34</v>
      </c>
      <c r="AT1191" s="149">
        <v>0.4</v>
      </c>
      <c r="AU1191" s="149">
        <v>0.4</v>
      </c>
      <c r="AV1191" s="136">
        <v>382</v>
      </c>
      <c r="AW1191" s="136">
        <v>2547</v>
      </c>
      <c r="AX1191" s="136">
        <v>4204</v>
      </c>
      <c r="AY1191" s="136">
        <v>4204</v>
      </c>
      <c r="AZ1191" s="149">
        <v>7.6499999999999999E-2</v>
      </c>
      <c r="BA1191" s="149">
        <v>0.1598</v>
      </c>
      <c r="BB1191" s="149">
        <v>0.21060000000000001</v>
      </c>
      <c r="BC1191" s="149">
        <v>0.21060000000000001</v>
      </c>
      <c r="BD1191" s="138">
        <v>0.15</v>
      </c>
      <c r="BE1191" s="138"/>
      <c r="BF1191" s="138"/>
      <c r="BG1191" s="136">
        <v>0</v>
      </c>
      <c r="BH1191" s="6">
        <v>5.15</v>
      </c>
      <c r="BI1191" s="6">
        <v>2.65</v>
      </c>
      <c r="BJ1191" s="136">
        <v>37805</v>
      </c>
      <c r="BK1191" s="136">
        <v>3475</v>
      </c>
      <c r="BL1191" s="136">
        <v>376</v>
      </c>
      <c r="BM1191" s="136">
        <v>33954</v>
      </c>
      <c r="BN1191" s="238">
        <v>246324</v>
      </c>
      <c r="BO1191" s="136">
        <v>61229</v>
      </c>
      <c r="BP1191" s="136">
        <v>105677.6811</v>
      </c>
      <c r="BQ1191" s="136">
        <v>35432.484400000001</v>
      </c>
      <c r="BR1191" s="136">
        <v>317481</v>
      </c>
      <c r="BS1191" s="136">
        <v>50154.076099999998</v>
      </c>
      <c r="BT1191" s="136">
        <v>9564.9107000000004</v>
      </c>
      <c r="BU1191" s="136">
        <v>77185</v>
      </c>
    </row>
    <row r="1192" spans="1:73">
      <c r="A1192" s="4" t="s">
        <v>88</v>
      </c>
      <c r="B1192" s="137">
        <v>18</v>
      </c>
      <c r="C1192" s="137">
        <v>2003</v>
      </c>
      <c r="D1192" s="190">
        <v>4117170</v>
      </c>
      <c r="E1192" s="141">
        <v>1839873</v>
      </c>
      <c r="F1192" s="141">
        <v>120172</v>
      </c>
      <c r="G1192" s="191">
        <v>6.1</v>
      </c>
      <c r="H1192" s="211">
        <v>25.825949999999999</v>
      </c>
      <c r="I1192" s="211">
        <v>13.569710000000001</v>
      </c>
      <c r="J1192" s="211">
        <v>4.0663419999999997</v>
      </c>
      <c r="K1192" s="145">
        <v>128767</v>
      </c>
      <c r="L1192" s="198">
        <v>90</v>
      </c>
      <c r="M1192" s="199">
        <v>8.6</v>
      </c>
      <c r="N1192" s="140">
        <v>109033108</v>
      </c>
      <c r="O1192" s="145">
        <v>135922</v>
      </c>
      <c r="P1192" s="145">
        <v>76963</v>
      </c>
      <c r="Q1192" s="145">
        <v>34923</v>
      </c>
      <c r="R1192" s="145">
        <v>502677</v>
      </c>
      <c r="S1192" s="145">
        <v>209532</v>
      </c>
      <c r="T1192" s="145">
        <v>225</v>
      </c>
      <c r="U1192" s="145">
        <v>262</v>
      </c>
      <c r="V1192" s="145">
        <v>328</v>
      </c>
      <c r="W1192" s="145">
        <v>139</v>
      </c>
      <c r="X1192" s="145">
        <v>256</v>
      </c>
      <c r="Y1192" s="145">
        <v>366</v>
      </c>
      <c r="Z1192" s="145">
        <v>465</v>
      </c>
      <c r="AA1192" s="136">
        <f>ROUND((T1192+X1192)-MAX(0.3*(T1192-134-367),0),0)</f>
        <v>481</v>
      </c>
      <c r="AB1192" s="136">
        <f>ROUND((U1192+Y1192)-MAX(0.3*(U1192-134-367),0),0)</f>
        <v>628</v>
      </c>
      <c r="AC1192" s="136">
        <f>ROUND((V1192+Z1192)-MAX(0.3*(V1192-134-367),0),0)</f>
        <v>793</v>
      </c>
      <c r="AD1192" s="203">
        <v>16018.916666666666</v>
      </c>
      <c r="AE1192" s="136">
        <v>552</v>
      </c>
      <c r="AF1192" s="136">
        <v>0</v>
      </c>
      <c r="AG1192" s="136">
        <f>SUM(AE1192:AF1192)</f>
        <v>552</v>
      </c>
      <c r="AH1192" s="136">
        <f>ROUND((AG1192+W1192)-MAX(0.3*(AG1192-134-367),0),0)</f>
        <v>676</v>
      </c>
      <c r="AI1192" s="203">
        <v>589</v>
      </c>
      <c r="AJ1192" s="204">
        <v>14.4</v>
      </c>
      <c r="AK1192" s="136">
        <v>1</v>
      </c>
      <c r="AL1192" s="136">
        <v>65</v>
      </c>
      <c r="AM1192" s="136">
        <v>35</v>
      </c>
      <c r="AN1192" s="6">
        <v>0.65</v>
      </c>
      <c r="AO1192" s="136">
        <v>16</v>
      </c>
      <c r="AP1192" s="136">
        <v>22</v>
      </c>
      <c r="AQ1192" s="6">
        <v>0.42</v>
      </c>
      <c r="AR1192" s="149">
        <v>7.6499999999999999E-2</v>
      </c>
      <c r="AS1192" s="149">
        <v>0.34</v>
      </c>
      <c r="AT1192" s="149">
        <v>0.4</v>
      </c>
      <c r="AU1192" s="149">
        <v>0.4</v>
      </c>
      <c r="AV1192" s="136">
        <v>382</v>
      </c>
      <c r="AW1192" s="136">
        <v>2547</v>
      </c>
      <c r="AX1192" s="136">
        <v>4204</v>
      </c>
      <c r="AY1192" s="136">
        <v>4204</v>
      </c>
      <c r="AZ1192" s="149">
        <v>7.6499999999999999E-2</v>
      </c>
      <c r="BA1192" s="149">
        <v>0.1598</v>
      </c>
      <c r="BB1192" s="149">
        <v>0.21060000000000001</v>
      </c>
      <c r="BC1192" s="149">
        <v>0.21060000000000001</v>
      </c>
      <c r="BD1192" s="138">
        <v>0</v>
      </c>
      <c r="BE1192" s="138"/>
      <c r="BF1192" s="138"/>
      <c r="BG1192" s="136">
        <v>0</v>
      </c>
      <c r="BH1192" s="6">
        <v>5.15</v>
      </c>
      <c r="BI1192" s="6">
        <v>5.15</v>
      </c>
      <c r="BJ1192" s="136">
        <v>178900</v>
      </c>
      <c r="BK1192" s="136">
        <v>15733</v>
      </c>
      <c r="BL1192" s="136">
        <v>1358</v>
      </c>
      <c r="BM1192" s="136">
        <v>161809</v>
      </c>
      <c r="BN1192" s="238">
        <v>657597</v>
      </c>
      <c r="BO1192" s="136">
        <v>113109</v>
      </c>
      <c r="BP1192" s="136">
        <v>231831.18419999999</v>
      </c>
      <c r="BQ1192" s="136">
        <v>48494.529399999999</v>
      </c>
      <c r="BR1192" s="136">
        <v>511470</v>
      </c>
      <c r="BS1192" s="136">
        <v>132853.49350000001</v>
      </c>
      <c r="BT1192" s="136">
        <v>18345.854500000001</v>
      </c>
      <c r="BU1192" s="136">
        <v>194483</v>
      </c>
    </row>
    <row r="1193" spans="1:73">
      <c r="A1193" s="4" t="s">
        <v>89</v>
      </c>
      <c r="B1193" s="137">
        <v>19</v>
      </c>
      <c r="C1193" s="137">
        <v>2003</v>
      </c>
      <c r="D1193" s="190">
        <v>4521042</v>
      </c>
      <c r="E1193" s="141">
        <v>1888974</v>
      </c>
      <c r="F1193" s="141">
        <v>129350</v>
      </c>
      <c r="G1193" s="191">
        <v>6.4</v>
      </c>
      <c r="H1193" s="211">
        <v>23.751339999999999</v>
      </c>
      <c r="I1193" s="211">
        <v>10.184089999999999</v>
      </c>
      <c r="J1193" s="211">
        <v>1.4262619999999999</v>
      </c>
      <c r="K1193" s="145">
        <v>157682</v>
      </c>
      <c r="L1193" s="198">
        <v>102</v>
      </c>
      <c r="M1193" s="199">
        <v>8.1</v>
      </c>
      <c r="N1193" s="140">
        <v>119821189</v>
      </c>
      <c r="O1193" s="145">
        <v>37922</v>
      </c>
      <c r="P1193" s="145">
        <v>57775</v>
      </c>
      <c r="Q1193" s="145">
        <v>22834</v>
      </c>
      <c r="R1193" s="145">
        <v>655300</v>
      </c>
      <c r="S1193" s="145">
        <v>250388</v>
      </c>
      <c r="T1193" s="145">
        <v>188</v>
      </c>
      <c r="U1193" s="145">
        <v>240</v>
      </c>
      <c r="V1193" s="145">
        <v>284</v>
      </c>
      <c r="W1193" s="145">
        <v>139</v>
      </c>
      <c r="X1193" s="145">
        <v>256</v>
      </c>
      <c r="Y1193" s="145">
        <v>366</v>
      </c>
      <c r="Z1193" s="145">
        <v>465</v>
      </c>
      <c r="AA1193" s="136">
        <f>ROUND((T1193+X1193)-MAX(0.3*(T1193-134-367),0),0)</f>
        <v>444</v>
      </c>
      <c r="AB1193" s="136">
        <f>ROUND((U1193+Y1193)-MAX(0.3*(U1193-134-367),0),0)</f>
        <v>606</v>
      </c>
      <c r="AC1193" s="136">
        <f>ROUND((V1193+Z1193)-MAX(0.3*(V1193-134-367),0),0)</f>
        <v>749</v>
      </c>
      <c r="AD1193" s="203">
        <v>11569.583333333334</v>
      </c>
      <c r="AE1193" s="136">
        <v>552</v>
      </c>
      <c r="AF1193" s="136">
        <v>0</v>
      </c>
      <c r="AG1193" s="136">
        <f>SUM(AE1193:AF1193)</f>
        <v>552</v>
      </c>
      <c r="AH1193" s="136">
        <f>ROUND((AG1193+W1193)-MAX(0.3*(AG1193-134-367),0),0)</f>
        <v>676</v>
      </c>
      <c r="AI1193" s="203">
        <v>750</v>
      </c>
      <c r="AJ1193" s="204">
        <v>17</v>
      </c>
      <c r="AK1193" s="136">
        <v>0</v>
      </c>
      <c r="AL1193" s="136">
        <v>70</v>
      </c>
      <c r="AM1193" s="136">
        <v>34</v>
      </c>
      <c r="AN1193" s="6">
        <v>0.67</v>
      </c>
      <c r="AO1193" s="136">
        <v>23</v>
      </c>
      <c r="AP1193" s="136">
        <v>15</v>
      </c>
      <c r="AQ1193" s="6">
        <v>0.61</v>
      </c>
      <c r="AR1193" s="149">
        <v>7.6499999999999999E-2</v>
      </c>
      <c r="AS1193" s="149">
        <v>0.34</v>
      </c>
      <c r="AT1193" s="149">
        <v>0.4</v>
      </c>
      <c r="AU1193" s="149">
        <v>0.4</v>
      </c>
      <c r="AV1193" s="136">
        <v>382</v>
      </c>
      <c r="AW1193" s="136">
        <v>2547</v>
      </c>
      <c r="AX1193" s="136">
        <v>4204</v>
      </c>
      <c r="AY1193" s="136">
        <v>4204</v>
      </c>
      <c r="AZ1193" s="149">
        <v>7.6499999999999999E-2</v>
      </c>
      <c r="BA1193" s="149">
        <v>0.1598</v>
      </c>
      <c r="BB1193" s="149">
        <v>0.21060000000000001</v>
      </c>
      <c r="BC1193" s="149">
        <v>0.21060000000000001</v>
      </c>
      <c r="BD1193" s="138">
        <v>0</v>
      </c>
      <c r="BE1193" s="138"/>
      <c r="BF1193" s="138"/>
      <c r="BG1193" s="136">
        <v>0</v>
      </c>
      <c r="BH1193" s="6">
        <v>5.15</v>
      </c>
      <c r="BI1193" s="6">
        <v>5.15</v>
      </c>
      <c r="BJ1193" s="136">
        <v>167800</v>
      </c>
      <c r="BK1193" s="136">
        <v>20708</v>
      </c>
      <c r="BL1193" s="136">
        <v>1785</v>
      </c>
      <c r="BM1193" s="136">
        <v>145307</v>
      </c>
      <c r="BN1193" s="238">
        <v>903261</v>
      </c>
      <c r="BO1193" s="136">
        <v>133403</v>
      </c>
      <c r="BP1193" s="136">
        <v>351425.01120000001</v>
      </c>
      <c r="BQ1193" s="136">
        <v>53113.301800000001</v>
      </c>
      <c r="BR1193" s="136">
        <v>626152</v>
      </c>
      <c r="BS1193" s="136">
        <v>185903.12330000001</v>
      </c>
      <c r="BT1193" s="136">
        <v>17090.5406</v>
      </c>
      <c r="BU1193" s="136">
        <v>237832</v>
      </c>
    </row>
    <row r="1194" spans="1:73">
      <c r="A1194" s="4" t="s">
        <v>90</v>
      </c>
      <c r="B1194" s="137">
        <v>20</v>
      </c>
      <c r="C1194" s="137">
        <v>2003</v>
      </c>
      <c r="D1194" s="190">
        <v>1306513</v>
      </c>
      <c r="E1194" s="141">
        <v>649571</v>
      </c>
      <c r="F1194" s="141">
        <v>33964</v>
      </c>
      <c r="G1194" s="191">
        <v>5</v>
      </c>
      <c r="H1194" s="211">
        <v>17.252520000000001</v>
      </c>
      <c r="I1194" s="211">
        <v>11.25099</v>
      </c>
      <c r="J1194" s="211">
        <v>3.18337</v>
      </c>
      <c r="K1194" s="145">
        <v>42113</v>
      </c>
      <c r="L1194" s="198">
        <v>6</v>
      </c>
      <c r="M1194" s="199">
        <v>1.9</v>
      </c>
      <c r="N1194" s="140">
        <v>40067729</v>
      </c>
      <c r="O1194" s="145">
        <v>14621</v>
      </c>
      <c r="P1194" s="145">
        <v>26504</v>
      </c>
      <c r="Q1194" s="145">
        <v>9150</v>
      </c>
      <c r="R1194" s="145">
        <v>132582</v>
      </c>
      <c r="S1194" s="145">
        <v>65760</v>
      </c>
      <c r="T1194" s="145">
        <v>363</v>
      </c>
      <c r="U1194" s="145">
        <v>485</v>
      </c>
      <c r="V1194" s="145">
        <v>611</v>
      </c>
      <c r="W1194" s="145">
        <v>139</v>
      </c>
      <c r="X1194" s="145">
        <v>256</v>
      </c>
      <c r="Y1194" s="145">
        <v>366</v>
      </c>
      <c r="Z1194" s="145">
        <v>465</v>
      </c>
      <c r="AA1194" s="136">
        <f>ROUND((T1194+X1194)-MAX(0.3*(T1194-134-367),0),0)</f>
        <v>619</v>
      </c>
      <c r="AB1194" s="136">
        <f>ROUND((U1194+Y1194)-MAX(0.3*(U1194-134-367),0),0)</f>
        <v>851</v>
      </c>
      <c r="AC1194" s="136">
        <f>ROUND((V1194+Z1194)-MAX(0.3*(V1194-134-367),0),0)</f>
        <v>1043</v>
      </c>
      <c r="AD1194" s="203">
        <v>2132.5</v>
      </c>
      <c r="AE1194" s="136">
        <v>552</v>
      </c>
      <c r="AF1194" s="136">
        <v>10</v>
      </c>
      <c r="AG1194" s="136">
        <f>SUM(AE1194:AF1194)</f>
        <v>562</v>
      </c>
      <c r="AH1194" s="136">
        <f>ROUND((AG1194+W1194)-MAX(0.3*(AG1194-134-367),0),0)</f>
        <v>683</v>
      </c>
      <c r="AI1194" s="203">
        <v>149</v>
      </c>
      <c r="AJ1194" s="204">
        <v>11.6</v>
      </c>
      <c r="AK1194" s="136">
        <v>1</v>
      </c>
      <c r="AL1194" s="136">
        <v>80</v>
      </c>
      <c r="AM1194" s="136">
        <v>67</v>
      </c>
      <c r="AN1194" s="6">
        <v>0.54</v>
      </c>
      <c r="AO1194" s="136">
        <v>18</v>
      </c>
      <c r="AP1194" s="136">
        <v>17</v>
      </c>
      <c r="AQ1194" s="6">
        <v>0.51</v>
      </c>
      <c r="AR1194" s="149">
        <v>7.6499999999999999E-2</v>
      </c>
      <c r="AS1194" s="149">
        <v>0.34</v>
      </c>
      <c r="AT1194" s="149">
        <v>0.4</v>
      </c>
      <c r="AU1194" s="149">
        <v>0.4</v>
      </c>
      <c r="AV1194" s="136">
        <v>382</v>
      </c>
      <c r="AW1194" s="136">
        <v>2547</v>
      </c>
      <c r="AX1194" s="136">
        <v>4204</v>
      </c>
      <c r="AY1194" s="136">
        <v>4204</v>
      </c>
      <c r="AZ1194" s="149">
        <v>7.6499999999999999E-2</v>
      </c>
      <c r="BA1194" s="149">
        <v>0.1598</v>
      </c>
      <c r="BB1194" s="149">
        <v>0.21060000000000001</v>
      </c>
      <c r="BC1194" s="149">
        <v>0.21060000000000001</v>
      </c>
      <c r="BD1194" s="138">
        <v>4.9200000000000001E-2</v>
      </c>
      <c r="BE1194" s="138"/>
      <c r="BF1194" s="138"/>
      <c r="BG1194" s="136">
        <v>0</v>
      </c>
      <c r="BH1194" s="6">
        <v>5.15</v>
      </c>
      <c r="BI1194" s="6">
        <v>6.25</v>
      </c>
      <c r="BJ1194" s="136">
        <v>31403</v>
      </c>
      <c r="BK1194" s="136">
        <v>2746</v>
      </c>
      <c r="BL1194" s="136">
        <v>223</v>
      </c>
      <c r="BM1194" s="136">
        <v>28434</v>
      </c>
      <c r="BN1194" s="238">
        <v>240741</v>
      </c>
      <c r="BO1194" s="136">
        <v>21743</v>
      </c>
      <c r="BP1194" s="136">
        <v>37623.798600000002</v>
      </c>
      <c r="BQ1194" s="136">
        <v>10694.030199999999</v>
      </c>
      <c r="BR1194" s="136">
        <v>103840</v>
      </c>
      <c r="BS1194" s="136">
        <v>16270.6039</v>
      </c>
      <c r="BT1194" s="136">
        <v>2956.2467999999999</v>
      </c>
      <c r="BU1194" s="136">
        <v>27707</v>
      </c>
    </row>
    <row r="1195" spans="1:73">
      <c r="A1195" s="4" t="s">
        <v>91</v>
      </c>
      <c r="B1195" s="137">
        <v>21</v>
      </c>
      <c r="C1195" s="137">
        <v>2003</v>
      </c>
      <c r="D1195" s="190">
        <v>5496269</v>
      </c>
      <c r="E1195" s="141">
        <v>2754523</v>
      </c>
      <c r="F1195" s="141">
        <v>127696</v>
      </c>
      <c r="G1195" s="191">
        <v>4.4000000000000004</v>
      </c>
      <c r="H1195" s="211">
        <v>14.702640000000001</v>
      </c>
      <c r="I1195" s="211">
        <v>7.4461719999999998</v>
      </c>
      <c r="J1195" s="211">
        <v>1.8034809999999999</v>
      </c>
      <c r="K1195" s="145">
        <v>229974</v>
      </c>
      <c r="L1195" s="198">
        <v>52</v>
      </c>
      <c r="M1195" s="199">
        <v>3.6</v>
      </c>
      <c r="N1195" s="140">
        <v>214734120</v>
      </c>
      <c r="O1195" s="145">
        <v>265760</v>
      </c>
      <c r="P1195" s="145">
        <v>61168</v>
      </c>
      <c r="Q1195" s="145">
        <v>26134</v>
      </c>
      <c r="R1195" s="145">
        <v>252294</v>
      </c>
      <c r="S1195" s="145">
        <v>114927</v>
      </c>
      <c r="T1195" s="145">
        <v>373</v>
      </c>
      <c r="U1195" s="145">
        <v>473</v>
      </c>
      <c r="V1195" s="145">
        <v>572</v>
      </c>
      <c r="W1195" s="145">
        <v>139</v>
      </c>
      <c r="X1195" s="145">
        <v>256</v>
      </c>
      <c r="Y1195" s="145">
        <v>366</v>
      </c>
      <c r="Z1195" s="145">
        <v>465</v>
      </c>
      <c r="AA1195" s="136">
        <f>ROUND((T1195+X1195)-MAX(0.3*(T1195-134-367),0),0)</f>
        <v>629</v>
      </c>
      <c r="AB1195" s="136">
        <f>ROUND((U1195+Y1195)-MAX(0.3*(U1195-134-367),0),0)</f>
        <v>839</v>
      </c>
      <c r="AC1195" s="136">
        <f>ROUND((V1195+Z1195)-MAX(0.3*(V1195-134-367),0),0)</f>
        <v>1016</v>
      </c>
      <c r="AD1195" s="203">
        <v>9008.3333333333339</v>
      </c>
      <c r="AE1195" s="136">
        <v>552</v>
      </c>
      <c r="AF1195" s="136">
        <v>0</v>
      </c>
      <c r="AG1195" s="136">
        <f>SUM(AE1195:AF1195)</f>
        <v>552</v>
      </c>
      <c r="AH1195" s="136">
        <f>ROUND((AG1195+W1195)-MAX(0.3*(AG1195-134-367),0),0)</f>
        <v>676</v>
      </c>
      <c r="AI1195" s="203">
        <v>472</v>
      </c>
      <c r="AJ1195" s="204">
        <v>8.6</v>
      </c>
      <c r="AK1195" s="136">
        <v>0</v>
      </c>
      <c r="AL1195" s="136">
        <v>98</v>
      </c>
      <c r="AM1195" s="136">
        <v>43</v>
      </c>
      <c r="AN1195" s="6">
        <v>0.7</v>
      </c>
      <c r="AO1195" s="136">
        <v>33</v>
      </c>
      <c r="AP1195" s="136">
        <v>14</v>
      </c>
      <c r="AQ1195" s="6">
        <v>0.7</v>
      </c>
      <c r="AR1195" s="149">
        <v>7.6499999999999999E-2</v>
      </c>
      <c r="AS1195" s="149">
        <v>0.34</v>
      </c>
      <c r="AT1195" s="149">
        <v>0.4</v>
      </c>
      <c r="AU1195" s="149">
        <v>0.4</v>
      </c>
      <c r="AV1195" s="136">
        <v>382</v>
      </c>
      <c r="AW1195" s="136">
        <v>2547</v>
      </c>
      <c r="AX1195" s="136">
        <v>4204</v>
      </c>
      <c r="AY1195" s="136">
        <v>4204</v>
      </c>
      <c r="AZ1195" s="149">
        <v>7.6499999999999999E-2</v>
      </c>
      <c r="BA1195" s="149">
        <v>0.1598</v>
      </c>
      <c r="BB1195" s="149">
        <v>0.21060000000000001</v>
      </c>
      <c r="BC1195" s="149">
        <v>0.21060000000000001</v>
      </c>
      <c r="BD1195" s="138">
        <v>0.18</v>
      </c>
      <c r="BE1195" s="138"/>
      <c r="BF1195" s="138"/>
      <c r="BG1195" s="136">
        <v>0</v>
      </c>
      <c r="BH1195" s="6">
        <v>5.15</v>
      </c>
      <c r="BI1195" s="6">
        <v>5.15</v>
      </c>
      <c r="BJ1195" s="136">
        <v>90962</v>
      </c>
      <c r="BK1195" s="136">
        <v>15532</v>
      </c>
      <c r="BL1195" s="136">
        <v>711</v>
      </c>
      <c r="BM1195" s="136">
        <v>74719</v>
      </c>
      <c r="BN1195" s="238">
        <v>676479</v>
      </c>
      <c r="BO1195" s="136">
        <v>101283</v>
      </c>
      <c r="BP1195" s="136">
        <v>179199.7482</v>
      </c>
      <c r="BQ1195" s="136">
        <v>45015.178399999997</v>
      </c>
      <c r="BR1195" s="136">
        <v>435790</v>
      </c>
      <c r="BS1195" s="136">
        <v>80466.916700000002</v>
      </c>
      <c r="BT1195" s="136">
        <v>13892.0959</v>
      </c>
      <c r="BU1195" s="136">
        <v>123835</v>
      </c>
    </row>
    <row r="1196" spans="1:73">
      <c r="A1196" s="4" t="s">
        <v>92</v>
      </c>
      <c r="B1196" s="137">
        <v>22</v>
      </c>
      <c r="C1196" s="137">
        <v>2003</v>
      </c>
      <c r="D1196" s="190">
        <v>6422565</v>
      </c>
      <c r="E1196" s="141">
        <v>3226981</v>
      </c>
      <c r="F1196" s="141">
        <v>195428</v>
      </c>
      <c r="G1196" s="191">
        <v>5.7</v>
      </c>
      <c r="H1196" s="211">
        <v>11.84808</v>
      </c>
      <c r="I1196" s="211">
        <v>6.8107949999999997</v>
      </c>
      <c r="J1196" s="211">
        <v>2.3801589999999999</v>
      </c>
      <c r="K1196" s="145">
        <v>316377</v>
      </c>
      <c r="L1196" s="198">
        <v>71</v>
      </c>
      <c r="M1196" s="199">
        <v>4.5999999999999996</v>
      </c>
      <c r="N1196" s="140">
        <v>262071401</v>
      </c>
      <c r="O1196" s="145">
        <v>98654</v>
      </c>
      <c r="P1196" s="145">
        <v>109093</v>
      </c>
      <c r="Q1196" s="145">
        <v>49377</v>
      </c>
      <c r="R1196" s="145">
        <v>292200</v>
      </c>
      <c r="S1196" s="145">
        <v>135195</v>
      </c>
      <c r="T1196" s="145">
        <v>518</v>
      </c>
      <c r="U1196" s="145">
        <v>618</v>
      </c>
      <c r="V1196" s="145">
        <v>713</v>
      </c>
      <c r="W1196" s="145">
        <v>139</v>
      </c>
      <c r="X1196" s="145">
        <v>256</v>
      </c>
      <c r="Y1196" s="145">
        <v>366</v>
      </c>
      <c r="Z1196" s="145">
        <v>465</v>
      </c>
      <c r="AA1196" s="136">
        <f>ROUND((T1196+X1196)-MAX(0.3*(T1196-134-367),0),0)</f>
        <v>769</v>
      </c>
      <c r="AB1196" s="136">
        <f>ROUND((U1196+Y1196)-MAX(0.3*(U1196-134-367),0),0)</f>
        <v>949</v>
      </c>
      <c r="AC1196" s="136">
        <f>ROUND((V1196+Z1196)-MAX(0.3*(V1196-134-367),0),0)</f>
        <v>1114</v>
      </c>
      <c r="AD1196" s="203">
        <v>18040.5</v>
      </c>
      <c r="AE1196" s="136">
        <v>552</v>
      </c>
      <c r="AF1196" s="136">
        <v>129</v>
      </c>
      <c r="AG1196" s="136">
        <f>SUM(AE1196:AF1196)</f>
        <v>681</v>
      </c>
      <c r="AH1196" s="136">
        <f>ROUND((AG1196+W1196)-MAX(0.3*(AG1196-134-367),0),0)</f>
        <v>766</v>
      </c>
      <c r="AI1196" s="203">
        <v>652</v>
      </c>
      <c r="AJ1196" s="204">
        <v>10.3</v>
      </c>
      <c r="AK1196" s="136">
        <v>0</v>
      </c>
      <c r="AL1196" s="136">
        <v>135</v>
      </c>
      <c r="AM1196" s="136">
        <v>23</v>
      </c>
      <c r="AN1196" s="6">
        <v>0.85</v>
      </c>
      <c r="AO1196" s="136">
        <v>34</v>
      </c>
      <c r="AP1196" s="136">
        <v>6</v>
      </c>
      <c r="AQ1196" s="6">
        <v>0.85</v>
      </c>
      <c r="AR1196" s="149">
        <v>7.6499999999999999E-2</v>
      </c>
      <c r="AS1196" s="149">
        <v>0.34</v>
      </c>
      <c r="AT1196" s="149">
        <v>0.4</v>
      </c>
      <c r="AU1196" s="149">
        <v>0.4</v>
      </c>
      <c r="AV1196" s="136">
        <v>382</v>
      </c>
      <c r="AW1196" s="136">
        <v>2547</v>
      </c>
      <c r="AX1196" s="136">
        <v>4204</v>
      </c>
      <c r="AY1196" s="136">
        <v>4204</v>
      </c>
      <c r="AZ1196" s="149">
        <v>7.6499999999999999E-2</v>
      </c>
      <c r="BA1196" s="149">
        <v>0.1598</v>
      </c>
      <c r="BB1196" s="149">
        <v>0.21060000000000001</v>
      </c>
      <c r="BC1196" s="149">
        <v>0.21060000000000001</v>
      </c>
      <c r="BD1196" s="138">
        <v>0.15</v>
      </c>
      <c r="BE1196" s="138"/>
      <c r="BF1196" s="138"/>
      <c r="BG1196" s="136">
        <v>1</v>
      </c>
      <c r="BH1196" s="6">
        <v>5.15</v>
      </c>
      <c r="BI1196" s="6">
        <v>6.75</v>
      </c>
      <c r="BJ1196" s="136">
        <v>168171</v>
      </c>
      <c r="BK1196" s="136">
        <v>44813</v>
      </c>
      <c r="BL1196" s="136">
        <v>4038</v>
      </c>
      <c r="BM1196" s="136">
        <v>119320</v>
      </c>
      <c r="BN1196" s="238">
        <v>939406</v>
      </c>
      <c r="BO1196" s="136">
        <v>113957</v>
      </c>
      <c r="BP1196" s="136">
        <v>185572.41010000001</v>
      </c>
      <c r="BQ1196" s="136">
        <v>35851.485200000003</v>
      </c>
      <c r="BR1196" s="136">
        <v>541767</v>
      </c>
      <c r="BS1196" s="136">
        <v>90510.458199999994</v>
      </c>
      <c r="BT1196" s="136">
        <v>7133.4978000000001</v>
      </c>
      <c r="BU1196" s="136">
        <v>115936</v>
      </c>
    </row>
    <row r="1197" spans="1:73">
      <c r="A1197" s="4" t="s">
        <v>93</v>
      </c>
      <c r="B1197" s="137">
        <v>23</v>
      </c>
      <c r="C1197" s="137">
        <v>2003</v>
      </c>
      <c r="D1197" s="190">
        <v>10041152</v>
      </c>
      <c r="E1197" s="141">
        <v>4667103</v>
      </c>
      <c r="F1197" s="141">
        <v>360756</v>
      </c>
      <c r="G1197" s="191">
        <v>7.2</v>
      </c>
      <c r="H1197" s="211">
        <v>19.517209999999999</v>
      </c>
      <c r="I1197" s="211">
        <v>10.40976</v>
      </c>
      <c r="J1197" s="211">
        <v>3.3207930000000001</v>
      </c>
      <c r="K1197" s="145">
        <v>378053</v>
      </c>
      <c r="L1197" s="198">
        <v>71</v>
      </c>
      <c r="M1197" s="199">
        <v>2.7</v>
      </c>
      <c r="N1197" s="140">
        <v>314347960</v>
      </c>
      <c r="O1197" s="145">
        <v>67816</v>
      </c>
      <c r="P1197" s="145">
        <v>200557</v>
      </c>
      <c r="Q1197" s="145">
        <v>75111</v>
      </c>
      <c r="R1197" s="145">
        <v>837629</v>
      </c>
      <c r="S1197" s="145">
        <v>364166</v>
      </c>
      <c r="T1197" s="145">
        <v>371</v>
      </c>
      <c r="U1197" s="145">
        <v>459</v>
      </c>
      <c r="V1197" s="145">
        <v>563</v>
      </c>
      <c r="W1197" s="145">
        <v>139</v>
      </c>
      <c r="X1197" s="145">
        <v>256</v>
      </c>
      <c r="Y1197" s="145">
        <v>366</v>
      </c>
      <c r="Z1197" s="145">
        <v>465</v>
      </c>
      <c r="AA1197" s="136">
        <f>ROUND((T1197+X1197)-MAX(0.3*(T1197-134-367),0),0)</f>
        <v>627</v>
      </c>
      <c r="AB1197" s="136">
        <f>ROUND((U1197+Y1197)-MAX(0.3*(U1197-134-367),0),0)</f>
        <v>825</v>
      </c>
      <c r="AC1197" s="136">
        <f>ROUND((V1197+Z1197)-MAX(0.3*(V1197-134-367),0),0)</f>
        <v>1009</v>
      </c>
      <c r="AD1197" s="203">
        <v>25805.166666666668</v>
      </c>
      <c r="AE1197" s="136">
        <v>552</v>
      </c>
      <c r="AF1197" s="136">
        <v>14</v>
      </c>
      <c r="AG1197" s="136">
        <f>SUM(AE1197:AF1197)</f>
        <v>566</v>
      </c>
      <c r="AH1197" s="136">
        <f>ROUND((AG1197+W1197)-MAX(0.3*(AG1197-134-367),0),0)</f>
        <v>686</v>
      </c>
      <c r="AI1197" s="203">
        <v>1125</v>
      </c>
      <c r="AJ1197" s="204">
        <v>11.4</v>
      </c>
      <c r="AK1197" s="136">
        <v>1</v>
      </c>
      <c r="AL1197" s="136">
        <v>62</v>
      </c>
      <c r="AM1197" s="136">
        <v>47</v>
      </c>
      <c r="AN1197" s="6">
        <v>0.56999999999999995</v>
      </c>
      <c r="AO1197" s="136">
        <v>16</v>
      </c>
      <c r="AP1197" s="136">
        <v>22</v>
      </c>
      <c r="AQ1197" s="6">
        <v>0.42</v>
      </c>
      <c r="AR1197" s="149">
        <v>7.6499999999999999E-2</v>
      </c>
      <c r="AS1197" s="149">
        <v>0.34</v>
      </c>
      <c r="AT1197" s="149">
        <v>0.4</v>
      </c>
      <c r="AU1197" s="149">
        <v>0.4</v>
      </c>
      <c r="AV1197" s="136">
        <v>382</v>
      </c>
      <c r="AW1197" s="136">
        <v>2547</v>
      </c>
      <c r="AX1197" s="136">
        <v>4204</v>
      </c>
      <c r="AY1197" s="136">
        <v>4204</v>
      </c>
      <c r="AZ1197" s="149">
        <v>7.6499999999999999E-2</v>
      </c>
      <c r="BA1197" s="149">
        <v>0.1598</v>
      </c>
      <c r="BB1197" s="149">
        <v>0.21060000000000001</v>
      </c>
      <c r="BC1197" s="149">
        <v>0.21060000000000001</v>
      </c>
      <c r="BD1197" s="138">
        <v>0</v>
      </c>
      <c r="BE1197" s="138"/>
      <c r="BF1197" s="138"/>
      <c r="BG1197" s="136">
        <v>0</v>
      </c>
      <c r="BH1197" s="6">
        <v>5.15</v>
      </c>
      <c r="BI1197" s="6">
        <v>5.15</v>
      </c>
      <c r="BJ1197" s="136">
        <v>216727</v>
      </c>
      <c r="BK1197" s="136">
        <v>17629</v>
      </c>
      <c r="BL1197" s="136">
        <v>1818</v>
      </c>
      <c r="BM1197" s="136">
        <v>197280</v>
      </c>
      <c r="BN1197" s="238">
        <v>1297794</v>
      </c>
      <c r="BO1197" s="136">
        <v>216684</v>
      </c>
      <c r="BP1197" s="136">
        <v>365341.6703</v>
      </c>
      <c r="BQ1197" s="136">
        <v>70476.393599999996</v>
      </c>
      <c r="BR1197" s="136">
        <v>842678</v>
      </c>
      <c r="BS1197" s="136">
        <v>161377.7641</v>
      </c>
      <c r="BT1197" s="136">
        <v>15306.311900000001</v>
      </c>
      <c r="BU1197" s="136">
        <v>216046</v>
      </c>
    </row>
    <row r="1198" spans="1:73">
      <c r="A1198" s="4" t="s">
        <v>94</v>
      </c>
      <c r="B1198" s="137">
        <v>24</v>
      </c>
      <c r="C1198" s="137">
        <v>2003</v>
      </c>
      <c r="D1198" s="190">
        <v>5053572</v>
      </c>
      <c r="E1198" s="141">
        <v>2734287</v>
      </c>
      <c r="F1198" s="141">
        <v>140376</v>
      </c>
      <c r="G1198" s="191">
        <v>4.9000000000000004</v>
      </c>
      <c r="H1198" s="211">
        <v>15.7753</v>
      </c>
      <c r="I1198" s="211">
        <v>7.8717980000000001</v>
      </c>
      <c r="J1198" s="211">
        <v>1.829591</v>
      </c>
      <c r="K1198" s="145">
        <v>218597</v>
      </c>
      <c r="L1198" s="198">
        <v>39</v>
      </c>
      <c r="M1198" s="199">
        <v>3</v>
      </c>
      <c r="N1198" s="140">
        <v>177754072</v>
      </c>
      <c r="O1198" s="145">
        <v>121981</v>
      </c>
      <c r="P1198" s="145">
        <v>94605</v>
      </c>
      <c r="Q1198" s="145">
        <v>36500</v>
      </c>
      <c r="R1198" s="145">
        <v>234631</v>
      </c>
      <c r="S1198" s="145">
        <v>110088</v>
      </c>
      <c r="T1198" s="145">
        <v>437</v>
      </c>
      <c r="U1198" s="145">
        <v>532</v>
      </c>
      <c r="V1198" s="145">
        <v>621</v>
      </c>
      <c r="W1198" s="145">
        <v>139</v>
      </c>
      <c r="X1198" s="145">
        <v>256</v>
      </c>
      <c r="Y1198" s="145">
        <v>366</v>
      </c>
      <c r="Z1198" s="145">
        <v>465</v>
      </c>
      <c r="AA1198" s="136">
        <f>ROUND((T1198+X1198)-MAX(0.3*(T1198-134-367),0),0)</f>
        <v>693</v>
      </c>
      <c r="AB1198" s="136">
        <f>ROUND((U1198+Y1198)-MAX(0.3*(U1198-134-367),0),0)</f>
        <v>889</v>
      </c>
      <c r="AC1198" s="136">
        <f>ROUND((V1198+Z1198)-MAX(0.3*(V1198-134-367),0),0)</f>
        <v>1050</v>
      </c>
      <c r="AD1198" s="203">
        <v>9587.8333333333339</v>
      </c>
      <c r="AE1198" s="136">
        <v>552</v>
      </c>
      <c r="AF1198" s="136">
        <v>81</v>
      </c>
      <c r="AG1198" s="136">
        <f>SUM(AE1198:AF1198)</f>
        <v>633</v>
      </c>
      <c r="AH1198" s="136">
        <f>ROUND((AG1198+W1198)-MAX(0.3*(AG1198-134-367),0),0)</f>
        <v>732</v>
      </c>
      <c r="AI1198" s="203">
        <v>376</v>
      </c>
      <c r="AJ1198" s="204">
        <v>7.4</v>
      </c>
      <c r="AK1198" s="136">
        <v>0</v>
      </c>
      <c r="AL1198" s="136">
        <v>53</v>
      </c>
      <c r="AM1198" s="136">
        <v>80</v>
      </c>
      <c r="AN1198" s="6">
        <v>0.4</v>
      </c>
      <c r="AO1198" s="136">
        <v>35</v>
      </c>
      <c r="AP1198" s="136">
        <v>31</v>
      </c>
      <c r="AQ1198" s="6">
        <v>0.53</v>
      </c>
      <c r="AR1198" s="149">
        <v>7.6499999999999999E-2</v>
      </c>
      <c r="AS1198" s="149">
        <v>0.34</v>
      </c>
      <c r="AT1198" s="149">
        <v>0.4</v>
      </c>
      <c r="AU1198" s="149">
        <v>0.4</v>
      </c>
      <c r="AV1198" s="136">
        <v>382</v>
      </c>
      <c r="AW1198" s="136">
        <v>2547</v>
      </c>
      <c r="AX1198" s="136">
        <v>4204</v>
      </c>
      <c r="AY1198" s="136">
        <v>4204</v>
      </c>
      <c r="AZ1198" s="149">
        <v>7.6499999999999999E-2</v>
      </c>
      <c r="BA1198" s="149">
        <v>0.1598</v>
      </c>
      <c r="BB1198" s="149">
        <v>0.21060000000000001</v>
      </c>
      <c r="BC1198" s="149">
        <v>0.21060000000000001</v>
      </c>
      <c r="BD1198" s="138">
        <v>0.33</v>
      </c>
      <c r="BE1198" s="138"/>
      <c r="BF1198" s="138"/>
      <c r="BG1198" s="136">
        <v>1</v>
      </c>
      <c r="BH1198" s="6">
        <v>5.15</v>
      </c>
      <c r="BI1198" s="6">
        <v>5.15</v>
      </c>
      <c r="BJ1198" s="136">
        <v>68971</v>
      </c>
      <c r="BK1198" s="136">
        <v>9804</v>
      </c>
      <c r="BL1198" s="136">
        <v>722</v>
      </c>
      <c r="BM1198" s="136">
        <v>58445</v>
      </c>
      <c r="BN1198" s="238">
        <v>561290</v>
      </c>
      <c r="BO1198" s="136">
        <v>110117</v>
      </c>
      <c r="BP1198" s="136">
        <v>146961.69339999999</v>
      </c>
      <c r="BQ1198" s="136">
        <v>50538.540200000003</v>
      </c>
      <c r="BR1198" s="136">
        <v>577652</v>
      </c>
      <c r="BS1198" s="136">
        <v>61302.909500000002</v>
      </c>
      <c r="BT1198" s="136">
        <v>13112.2091</v>
      </c>
      <c r="BU1198" s="136">
        <v>117540</v>
      </c>
    </row>
    <row r="1199" spans="1:73">
      <c r="A1199" s="4" t="s">
        <v>95</v>
      </c>
      <c r="B1199" s="137">
        <v>25</v>
      </c>
      <c r="C1199" s="137">
        <v>2003</v>
      </c>
      <c r="D1199" s="190">
        <v>2868312</v>
      </c>
      <c r="E1199" s="141">
        <v>1219145</v>
      </c>
      <c r="F1199" s="141">
        <v>82105</v>
      </c>
      <c r="G1199" s="191">
        <v>6.3</v>
      </c>
      <c r="H1199" s="211">
        <v>26.41291</v>
      </c>
      <c r="I1199" s="211">
        <v>13.457789999999999</v>
      </c>
      <c r="J1199" s="211">
        <v>2.9058060000000001</v>
      </c>
      <c r="K1199" s="145">
        <v>74156</v>
      </c>
      <c r="L1199" s="198">
        <v>65</v>
      </c>
      <c r="M1199" s="199">
        <v>8.1999999999999993</v>
      </c>
      <c r="N1199" s="140">
        <v>68443211</v>
      </c>
      <c r="O1199" s="145">
        <v>27725</v>
      </c>
      <c r="P1199" s="145">
        <v>45743</v>
      </c>
      <c r="Q1199" s="145">
        <v>19823</v>
      </c>
      <c r="R1199" s="145">
        <v>355783</v>
      </c>
      <c r="S1199" s="145">
        <v>142641</v>
      </c>
      <c r="T1199" s="145">
        <v>146</v>
      </c>
      <c r="U1199" s="145">
        <v>170</v>
      </c>
      <c r="V1199" s="145">
        <v>194</v>
      </c>
      <c r="W1199" s="145">
        <v>139</v>
      </c>
      <c r="X1199" s="145">
        <v>256</v>
      </c>
      <c r="Y1199" s="145">
        <v>366</v>
      </c>
      <c r="Z1199" s="145">
        <v>465</v>
      </c>
      <c r="AA1199" s="136">
        <f>ROUND((T1199+X1199)-MAX(0.3*(T1199-134-367),0),0)</f>
        <v>402</v>
      </c>
      <c r="AB1199" s="136">
        <f>ROUND((U1199+Y1199)-MAX(0.3*(U1199-134-367),0),0)</f>
        <v>536</v>
      </c>
      <c r="AC1199" s="136">
        <f>ROUND((V1199+Z1199)-MAX(0.3*(V1199-134-367),0),0)</f>
        <v>659</v>
      </c>
      <c r="AD1199" s="203">
        <v>8037.583333333333</v>
      </c>
      <c r="AE1199" s="136">
        <v>552</v>
      </c>
      <c r="AF1199" s="136">
        <v>0</v>
      </c>
      <c r="AG1199" s="136">
        <f>SUM(AE1199:AF1199)</f>
        <v>552</v>
      </c>
      <c r="AH1199" s="136">
        <f>ROUND((AG1199+W1199)-MAX(0.3*(AG1199-134-367),0),0)</f>
        <v>676</v>
      </c>
      <c r="AI1199" s="203">
        <v>456</v>
      </c>
      <c r="AJ1199" s="204">
        <v>16</v>
      </c>
      <c r="AK1199" s="136">
        <v>1</v>
      </c>
      <c r="AL1199" s="136">
        <v>81</v>
      </c>
      <c r="AM1199" s="136">
        <v>38</v>
      </c>
      <c r="AN1199" s="6">
        <v>0.68</v>
      </c>
      <c r="AO1199" s="136">
        <v>31</v>
      </c>
      <c r="AP1199" s="136">
        <v>21</v>
      </c>
      <c r="AQ1199" s="6">
        <v>0.6</v>
      </c>
      <c r="AR1199" s="149">
        <v>7.6499999999999999E-2</v>
      </c>
      <c r="AS1199" s="149">
        <v>0.34</v>
      </c>
      <c r="AT1199" s="149">
        <v>0.4</v>
      </c>
      <c r="AU1199" s="149">
        <v>0.4</v>
      </c>
      <c r="AV1199" s="136">
        <v>382</v>
      </c>
      <c r="AW1199" s="136">
        <v>2547</v>
      </c>
      <c r="AX1199" s="136">
        <v>4204</v>
      </c>
      <c r="AY1199" s="136">
        <v>4204</v>
      </c>
      <c r="AZ1199" s="149">
        <v>7.6499999999999999E-2</v>
      </c>
      <c r="BA1199" s="149">
        <v>0.1598</v>
      </c>
      <c r="BB1199" s="149">
        <v>0.21060000000000001</v>
      </c>
      <c r="BC1199" s="149">
        <v>0.21060000000000001</v>
      </c>
      <c r="BD1199" s="138">
        <v>0</v>
      </c>
      <c r="BE1199" s="138"/>
      <c r="BF1199" s="138"/>
      <c r="BG1199" s="136">
        <v>0</v>
      </c>
      <c r="BH1199" s="6">
        <v>5.15</v>
      </c>
      <c r="BI1199" s="6">
        <v>5.15</v>
      </c>
      <c r="BJ1199" s="136">
        <v>126301</v>
      </c>
      <c r="BK1199" s="136">
        <v>17538</v>
      </c>
      <c r="BL1199" s="136">
        <v>1133</v>
      </c>
      <c r="BM1199" s="136">
        <v>107630</v>
      </c>
      <c r="BN1199" s="238">
        <v>602348</v>
      </c>
      <c r="BO1199" s="136">
        <v>103244</v>
      </c>
      <c r="BP1199" s="136">
        <v>256421.88269999999</v>
      </c>
      <c r="BQ1199" s="136">
        <v>33596.04</v>
      </c>
      <c r="BR1199" s="136">
        <v>395089</v>
      </c>
      <c r="BS1199" s="136">
        <v>145946.5447</v>
      </c>
      <c r="BT1199" s="136">
        <v>11746.7369</v>
      </c>
      <c r="BU1199" s="136">
        <v>176453</v>
      </c>
    </row>
    <row r="1200" spans="1:73">
      <c r="A1200" s="4" t="s">
        <v>96</v>
      </c>
      <c r="B1200" s="137">
        <v>26</v>
      </c>
      <c r="C1200" s="137">
        <v>2003</v>
      </c>
      <c r="D1200" s="190">
        <v>5709403</v>
      </c>
      <c r="E1200" s="141">
        <v>2850987</v>
      </c>
      <c r="F1200" s="141">
        <v>169834</v>
      </c>
      <c r="G1200" s="191">
        <v>5.6</v>
      </c>
      <c r="H1200" s="211">
        <v>19.213789999999999</v>
      </c>
      <c r="I1200" s="211">
        <v>10.545529999999999</v>
      </c>
      <c r="J1200" s="211">
        <v>2.8760979999999998</v>
      </c>
      <c r="K1200" s="145">
        <v>206222</v>
      </c>
      <c r="L1200" s="198">
        <v>51</v>
      </c>
      <c r="M1200" s="199">
        <v>3.5</v>
      </c>
      <c r="N1200" s="140">
        <v>172068839</v>
      </c>
      <c r="O1200" s="145">
        <v>80063</v>
      </c>
      <c r="P1200" s="145">
        <v>101893</v>
      </c>
      <c r="Q1200" s="145">
        <v>40845</v>
      </c>
      <c r="R1200" s="145">
        <v>591532</v>
      </c>
      <c r="S1200" s="145">
        <v>248540</v>
      </c>
      <c r="T1200" s="145">
        <v>234</v>
      </c>
      <c r="U1200" s="145">
        <v>292</v>
      </c>
      <c r="V1200" s="145">
        <v>342</v>
      </c>
      <c r="W1200" s="145">
        <v>139</v>
      </c>
      <c r="X1200" s="145">
        <v>256</v>
      </c>
      <c r="Y1200" s="145">
        <v>366</v>
      </c>
      <c r="Z1200" s="145">
        <v>465</v>
      </c>
      <c r="AA1200" s="136">
        <f>ROUND((T1200+X1200)-MAX(0.3*(T1200-134-367),0),0)</f>
        <v>490</v>
      </c>
      <c r="AB1200" s="136">
        <f>ROUND((U1200+Y1200)-MAX(0.3*(U1200-134-367),0),0)</f>
        <v>658</v>
      </c>
      <c r="AC1200" s="136">
        <f>ROUND((V1200+Z1200)-MAX(0.3*(V1200-134-367),0),0)</f>
        <v>807</v>
      </c>
      <c r="AD1200" s="203">
        <v>11495.833333333334</v>
      </c>
      <c r="AE1200" s="136">
        <v>552</v>
      </c>
      <c r="AF1200" s="136">
        <v>0</v>
      </c>
      <c r="AG1200" s="136">
        <f>SUM(AE1200:AF1200)</f>
        <v>552</v>
      </c>
      <c r="AH1200" s="136">
        <f>ROUND((AG1200+W1200)-MAX(0.3*(AG1200-134-367),0),0)</f>
        <v>676</v>
      </c>
      <c r="AI1200" s="203">
        <v>602</v>
      </c>
      <c r="AJ1200" s="204">
        <v>10.7</v>
      </c>
      <c r="AK1200" s="136">
        <v>1</v>
      </c>
      <c r="AL1200" s="136">
        <v>73</v>
      </c>
      <c r="AM1200" s="136">
        <v>90</v>
      </c>
      <c r="AN1200" s="6">
        <v>0.45</v>
      </c>
      <c r="AO1200" s="136">
        <v>14</v>
      </c>
      <c r="AP1200" s="136">
        <v>20</v>
      </c>
      <c r="AQ1200" s="6">
        <v>0.41</v>
      </c>
      <c r="AR1200" s="149">
        <v>7.6499999999999999E-2</v>
      </c>
      <c r="AS1200" s="149">
        <v>0.34</v>
      </c>
      <c r="AT1200" s="149">
        <v>0.4</v>
      </c>
      <c r="AU1200" s="149">
        <v>0.4</v>
      </c>
      <c r="AV1200" s="136">
        <v>382</v>
      </c>
      <c r="AW1200" s="136">
        <v>2547</v>
      </c>
      <c r="AX1200" s="136">
        <v>4204</v>
      </c>
      <c r="AY1200" s="136">
        <v>4204</v>
      </c>
      <c r="AZ1200" s="149">
        <v>7.6499999999999999E-2</v>
      </c>
      <c r="BA1200" s="149">
        <v>0.1598</v>
      </c>
      <c r="BB1200" s="149">
        <v>0.21060000000000001</v>
      </c>
      <c r="BC1200" s="149">
        <v>0.21060000000000001</v>
      </c>
      <c r="BD1200" s="138">
        <v>0</v>
      </c>
      <c r="BE1200" s="138"/>
      <c r="BF1200" s="138"/>
      <c r="BG1200" s="136">
        <v>0</v>
      </c>
      <c r="BH1200" s="6">
        <v>5.15</v>
      </c>
      <c r="BI1200" s="6">
        <v>5.15</v>
      </c>
      <c r="BJ1200" s="136">
        <v>115069</v>
      </c>
      <c r="BK1200" s="136">
        <v>10606</v>
      </c>
      <c r="BL1200" s="136">
        <v>970</v>
      </c>
      <c r="BM1200" s="136">
        <v>103493</v>
      </c>
      <c r="BN1200" s="238">
        <v>986646</v>
      </c>
      <c r="BO1200" s="136">
        <v>129961</v>
      </c>
      <c r="BP1200" s="136">
        <v>245725.33809999999</v>
      </c>
      <c r="BQ1200" s="136">
        <v>53876.174200000001</v>
      </c>
      <c r="BR1200" s="136">
        <v>603434</v>
      </c>
      <c r="BS1200" s="136">
        <v>120724.3167</v>
      </c>
      <c r="BT1200" s="136">
        <v>16327.8884</v>
      </c>
      <c r="BU1200" s="136">
        <v>177878</v>
      </c>
    </row>
    <row r="1201" spans="1:73">
      <c r="A1201" s="4" t="s">
        <v>97</v>
      </c>
      <c r="B1201" s="137">
        <v>27</v>
      </c>
      <c r="C1201" s="137">
        <v>2003</v>
      </c>
      <c r="D1201" s="190">
        <v>919630</v>
      </c>
      <c r="E1201" s="141">
        <v>449266</v>
      </c>
      <c r="F1201" s="141">
        <v>22223</v>
      </c>
      <c r="G1201" s="191">
        <v>4.7</v>
      </c>
      <c r="H1201" s="211">
        <v>20.170839999999998</v>
      </c>
      <c r="I1201" s="211">
        <v>12.629</v>
      </c>
      <c r="J1201" s="211">
        <v>3.045928</v>
      </c>
      <c r="K1201" s="145">
        <v>25991</v>
      </c>
      <c r="L1201" s="198">
        <v>28</v>
      </c>
      <c r="M1201" s="199">
        <v>12.3</v>
      </c>
      <c r="N1201" s="140">
        <v>24262268</v>
      </c>
      <c r="O1201" s="145">
        <v>100603</v>
      </c>
      <c r="P1201" s="145">
        <v>17294</v>
      </c>
      <c r="Q1201" s="145">
        <v>6169</v>
      </c>
      <c r="R1201" s="145">
        <v>71320</v>
      </c>
      <c r="S1201" s="145">
        <v>30208</v>
      </c>
      <c r="T1201" s="145">
        <v>403</v>
      </c>
      <c r="U1201" s="145">
        <v>507</v>
      </c>
      <c r="V1201" s="145">
        <v>611</v>
      </c>
      <c r="W1201" s="145">
        <v>139</v>
      </c>
      <c r="X1201" s="145">
        <v>256</v>
      </c>
      <c r="Y1201" s="145">
        <v>366</v>
      </c>
      <c r="Z1201" s="145">
        <v>465</v>
      </c>
      <c r="AA1201" s="136">
        <f>ROUND((T1201+X1201)-MAX(0.3*(T1201-134-367),0),0)</f>
        <v>659</v>
      </c>
      <c r="AB1201" s="136">
        <f>ROUND((U1201+Y1201)-MAX(0.3*(U1201-134-367),0),0)</f>
        <v>871</v>
      </c>
      <c r="AC1201" s="136">
        <f>ROUND((V1201+Z1201)-MAX(0.3*(V1201-134-367),0),0)</f>
        <v>1043</v>
      </c>
      <c r="AD1201" s="203">
        <v>1588</v>
      </c>
      <c r="AE1201" s="136">
        <v>552</v>
      </c>
      <c r="AF1201" s="136">
        <v>0</v>
      </c>
      <c r="AG1201" s="136">
        <f>SUM(AE1201:AF1201)</f>
        <v>552</v>
      </c>
      <c r="AH1201" s="136">
        <f>ROUND((AG1201+W1201)-MAX(0.3*(AG1201-134-367),0),0)</f>
        <v>676</v>
      </c>
      <c r="AI1201" s="203">
        <v>139</v>
      </c>
      <c r="AJ1201" s="204">
        <v>15.1</v>
      </c>
      <c r="AK1201" s="136">
        <v>0</v>
      </c>
      <c r="AL1201" s="136">
        <v>41</v>
      </c>
      <c r="AM1201" s="136">
        <v>53</v>
      </c>
      <c r="AN1201" s="6">
        <v>0.44</v>
      </c>
      <c r="AO1201" s="136">
        <v>21</v>
      </c>
      <c r="AP1201" s="136">
        <v>29</v>
      </c>
      <c r="AQ1201" s="6">
        <v>0.42</v>
      </c>
      <c r="AR1201" s="149">
        <v>7.6499999999999999E-2</v>
      </c>
      <c r="AS1201" s="149">
        <v>0.34</v>
      </c>
      <c r="AT1201" s="149">
        <v>0.4</v>
      </c>
      <c r="AU1201" s="149">
        <v>0.4</v>
      </c>
      <c r="AV1201" s="136">
        <v>382</v>
      </c>
      <c r="AW1201" s="136">
        <v>2547</v>
      </c>
      <c r="AX1201" s="136">
        <v>4204</v>
      </c>
      <c r="AY1201" s="136">
        <v>4204</v>
      </c>
      <c r="AZ1201" s="149">
        <v>7.6499999999999999E-2</v>
      </c>
      <c r="BA1201" s="149">
        <v>0.1598</v>
      </c>
      <c r="BB1201" s="149">
        <v>0.21060000000000001</v>
      </c>
      <c r="BC1201" s="149">
        <v>0.21060000000000001</v>
      </c>
      <c r="BD1201" s="138">
        <v>0</v>
      </c>
      <c r="BE1201" s="138"/>
      <c r="BF1201" s="138"/>
      <c r="BG1201" s="136">
        <v>0</v>
      </c>
      <c r="BH1201" s="6">
        <v>5.15</v>
      </c>
      <c r="BI1201" s="6">
        <v>5.15</v>
      </c>
      <c r="BJ1201" s="136">
        <v>14356</v>
      </c>
      <c r="BK1201" s="136">
        <v>1209</v>
      </c>
      <c r="BL1201" s="136">
        <v>132</v>
      </c>
      <c r="BM1201" s="136">
        <v>13015</v>
      </c>
      <c r="BN1201" s="238">
        <v>82190</v>
      </c>
      <c r="BO1201" s="136">
        <v>21320</v>
      </c>
      <c r="BP1201" s="136">
        <v>29747.207200000001</v>
      </c>
      <c r="BQ1201" s="136">
        <v>8183.5513000000001</v>
      </c>
      <c r="BR1201" s="136">
        <v>77464</v>
      </c>
      <c r="BS1201" s="136">
        <v>12223.126899999999</v>
      </c>
      <c r="BT1201" s="136">
        <v>1778.9772</v>
      </c>
      <c r="BU1201" s="136">
        <v>18130</v>
      </c>
    </row>
    <row r="1202" spans="1:73">
      <c r="A1202" s="4" t="s">
        <v>98</v>
      </c>
      <c r="B1202" s="137">
        <v>28</v>
      </c>
      <c r="C1202" s="137">
        <v>2003</v>
      </c>
      <c r="D1202" s="190">
        <v>1738643</v>
      </c>
      <c r="E1202" s="141">
        <v>926315</v>
      </c>
      <c r="F1202" s="141">
        <v>37943</v>
      </c>
      <c r="G1202" s="191">
        <v>3.9</v>
      </c>
      <c r="H1202" s="211">
        <v>19.646750000000001</v>
      </c>
      <c r="I1202" s="211">
        <v>11.696669999999999</v>
      </c>
      <c r="J1202" s="211">
        <v>3.9506480000000002</v>
      </c>
      <c r="K1202" s="145">
        <v>67449</v>
      </c>
      <c r="L1202" s="198">
        <v>19</v>
      </c>
      <c r="M1202" s="199">
        <v>4.0999999999999996</v>
      </c>
      <c r="N1202" s="140">
        <v>56076719</v>
      </c>
      <c r="O1202" s="145">
        <v>8042</v>
      </c>
      <c r="P1202" s="145">
        <v>26876</v>
      </c>
      <c r="Q1202" s="145">
        <v>10945</v>
      </c>
      <c r="R1202" s="145">
        <v>99243</v>
      </c>
      <c r="S1202" s="145">
        <v>42507</v>
      </c>
      <c r="T1202" s="145">
        <v>293</v>
      </c>
      <c r="U1202" s="145">
        <v>364</v>
      </c>
      <c r="V1202" s="145">
        <v>435</v>
      </c>
      <c r="W1202" s="145">
        <v>139</v>
      </c>
      <c r="X1202" s="145">
        <v>256</v>
      </c>
      <c r="Y1202" s="145">
        <v>366</v>
      </c>
      <c r="Z1202" s="145">
        <v>465</v>
      </c>
      <c r="AA1202" s="136">
        <f>ROUND((T1202+X1202)-MAX(0.3*(T1202-134-367),0),0)</f>
        <v>549</v>
      </c>
      <c r="AB1202" s="136">
        <f>ROUND((U1202+Y1202)-MAX(0.3*(U1202-134-367),0),0)</f>
        <v>730</v>
      </c>
      <c r="AC1202" s="136">
        <f>ROUND((V1202+Z1202)-MAX(0.3*(V1202-134-367),0),0)</f>
        <v>900</v>
      </c>
      <c r="AD1202" s="203">
        <v>3475.1666666666665</v>
      </c>
      <c r="AE1202" s="136">
        <v>552</v>
      </c>
      <c r="AF1202" s="136">
        <v>11</v>
      </c>
      <c r="AG1202" s="136">
        <f>SUM(AE1202:AF1202)</f>
        <v>563</v>
      </c>
      <c r="AH1202" s="136">
        <f>ROUND((AG1202+W1202)-MAX(0.3*(AG1202-134-367),0),0)</f>
        <v>683</v>
      </c>
      <c r="AI1202" s="203">
        <v>168</v>
      </c>
      <c r="AJ1202" s="204">
        <v>9.8000000000000007</v>
      </c>
      <c r="AK1202" s="136">
        <v>0</v>
      </c>
      <c r="AL1202" s="136"/>
      <c r="AM1202" s="136"/>
      <c r="AN1202" s="6"/>
      <c r="AO1202" s="136"/>
      <c r="AP1202" s="136"/>
      <c r="AQ1202" s="6"/>
      <c r="AR1202" s="149">
        <v>7.6499999999999999E-2</v>
      </c>
      <c r="AS1202" s="149">
        <v>0.34</v>
      </c>
      <c r="AT1202" s="149">
        <v>0.4</v>
      </c>
      <c r="AU1202" s="149">
        <v>0.4</v>
      </c>
      <c r="AV1202" s="136">
        <v>382</v>
      </c>
      <c r="AW1202" s="136">
        <v>2547</v>
      </c>
      <c r="AX1202" s="136">
        <v>4204</v>
      </c>
      <c r="AY1202" s="136">
        <v>4204</v>
      </c>
      <c r="AZ1202" s="149">
        <v>7.6499999999999999E-2</v>
      </c>
      <c r="BA1202" s="149">
        <v>0.1598</v>
      </c>
      <c r="BB1202" s="149">
        <v>0.21060000000000001</v>
      </c>
      <c r="BC1202" s="149">
        <v>0.21060000000000001</v>
      </c>
      <c r="BD1202" s="138">
        <v>0</v>
      </c>
      <c r="BE1202" s="138"/>
      <c r="BF1202" s="138"/>
      <c r="BG1202" s="136">
        <v>0</v>
      </c>
      <c r="BH1202" s="6">
        <v>5.15</v>
      </c>
      <c r="BI1202" s="6">
        <v>5.15</v>
      </c>
      <c r="BJ1202" s="136">
        <v>21875</v>
      </c>
      <c r="BK1202" s="136">
        <v>2186</v>
      </c>
      <c r="BL1202" s="136">
        <v>243</v>
      </c>
      <c r="BM1202" s="136">
        <v>19446</v>
      </c>
      <c r="BN1202" s="238">
        <v>195964</v>
      </c>
      <c r="BO1202" s="136">
        <v>38286</v>
      </c>
      <c r="BP1202" s="136">
        <v>66383.544299999994</v>
      </c>
      <c r="BQ1202" s="136">
        <v>22526.176899999999</v>
      </c>
      <c r="BR1202" s="136">
        <v>222865</v>
      </c>
      <c r="BS1202" s="136">
        <v>24291.7032</v>
      </c>
      <c r="BT1202" s="136">
        <v>4077.9449</v>
      </c>
      <c r="BU1202" s="136">
        <v>39787</v>
      </c>
    </row>
    <row r="1203" spans="1:73">
      <c r="A1203" s="4" t="s">
        <v>99</v>
      </c>
      <c r="B1203" s="137">
        <v>29</v>
      </c>
      <c r="C1203" s="137">
        <v>2003</v>
      </c>
      <c r="D1203" s="190">
        <v>2248850</v>
      </c>
      <c r="E1203" s="141">
        <v>1088787</v>
      </c>
      <c r="F1203" s="141">
        <v>58249</v>
      </c>
      <c r="G1203" s="191">
        <v>5.0999999999999996</v>
      </c>
      <c r="H1203" s="211">
        <v>19.14029</v>
      </c>
      <c r="I1203" s="211">
        <v>11.3994</v>
      </c>
      <c r="J1203" s="211">
        <v>3.5155850000000002</v>
      </c>
      <c r="K1203" s="145">
        <v>90332</v>
      </c>
      <c r="L1203" s="198">
        <v>67</v>
      </c>
      <c r="M1203" s="199">
        <v>11</v>
      </c>
      <c r="N1203" s="140">
        <v>75123100</v>
      </c>
      <c r="O1203" s="145">
        <v>29362</v>
      </c>
      <c r="P1203" s="145">
        <v>25256</v>
      </c>
      <c r="Q1203" s="145">
        <v>10636</v>
      </c>
      <c r="R1203" s="145">
        <v>111352</v>
      </c>
      <c r="S1203" s="145">
        <v>49214</v>
      </c>
      <c r="T1203" s="145">
        <v>289</v>
      </c>
      <c r="U1203" s="145">
        <v>348</v>
      </c>
      <c r="V1203" s="145">
        <v>407</v>
      </c>
      <c r="W1203" s="145">
        <v>139</v>
      </c>
      <c r="X1203" s="145">
        <v>256</v>
      </c>
      <c r="Y1203" s="145">
        <v>366</v>
      </c>
      <c r="Z1203" s="145">
        <v>465</v>
      </c>
      <c r="AA1203" s="136">
        <f>ROUND((T1203+X1203)-MAX(0.3*(T1203-134-367),0),0)</f>
        <v>545</v>
      </c>
      <c r="AB1203" s="136">
        <f>ROUND((U1203+Y1203)-MAX(0.3*(U1203-134-367),0),0)</f>
        <v>714</v>
      </c>
      <c r="AC1203" s="136">
        <f>ROUND((V1203+Z1203)-MAX(0.3*(V1203-134-367),0),0)</f>
        <v>872</v>
      </c>
      <c r="AD1203" s="203">
        <v>4937.166666666667</v>
      </c>
      <c r="AE1203" s="136">
        <v>552</v>
      </c>
      <c r="AF1203" s="136">
        <v>36</v>
      </c>
      <c r="AG1203" s="136">
        <f>SUM(AE1203:AF1203)</f>
        <v>588</v>
      </c>
      <c r="AH1203" s="136">
        <f>ROUND((AG1203+W1203)-MAX(0.3*(AG1203-134-367),0),0)</f>
        <v>701</v>
      </c>
      <c r="AI1203" s="203">
        <v>244</v>
      </c>
      <c r="AJ1203" s="204">
        <v>10.9</v>
      </c>
      <c r="AK1203" s="136">
        <v>0</v>
      </c>
      <c r="AL1203" s="136">
        <v>23</v>
      </c>
      <c r="AM1203" s="136">
        <v>19</v>
      </c>
      <c r="AN1203" s="6">
        <v>0.55000000000000004</v>
      </c>
      <c r="AO1203" s="136">
        <v>8</v>
      </c>
      <c r="AP1203" s="136">
        <v>13</v>
      </c>
      <c r="AQ1203" s="6">
        <v>0.38</v>
      </c>
      <c r="AR1203" s="149">
        <v>7.6499999999999999E-2</v>
      </c>
      <c r="AS1203" s="149">
        <v>0.34</v>
      </c>
      <c r="AT1203" s="149">
        <v>0.4</v>
      </c>
      <c r="AU1203" s="149">
        <v>0.4</v>
      </c>
      <c r="AV1203" s="136">
        <v>382</v>
      </c>
      <c r="AW1203" s="136">
        <v>2547</v>
      </c>
      <c r="AX1203" s="136">
        <v>4204</v>
      </c>
      <c r="AY1203" s="136">
        <v>4204</v>
      </c>
      <c r="AZ1203" s="149">
        <v>7.6499999999999999E-2</v>
      </c>
      <c r="BA1203" s="149">
        <v>0.1598</v>
      </c>
      <c r="BB1203" s="149">
        <v>0.21060000000000001</v>
      </c>
      <c r="BC1203" s="149">
        <v>0.21060000000000001</v>
      </c>
      <c r="BD1203" s="138">
        <v>0</v>
      </c>
      <c r="BE1203" s="138"/>
      <c r="BF1203" s="138"/>
      <c r="BG1203" s="136">
        <v>0</v>
      </c>
      <c r="BH1203" s="6">
        <v>5.15</v>
      </c>
      <c r="BI1203" s="6">
        <v>5.15</v>
      </c>
      <c r="BJ1203" s="136">
        <v>30815</v>
      </c>
      <c r="BK1203" s="136">
        <v>7883</v>
      </c>
      <c r="BL1203" s="136">
        <v>708</v>
      </c>
      <c r="BM1203" s="136">
        <v>22224</v>
      </c>
      <c r="BN1203" s="238">
        <v>169689</v>
      </c>
      <c r="BO1203" s="136">
        <v>44551</v>
      </c>
      <c r="BP1203" s="136">
        <v>72416.112099999998</v>
      </c>
      <c r="BQ1203" s="136">
        <v>15735.344499999999</v>
      </c>
      <c r="BR1203" s="136">
        <v>136856</v>
      </c>
      <c r="BS1203" s="136">
        <v>29291.853599999999</v>
      </c>
      <c r="BT1203" s="136">
        <v>3986.8759</v>
      </c>
      <c r="BU1203" s="136">
        <v>40646</v>
      </c>
    </row>
    <row r="1204" spans="1:73">
      <c r="A1204" s="4" t="s">
        <v>100</v>
      </c>
      <c r="B1204" s="137">
        <v>30</v>
      </c>
      <c r="C1204" s="137">
        <v>2003</v>
      </c>
      <c r="D1204" s="190">
        <v>1279840</v>
      </c>
      <c r="E1204" s="141">
        <v>677030</v>
      </c>
      <c r="F1204" s="141">
        <v>30494</v>
      </c>
      <c r="G1204" s="191">
        <v>4.3</v>
      </c>
      <c r="H1204" s="211">
        <v>13.42501</v>
      </c>
      <c r="I1204" s="211">
        <v>6.7324440000000001</v>
      </c>
      <c r="J1204" s="211">
        <v>2.313917</v>
      </c>
      <c r="K1204" s="145">
        <v>50262</v>
      </c>
      <c r="L1204" s="198">
        <v>4</v>
      </c>
      <c r="M1204" s="199">
        <v>1.2</v>
      </c>
      <c r="N1204" s="140">
        <v>48126373</v>
      </c>
      <c r="O1204" s="145">
        <v>13260</v>
      </c>
      <c r="P1204" s="145">
        <v>14152</v>
      </c>
      <c r="Q1204" s="145">
        <v>6079</v>
      </c>
      <c r="R1204" s="145">
        <v>44783</v>
      </c>
      <c r="S1204" s="145">
        <v>22150</v>
      </c>
      <c r="T1204" s="145">
        <v>556</v>
      </c>
      <c r="U1204" s="145">
        <v>625</v>
      </c>
      <c r="V1204" s="145">
        <v>688</v>
      </c>
      <c r="W1204" s="145">
        <v>139</v>
      </c>
      <c r="X1204" s="145">
        <v>256</v>
      </c>
      <c r="Y1204" s="145">
        <v>366</v>
      </c>
      <c r="Z1204" s="145">
        <v>465</v>
      </c>
      <c r="AA1204" s="136">
        <f>ROUND((T1204+X1204)-MAX(0.3*(T1204-134-367),0),0)</f>
        <v>796</v>
      </c>
      <c r="AB1204" s="136">
        <f>ROUND((U1204+Y1204)-MAX(0.3*(U1204-134-367),0),0)</f>
        <v>954</v>
      </c>
      <c r="AC1204" s="136">
        <f>ROUND((V1204+Z1204)-MAX(0.3*(V1204-134-367),0),0)</f>
        <v>1097</v>
      </c>
      <c r="AD1204" s="203">
        <v>1816.3333333333333</v>
      </c>
      <c r="AE1204" s="136">
        <v>552</v>
      </c>
      <c r="AF1204" s="136">
        <v>27</v>
      </c>
      <c r="AG1204" s="136">
        <f>SUM(AE1204:AF1204)</f>
        <v>579</v>
      </c>
      <c r="AH1204" s="136">
        <f>ROUND((AG1204+W1204)-MAX(0.3*(AG1204-134-367),0),0)</f>
        <v>695</v>
      </c>
      <c r="AI1204" s="203">
        <v>73</v>
      </c>
      <c r="AJ1204" s="204">
        <v>5.8</v>
      </c>
      <c r="AK1204" s="136">
        <v>0</v>
      </c>
      <c r="AL1204" s="136">
        <v>117</v>
      </c>
      <c r="AM1204" s="136">
        <v>282</v>
      </c>
      <c r="AN1204" s="6">
        <v>0.28999999999999998</v>
      </c>
      <c r="AO1204" s="136">
        <v>6</v>
      </c>
      <c r="AP1204" s="136">
        <v>18</v>
      </c>
      <c r="AQ1204" s="6">
        <v>0.25</v>
      </c>
      <c r="AR1204" s="149">
        <v>7.6499999999999999E-2</v>
      </c>
      <c r="AS1204" s="149">
        <v>0.34</v>
      </c>
      <c r="AT1204" s="149">
        <v>0.4</v>
      </c>
      <c r="AU1204" s="149">
        <v>0.4</v>
      </c>
      <c r="AV1204" s="136">
        <v>382</v>
      </c>
      <c r="AW1204" s="136">
        <v>2547</v>
      </c>
      <c r="AX1204" s="136">
        <v>4204</v>
      </c>
      <c r="AY1204" s="136">
        <v>4204</v>
      </c>
      <c r="AZ1204" s="149">
        <v>7.6499999999999999E-2</v>
      </c>
      <c r="BA1204" s="149">
        <v>0.1598</v>
      </c>
      <c r="BB1204" s="149">
        <v>0.21060000000000001</v>
      </c>
      <c r="BC1204" s="149">
        <v>0.21060000000000001</v>
      </c>
      <c r="BD1204" s="138">
        <v>0</v>
      </c>
      <c r="BE1204" s="138"/>
      <c r="BF1204" s="138"/>
      <c r="BG1204" s="136">
        <v>0</v>
      </c>
      <c r="BH1204" s="6">
        <v>5.15</v>
      </c>
      <c r="BI1204" s="6">
        <v>5.15</v>
      </c>
      <c r="BJ1204" s="136">
        <v>12709</v>
      </c>
      <c r="BK1204" s="136">
        <v>926</v>
      </c>
      <c r="BL1204" s="136">
        <v>139</v>
      </c>
      <c r="BM1204" s="136">
        <v>11644</v>
      </c>
      <c r="BN1204" s="238">
        <v>100445</v>
      </c>
      <c r="BO1204" s="136">
        <v>16701</v>
      </c>
      <c r="BP1204" s="136">
        <v>21433.220700000002</v>
      </c>
      <c r="BQ1204" s="136">
        <v>7430.0645999999997</v>
      </c>
      <c r="BR1204" s="136">
        <v>109815</v>
      </c>
      <c r="BS1204" s="136">
        <v>8494.7448000000004</v>
      </c>
      <c r="BT1204" s="136">
        <v>1479.8785</v>
      </c>
      <c r="BU1204" s="136">
        <v>18650</v>
      </c>
    </row>
    <row r="1205" spans="1:73">
      <c r="A1205" s="4" t="s">
        <v>101</v>
      </c>
      <c r="B1205" s="137">
        <v>31</v>
      </c>
      <c r="C1205" s="137">
        <v>2003</v>
      </c>
      <c r="D1205" s="190">
        <v>8601402</v>
      </c>
      <c r="E1205" s="141">
        <v>4093686</v>
      </c>
      <c r="F1205" s="141">
        <v>253468</v>
      </c>
      <c r="G1205" s="191">
        <v>5.8</v>
      </c>
      <c r="H1205" s="211">
        <v>14.97566</v>
      </c>
      <c r="I1205" s="211">
        <v>9.992388</v>
      </c>
      <c r="J1205" s="211">
        <v>3.886746</v>
      </c>
      <c r="K1205" s="145">
        <v>403434</v>
      </c>
      <c r="L1205" s="198">
        <v>138</v>
      </c>
      <c r="M1205" s="199">
        <v>6</v>
      </c>
      <c r="N1205" s="140">
        <v>363070991</v>
      </c>
      <c r="O1205" s="145">
        <v>286557</v>
      </c>
      <c r="P1205" s="145">
        <v>102564</v>
      </c>
      <c r="Q1205" s="145">
        <v>42418</v>
      </c>
      <c r="R1205" s="145">
        <v>339047</v>
      </c>
      <c r="S1205" s="145">
        <v>157874</v>
      </c>
      <c r="T1205" s="145">
        <v>322</v>
      </c>
      <c r="U1205" s="145">
        <v>424</v>
      </c>
      <c r="V1205" s="145">
        <v>488</v>
      </c>
      <c r="W1205" s="145">
        <v>139</v>
      </c>
      <c r="X1205" s="145">
        <v>256</v>
      </c>
      <c r="Y1205" s="145">
        <v>366</v>
      </c>
      <c r="Z1205" s="145">
        <v>465</v>
      </c>
      <c r="AA1205" s="136">
        <f>ROUND((T1205+X1205)-MAX(0.3*(T1205-134-367),0),0)</f>
        <v>578</v>
      </c>
      <c r="AB1205" s="136">
        <f>ROUND((U1205+Y1205)-MAX(0.3*(U1205-134-367),0),0)</f>
        <v>790</v>
      </c>
      <c r="AC1205" s="136">
        <f>ROUND((V1205+Z1205)-MAX(0.3*(V1205-134-367),0),0)</f>
        <v>953</v>
      </c>
      <c r="AD1205" s="203">
        <v>17037.666666666668</v>
      </c>
      <c r="AE1205" s="136">
        <v>552</v>
      </c>
      <c r="AF1205" s="136">
        <v>31</v>
      </c>
      <c r="AG1205" s="136">
        <f>SUM(AE1205:AF1205)</f>
        <v>583</v>
      </c>
      <c r="AH1205" s="136">
        <f>ROUND((AG1205+W1205)-MAX(0.3*(AG1205-134-367),0),0)</f>
        <v>697</v>
      </c>
      <c r="AI1205" s="203">
        <v>741</v>
      </c>
      <c r="AJ1205" s="204">
        <v>8.6</v>
      </c>
      <c r="AK1205" s="136">
        <v>1</v>
      </c>
      <c r="AL1205" s="136">
        <v>43</v>
      </c>
      <c r="AM1205" s="136">
        <v>35</v>
      </c>
      <c r="AN1205" s="6">
        <v>0.55000000000000004</v>
      </c>
      <c r="AO1205" s="136">
        <v>20</v>
      </c>
      <c r="AP1205" s="136">
        <v>20</v>
      </c>
      <c r="AQ1205" s="6">
        <v>0.5</v>
      </c>
      <c r="AR1205" s="149">
        <v>7.6499999999999999E-2</v>
      </c>
      <c r="AS1205" s="149">
        <v>0.34</v>
      </c>
      <c r="AT1205" s="149">
        <v>0.4</v>
      </c>
      <c r="AU1205" s="149">
        <v>0.4</v>
      </c>
      <c r="AV1205" s="136">
        <v>382</v>
      </c>
      <c r="AW1205" s="136">
        <v>2547</v>
      </c>
      <c r="AX1205" s="136">
        <v>4204</v>
      </c>
      <c r="AY1205" s="136">
        <v>4204</v>
      </c>
      <c r="AZ1205" s="149">
        <v>7.6499999999999999E-2</v>
      </c>
      <c r="BA1205" s="149">
        <v>0.1598</v>
      </c>
      <c r="BB1205" s="149">
        <v>0.21060000000000001</v>
      </c>
      <c r="BC1205" s="149">
        <v>0.21060000000000001</v>
      </c>
      <c r="BD1205" s="138">
        <v>0.2</v>
      </c>
      <c r="BE1205" s="138"/>
      <c r="BF1205" s="138"/>
      <c r="BG1205" s="136">
        <v>1</v>
      </c>
      <c r="BH1205" s="6">
        <v>5.15</v>
      </c>
      <c r="BI1205" s="6">
        <v>5.15</v>
      </c>
      <c r="BJ1205" s="136">
        <v>149580</v>
      </c>
      <c r="BK1205" s="136">
        <v>33670</v>
      </c>
      <c r="BL1205" s="136">
        <v>1015</v>
      </c>
      <c r="BM1205" s="136">
        <v>114895</v>
      </c>
      <c r="BN1205" s="238">
        <v>809080</v>
      </c>
      <c r="BO1205" s="136">
        <v>136272</v>
      </c>
      <c r="BP1205" s="136">
        <v>255303.30480000001</v>
      </c>
      <c r="BQ1205" s="136">
        <v>59340.050799999997</v>
      </c>
      <c r="BR1205" s="136">
        <v>604595</v>
      </c>
      <c r="BS1205" s="136">
        <v>69057.227199999994</v>
      </c>
      <c r="BT1205" s="136">
        <v>8101.73</v>
      </c>
      <c r="BU1205" s="136">
        <v>91843</v>
      </c>
    </row>
    <row r="1206" spans="1:73">
      <c r="A1206" s="4" t="s">
        <v>102</v>
      </c>
      <c r="B1206" s="137">
        <v>32</v>
      </c>
      <c r="C1206" s="137">
        <v>2003</v>
      </c>
      <c r="D1206" s="190">
        <v>1877574</v>
      </c>
      <c r="E1206" s="141">
        <v>837667</v>
      </c>
      <c r="F1206" s="141">
        <v>52063</v>
      </c>
      <c r="G1206" s="191">
        <v>5.9</v>
      </c>
      <c r="H1206" s="211">
        <v>30.701339999999998</v>
      </c>
      <c r="I1206" s="211">
        <v>18.600770000000001</v>
      </c>
      <c r="J1206" s="211">
        <v>5.1822569999999999</v>
      </c>
      <c r="K1206" s="145">
        <v>63759</v>
      </c>
      <c r="L1206" s="198">
        <v>54</v>
      </c>
      <c r="M1206" s="199">
        <v>10.4</v>
      </c>
      <c r="N1206" s="140">
        <v>48555144</v>
      </c>
      <c r="O1206" s="145">
        <v>30065</v>
      </c>
      <c r="P1206" s="145">
        <v>44081</v>
      </c>
      <c r="Q1206" s="145">
        <v>16638</v>
      </c>
      <c r="R1206" s="145">
        <v>194795</v>
      </c>
      <c r="S1206" s="145">
        <v>74645</v>
      </c>
      <c r="T1206" s="145">
        <v>310</v>
      </c>
      <c r="U1206" s="145">
        <v>389</v>
      </c>
      <c r="V1206" s="145">
        <v>469</v>
      </c>
      <c r="W1206" s="145">
        <v>139</v>
      </c>
      <c r="X1206" s="145">
        <v>256</v>
      </c>
      <c r="Y1206" s="145">
        <v>366</v>
      </c>
      <c r="Z1206" s="145">
        <v>465</v>
      </c>
      <c r="AA1206" s="136">
        <f>ROUND((T1206+X1206)-MAX(0.3*(T1206-134-367),0),0)</f>
        <v>566</v>
      </c>
      <c r="AB1206" s="136">
        <f>ROUND((U1206+Y1206)-MAX(0.3*(U1206-134-367),0),0)</f>
        <v>755</v>
      </c>
      <c r="AC1206" s="136">
        <f>ROUND((V1206+Z1206)-MAX(0.3*(V1206-134-367),0),0)</f>
        <v>934</v>
      </c>
      <c r="AD1206" s="203">
        <v>4915.666666666667</v>
      </c>
      <c r="AE1206" s="136">
        <v>552</v>
      </c>
      <c r="AF1206" s="136">
        <v>0</v>
      </c>
      <c r="AG1206" s="136">
        <f>SUM(AE1206:AF1206)</f>
        <v>552</v>
      </c>
      <c r="AH1206" s="136">
        <f>ROUND((AG1206+W1206)-MAX(0.3*(AG1206-134-367),0),0)</f>
        <v>676</v>
      </c>
      <c r="AI1206" s="203">
        <v>338</v>
      </c>
      <c r="AJ1206" s="204">
        <v>18.100000000000001</v>
      </c>
      <c r="AK1206" s="136">
        <v>1</v>
      </c>
      <c r="AL1206" s="136">
        <v>42</v>
      </c>
      <c r="AM1206" s="136">
        <v>28</v>
      </c>
      <c r="AN1206" s="6">
        <v>0.6</v>
      </c>
      <c r="AO1206" s="136">
        <v>24</v>
      </c>
      <c r="AP1206" s="136">
        <v>18</v>
      </c>
      <c r="AQ1206" s="6">
        <v>0.56999999999999995</v>
      </c>
      <c r="AR1206" s="149">
        <v>7.6499999999999999E-2</v>
      </c>
      <c r="AS1206" s="149">
        <v>0.34</v>
      </c>
      <c r="AT1206" s="149">
        <v>0.4</v>
      </c>
      <c r="AU1206" s="149">
        <v>0.4</v>
      </c>
      <c r="AV1206" s="136">
        <v>382</v>
      </c>
      <c r="AW1206" s="136">
        <v>2547</v>
      </c>
      <c r="AX1206" s="136">
        <v>4204</v>
      </c>
      <c r="AY1206" s="136">
        <v>4204</v>
      </c>
      <c r="AZ1206" s="149">
        <v>7.6499999999999999E-2</v>
      </c>
      <c r="BA1206" s="149">
        <v>0.1598</v>
      </c>
      <c r="BB1206" s="149">
        <v>0.21060000000000001</v>
      </c>
      <c r="BC1206" s="149">
        <v>0.21060000000000001</v>
      </c>
      <c r="BD1206" s="138">
        <v>0</v>
      </c>
      <c r="BE1206" s="138"/>
      <c r="BF1206" s="138"/>
      <c r="BG1206" s="136">
        <v>0</v>
      </c>
      <c r="BH1206" s="6">
        <v>5.15</v>
      </c>
      <c r="BI1206" s="6">
        <v>5.15</v>
      </c>
      <c r="BJ1206" s="136">
        <v>50169</v>
      </c>
      <c r="BK1206" s="136">
        <v>8710</v>
      </c>
      <c r="BL1206" s="136">
        <v>519</v>
      </c>
      <c r="BM1206" s="136">
        <v>40940</v>
      </c>
      <c r="BN1206" s="238">
        <v>408806</v>
      </c>
      <c r="BO1206" s="136">
        <v>62253</v>
      </c>
      <c r="BP1206" s="136">
        <v>130350.9702</v>
      </c>
      <c r="BQ1206" s="136">
        <v>22440.729200000002</v>
      </c>
      <c r="BR1206" s="136">
        <v>201272</v>
      </c>
      <c r="BS1206" s="136">
        <v>69263.202999999994</v>
      </c>
      <c r="BT1206" s="136">
        <v>9013.1263999999992</v>
      </c>
      <c r="BU1206" s="136">
        <v>92926</v>
      </c>
    </row>
    <row r="1207" spans="1:73">
      <c r="A1207" s="4" t="s">
        <v>103</v>
      </c>
      <c r="B1207" s="137">
        <v>33</v>
      </c>
      <c r="C1207" s="137">
        <v>2003</v>
      </c>
      <c r="D1207" s="190">
        <v>19175939</v>
      </c>
      <c r="E1207" s="141">
        <v>8672909</v>
      </c>
      <c r="F1207" s="141">
        <v>590492</v>
      </c>
      <c r="G1207" s="191">
        <v>6.4</v>
      </c>
      <c r="H1207" s="211">
        <v>21.177669999999999</v>
      </c>
      <c r="I1207" s="211">
        <v>13.190670000000001</v>
      </c>
      <c r="J1207" s="211">
        <v>3.496038</v>
      </c>
      <c r="K1207" s="145">
        <v>902542</v>
      </c>
      <c r="L1207" s="198">
        <v>241</v>
      </c>
      <c r="M1207" s="199">
        <v>5</v>
      </c>
      <c r="N1207" s="140">
        <v>723980267</v>
      </c>
      <c r="O1207" s="145">
        <v>1786311</v>
      </c>
      <c r="P1207" s="145">
        <v>338668</v>
      </c>
      <c r="Q1207" s="145">
        <v>148803</v>
      </c>
      <c r="R1207" s="145">
        <v>1434936</v>
      </c>
      <c r="S1207" s="145">
        <v>723371</v>
      </c>
      <c r="T1207" s="145">
        <v>468</v>
      </c>
      <c r="U1207" s="145">
        <v>577</v>
      </c>
      <c r="V1207" s="145">
        <v>687</v>
      </c>
      <c r="W1207" s="145">
        <v>139</v>
      </c>
      <c r="X1207" s="145">
        <v>256</v>
      </c>
      <c r="Y1207" s="145">
        <v>366</v>
      </c>
      <c r="Z1207" s="145">
        <v>465</v>
      </c>
      <c r="AA1207" s="136">
        <f>ROUND((T1207+X1207)-MAX(0.3*(T1207-134-367),0),0)</f>
        <v>724</v>
      </c>
      <c r="AB1207" s="136">
        <f>ROUND((U1207+Y1207)-MAX(0.3*(U1207-134-367),0),0)</f>
        <v>920</v>
      </c>
      <c r="AC1207" s="136">
        <f>ROUND((V1207+Z1207)-MAX(0.3*(V1207-134-367),0),0)</f>
        <v>1096</v>
      </c>
      <c r="AD1207" s="203">
        <v>63305.583333333336</v>
      </c>
      <c r="AE1207" s="136">
        <v>552</v>
      </c>
      <c r="AF1207" s="136">
        <v>87</v>
      </c>
      <c r="AG1207" s="136">
        <f>SUM(AE1207:AF1207)</f>
        <v>639</v>
      </c>
      <c r="AH1207" s="136">
        <f>ROUND((AG1207+W1207)-MAX(0.3*(AG1207-134-367),0),0)</f>
        <v>737</v>
      </c>
      <c r="AI1207" s="203">
        <v>2707</v>
      </c>
      <c r="AJ1207" s="204">
        <v>14.3</v>
      </c>
      <c r="AK1207" s="136">
        <v>0</v>
      </c>
      <c r="AL1207" s="136">
        <v>103</v>
      </c>
      <c r="AM1207" s="136">
        <v>47</v>
      </c>
      <c r="AN1207" s="6">
        <v>0.69</v>
      </c>
      <c r="AO1207" s="136">
        <v>25</v>
      </c>
      <c r="AP1207" s="136">
        <v>37</v>
      </c>
      <c r="AQ1207" s="6">
        <v>0.4</v>
      </c>
      <c r="AR1207" s="149">
        <v>7.6499999999999999E-2</v>
      </c>
      <c r="AS1207" s="149">
        <v>0.34</v>
      </c>
      <c r="AT1207" s="149">
        <v>0.4</v>
      </c>
      <c r="AU1207" s="149">
        <v>0.4</v>
      </c>
      <c r="AV1207" s="136">
        <v>382</v>
      </c>
      <c r="AW1207" s="136">
        <v>2547</v>
      </c>
      <c r="AX1207" s="136">
        <v>4204</v>
      </c>
      <c r="AY1207" s="136">
        <v>4204</v>
      </c>
      <c r="AZ1207" s="149">
        <v>7.6499999999999999E-2</v>
      </c>
      <c r="BA1207" s="149">
        <v>0.1598</v>
      </c>
      <c r="BB1207" s="149">
        <v>0.21060000000000001</v>
      </c>
      <c r="BC1207" s="149">
        <v>0.21060000000000001</v>
      </c>
      <c r="BD1207" s="138">
        <v>0.3</v>
      </c>
      <c r="BE1207" s="138"/>
      <c r="BF1207" s="138"/>
      <c r="BG1207" s="136">
        <v>1</v>
      </c>
      <c r="BH1207" s="6">
        <v>5.15</v>
      </c>
      <c r="BI1207" s="6">
        <v>5.15</v>
      </c>
      <c r="BJ1207" s="136">
        <v>624565</v>
      </c>
      <c r="BK1207" s="136">
        <v>134095</v>
      </c>
      <c r="BL1207" s="136">
        <v>3131</v>
      </c>
      <c r="BM1207" s="136">
        <v>487339</v>
      </c>
      <c r="BN1207" s="238">
        <v>3723583</v>
      </c>
      <c r="BO1207" s="136">
        <v>458177</v>
      </c>
      <c r="BP1207" s="136">
        <v>984955.61950000003</v>
      </c>
      <c r="BQ1207" s="136">
        <v>153371.46350000001</v>
      </c>
      <c r="BR1207" s="136">
        <v>1788136</v>
      </c>
      <c r="BS1207" s="136">
        <v>349609.36060000001</v>
      </c>
      <c r="BT1207" s="136">
        <v>36224.094599999997</v>
      </c>
      <c r="BU1207" s="136">
        <v>459919</v>
      </c>
    </row>
    <row r="1208" spans="1:73">
      <c r="A1208" s="4" t="s">
        <v>104</v>
      </c>
      <c r="B1208" s="137">
        <v>34</v>
      </c>
      <c r="C1208" s="137">
        <v>2003</v>
      </c>
      <c r="D1208" s="190">
        <v>8422501</v>
      </c>
      <c r="E1208" s="141">
        <v>3984596</v>
      </c>
      <c r="F1208" s="141">
        <v>271035</v>
      </c>
      <c r="G1208" s="191">
        <v>6.4</v>
      </c>
      <c r="H1208" s="211">
        <v>26.919229999999999</v>
      </c>
      <c r="I1208" s="211">
        <v>16.74934</v>
      </c>
      <c r="J1208" s="211">
        <v>4.5139269999999998</v>
      </c>
      <c r="K1208" s="145">
        <v>313181</v>
      </c>
      <c r="L1208" s="198">
        <v>157</v>
      </c>
      <c r="M1208" s="199">
        <v>7.3</v>
      </c>
      <c r="N1208" s="140">
        <v>240333313</v>
      </c>
      <c r="O1208" s="145">
        <v>70300</v>
      </c>
      <c r="P1208" s="145">
        <v>84214</v>
      </c>
      <c r="Q1208" s="145">
        <v>40432</v>
      </c>
      <c r="R1208" s="145">
        <v>649426</v>
      </c>
      <c r="S1208" s="145">
        <v>276321</v>
      </c>
      <c r="T1208" s="145">
        <v>236</v>
      </c>
      <c r="U1208" s="145">
        <v>272</v>
      </c>
      <c r="V1208" s="145">
        <v>297</v>
      </c>
      <c r="W1208" s="145">
        <v>139</v>
      </c>
      <c r="X1208" s="145">
        <v>256</v>
      </c>
      <c r="Y1208" s="145">
        <v>366</v>
      </c>
      <c r="Z1208" s="145">
        <v>465</v>
      </c>
      <c r="AA1208" s="136">
        <f>ROUND((T1208+X1208)-MAX(0.3*(T1208-134-367),0),0)</f>
        <v>492</v>
      </c>
      <c r="AB1208" s="136">
        <f>ROUND((U1208+Y1208)-MAX(0.3*(U1208-134-367),0),0)</f>
        <v>638</v>
      </c>
      <c r="AC1208" s="136">
        <f>ROUND((V1208+Z1208)-MAX(0.3*(V1208-134-367),0),0)</f>
        <v>762</v>
      </c>
      <c r="AD1208" s="203">
        <v>21982.5</v>
      </c>
      <c r="AE1208" s="136">
        <v>552</v>
      </c>
      <c r="AF1208" s="136">
        <v>0</v>
      </c>
      <c r="AG1208" s="136">
        <f>SUM(AE1208:AF1208)</f>
        <v>552</v>
      </c>
      <c r="AH1208" s="136">
        <f>ROUND((AG1208+W1208)-MAX(0.3*(AG1208-134-367),0),0)</f>
        <v>676</v>
      </c>
      <c r="AI1208" s="203">
        <v>1289</v>
      </c>
      <c r="AJ1208" s="204">
        <v>15.7</v>
      </c>
      <c r="AK1208" s="136">
        <v>1</v>
      </c>
      <c r="AL1208" s="136">
        <v>60</v>
      </c>
      <c r="AM1208" s="136">
        <v>60</v>
      </c>
      <c r="AN1208" s="6">
        <v>0.5</v>
      </c>
      <c r="AO1208" s="136">
        <v>28</v>
      </c>
      <c r="AP1208" s="136">
        <v>22</v>
      </c>
      <c r="AQ1208" s="6">
        <v>0.56000000000000005</v>
      </c>
      <c r="AR1208" s="149">
        <v>7.6499999999999999E-2</v>
      </c>
      <c r="AS1208" s="149">
        <v>0.34</v>
      </c>
      <c r="AT1208" s="149">
        <v>0.4</v>
      </c>
      <c r="AU1208" s="149">
        <v>0.4</v>
      </c>
      <c r="AV1208" s="136">
        <v>382</v>
      </c>
      <c r="AW1208" s="136">
        <v>2547</v>
      </c>
      <c r="AX1208" s="136">
        <v>4204</v>
      </c>
      <c r="AY1208" s="136">
        <v>4204</v>
      </c>
      <c r="AZ1208" s="149">
        <v>7.6499999999999999E-2</v>
      </c>
      <c r="BA1208" s="149">
        <v>0.1598</v>
      </c>
      <c r="BB1208" s="149">
        <v>0.21060000000000001</v>
      </c>
      <c r="BC1208" s="149">
        <v>0.21060000000000001</v>
      </c>
      <c r="BD1208" s="138">
        <v>0</v>
      </c>
      <c r="BE1208" s="138"/>
      <c r="BF1208" s="138"/>
      <c r="BG1208" s="136">
        <v>0</v>
      </c>
      <c r="BH1208" s="6">
        <v>5.15</v>
      </c>
      <c r="BI1208" s="6">
        <v>5.15</v>
      </c>
      <c r="BJ1208" s="136">
        <v>194424</v>
      </c>
      <c r="BK1208" s="136">
        <v>28237</v>
      </c>
      <c r="BL1208" s="136">
        <v>1958</v>
      </c>
      <c r="BM1208" s="136">
        <v>164229</v>
      </c>
      <c r="BN1208" s="238">
        <v>1163739</v>
      </c>
      <c r="BO1208" s="136">
        <v>211574</v>
      </c>
      <c r="BP1208" s="136">
        <v>409523.67739999999</v>
      </c>
      <c r="BQ1208" s="136">
        <v>87444.602400000003</v>
      </c>
      <c r="BR1208" s="136">
        <v>863716</v>
      </c>
      <c r="BS1208" s="136">
        <v>216183.98449999999</v>
      </c>
      <c r="BT1208" s="136">
        <v>29312.3815</v>
      </c>
      <c r="BU1208" s="136">
        <v>307729</v>
      </c>
    </row>
    <row r="1209" spans="1:73">
      <c r="A1209" s="4" t="s">
        <v>105</v>
      </c>
      <c r="B1209" s="137">
        <v>35</v>
      </c>
      <c r="C1209" s="137">
        <v>2003</v>
      </c>
      <c r="D1209" s="190">
        <v>638817</v>
      </c>
      <c r="E1209" s="141">
        <v>331852</v>
      </c>
      <c r="F1209" s="141">
        <v>12824</v>
      </c>
      <c r="G1209" s="191">
        <v>3.7</v>
      </c>
      <c r="H1209" s="211">
        <v>13.993230000000001</v>
      </c>
      <c r="I1209" s="211">
        <v>6.4694789999999998</v>
      </c>
      <c r="J1209" s="211">
        <v>2.3259439999999998</v>
      </c>
      <c r="K1209" s="145">
        <v>22583</v>
      </c>
      <c r="L1209" s="198">
        <v>9</v>
      </c>
      <c r="M1209" s="199">
        <v>5.8</v>
      </c>
      <c r="N1209" s="140">
        <v>18918969</v>
      </c>
      <c r="O1209" s="145">
        <v>58973</v>
      </c>
      <c r="P1209" s="145">
        <v>8677</v>
      </c>
      <c r="Q1209" s="145">
        <v>3376</v>
      </c>
      <c r="R1209" s="145">
        <v>39663</v>
      </c>
      <c r="S1209" s="145">
        <v>17273</v>
      </c>
      <c r="T1209" s="145">
        <v>378</v>
      </c>
      <c r="U1209" s="145">
        <v>477</v>
      </c>
      <c r="V1209" s="145">
        <v>573</v>
      </c>
      <c r="W1209" s="145">
        <v>139</v>
      </c>
      <c r="X1209" s="145">
        <v>256</v>
      </c>
      <c r="Y1209" s="145">
        <v>366</v>
      </c>
      <c r="Z1209" s="145">
        <v>465</v>
      </c>
      <c r="AA1209" s="136">
        <f>ROUND((T1209+X1209)-MAX(0.3*(T1209-134-367),0),0)</f>
        <v>634</v>
      </c>
      <c r="AB1209" s="136">
        <f>ROUND((U1209+Y1209)-MAX(0.3*(U1209-134-367),0),0)</f>
        <v>843</v>
      </c>
      <c r="AC1209" s="136">
        <f>ROUND((V1209+Z1209)-MAX(0.3*(V1209-134-367),0),0)</f>
        <v>1016</v>
      </c>
      <c r="AD1209" s="203">
        <v>760.66666666666663</v>
      </c>
      <c r="AE1209" s="136">
        <v>552</v>
      </c>
      <c r="AF1209" s="136">
        <v>0</v>
      </c>
      <c r="AG1209" s="136">
        <f>SUM(AE1209:AF1209)</f>
        <v>552</v>
      </c>
      <c r="AH1209" s="136">
        <f>ROUND((AG1209+W1209)-MAX(0.3*(AG1209-134-367),0),0)</f>
        <v>676</v>
      </c>
      <c r="AI1209" s="203">
        <v>61</v>
      </c>
      <c r="AJ1209" s="204">
        <v>9.6999999999999993</v>
      </c>
      <c r="AK1209" s="136">
        <v>0</v>
      </c>
      <c r="AL1209" s="136">
        <v>28</v>
      </c>
      <c r="AM1209" s="136">
        <v>66</v>
      </c>
      <c r="AN1209" s="6">
        <v>0.3</v>
      </c>
      <c r="AO1209" s="136">
        <v>16</v>
      </c>
      <c r="AP1209" s="136">
        <v>31</v>
      </c>
      <c r="AQ1209" s="6">
        <v>0.34</v>
      </c>
      <c r="AR1209" s="149">
        <v>7.6499999999999999E-2</v>
      </c>
      <c r="AS1209" s="149">
        <v>0.34</v>
      </c>
      <c r="AT1209" s="149">
        <v>0.4</v>
      </c>
      <c r="AU1209" s="149">
        <v>0.4</v>
      </c>
      <c r="AV1209" s="136">
        <v>382</v>
      </c>
      <c r="AW1209" s="136">
        <v>2547</v>
      </c>
      <c r="AX1209" s="136">
        <v>4204</v>
      </c>
      <c r="AY1209" s="136">
        <v>4204</v>
      </c>
      <c r="AZ1209" s="149">
        <v>7.6499999999999999E-2</v>
      </c>
      <c r="BA1209" s="149">
        <v>0.1598</v>
      </c>
      <c r="BB1209" s="149">
        <v>0.21060000000000001</v>
      </c>
      <c r="BC1209" s="149">
        <v>0.21060000000000001</v>
      </c>
      <c r="BD1209" s="138">
        <v>0</v>
      </c>
      <c r="BE1209" s="138"/>
      <c r="BF1209" s="138"/>
      <c r="BG1209" s="136">
        <v>0</v>
      </c>
      <c r="BH1209" s="6">
        <v>5.15</v>
      </c>
      <c r="BI1209" s="6">
        <v>5.15</v>
      </c>
      <c r="BJ1209" s="136">
        <v>8092</v>
      </c>
      <c r="BK1209" s="136">
        <v>1144</v>
      </c>
      <c r="BL1209" s="136">
        <v>80</v>
      </c>
      <c r="BM1209" s="136">
        <v>6868</v>
      </c>
      <c r="BN1209" s="238">
        <v>57450</v>
      </c>
      <c r="BO1209" s="136">
        <v>13969</v>
      </c>
      <c r="BP1209" s="136">
        <v>20158.152699999999</v>
      </c>
      <c r="BQ1209" s="136">
        <v>6841.6720999999998</v>
      </c>
      <c r="BR1209" s="136">
        <v>77230</v>
      </c>
      <c r="BS1209" s="136">
        <v>8005.3312999999998</v>
      </c>
      <c r="BT1209" s="136">
        <v>1377.2873</v>
      </c>
      <c r="BU1209" s="136">
        <v>14769</v>
      </c>
    </row>
    <row r="1210" spans="1:73">
      <c r="A1210" s="4" t="s">
        <v>106</v>
      </c>
      <c r="B1210" s="137">
        <v>36</v>
      </c>
      <c r="C1210" s="137">
        <v>2003</v>
      </c>
      <c r="D1210" s="190">
        <v>11434788</v>
      </c>
      <c r="E1210" s="141">
        <v>5505858</v>
      </c>
      <c r="F1210" s="141">
        <v>366514</v>
      </c>
      <c r="G1210" s="191">
        <v>6.2</v>
      </c>
      <c r="H1210" s="211">
        <v>21.297249999999998</v>
      </c>
      <c r="I1210" s="211">
        <v>13.21754</v>
      </c>
      <c r="J1210" s="211">
        <v>3.124568</v>
      </c>
      <c r="K1210" s="145">
        <v>426458</v>
      </c>
      <c r="L1210" s="198">
        <v>161</v>
      </c>
      <c r="M1210" s="199">
        <v>5.3</v>
      </c>
      <c r="N1210" s="140">
        <v>347533465</v>
      </c>
      <c r="O1210" s="145">
        <v>2038673</v>
      </c>
      <c r="P1210" s="145">
        <v>187557</v>
      </c>
      <c r="Q1210" s="145">
        <v>84292</v>
      </c>
      <c r="R1210" s="145">
        <v>855401</v>
      </c>
      <c r="S1210" s="145">
        <v>379354</v>
      </c>
      <c r="T1210" s="145">
        <v>305</v>
      </c>
      <c r="U1210" s="145">
        <v>373</v>
      </c>
      <c r="V1210" s="145">
        <v>461</v>
      </c>
      <c r="W1210" s="145">
        <v>139</v>
      </c>
      <c r="X1210" s="145">
        <v>256</v>
      </c>
      <c r="Y1210" s="145">
        <v>366</v>
      </c>
      <c r="Z1210" s="145">
        <v>465</v>
      </c>
      <c r="AA1210" s="136">
        <f>ROUND((T1210+X1210)-MAX(0.3*(T1210-134-367),0),0)</f>
        <v>561</v>
      </c>
      <c r="AB1210" s="136">
        <f>ROUND((U1210+Y1210)-MAX(0.3*(U1210-134-367),0),0)</f>
        <v>739</v>
      </c>
      <c r="AC1210" s="136">
        <f>ROUND((V1210+Z1210)-MAX(0.3*(V1210-134-367),0),0)</f>
        <v>926</v>
      </c>
      <c r="AD1210" s="203">
        <v>40263.916666666664</v>
      </c>
      <c r="AE1210" s="136">
        <v>552</v>
      </c>
      <c r="AF1210" s="136">
        <v>0</v>
      </c>
      <c r="AG1210" s="136">
        <f>SUM(AE1210:AF1210)</f>
        <v>552</v>
      </c>
      <c r="AH1210" s="136">
        <f>ROUND((AG1210+W1210)-MAX(0.3*(AG1210-134-367),0),0)</f>
        <v>676</v>
      </c>
      <c r="AI1210" s="203">
        <v>1226</v>
      </c>
      <c r="AJ1210" s="204">
        <v>10.9</v>
      </c>
      <c r="AK1210" s="136">
        <v>0</v>
      </c>
      <c r="AL1210" s="136">
        <v>38</v>
      </c>
      <c r="AM1210" s="136">
        <v>61</v>
      </c>
      <c r="AN1210" s="6">
        <v>0.38</v>
      </c>
      <c r="AO1210" s="136">
        <v>11</v>
      </c>
      <c r="AP1210" s="136">
        <v>22</v>
      </c>
      <c r="AQ1210" s="6">
        <v>0.33</v>
      </c>
      <c r="AR1210" s="149">
        <v>7.6499999999999999E-2</v>
      </c>
      <c r="AS1210" s="149">
        <v>0.34</v>
      </c>
      <c r="AT1210" s="149">
        <v>0.4</v>
      </c>
      <c r="AU1210" s="149">
        <v>0.4</v>
      </c>
      <c r="AV1210" s="136">
        <v>382</v>
      </c>
      <c r="AW1210" s="136">
        <v>2547</v>
      </c>
      <c r="AX1210" s="136">
        <v>4204</v>
      </c>
      <c r="AY1210" s="136">
        <v>4204</v>
      </c>
      <c r="AZ1210" s="149">
        <v>7.6499999999999999E-2</v>
      </c>
      <c r="BA1210" s="149">
        <v>0.1598</v>
      </c>
      <c r="BB1210" s="149">
        <v>0.21060000000000001</v>
      </c>
      <c r="BC1210" s="149">
        <v>0.21060000000000001</v>
      </c>
      <c r="BD1210" s="138">
        <v>0</v>
      </c>
      <c r="BE1210" s="138"/>
      <c r="BF1210" s="138"/>
      <c r="BG1210" s="136">
        <v>0</v>
      </c>
      <c r="BH1210" s="6">
        <v>5.15</v>
      </c>
      <c r="BI1210" s="6">
        <v>4.25</v>
      </c>
      <c r="BJ1210" s="136">
        <v>243584</v>
      </c>
      <c r="BK1210" s="136">
        <v>15934</v>
      </c>
      <c r="BL1210" s="136">
        <v>2092</v>
      </c>
      <c r="BM1210" s="136">
        <v>225558</v>
      </c>
      <c r="BN1210" s="238">
        <v>1577331</v>
      </c>
      <c r="BO1210" s="136">
        <v>256095</v>
      </c>
      <c r="BP1210" s="136">
        <v>397451.18729999999</v>
      </c>
      <c r="BQ1210" s="136">
        <v>80995.170400000003</v>
      </c>
      <c r="BR1210" s="136">
        <v>1028227</v>
      </c>
      <c r="BS1210" s="136">
        <v>164539.96290000001</v>
      </c>
      <c r="BT1210" s="136">
        <v>14128.724099999999</v>
      </c>
      <c r="BU1210" s="136">
        <v>211637</v>
      </c>
    </row>
    <row r="1211" spans="1:73">
      <c r="A1211" s="4" t="s">
        <v>107</v>
      </c>
      <c r="B1211" s="137">
        <v>37</v>
      </c>
      <c r="C1211" s="137">
        <v>2003</v>
      </c>
      <c r="D1211" s="190">
        <v>3504892</v>
      </c>
      <c r="E1211" s="141">
        <v>1593521</v>
      </c>
      <c r="F1211" s="141">
        <v>92051</v>
      </c>
      <c r="G1211" s="191">
        <v>5.5</v>
      </c>
      <c r="H1211" s="211">
        <v>24.03623</v>
      </c>
      <c r="I1211" s="211">
        <v>13.5215</v>
      </c>
      <c r="J1211" s="211">
        <v>4.6257630000000001</v>
      </c>
      <c r="K1211" s="145">
        <v>106473</v>
      </c>
      <c r="L1211" s="198">
        <v>92</v>
      </c>
      <c r="M1211" s="199">
        <v>10.1</v>
      </c>
      <c r="N1211" s="140">
        <v>93650150</v>
      </c>
      <c r="O1211" s="145">
        <v>72168</v>
      </c>
      <c r="P1211" s="145">
        <v>36830</v>
      </c>
      <c r="Q1211" s="145">
        <v>15049</v>
      </c>
      <c r="R1211" s="145">
        <v>380299</v>
      </c>
      <c r="S1211" s="145">
        <v>152860</v>
      </c>
      <c r="T1211" s="145">
        <v>225</v>
      </c>
      <c r="U1211" s="145">
        <v>292</v>
      </c>
      <c r="V1211" s="145">
        <v>361</v>
      </c>
      <c r="W1211" s="145">
        <v>139</v>
      </c>
      <c r="X1211" s="145">
        <v>256</v>
      </c>
      <c r="Y1211" s="145">
        <v>366</v>
      </c>
      <c r="Z1211" s="145">
        <v>465</v>
      </c>
      <c r="AA1211" s="136">
        <f>ROUND((T1211+X1211)-MAX(0.3*(T1211-134-367),0),0)</f>
        <v>481</v>
      </c>
      <c r="AB1211" s="136">
        <f>ROUND((U1211+Y1211)-MAX(0.3*(U1211-134-367),0),0)</f>
        <v>658</v>
      </c>
      <c r="AC1211" s="136">
        <f>ROUND((V1211+Z1211)-MAX(0.3*(V1211-134-367),0),0)</f>
        <v>826</v>
      </c>
      <c r="AD1211" s="203">
        <v>6489.75</v>
      </c>
      <c r="AE1211" s="136">
        <v>552</v>
      </c>
      <c r="AF1211" s="136">
        <v>53</v>
      </c>
      <c r="AG1211" s="136">
        <f>SUM(AE1211:AF1211)</f>
        <v>605</v>
      </c>
      <c r="AH1211" s="136">
        <f>ROUND((AG1211+W1211)-MAX(0.3*(AG1211-134-367),0),0)</f>
        <v>713</v>
      </c>
      <c r="AI1211" s="203">
        <v>440</v>
      </c>
      <c r="AJ1211" s="204">
        <v>12.8</v>
      </c>
      <c r="AK1211" s="136">
        <v>1</v>
      </c>
      <c r="AL1211" s="136">
        <v>53</v>
      </c>
      <c r="AM1211" s="136">
        <v>48</v>
      </c>
      <c r="AN1211" s="6">
        <v>0.52</v>
      </c>
      <c r="AO1211" s="136">
        <v>27</v>
      </c>
      <c r="AP1211" s="136">
        <v>20</v>
      </c>
      <c r="AQ1211" s="6">
        <v>0.56999999999999995</v>
      </c>
      <c r="AR1211" s="149">
        <v>7.6499999999999999E-2</v>
      </c>
      <c r="AS1211" s="149">
        <v>0.34</v>
      </c>
      <c r="AT1211" s="149">
        <v>0.4</v>
      </c>
      <c r="AU1211" s="149">
        <v>0.4</v>
      </c>
      <c r="AV1211" s="136">
        <v>382</v>
      </c>
      <c r="AW1211" s="136">
        <v>2547</v>
      </c>
      <c r="AX1211" s="136">
        <v>4204</v>
      </c>
      <c r="AY1211" s="136">
        <v>4204</v>
      </c>
      <c r="AZ1211" s="149">
        <v>7.6499999999999999E-2</v>
      </c>
      <c r="BA1211" s="149">
        <v>0.1598</v>
      </c>
      <c r="BB1211" s="149">
        <v>0.21060000000000001</v>
      </c>
      <c r="BC1211" s="149">
        <v>0.21060000000000001</v>
      </c>
      <c r="BD1211" s="138">
        <v>0.05</v>
      </c>
      <c r="BE1211" s="138"/>
      <c r="BF1211" s="138"/>
      <c r="BG1211" s="136">
        <v>1</v>
      </c>
      <c r="BH1211" s="6">
        <v>5.15</v>
      </c>
      <c r="BI1211" s="6">
        <v>5.15</v>
      </c>
      <c r="BJ1211" s="136">
        <v>75202</v>
      </c>
      <c r="BK1211" s="136">
        <v>8938</v>
      </c>
      <c r="BL1211" s="136">
        <v>812</v>
      </c>
      <c r="BM1211" s="136">
        <v>65452</v>
      </c>
      <c r="BN1211" s="238">
        <v>510299</v>
      </c>
      <c r="BO1211" s="136">
        <v>111688</v>
      </c>
      <c r="BP1211" s="136">
        <v>198604.533</v>
      </c>
      <c r="BQ1211" s="136">
        <v>43752.141499999998</v>
      </c>
      <c r="BR1211" s="136">
        <v>382577</v>
      </c>
      <c r="BS1211" s="136">
        <v>112347.442</v>
      </c>
      <c r="BT1211" s="136">
        <v>16714.675800000001</v>
      </c>
      <c r="BU1211" s="136">
        <v>158675</v>
      </c>
    </row>
    <row r="1212" spans="1:73">
      <c r="A1212" s="4" t="s">
        <v>108</v>
      </c>
      <c r="B1212" s="137">
        <v>38</v>
      </c>
      <c r="C1212" s="137">
        <v>2003</v>
      </c>
      <c r="D1212" s="190">
        <v>3547376</v>
      </c>
      <c r="E1212" s="141">
        <v>1695906</v>
      </c>
      <c r="F1212" s="141">
        <v>149638</v>
      </c>
      <c r="G1212" s="191">
        <v>8.1</v>
      </c>
      <c r="H1212" s="211">
        <v>25.056660000000001</v>
      </c>
      <c r="I1212" s="211">
        <v>14.67454</v>
      </c>
      <c r="J1212" s="211">
        <v>5.2139870000000004</v>
      </c>
      <c r="K1212" s="145">
        <v>128104</v>
      </c>
      <c r="L1212" s="198">
        <v>60</v>
      </c>
      <c r="M1212" s="199">
        <v>7</v>
      </c>
      <c r="N1212" s="140">
        <v>105823776</v>
      </c>
      <c r="O1212" s="145">
        <v>519363</v>
      </c>
      <c r="P1212" s="145">
        <v>42722</v>
      </c>
      <c r="Q1212" s="145">
        <v>18708</v>
      </c>
      <c r="R1212" s="145">
        <v>398377</v>
      </c>
      <c r="S1212" s="145">
        <v>199205</v>
      </c>
      <c r="T1212" s="145">
        <v>395</v>
      </c>
      <c r="U1212" s="145">
        <v>460</v>
      </c>
      <c r="V1212" s="145">
        <v>565</v>
      </c>
      <c r="W1212" s="145">
        <v>139</v>
      </c>
      <c r="X1212" s="145">
        <v>256</v>
      </c>
      <c r="Y1212" s="145">
        <v>366</v>
      </c>
      <c r="Z1212" s="145">
        <v>465</v>
      </c>
      <c r="AA1212" s="136">
        <f>ROUND((T1212+X1212)-MAX(0.3*(T1212-134-367),0),0)</f>
        <v>651</v>
      </c>
      <c r="AB1212" s="136">
        <f>ROUND((U1212+Y1212)-MAX(0.3*(U1212-134-367),0),0)</f>
        <v>826</v>
      </c>
      <c r="AC1212" s="136">
        <f>ROUND((V1212+Z1212)-MAX(0.3*(V1212-134-367),0),0)</f>
        <v>1011</v>
      </c>
      <c r="AD1212" s="203">
        <v>7977.75</v>
      </c>
      <c r="AE1212" s="136">
        <v>552</v>
      </c>
      <c r="AF1212" s="136">
        <v>2</v>
      </c>
      <c r="AG1212" s="136">
        <f>SUM(AE1212:AF1212)</f>
        <v>554</v>
      </c>
      <c r="AH1212" s="136">
        <f>ROUND((AG1212+W1212)-MAX(0.3*(AG1212-134-367),0),0)</f>
        <v>677</v>
      </c>
      <c r="AI1212" s="203">
        <v>446</v>
      </c>
      <c r="AJ1212" s="204">
        <v>12.5</v>
      </c>
      <c r="AK1212" s="136">
        <v>1</v>
      </c>
      <c r="AL1212" s="136">
        <v>58</v>
      </c>
      <c r="AM1212" s="136">
        <v>35</v>
      </c>
      <c r="AN1212" s="6">
        <v>0.62</v>
      </c>
      <c r="AO1212" s="136">
        <v>15</v>
      </c>
      <c r="AP1212" s="136">
        <v>15</v>
      </c>
      <c r="AQ1212" s="6">
        <v>0.5</v>
      </c>
      <c r="AR1212" s="149">
        <v>7.6499999999999999E-2</v>
      </c>
      <c r="AS1212" s="149">
        <v>0.34</v>
      </c>
      <c r="AT1212" s="149">
        <v>0.4</v>
      </c>
      <c r="AU1212" s="149">
        <v>0.4</v>
      </c>
      <c r="AV1212" s="136">
        <v>382</v>
      </c>
      <c r="AW1212" s="136">
        <v>2547</v>
      </c>
      <c r="AX1212" s="136">
        <v>4204</v>
      </c>
      <c r="AY1212" s="136">
        <v>4204</v>
      </c>
      <c r="AZ1212" s="149">
        <v>7.6499999999999999E-2</v>
      </c>
      <c r="BA1212" s="149">
        <v>0.1598</v>
      </c>
      <c r="BB1212" s="149">
        <v>0.21060000000000001</v>
      </c>
      <c r="BC1212" s="149">
        <v>0.21060000000000001</v>
      </c>
      <c r="BD1212" s="138">
        <v>0.05</v>
      </c>
      <c r="BE1212" s="138"/>
      <c r="BF1212" s="138"/>
      <c r="BG1212" s="136">
        <v>0</v>
      </c>
      <c r="BH1212" s="6">
        <v>5.15</v>
      </c>
      <c r="BI1212" s="6">
        <v>6.9</v>
      </c>
      <c r="BJ1212" s="136">
        <v>57436</v>
      </c>
      <c r="BK1212" s="136">
        <v>7570</v>
      </c>
      <c r="BL1212" s="136">
        <v>649</v>
      </c>
      <c r="BM1212" s="136">
        <v>49217</v>
      </c>
      <c r="BN1212" s="238">
        <v>413194</v>
      </c>
      <c r="BO1212" s="136">
        <v>96457</v>
      </c>
      <c r="BP1212" s="136">
        <v>134195.8045</v>
      </c>
      <c r="BQ1212" s="136">
        <v>31440.883600000001</v>
      </c>
      <c r="BR1212" s="136">
        <v>275713</v>
      </c>
      <c r="BS1212" s="136">
        <v>80957.267600000006</v>
      </c>
      <c r="BT1212" s="136">
        <v>11120.473400000001</v>
      </c>
      <c r="BU1212" s="136">
        <v>115617</v>
      </c>
    </row>
    <row r="1213" spans="1:73">
      <c r="A1213" s="4" t="s">
        <v>109</v>
      </c>
      <c r="B1213" s="137">
        <v>39</v>
      </c>
      <c r="C1213" s="137">
        <v>2003</v>
      </c>
      <c r="D1213" s="190">
        <v>12374658</v>
      </c>
      <c r="E1213" s="141">
        <v>5821711</v>
      </c>
      <c r="F1213" s="141">
        <v>348648</v>
      </c>
      <c r="G1213" s="191">
        <v>5.7</v>
      </c>
      <c r="H1213" s="211">
        <v>17.759730000000001</v>
      </c>
      <c r="I1213" s="211">
        <v>9.9372749999999996</v>
      </c>
      <c r="J1213" s="211">
        <v>2.392528</v>
      </c>
      <c r="K1213" s="145">
        <v>459555</v>
      </c>
      <c r="L1213" s="198">
        <v>157</v>
      </c>
      <c r="M1213" s="199">
        <v>5.2</v>
      </c>
      <c r="N1213" s="140">
        <v>407904130</v>
      </c>
      <c r="O1213" s="145">
        <v>264948</v>
      </c>
      <c r="P1213" s="145">
        <v>210409</v>
      </c>
      <c r="Q1213" s="145">
        <v>80857</v>
      </c>
      <c r="R1213" s="145">
        <v>822696</v>
      </c>
      <c r="S1213" s="145">
        <v>373597</v>
      </c>
      <c r="T1213" s="145">
        <v>330</v>
      </c>
      <c r="U1213" s="145">
        <v>421</v>
      </c>
      <c r="V1213" s="145">
        <v>514</v>
      </c>
      <c r="W1213" s="145">
        <v>139</v>
      </c>
      <c r="X1213" s="145">
        <v>256</v>
      </c>
      <c r="Y1213" s="145">
        <v>366</v>
      </c>
      <c r="Z1213" s="145">
        <v>465</v>
      </c>
      <c r="AA1213" s="136">
        <f>ROUND((T1213+X1213)-MAX(0.3*(T1213-134-367),0),0)</f>
        <v>586</v>
      </c>
      <c r="AB1213" s="136">
        <f>ROUND((U1213+Y1213)-MAX(0.3*(U1213-134-367),0),0)</f>
        <v>787</v>
      </c>
      <c r="AC1213" s="136">
        <f>ROUND((V1213+Z1213)-MAX(0.3*(V1213-134-367),0),0)</f>
        <v>975</v>
      </c>
      <c r="AD1213" s="203">
        <v>27539.166666666668</v>
      </c>
      <c r="AE1213" s="136">
        <v>552</v>
      </c>
      <c r="AF1213" s="136">
        <v>27</v>
      </c>
      <c r="AG1213" s="136">
        <f>SUM(AE1213:AF1213)</f>
        <v>579</v>
      </c>
      <c r="AH1213" s="136">
        <f>ROUND((AG1213+W1213)-MAX(0.3*(AG1213-134-367),0),0)</f>
        <v>695</v>
      </c>
      <c r="AI1213" s="203">
        <v>1279</v>
      </c>
      <c r="AJ1213" s="204">
        <v>10.5</v>
      </c>
      <c r="AK1213" s="136">
        <v>1</v>
      </c>
      <c r="AL1213" s="136">
        <v>94</v>
      </c>
      <c r="AM1213" s="136">
        <v>108</v>
      </c>
      <c r="AN1213" s="6">
        <v>0.47</v>
      </c>
      <c r="AO1213" s="136">
        <v>21</v>
      </c>
      <c r="AP1213" s="136">
        <v>28</v>
      </c>
      <c r="AQ1213" s="6">
        <v>0.43</v>
      </c>
      <c r="AR1213" s="149">
        <v>7.6499999999999999E-2</v>
      </c>
      <c r="AS1213" s="149">
        <v>0.34</v>
      </c>
      <c r="AT1213" s="149">
        <v>0.4</v>
      </c>
      <c r="AU1213" s="149">
        <v>0.4</v>
      </c>
      <c r="AV1213" s="136">
        <v>382</v>
      </c>
      <c r="AW1213" s="136">
        <v>2547</v>
      </c>
      <c r="AX1213" s="136">
        <v>4204</v>
      </c>
      <c r="AY1213" s="136">
        <v>4204</v>
      </c>
      <c r="AZ1213" s="149">
        <v>7.6499999999999999E-2</v>
      </c>
      <c r="BA1213" s="149">
        <v>0.1598</v>
      </c>
      <c r="BB1213" s="149">
        <v>0.21060000000000001</v>
      </c>
      <c r="BC1213" s="149">
        <v>0.21060000000000001</v>
      </c>
      <c r="BD1213" s="138">
        <v>0</v>
      </c>
      <c r="BE1213" s="138"/>
      <c r="BF1213" s="138"/>
      <c r="BG1213" s="136">
        <v>0</v>
      </c>
      <c r="BH1213" s="6">
        <v>5.15</v>
      </c>
      <c r="BI1213" s="6">
        <v>5.15</v>
      </c>
      <c r="BJ1213" s="136">
        <v>310617</v>
      </c>
      <c r="BK1213" s="136">
        <v>32895</v>
      </c>
      <c r="BL1213" s="136">
        <v>2368</v>
      </c>
      <c r="BM1213" s="136">
        <v>275354</v>
      </c>
      <c r="BN1213" s="238">
        <v>1488465</v>
      </c>
      <c r="BO1213" s="136">
        <v>229628</v>
      </c>
      <c r="BP1213" s="136">
        <v>380759.95799999998</v>
      </c>
      <c r="BQ1213" s="136">
        <v>89141.727799999993</v>
      </c>
      <c r="BR1213" s="136">
        <v>1057774</v>
      </c>
      <c r="BS1213" s="136">
        <v>150944.54199999999</v>
      </c>
      <c r="BT1213" s="136">
        <v>17470.227599999998</v>
      </c>
      <c r="BU1213" s="136">
        <v>213773</v>
      </c>
    </row>
    <row r="1214" spans="1:73">
      <c r="A1214" s="4" t="s">
        <v>110</v>
      </c>
      <c r="B1214" s="137">
        <v>40</v>
      </c>
      <c r="C1214" s="137">
        <v>2003</v>
      </c>
      <c r="D1214" s="190">
        <v>1071342</v>
      </c>
      <c r="E1214" s="141">
        <v>530567</v>
      </c>
      <c r="F1214" s="141">
        <v>29916</v>
      </c>
      <c r="G1214" s="191">
        <v>5.3</v>
      </c>
      <c r="H1214" s="211">
        <v>18.360440000000001</v>
      </c>
      <c r="I1214" s="211">
        <v>11.626620000000001</v>
      </c>
      <c r="J1214" s="211">
        <v>2.956537</v>
      </c>
      <c r="K1214" s="145">
        <v>40400</v>
      </c>
      <c r="L1214" s="198">
        <v>6</v>
      </c>
      <c r="M1214" s="199">
        <v>2.4</v>
      </c>
      <c r="N1214" s="140">
        <v>36717553</v>
      </c>
      <c r="O1214" s="145">
        <v>11929</v>
      </c>
      <c r="P1214" s="145">
        <v>35514</v>
      </c>
      <c r="Q1214" s="145">
        <v>13348</v>
      </c>
      <c r="R1214" s="145">
        <v>74068</v>
      </c>
      <c r="S1214" s="145">
        <v>34121</v>
      </c>
      <c r="T1214" s="145">
        <v>449</v>
      </c>
      <c r="U1214" s="145">
        <v>554</v>
      </c>
      <c r="V1214" s="145">
        <v>634</v>
      </c>
      <c r="W1214" s="145">
        <v>139</v>
      </c>
      <c r="X1214" s="145">
        <v>256</v>
      </c>
      <c r="Y1214" s="145">
        <v>366</v>
      </c>
      <c r="Z1214" s="145">
        <v>465</v>
      </c>
      <c r="AA1214" s="136">
        <f>ROUND((T1214+X1214)-MAX(0.3*(T1214-134-367),0),0)</f>
        <v>705</v>
      </c>
      <c r="AB1214" s="136">
        <f>ROUND((U1214+Y1214)-MAX(0.3*(U1214-134-367),0),0)</f>
        <v>904</v>
      </c>
      <c r="AC1214" s="136">
        <f>ROUND((V1214+Z1214)-MAX(0.3*(V1214-134-367),0),0)</f>
        <v>1059</v>
      </c>
      <c r="AD1214" s="203">
        <v>2947.25</v>
      </c>
      <c r="AE1214" s="136">
        <v>552</v>
      </c>
      <c r="AF1214" s="136">
        <v>57</v>
      </c>
      <c r="AG1214" s="136">
        <f>SUM(AE1214:AF1214)</f>
        <v>609</v>
      </c>
      <c r="AH1214" s="136">
        <f>ROUND((AG1214+W1214)-MAX(0.3*(AG1214-134-367),0),0)</f>
        <v>716</v>
      </c>
      <c r="AI1214" s="203">
        <v>121</v>
      </c>
      <c r="AJ1214" s="204">
        <v>11.5</v>
      </c>
      <c r="AK1214" s="136">
        <v>0</v>
      </c>
      <c r="AL1214" s="136">
        <v>63</v>
      </c>
      <c r="AM1214" s="136">
        <v>11</v>
      </c>
      <c r="AN1214" s="6">
        <v>0.85</v>
      </c>
      <c r="AO1214" s="136">
        <v>32</v>
      </c>
      <c r="AP1214" s="136">
        <v>6</v>
      </c>
      <c r="AQ1214" s="6">
        <v>0.84</v>
      </c>
      <c r="AR1214" s="149">
        <v>7.6499999999999999E-2</v>
      </c>
      <c r="AS1214" s="149">
        <v>0.34</v>
      </c>
      <c r="AT1214" s="149">
        <v>0.4</v>
      </c>
      <c r="AU1214" s="149">
        <v>0.4</v>
      </c>
      <c r="AV1214" s="136">
        <v>382</v>
      </c>
      <c r="AW1214" s="136">
        <v>2547</v>
      </c>
      <c r="AX1214" s="136">
        <v>4204</v>
      </c>
      <c r="AY1214" s="136">
        <v>4204</v>
      </c>
      <c r="AZ1214" s="149">
        <v>7.6499999999999999E-2</v>
      </c>
      <c r="BA1214" s="149">
        <v>0.1598</v>
      </c>
      <c r="BB1214" s="149">
        <v>0.21060000000000001</v>
      </c>
      <c r="BC1214" s="149">
        <v>0.21060000000000001</v>
      </c>
      <c r="BD1214" s="138">
        <v>0.25</v>
      </c>
      <c r="BE1214" s="138"/>
      <c r="BF1214" s="138"/>
      <c r="BG1214" s="136">
        <v>0</v>
      </c>
      <c r="BH1214" s="6">
        <v>5.15</v>
      </c>
      <c r="BI1214" s="6">
        <v>6.15</v>
      </c>
      <c r="BJ1214" s="136">
        <v>29196</v>
      </c>
      <c r="BK1214" s="136">
        <v>4155</v>
      </c>
      <c r="BL1214" s="136">
        <v>198</v>
      </c>
      <c r="BM1214" s="136">
        <v>24843</v>
      </c>
      <c r="BN1214" s="238">
        <v>179036</v>
      </c>
      <c r="BO1214" s="136">
        <v>22739</v>
      </c>
      <c r="BP1214" s="136">
        <v>41098.959699999999</v>
      </c>
      <c r="BQ1214" s="136">
        <v>6896.6305000000002</v>
      </c>
      <c r="BR1214" s="136">
        <v>82161</v>
      </c>
      <c r="BS1214" s="136">
        <v>16324.603999999999</v>
      </c>
      <c r="BT1214" s="136">
        <v>1443.9032</v>
      </c>
      <c r="BU1214" s="136">
        <v>21131</v>
      </c>
    </row>
    <row r="1215" spans="1:73">
      <c r="A1215" s="4" t="s">
        <v>111</v>
      </c>
      <c r="B1215" s="137">
        <v>41</v>
      </c>
      <c r="C1215" s="137">
        <v>2003</v>
      </c>
      <c r="D1215" s="190">
        <v>4150297</v>
      </c>
      <c r="E1215" s="141">
        <v>1859765</v>
      </c>
      <c r="F1215" s="141">
        <v>138212</v>
      </c>
      <c r="G1215" s="191">
        <v>6.9</v>
      </c>
      <c r="H1215" s="211">
        <v>26.137309999999999</v>
      </c>
      <c r="I1215" s="211">
        <v>14.80495</v>
      </c>
      <c r="J1215" s="211">
        <v>3.527606</v>
      </c>
      <c r="K1215" s="145">
        <v>131900</v>
      </c>
      <c r="L1215" s="198">
        <v>53</v>
      </c>
      <c r="M1215" s="199">
        <v>4.8</v>
      </c>
      <c r="N1215" s="140">
        <v>110293923</v>
      </c>
      <c r="O1215" s="145">
        <v>199101</v>
      </c>
      <c r="P1215" s="145">
        <v>52976</v>
      </c>
      <c r="Q1215" s="145">
        <v>21589</v>
      </c>
      <c r="R1215" s="145">
        <v>450556</v>
      </c>
      <c r="S1215" s="145">
        <v>184771</v>
      </c>
      <c r="T1215" s="145">
        <v>163</v>
      </c>
      <c r="U1215" s="145">
        <v>205</v>
      </c>
      <c r="V1215" s="145">
        <v>248</v>
      </c>
      <c r="W1215" s="145">
        <v>139</v>
      </c>
      <c r="X1215" s="145">
        <v>256</v>
      </c>
      <c r="Y1215" s="145">
        <v>366</v>
      </c>
      <c r="Z1215" s="145">
        <v>465</v>
      </c>
      <c r="AA1215" s="136">
        <f>ROUND((T1215+X1215)-MAX(0.3*(T1215-134-367),0),0)</f>
        <v>419</v>
      </c>
      <c r="AB1215" s="136">
        <f>ROUND((U1215+Y1215)-MAX(0.3*(U1215-134-367),0),0)</f>
        <v>571</v>
      </c>
      <c r="AC1215" s="136">
        <f>ROUND((V1215+Z1215)-MAX(0.3*(V1215-134-367),0),0)</f>
        <v>713</v>
      </c>
      <c r="AD1215" s="203">
        <v>9295.0833333333339</v>
      </c>
      <c r="AE1215" s="136">
        <v>552</v>
      </c>
      <c r="AF1215" s="136">
        <v>0</v>
      </c>
      <c r="AG1215" s="136">
        <f>SUM(AE1215:AF1215)</f>
        <v>552</v>
      </c>
      <c r="AH1215" s="136">
        <f>ROUND((AG1215+W1215)-MAX(0.3*(AG1215-134-367),0),0)</f>
        <v>676</v>
      </c>
      <c r="AI1215" s="203">
        <v>516</v>
      </c>
      <c r="AJ1215" s="204">
        <v>12.7</v>
      </c>
      <c r="AK1215" s="136">
        <v>0</v>
      </c>
      <c r="AL1215" s="136">
        <v>50</v>
      </c>
      <c r="AM1215" s="136">
        <v>73</v>
      </c>
      <c r="AN1215" s="6">
        <v>0.41</v>
      </c>
      <c r="AO1215" s="136">
        <v>21</v>
      </c>
      <c r="AP1215" s="136">
        <v>24</v>
      </c>
      <c r="AQ1215" s="6">
        <v>0.47</v>
      </c>
      <c r="AR1215" s="149">
        <v>7.6499999999999999E-2</v>
      </c>
      <c r="AS1215" s="149">
        <v>0.34</v>
      </c>
      <c r="AT1215" s="149">
        <v>0.4</v>
      </c>
      <c r="AU1215" s="149">
        <v>0.4</v>
      </c>
      <c r="AV1215" s="136">
        <v>382</v>
      </c>
      <c r="AW1215" s="136">
        <v>2547</v>
      </c>
      <c r="AX1215" s="136">
        <v>4204</v>
      </c>
      <c r="AY1215" s="136">
        <v>4204</v>
      </c>
      <c r="AZ1215" s="149">
        <v>7.6499999999999999E-2</v>
      </c>
      <c r="BA1215" s="149">
        <v>0.1598</v>
      </c>
      <c r="BB1215" s="149">
        <v>0.21060000000000001</v>
      </c>
      <c r="BC1215" s="149">
        <v>0.21060000000000001</v>
      </c>
      <c r="BD1215" s="138">
        <v>0</v>
      </c>
      <c r="BE1215" s="138"/>
      <c r="BF1215" s="138"/>
      <c r="BG1215" s="136">
        <v>0</v>
      </c>
      <c r="BH1215" s="6">
        <v>5.15</v>
      </c>
      <c r="BI1215" s="6">
        <v>5.15</v>
      </c>
      <c r="BJ1215" s="136">
        <v>105621</v>
      </c>
      <c r="BK1215" s="136">
        <v>13864</v>
      </c>
      <c r="BL1215" s="136">
        <v>1482</v>
      </c>
      <c r="BM1215" s="136">
        <v>90275</v>
      </c>
      <c r="BN1215" s="238">
        <v>870624</v>
      </c>
      <c r="BO1215" s="136">
        <v>104967</v>
      </c>
      <c r="BP1215" s="136">
        <v>254200.17689999999</v>
      </c>
      <c r="BQ1215" s="136">
        <v>42396.354299999999</v>
      </c>
      <c r="BR1215" s="136">
        <v>466847</v>
      </c>
      <c r="BS1215" s="136">
        <v>135965.50709999999</v>
      </c>
      <c r="BT1215" s="136">
        <v>14097.2526</v>
      </c>
      <c r="BU1215" s="136">
        <v>175244</v>
      </c>
    </row>
    <row r="1216" spans="1:73">
      <c r="A1216" s="4" t="s">
        <v>112</v>
      </c>
      <c r="B1216" s="137">
        <v>42</v>
      </c>
      <c r="C1216" s="137">
        <v>2003</v>
      </c>
      <c r="D1216" s="190">
        <v>763729</v>
      </c>
      <c r="E1216" s="141">
        <v>408088</v>
      </c>
      <c r="F1216" s="141">
        <v>14947</v>
      </c>
      <c r="G1216" s="191">
        <v>3.5</v>
      </c>
      <c r="H1216" s="211">
        <v>19.47392</v>
      </c>
      <c r="I1216" s="211">
        <v>10.57715</v>
      </c>
      <c r="J1216" s="211">
        <v>2.190887</v>
      </c>
      <c r="K1216" s="145">
        <v>28674</v>
      </c>
      <c r="L1216" s="200">
        <v>8</v>
      </c>
      <c r="M1216" s="199">
        <v>3.7</v>
      </c>
      <c r="N1216" s="140">
        <v>23124408</v>
      </c>
      <c r="O1216" s="145">
        <v>9266</v>
      </c>
      <c r="P1216" s="145">
        <v>6285</v>
      </c>
      <c r="Q1216" s="145">
        <v>2791</v>
      </c>
      <c r="R1216" s="145">
        <v>51176</v>
      </c>
      <c r="S1216" s="145">
        <v>20018</v>
      </c>
      <c r="T1216" s="145">
        <v>432</v>
      </c>
      <c r="U1216" s="145">
        <v>483</v>
      </c>
      <c r="V1216" s="145">
        <v>533</v>
      </c>
      <c r="W1216" s="145">
        <v>139</v>
      </c>
      <c r="X1216" s="145">
        <v>256</v>
      </c>
      <c r="Y1216" s="145">
        <v>366</v>
      </c>
      <c r="Z1216" s="145">
        <v>465</v>
      </c>
      <c r="AA1216" s="136">
        <f>ROUND((T1216+X1216)-MAX(0.3*(T1216-134-367),0),0)</f>
        <v>688</v>
      </c>
      <c r="AB1216" s="136">
        <f>ROUND((U1216+Y1216)-MAX(0.3*(U1216-134-367),0),0)</f>
        <v>849</v>
      </c>
      <c r="AC1216" s="136">
        <f>ROUND((V1216+Z1216)-MAX(0.3*(V1216-134-367),0),0)</f>
        <v>988</v>
      </c>
      <c r="AD1216" s="203">
        <v>1666.5833333333333</v>
      </c>
      <c r="AE1216" s="136">
        <v>552</v>
      </c>
      <c r="AF1216" s="136">
        <v>15</v>
      </c>
      <c r="AG1216" s="136">
        <f>SUM(AE1216:AF1216)</f>
        <v>567</v>
      </c>
      <c r="AH1216" s="136">
        <f>ROUND((AG1216+W1216)-MAX(0.3*(AG1216-134-367),0),0)</f>
        <v>686</v>
      </c>
      <c r="AI1216" s="203">
        <v>95</v>
      </c>
      <c r="AJ1216" s="204">
        <v>12.7</v>
      </c>
      <c r="AK1216" s="136">
        <v>0</v>
      </c>
      <c r="AL1216" s="136">
        <v>21</v>
      </c>
      <c r="AM1216" s="136">
        <v>49</v>
      </c>
      <c r="AN1216" s="6">
        <v>0.3</v>
      </c>
      <c r="AO1216" s="136">
        <v>9</v>
      </c>
      <c r="AP1216" s="136">
        <v>26</v>
      </c>
      <c r="AQ1216" s="6">
        <v>0.26</v>
      </c>
      <c r="AR1216" s="149">
        <v>7.6499999999999999E-2</v>
      </c>
      <c r="AS1216" s="149">
        <v>0.34</v>
      </c>
      <c r="AT1216" s="149">
        <v>0.4</v>
      </c>
      <c r="AU1216" s="149">
        <v>0.4</v>
      </c>
      <c r="AV1216" s="136">
        <v>382</v>
      </c>
      <c r="AW1216" s="136">
        <v>2547</v>
      </c>
      <c r="AX1216" s="136">
        <v>4204</v>
      </c>
      <c r="AY1216" s="136">
        <v>4204</v>
      </c>
      <c r="AZ1216" s="149">
        <v>7.6499999999999999E-2</v>
      </c>
      <c r="BA1216" s="149">
        <v>0.1598</v>
      </c>
      <c r="BB1216" s="149">
        <v>0.21060000000000001</v>
      </c>
      <c r="BC1216" s="149">
        <v>0.21060000000000001</v>
      </c>
      <c r="BD1216" s="138">
        <v>0</v>
      </c>
      <c r="BE1216" s="138"/>
      <c r="BF1216" s="138"/>
      <c r="BG1216" s="136">
        <v>0</v>
      </c>
      <c r="BH1216" s="6">
        <v>5.15</v>
      </c>
      <c r="BI1216" s="6">
        <v>5.15</v>
      </c>
      <c r="BJ1216" s="136">
        <v>12577</v>
      </c>
      <c r="BK1216" s="136">
        <v>1777</v>
      </c>
      <c r="BL1216" s="136">
        <v>99</v>
      </c>
      <c r="BM1216" s="136">
        <v>10701</v>
      </c>
      <c r="BN1216" s="238">
        <v>94895</v>
      </c>
      <c r="BO1216" s="136">
        <v>20631</v>
      </c>
      <c r="BP1216" s="136">
        <v>32942.2255</v>
      </c>
      <c r="BQ1216" s="136">
        <v>10326.3107</v>
      </c>
      <c r="BR1216" s="136">
        <v>103592</v>
      </c>
      <c r="BS1216" s="136">
        <v>13526.6248</v>
      </c>
      <c r="BT1216" s="136">
        <v>1864.1579999999999</v>
      </c>
      <c r="BU1216" s="136">
        <v>19458</v>
      </c>
    </row>
    <row r="1217" spans="1:73">
      <c r="A1217" s="4" t="s">
        <v>113</v>
      </c>
      <c r="B1217" s="137">
        <v>43</v>
      </c>
      <c r="C1217" s="137">
        <v>2003</v>
      </c>
      <c r="D1217" s="190">
        <v>5847812</v>
      </c>
      <c r="E1217" s="141">
        <v>2748140</v>
      </c>
      <c r="F1217" s="141">
        <v>164047</v>
      </c>
      <c r="G1217" s="191">
        <v>5.6</v>
      </c>
      <c r="H1217" s="211">
        <v>21.491299999999999</v>
      </c>
      <c r="I1217" s="211">
        <v>11.919879999999999</v>
      </c>
      <c r="J1217" s="211">
        <v>2.9015550000000001</v>
      </c>
      <c r="K1217" s="145">
        <v>206564</v>
      </c>
      <c r="L1217" s="198">
        <v>105</v>
      </c>
      <c r="M1217" s="199">
        <v>7.2</v>
      </c>
      <c r="N1217" s="140">
        <v>169829047</v>
      </c>
      <c r="O1217" s="145">
        <v>74568</v>
      </c>
      <c r="P1217" s="145">
        <v>180940</v>
      </c>
      <c r="Q1217" s="145">
        <v>68660</v>
      </c>
      <c r="R1217" s="145">
        <v>728305</v>
      </c>
      <c r="S1217" s="145">
        <v>314792</v>
      </c>
      <c r="T1217" s="145">
        <v>142</v>
      </c>
      <c r="U1217" s="145">
        <v>185</v>
      </c>
      <c r="V1217" s="145">
        <v>226</v>
      </c>
      <c r="W1217" s="145">
        <v>139</v>
      </c>
      <c r="X1217" s="145">
        <v>256</v>
      </c>
      <c r="Y1217" s="145">
        <v>366</v>
      </c>
      <c r="Z1217" s="145">
        <v>465</v>
      </c>
      <c r="AA1217" s="136">
        <f>ROUND((T1217+X1217)-MAX(0.3*(T1217-134-367),0),0)</f>
        <v>398</v>
      </c>
      <c r="AB1217" s="136">
        <f>ROUND((U1217+Y1217)-MAX(0.3*(U1217-134-367),0),0)</f>
        <v>551</v>
      </c>
      <c r="AC1217" s="136">
        <f>ROUND((V1217+Z1217)-MAX(0.3*(V1217-134-367),0),0)</f>
        <v>691</v>
      </c>
      <c r="AD1217" s="203">
        <v>17674.5</v>
      </c>
      <c r="AE1217" s="136">
        <v>552</v>
      </c>
      <c r="AF1217" s="136">
        <v>0</v>
      </c>
      <c r="AG1217" s="136">
        <f>SUM(AE1217:AF1217)</f>
        <v>552</v>
      </c>
      <c r="AH1217" s="136">
        <f>ROUND((AG1217+W1217)-MAX(0.3*(AG1217-134-367),0),0)</f>
        <v>676</v>
      </c>
      <c r="AI1217" s="203">
        <v>829</v>
      </c>
      <c r="AJ1217" s="204">
        <v>14</v>
      </c>
      <c r="AK1217" s="136">
        <v>1</v>
      </c>
      <c r="AL1217" s="136">
        <v>54</v>
      </c>
      <c r="AM1217" s="136">
        <v>45</v>
      </c>
      <c r="AN1217" s="6">
        <v>0.55000000000000004</v>
      </c>
      <c r="AO1217" s="136">
        <v>18</v>
      </c>
      <c r="AP1217" s="136">
        <v>15</v>
      </c>
      <c r="AQ1217" s="6">
        <v>0.55000000000000004</v>
      </c>
      <c r="AR1217" s="149">
        <v>7.6499999999999999E-2</v>
      </c>
      <c r="AS1217" s="149">
        <v>0.34</v>
      </c>
      <c r="AT1217" s="149">
        <v>0.4</v>
      </c>
      <c r="AU1217" s="149">
        <v>0.4</v>
      </c>
      <c r="AV1217" s="136">
        <v>382</v>
      </c>
      <c r="AW1217" s="136">
        <v>2547</v>
      </c>
      <c r="AX1217" s="136">
        <v>4204</v>
      </c>
      <c r="AY1217" s="136">
        <v>4204</v>
      </c>
      <c r="AZ1217" s="149">
        <v>7.6499999999999999E-2</v>
      </c>
      <c r="BA1217" s="149">
        <v>0.1598</v>
      </c>
      <c r="BB1217" s="149">
        <v>0.21060000000000001</v>
      </c>
      <c r="BC1217" s="149">
        <v>0.21060000000000001</v>
      </c>
      <c r="BD1217" s="138">
        <v>0</v>
      </c>
      <c r="BE1217" s="138"/>
      <c r="BF1217" s="138"/>
      <c r="BG1217" s="136">
        <v>0</v>
      </c>
      <c r="BH1217" s="6">
        <v>5.15</v>
      </c>
      <c r="BI1217" s="6">
        <v>5.15</v>
      </c>
      <c r="BJ1217" s="136">
        <v>161246</v>
      </c>
      <c r="BK1217" s="136">
        <v>18843</v>
      </c>
      <c r="BL1217" s="136">
        <v>1604</v>
      </c>
      <c r="BM1217" s="136">
        <v>140799</v>
      </c>
      <c r="BN1217" s="238">
        <v>1340032</v>
      </c>
      <c r="BO1217" s="136">
        <v>152828</v>
      </c>
      <c r="BP1217" s="136">
        <v>302652.23100000003</v>
      </c>
      <c r="BQ1217" s="136">
        <v>55114.218500000003</v>
      </c>
      <c r="BR1217" s="136">
        <v>635613</v>
      </c>
      <c r="BS1217" s="136">
        <v>150673.84080000001</v>
      </c>
      <c r="BT1217" s="136">
        <v>18568.183799999999</v>
      </c>
      <c r="BU1217" s="136">
        <v>209513</v>
      </c>
    </row>
    <row r="1218" spans="1:73">
      <c r="A1218" s="4" t="s">
        <v>114</v>
      </c>
      <c r="B1218" s="137">
        <v>44</v>
      </c>
      <c r="C1218" s="137">
        <v>2003</v>
      </c>
      <c r="D1218" s="190">
        <v>22030931</v>
      </c>
      <c r="E1218" s="141">
        <v>10185312</v>
      </c>
      <c r="F1218" s="141">
        <v>729352</v>
      </c>
      <c r="G1218" s="191">
        <v>6.7</v>
      </c>
      <c r="H1218" s="211">
        <v>29.41112</v>
      </c>
      <c r="I1218" s="211">
        <v>17.803380000000001</v>
      </c>
      <c r="J1218" s="211">
        <v>4.08819</v>
      </c>
      <c r="K1218" s="145">
        <v>843715</v>
      </c>
      <c r="L1218" s="198">
        <v>943</v>
      </c>
      <c r="M1218" s="199">
        <v>14.3</v>
      </c>
      <c r="N1218" s="140">
        <v>656271300</v>
      </c>
      <c r="O1218" s="145">
        <v>719788</v>
      </c>
      <c r="P1218" s="145">
        <v>334406</v>
      </c>
      <c r="Q1218" s="145">
        <v>133239</v>
      </c>
      <c r="R1218" s="145">
        <v>1872473</v>
      </c>
      <c r="S1218" s="145">
        <v>717238</v>
      </c>
      <c r="T1218" s="145">
        <v>174</v>
      </c>
      <c r="U1218" s="145">
        <v>201</v>
      </c>
      <c r="V1218" s="145">
        <v>241</v>
      </c>
      <c r="W1218" s="145">
        <v>139</v>
      </c>
      <c r="X1218" s="145">
        <v>256</v>
      </c>
      <c r="Y1218" s="145">
        <v>366</v>
      </c>
      <c r="Z1218" s="145">
        <v>465</v>
      </c>
      <c r="AA1218" s="136">
        <f>ROUND((T1218+X1218)-MAX(0.3*(T1218-134-367),0),0)</f>
        <v>430</v>
      </c>
      <c r="AB1218" s="136">
        <f>ROUND((U1218+Y1218)-MAX(0.3*(U1218-134-367),0),0)</f>
        <v>567</v>
      </c>
      <c r="AC1218" s="136">
        <f>ROUND((V1218+Z1218)-MAX(0.3*(V1218-134-367),0),0)</f>
        <v>706</v>
      </c>
      <c r="AD1218" s="203">
        <v>58547.833333333336</v>
      </c>
      <c r="AE1218" s="136">
        <v>552</v>
      </c>
      <c r="AF1218" s="136">
        <v>0</v>
      </c>
      <c r="AG1218" s="136">
        <f>SUM(AE1218:AF1218)</f>
        <v>552</v>
      </c>
      <c r="AH1218" s="136">
        <f>ROUND((AG1218+W1218)-MAX(0.3*(AG1218-134-367),0),0)</f>
        <v>676</v>
      </c>
      <c r="AI1218" s="203">
        <v>3705</v>
      </c>
      <c r="AJ1218" s="204">
        <v>17</v>
      </c>
      <c r="AK1218" s="136">
        <v>0</v>
      </c>
      <c r="AL1218" s="136">
        <v>62</v>
      </c>
      <c r="AM1218" s="136">
        <v>88</v>
      </c>
      <c r="AN1218" s="6">
        <v>0.41</v>
      </c>
      <c r="AO1218" s="136">
        <v>12</v>
      </c>
      <c r="AP1218" s="136">
        <v>19</v>
      </c>
      <c r="AQ1218" s="6">
        <v>0.39</v>
      </c>
      <c r="AR1218" s="149">
        <v>7.6499999999999999E-2</v>
      </c>
      <c r="AS1218" s="149">
        <v>0.34</v>
      </c>
      <c r="AT1218" s="149">
        <v>0.4</v>
      </c>
      <c r="AU1218" s="149">
        <v>0.4</v>
      </c>
      <c r="AV1218" s="136">
        <v>382</v>
      </c>
      <c r="AW1218" s="136">
        <v>2547</v>
      </c>
      <c r="AX1218" s="136">
        <v>4204</v>
      </c>
      <c r="AY1218" s="136">
        <v>4204</v>
      </c>
      <c r="AZ1218" s="149">
        <v>7.6499999999999999E-2</v>
      </c>
      <c r="BA1218" s="149">
        <v>0.1598</v>
      </c>
      <c r="BB1218" s="149">
        <v>0.21060000000000001</v>
      </c>
      <c r="BC1218" s="149">
        <v>0.21060000000000001</v>
      </c>
      <c r="BD1218" s="138">
        <v>0</v>
      </c>
      <c r="BE1218" s="138"/>
      <c r="BF1218" s="138"/>
      <c r="BG1218" s="136">
        <v>0</v>
      </c>
      <c r="BH1218" s="6">
        <v>5.15</v>
      </c>
      <c r="BI1218" s="6">
        <v>5.15</v>
      </c>
      <c r="BJ1218" s="136">
        <v>454857</v>
      </c>
      <c r="BK1218" s="136">
        <v>111225</v>
      </c>
      <c r="BL1218" s="136">
        <v>6219</v>
      </c>
      <c r="BM1218" s="136">
        <v>337413</v>
      </c>
      <c r="BN1218" s="238">
        <v>2755254</v>
      </c>
      <c r="BO1218" s="136">
        <v>824449</v>
      </c>
      <c r="BP1218" s="136">
        <v>1619135.0955999999</v>
      </c>
      <c r="BQ1218" s="136">
        <v>233586.3352</v>
      </c>
      <c r="BR1218" s="136">
        <v>2671975</v>
      </c>
      <c r="BS1218" s="136">
        <v>892346.32490000001</v>
      </c>
      <c r="BT1218" s="136">
        <v>86346.479800000001</v>
      </c>
      <c r="BU1218" s="136">
        <v>1152222</v>
      </c>
    </row>
    <row r="1219" spans="1:73">
      <c r="A1219" s="4" t="s">
        <v>115</v>
      </c>
      <c r="B1219" s="137">
        <v>45</v>
      </c>
      <c r="C1219" s="137">
        <v>2003</v>
      </c>
      <c r="D1219" s="190">
        <v>2360137</v>
      </c>
      <c r="E1219" s="141">
        <v>1132554</v>
      </c>
      <c r="F1219" s="141">
        <v>67682</v>
      </c>
      <c r="G1219" s="191">
        <v>5.6</v>
      </c>
      <c r="H1219" s="211">
        <v>27.262350000000001</v>
      </c>
      <c r="I1219" s="211">
        <v>16.125889999999998</v>
      </c>
      <c r="J1219" s="211">
        <v>5.7206349999999997</v>
      </c>
      <c r="K1219" s="145">
        <v>80212</v>
      </c>
      <c r="L1219" s="198">
        <v>49</v>
      </c>
      <c r="M1219" s="199">
        <v>6.2</v>
      </c>
      <c r="N1219" s="140">
        <v>60553026</v>
      </c>
      <c r="O1219" s="145">
        <v>222406</v>
      </c>
      <c r="P1219" s="145">
        <v>21812</v>
      </c>
      <c r="Q1219" s="145">
        <v>8537</v>
      </c>
      <c r="R1219" s="145">
        <v>105630</v>
      </c>
      <c r="S1219" s="145">
        <v>41282</v>
      </c>
      <c r="T1219" s="145">
        <v>380</v>
      </c>
      <c r="U1219" s="145">
        <v>474</v>
      </c>
      <c r="V1219" s="145">
        <v>555</v>
      </c>
      <c r="W1219" s="145">
        <v>139</v>
      </c>
      <c r="X1219" s="145">
        <v>256</v>
      </c>
      <c r="Y1219" s="145">
        <v>366</v>
      </c>
      <c r="Z1219" s="145">
        <v>465</v>
      </c>
      <c r="AA1219" s="136">
        <f>ROUND((T1219+X1219)-MAX(0.3*(T1219-134-367),0),0)</f>
        <v>636</v>
      </c>
      <c r="AB1219" s="136">
        <f>ROUND((U1219+Y1219)-MAX(0.3*(U1219-134-367),0),0)</f>
        <v>840</v>
      </c>
      <c r="AC1219" s="136">
        <f>ROUND((V1219+Z1219)-MAX(0.3*(V1219-134-367),0),0)</f>
        <v>1004</v>
      </c>
      <c r="AD1219" s="203">
        <v>2654.25</v>
      </c>
      <c r="AE1219" s="136">
        <v>552</v>
      </c>
      <c r="AF1219" s="136">
        <v>0</v>
      </c>
      <c r="AG1219" s="136">
        <f>SUM(AE1219:AF1219)</f>
        <v>552</v>
      </c>
      <c r="AH1219" s="136">
        <f>ROUND((AG1219+W1219)-MAX(0.3*(AG1219-134-367),0),0)</f>
        <v>676</v>
      </c>
      <c r="AI1219" s="203">
        <v>213</v>
      </c>
      <c r="AJ1219" s="204">
        <v>9.1</v>
      </c>
      <c r="AK1219" s="136">
        <v>0</v>
      </c>
      <c r="AL1219" s="136">
        <v>19</v>
      </c>
      <c r="AM1219" s="136">
        <v>56</v>
      </c>
      <c r="AN1219" s="6">
        <v>0.25</v>
      </c>
      <c r="AO1219" s="136">
        <v>7</v>
      </c>
      <c r="AP1219" s="136">
        <v>22</v>
      </c>
      <c r="AQ1219" s="6">
        <v>0.24</v>
      </c>
      <c r="AR1219" s="149">
        <v>7.6499999999999999E-2</v>
      </c>
      <c r="AS1219" s="149">
        <v>0.34</v>
      </c>
      <c r="AT1219" s="149">
        <v>0.4</v>
      </c>
      <c r="AU1219" s="149">
        <v>0.4</v>
      </c>
      <c r="AV1219" s="136">
        <v>382</v>
      </c>
      <c r="AW1219" s="136">
        <v>2547</v>
      </c>
      <c r="AX1219" s="136">
        <v>4204</v>
      </c>
      <c r="AY1219" s="136">
        <v>4204</v>
      </c>
      <c r="AZ1219" s="149">
        <v>7.6499999999999999E-2</v>
      </c>
      <c r="BA1219" s="149">
        <v>0.1598</v>
      </c>
      <c r="BB1219" s="149">
        <v>0.21060000000000001</v>
      </c>
      <c r="BC1219" s="149">
        <v>0.21060000000000001</v>
      </c>
      <c r="BD1219" s="138">
        <v>0</v>
      </c>
      <c r="BE1219" s="138"/>
      <c r="BF1219" s="138"/>
      <c r="BG1219" s="136">
        <v>0</v>
      </c>
      <c r="BH1219" s="6">
        <v>5.15</v>
      </c>
      <c r="BI1219" s="6">
        <v>5.15</v>
      </c>
      <c r="BJ1219" s="136">
        <v>21357</v>
      </c>
      <c r="BK1219" s="136">
        <v>2131</v>
      </c>
      <c r="BL1219" s="136">
        <v>266</v>
      </c>
      <c r="BM1219" s="136">
        <v>18960</v>
      </c>
      <c r="BN1219" s="238">
        <v>188732</v>
      </c>
      <c r="BO1219" s="136">
        <v>64070</v>
      </c>
      <c r="BP1219" s="136">
        <v>88810.813899999994</v>
      </c>
      <c r="BQ1219" s="136">
        <v>34477.034399999997</v>
      </c>
      <c r="BR1219" s="136">
        <v>283627</v>
      </c>
      <c r="BS1219" s="136">
        <v>29198.903300000002</v>
      </c>
      <c r="BT1219" s="136">
        <v>4869.8738000000003</v>
      </c>
      <c r="BU1219" s="136">
        <v>41005</v>
      </c>
    </row>
    <row r="1220" spans="1:73">
      <c r="A1220" s="4" t="s">
        <v>116</v>
      </c>
      <c r="B1220" s="137">
        <v>46</v>
      </c>
      <c r="C1220" s="137">
        <v>2003</v>
      </c>
      <c r="D1220" s="190">
        <v>617858</v>
      </c>
      <c r="E1220" s="141">
        <v>331122</v>
      </c>
      <c r="F1220" s="141">
        <v>14849</v>
      </c>
      <c r="G1220" s="191">
        <v>4.3</v>
      </c>
      <c r="H1220" s="211">
        <v>15.85158</v>
      </c>
      <c r="I1220" s="211">
        <v>10.006769999999999</v>
      </c>
      <c r="J1220" s="211">
        <v>4.3482989999999999</v>
      </c>
      <c r="K1220" s="145">
        <v>21258</v>
      </c>
      <c r="L1220" s="198">
        <v>3</v>
      </c>
      <c r="M1220" s="199">
        <v>2.2000000000000002</v>
      </c>
      <c r="N1220" s="140">
        <v>19894962</v>
      </c>
      <c r="O1220" s="145">
        <v>4659</v>
      </c>
      <c r="P1220" s="145">
        <v>12701</v>
      </c>
      <c r="Q1220" s="145">
        <v>4907</v>
      </c>
      <c r="R1220" s="145">
        <v>41333</v>
      </c>
      <c r="S1220" s="145">
        <v>20519</v>
      </c>
      <c r="T1220" s="145">
        <v>604</v>
      </c>
      <c r="U1220" s="145">
        <v>709</v>
      </c>
      <c r="V1220" s="145">
        <v>795</v>
      </c>
      <c r="W1220" s="145">
        <v>139</v>
      </c>
      <c r="X1220" s="145">
        <v>256</v>
      </c>
      <c r="Y1220" s="145">
        <v>366</v>
      </c>
      <c r="Z1220" s="145">
        <v>465</v>
      </c>
      <c r="AA1220" s="136">
        <f>ROUND((T1220+X1220)-MAX(0.3*(T1220-134-367),0),0)</f>
        <v>829</v>
      </c>
      <c r="AB1220" s="136">
        <f>ROUND((U1220+Y1220)-MAX(0.3*(U1220-134-367),0),0)</f>
        <v>1013</v>
      </c>
      <c r="AC1220" s="136">
        <f>ROUND((V1220+Z1220)-MAX(0.3*(V1220-134-367),0),0)</f>
        <v>1172</v>
      </c>
      <c r="AD1220" s="203">
        <v>973.58333333333337</v>
      </c>
      <c r="AE1220" s="136">
        <v>552</v>
      </c>
      <c r="AF1220" s="136">
        <v>52</v>
      </c>
      <c r="AG1220" s="136">
        <f>SUM(AE1220:AF1220)</f>
        <v>604</v>
      </c>
      <c r="AH1220" s="136">
        <f>ROUND((AG1220+W1220)-MAX(0.3*(AG1220-134-367),0),0)</f>
        <v>712</v>
      </c>
      <c r="AI1220" s="203">
        <v>52</v>
      </c>
      <c r="AJ1220" s="204">
        <v>8.5</v>
      </c>
      <c r="AK1220" s="136">
        <v>0</v>
      </c>
      <c r="AL1220" s="136">
        <v>69</v>
      </c>
      <c r="AM1220" s="136">
        <v>74</v>
      </c>
      <c r="AN1220" s="6">
        <v>0.48</v>
      </c>
      <c r="AO1220" s="136">
        <v>13</v>
      </c>
      <c r="AP1220" s="136">
        <v>11</v>
      </c>
      <c r="AQ1220" s="6">
        <v>0.54</v>
      </c>
      <c r="AR1220" s="149">
        <v>7.6499999999999999E-2</v>
      </c>
      <c r="AS1220" s="149">
        <v>0.34</v>
      </c>
      <c r="AT1220" s="149">
        <v>0.4</v>
      </c>
      <c r="AU1220" s="149">
        <v>0.4</v>
      </c>
      <c r="AV1220" s="136">
        <v>382</v>
      </c>
      <c r="AW1220" s="136">
        <v>2547</v>
      </c>
      <c r="AX1220" s="136">
        <v>4204</v>
      </c>
      <c r="AY1220" s="136">
        <v>4204</v>
      </c>
      <c r="AZ1220" s="149">
        <v>7.6499999999999999E-2</v>
      </c>
      <c r="BA1220" s="149">
        <v>0.1598</v>
      </c>
      <c r="BB1220" s="149">
        <v>0.21060000000000001</v>
      </c>
      <c r="BC1220" s="149">
        <v>0.21060000000000001</v>
      </c>
      <c r="BD1220" s="138">
        <v>0.32</v>
      </c>
      <c r="BE1220" s="138"/>
      <c r="BF1220" s="138"/>
      <c r="BG1220" s="136">
        <v>1</v>
      </c>
      <c r="BH1220" s="6">
        <v>5.15</v>
      </c>
      <c r="BI1220" s="6">
        <v>6.25</v>
      </c>
      <c r="BJ1220" s="136">
        <v>12841</v>
      </c>
      <c r="BK1220" s="136">
        <v>1308</v>
      </c>
      <c r="BL1220" s="136">
        <v>102</v>
      </c>
      <c r="BM1220" s="136">
        <v>11431</v>
      </c>
      <c r="BN1220" s="238">
        <v>128253</v>
      </c>
      <c r="BO1220" s="136">
        <v>16201</v>
      </c>
      <c r="BP1220" s="136">
        <v>16654.0615</v>
      </c>
      <c r="BQ1220" s="136">
        <v>5248.0138999999999</v>
      </c>
      <c r="BR1220" s="136">
        <v>54356</v>
      </c>
      <c r="BS1220" s="136">
        <v>9396.8574000000008</v>
      </c>
      <c r="BT1220" s="136">
        <v>1811.828</v>
      </c>
      <c r="BU1220" s="136">
        <v>16854</v>
      </c>
    </row>
    <row r="1221" spans="1:73">
      <c r="A1221" s="4" t="s">
        <v>117</v>
      </c>
      <c r="B1221" s="137">
        <v>47</v>
      </c>
      <c r="C1221" s="137">
        <v>2003</v>
      </c>
      <c r="D1221" s="190">
        <v>7366977</v>
      </c>
      <c r="E1221" s="141">
        <v>3599264</v>
      </c>
      <c r="F1221" s="141">
        <v>154439</v>
      </c>
      <c r="G1221" s="191">
        <v>4.0999999999999996</v>
      </c>
      <c r="H1221" s="211">
        <v>18.19388</v>
      </c>
      <c r="I1221" s="211">
        <v>12.61469</v>
      </c>
      <c r="J1221" s="211">
        <v>3.0231430000000001</v>
      </c>
      <c r="K1221" s="145">
        <v>307208</v>
      </c>
      <c r="L1221" s="198">
        <v>78</v>
      </c>
      <c r="M1221" s="199">
        <v>4.2</v>
      </c>
      <c r="N1221" s="140">
        <v>265269500</v>
      </c>
      <c r="O1221" s="145">
        <v>111752</v>
      </c>
      <c r="P1221" s="145">
        <v>58198</v>
      </c>
      <c r="Q1221" s="145">
        <v>25245</v>
      </c>
      <c r="R1221" s="145">
        <v>393911</v>
      </c>
      <c r="S1221" s="145">
        <v>174196</v>
      </c>
      <c r="T1221" s="145">
        <v>323</v>
      </c>
      <c r="U1221" s="145">
        <v>389</v>
      </c>
      <c r="V1221" s="145">
        <v>451</v>
      </c>
      <c r="W1221" s="145">
        <v>139</v>
      </c>
      <c r="X1221" s="145">
        <v>256</v>
      </c>
      <c r="Y1221" s="145">
        <v>366</v>
      </c>
      <c r="Z1221" s="145">
        <v>465</v>
      </c>
      <c r="AA1221" s="136">
        <f>ROUND((T1221+X1221)-MAX(0.3*(T1221-134-367),0),0)</f>
        <v>579</v>
      </c>
      <c r="AB1221" s="136">
        <f>ROUND((U1221+Y1221)-MAX(0.3*(U1221-134-367),0),0)</f>
        <v>755</v>
      </c>
      <c r="AC1221" s="136">
        <f>ROUND((V1221+Z1221)-MAX(0.3*(V1221-134-367),0),0)</f>
        <v>916</v>
      </c>
      <c r="AD1221" s="203">
        <v>9026.8333333333339</v>
      </c>
      <c r="AE1221" s="136">
        <v>552</v>
      </c>
      <c r="AF1221" s="136">
        <v>0</v>
      </c>
      <c r="AG1221" s="136">
        <f>SUM(AE1221:AF1221)</f>
        <v>552</v>
      </c>
      <c r="AH1221" s="136">
        <f>ROUND((AG1221+W1221)-MAX(0.3*(AG1221-134-367),0),0)</f>
        <v>676</v>
      </c>
      <c r="AI1221" s="203">
        <v>740</v>
      </c>
      <c r="AJ1221" s="204">
        <v>10</v>
      </c>
      <c r="AK1221" s="136">
        <v>1</v>
      </c>
      <c r="AL1221" s="136">
        <v>34</v>
      </c>
      <c r="AM1221" s="136">
        <v>64</v>
      </c>
      <c r="AN1221" s="6">
        <v>0.35</v>
      </c>
      <c r="AO1221" s="136">
        <v>18</v>
      </c>
      <c r="AP1221" s="136">
        <v>23</v>
      </c>
      <c r="AQ1221" s="6">
        <v>0.44</v>
      </c>
      <c r="AR1221" s="149">
        <v>7.6499999999999999E-2</v>
      </c>
      <c r="AS1221" s="149">
        <v>0.34</v>
      </c>
      <c r="AT1221" s="149">
        <v>0.4</v>
      </c>
      <c r="AU1221" s="149">
        <v>0.4</v>
      </c>
      <c r="AV1221" s="136">
        <v>382</v>
      </c>
      <c r="AW1221" s="136">
        <v>2547</v>
      </c>
      <c r="AX1221" s="136">
        <v>4204</v>
      </c>
      <c r="AY1221" s="136">
        <v>4204</v>
      </c>
      <c r="AZ1221" s="149">
        <v>7.6499999999999999E-2</v>
      </c>
      <c r="BA1221" s="149">
        <v>0.1598</v>
      </c>
      <c r="BB1221" s="149">
        <v>0.21060000000000001</v>
      </c>
      <c r="BC1221" s="149">
        <v>0.21060000000000001</v>
      </c>
      <c r="BD1221" s="138">
        <v>0</v>
      </c>
      <c r="BE1221" s="138"/>
      <c r="BF1221" s="138"/>
      <c r="BG1221" s="136">
        <v>0</v>
      </c>
      <c r="BH1221" s="6">
        <v>5.15</v>
      </c>
      <c r="BI1221" s="6">
        <v>5.15</v>
      </c>
      <c r="BJ1221" s="136">
        <v>133607</v>
      </c>
      <c r="BK1221" s="136">
        <v>22155</v>
      </c>
      <c r="BL1221" s="136">
        <v>1356</v>
      </c>
      <c r="BM1221" s="136">
        <v>110096</v>
      </c>
      <c r="BN1221" s="238">
        <v>608630</v>
      </c>
      <c r="BO1221" s="136">
        <v>125205</v>
      </c>
      <c r="BP1221" s="136">
        <v>241660.34830000001</v>
      </c>
      <c r="BQ1221" s="136">
        <v>64165.4352</v>
      </c>
      <c r="BR1221" s="136">
        <v>687945</v>
      </c>
      <c r="BS1221" s="136">
        <v>116906.4782</v>
      </c>
      <c r="BT1221" s="136">
        <v>17892.579000000002</v>
      </c>
      <c r="BU1221" s="136">
        <v>177544</v>
      </c>
    </row>
    <row r="1222" spans="1:73">
      <c r="A1222" s="4" t="s">
        <v>118</v>
      </c>
      <c r="B1222" s="137">
        <v>48</v>
      </c>
      <c r="C1222" s="137">
        <v>2003</v>
      </c>
      <c r="D1222" s="190">
        <v>6104115</v>
      </c>
      <c r="E1222" s="141">
        <v>2895863</v>
      </c>
      <c r="F1222" s="141">
        <v>231541</v>
      </c>
      <c r="G1222" s="191">
        <v>7.4</v>
      </c>
      <c r="H1222" s="211">
        <v>20.932929999999999</v>
      </c>
      <c r="I1222" s="211">
        <v>11.934369999999999</v>
      </c>
      <c r="J1222" s="211">
        <v>3.2471230000000002</v>
      </c>
      <c r="K1222" s="145">
        <v>259391</v>
      </c>
      <c r="L1222" s="198">
        <v>75</v>
      </c>
      <c r="M1222" s="199">
        <v>4.8</v>
      </c>
      <c r="N1222" s="140">
        <v>210413123</v>
      </c>
      <c r="O1222" s="145">
        <v>1511985</v>
      </c>
      <c r="P1222" s="145">
        <v>135893</v>
      </c>
      <c r="Q1222" s="145">
        <v>54699</v>
      </c>
      <c r="R1222" s="145">
        <v>403992</v>
      </c>
      <c r="S1222" s="145">
        <v>192735</v>
      </c>
      <c r="T1222" s="145">
        <v>440</v>
      </c>
      <c r="U1222" s="145">
        <v>546</v>
      </c>
      <c r="V1222" s="145">
        <v>642</v>
      </c>
      <c r="W1222" s="145">
        <v>139</v>
      </c>
      <c r="X1222" s="145">
        <v>256</v>
      </c>
      <c r="Y1222" s="145">
        <v>366</v>
      </c>
      <c r="Z1222" s="145">
        <v>465</v>
      </c>
      <c r="AA1222" s="136">
        <f>ROUND((T1222+X1222)-MAX(0.3*(T1222-134-367),0),0)</f>
        <v>696</v>
      </c>
      <c r="AB1222" s="136">
        <f>ROUND((U1222+Y1222)-MAX(0.3*(U1222-134-367),0),0)</f>
        <v>899</v>
      </c>
      <c r="AC1222" s="136">
        <f>ROUND((V1222+Z1222)-MAX(0.3*(V1222-134-367),0),0)</f>
        <v>1065</v>
      </c>
      <c r="AD1222" s="203">
        <v>19403.083333333332</v>
      </c>
      <c r="AE1222" s="136">
        <v>552</v>
      </c>
      <c r="AF1222" s="136">
        <v>26</v>
      </c>
      <c r="AG1222" s="136">
        <f>SUM(AE1222:AF1222)</f>
        <v>578</v>
      </c>
      <c r="AH1222" s="136">
        <f>ROUND((AG1222+W1222)-MAX(0.3*(AG1222-134-367),0),0)</f>
        <v>694</v>
      </c>
      <c r="AI1222" s="203">
        <v>766</v>
      </c>
      <c r="AJ1222" s="204">
        <v>12.6</v>
      </c>
      <c r="AK1222" s="136">
        <v>1</v>
      </c>
      <c r="AL1222" s="136">
        <v>52</v>
      </c>
      <c r="AM1222" s="136">
        <v>46</v>
      </c>
      <c r="AN1222" s="6">
        <v>0.53</v>
      </c>
      <c r="AO1222" s="136">
        <v>24</v>
      </c>
      <c r="AP1222" s="136">
        <v>25</v>
      </c>
      <c r="AQ1222" s="6">
        <v>0.49</v>
      </c>
      <c r="AR1222" s="149">
        <v>7.6499999999999999E-2</v>
      </c>
      <c r="AS1222" s="149">
        <v>0.34</v>
      </c>
      <c r="AT1222" s="149">
        <v>0.4</v>
      </c>
      <c r="AU1222" s="149">
        <v>0.4</v>
      </c>
      <c r="AV1222" s="136">
        <v>382</v>
      </c>
      <c r="AW1222" s="136">
        <v>2547</v>
      </c>
      <c r="AX1222" s="136">
        <v>4204</v>
      </c>
      <c r="AY1222" s="136">
        <v>4204</v>
      </c>
      <c r="AZ1222" s="149">
        <v>7.6499999999999999E-2</v>
      </c>
      <c r="BA1222" s="149">
        <v>0.1598</v>
      </c>
      <c r="BB1222" s="149">
        <v>0.21060000000000001</v>
      </c>
      <c r="BC1222" s="149">
        <v>0.21060000000000001</v>
      </c>
      <c r="BD1222" s="138">
        <v>0</v>
      </c>
      <c r="BE1222" s="138"/>
      <c r="BF1222" s="138"/>
      <c r="BG1222" s="136">
        <v>0</v>
      </c>
      <c r="BH1222" s="6">
        <v>5.15</v>
      </c>
      <c r="BI1222" s="6">
        <v>7.01</v>
      </c>
      <c r="BJ1222" s="136">
        <v>108977</v>
      </c>
      <c r="BK1222" s="136">
        <v>14179</v>
      </c>
      <c r="BL1222" s="136">
        <v>954</v>
      </c>
      <c r="BM1222" s="136">
        <v>93844</v>
      </c>
      <c r="BN1222" s="238">
        <v>929928</v>
      </c>
      <c r="BO1222" s="136">
        <v>152520</v>
      </c>
      <c r="BP1222" s="136">
        <v>212993.4725</v>
      </c>
      <c r="BQ1222" s="136">
        <v>61468.092900000003</v>
      </c>
      <c r="BR1222" s="136">
        <v>495468</v>
      </c>
      <c r="BS1222" s="136">
        <v>94225.191500000001</v>
      </c>
      <c r="BT1222" s="136">
        <v>15556.0399</v>
      </c>
      <c r="BU1222" s="136">
        <v>132046</v>
      </c>
    </row>
    <row r="1223" spans="1:73">
      <c r="A1223" s="4" t="s">
        <v>119</v>
      </c>
      <c r="B1223" s="137">
        <v>49</v>
      </c>
      <c r="C1223" s="137">
        <v>2003</v>
      </c>
      <c r="D1223" s="190">
        <v>1812295</v>
      </c>
      <c r="E1223" s="141">
        <v>738990</v>
      </c>
      <c r="F1223" s="141">
        <v>47562</v>
      </c>
      <c r="G1223" s="191">
        <v>6</v>
      </c>
      <c r="H1223" s="211">
        <v>17.79006</v>
      </c>
      <c r="I1223" s="211">
        <v>9.5602330000000002</v>
      </c>
      <c r="J1223" s="211">
        <v>2.6998509999999998</v>
      </c>
      <c r="K1223" s="145">
        <v>46501</v>
      </c>
      <c r="L1223" s="198">
        <v>21</v>
      </c>
      <c r="M1223" s="199">
        <v>5.0999999999999996</v>
      </c>
      <c r="N1223" s="140">
        <v>45005686</v>
      </c>
      <c r="O1223" s="145">
        <v>1265990</v>
      </c>
      <c r="P1223" s="145">
        <v>40699</v>
      </c>
      <c r="Q1223" s="145">
        <v>15822</v>
      </c>
      <c r="R1223" s="145">
        <v>246890</v>
      </c>
      <c r="S1223" s="145">
        <v>105365</v>
      </c>
      <c r="T1223" s="145">
        <v>401</v>
      </c>
      <c r="U1223" s="145">
        <v>453</v>
      </c>
      <c r="V1223" s="145">
        <v>512</v>
      </c>
      <c r="W1223" s="145">
        <v>139</v>
      </c>
      <c r="X1223" s="145">
        <v>256</v>
      </c>
      <c r="Y1223" s="145">
        <v>366</v>
      </c>
      <c r="Z1223" s="145">
        <v>465</v>
      </c>
      <c r="AA1223" s="136">
        <f>ROUND((T1223+X1223)-MAX(0.3*(T1223-134-367),0),0)</f>
        <v>657</v>
      </c>
      <c r="AB1223" s="136">
        <f>ROUND((U1223+Y1223)-MAX(0.3*(U1223-134-367),0),0)</f>
        <v>819</v>
      </c>
      <c r="AC1223" s="136">
        <f>ROUND((V1223+Z1223)-MAX(0.3*(V1223-134-367),0),0)</f>
        <v>974</v>
      </c>
      <c r="AD1223" s="203">
        <v>4962.166666666667</v>
      </c>
      <c r="AE1223" s="136">
        <v>552</v>
      </c>
      <c r="AF1223" s="136">
        <v>0</v>
      </c>
      <c r="AG1223" s="136">
        <f>SUM(AE1223:AF1223)</f>
        <v>552</v>
      </c>
      <c r="AH1223" s="136">
        <f>ROUND((AG1223+W1223)-MAX(0.3*(AG1223-134-367),0),0)</f>
        <v>676</v>
      </c>
      <c r="AI1223" s="203">
        <v>310</v>
      </c>
      <c r="AJ1223" s="204">
        <v>17.399999999999999</v>
      </c>
      <c r="AK1223" s="136">
        <v>1</v>
      </c>
      <c r="AL1223" s="136">
        <v>68</v>
      </c>
      <c r="AM1223" s="136">
        <v>32</v>
      </c>
      <c r="AN1223" s="6">
        <v>0.68</v>
      </c>
      <c r="AO1223" s="136">
        <v>24</v>
      </c>
      <c r="AP1223" s="136">
        <v>10</v>
      </c>
      <c r="AQ1223" s="6">
        <v>0.71</v>
      </c>
      <c r="AR1223" s="149">
        <v>7.6499999999999999E-2</v>
      </c>
      <c r="AS1223" s="149">
        <v>0.34</v>
      </c>
      <c r="AT1223" s="149">
        <v>0.4</v>
      </c>
      <c r="AU1223" s="149">
        <v>0.4</v>
      </c>
      <c r="AV1223" s="136">
        <v>382</v>
      </c>
      <c r="AW1223" s="136">
        <v>2547</v>
      </c>
      <c r="AX1223" s="136">
        <v>4204</v>
      </c>
      <c r="AY1223" s="136">
        <v>4204</v>
      </c>
      <c r="AZ1223" s="149">
        <v>7.6499999999999999E-2</v>
      </c>
      <c r="BA1223" s="149">
        <v>0.1598</v>
      </c>
      <c r="BB1223" s="149">
        <v>0.21060000000000001</v>
      </c>
      <c r="BC1223" s="149">
        <v>0.21060000000000001</v>
      </c>
      <c r="BD1223" s="138">
        <v>0</v>
      </c>
      <c r="BE1223" s="138"/>
      <c r="BF1223" s="138"/>
      <c r="BG1223" s="136">
        <v>0</v>
      </c>
      <c r="BH1223" s="6">
        <v>5.15</v>
      </c>
      <c r="BI1223" s="6">
        <v>5.15</v>
      </c>
      <c r="BJ1223" s="136">
        <v>75227</v>
      </c>
      <c r="BK1223" s="136">
        <v>4694</v>
      </c>
      <c r="BL1223" s="136">
        <v>598</v>
      </c>
      <c r="BM1223" s="136">
        <v>69935</v>
      </c>
      <c r="BN1223" s="238">
        <v>294271</v>
      </c>
      <c r="BO1223" s="136">
        <v>49837</v>
      </c>
      <c r="BP1223" s="136">
        <v>92771.597999999998</v>
      </c>
      <c r="BQ1223" s="136">
        <v>23313.608100000001</v>
      </c>
      <c r="BR1223" s="136">
        <v>204626</v>
      </c>
      <c r="BS1223" s="136">
        <v>53629.9542</v>
      </c>
      <c r="BT1223" s="136">
        <v>10035.588</v>
      </c>
      <c r="BU1223" s="136">
        <v>86827</v>
      </c>
    </row>
    <row r="1224" spans="1:73">
      <c r="A1224" s="4" t="s">
        <v>120</v>
      </c>
      <c r="B1224" s="137">
        <v>50</v>
      </c>
      <c r="C1224" s="137">
        <v>2003</v>
      </c>
      <c r="D1224" s="190">
        <v>5479203</v>
      </c>
      <c r="E1224" s="141">
        <v>2879779</v>
      </c>
      <c r="F1224" s="141">
        <v>173863</v>
      </c>
      <c r="G1224" s="191">
        <v>5.7</v>
      </c>
      <c r="H1224" s="211">
        <v>18.025289999999998</v>
      </c>
      <c r="I1224" s="211">
        <v>11.58835</v>
      </c>
      <c r="J1224" s="211">
        <v>2.5677150000000002</v>
      </c>
      <c r="K1224" s="145">
        <v>205084</v>
      </c>
      <c r="L1224" s="198">
        <v>65</v>
      </c>
      <c r="M1224" s="199">
        <v>4.5999999999999996</v>
      </c>
      <c r="N1224" s="140">
        <v>175771213</v>
      </c>
      <c r="O1224" s="145">
        <v>28737</v>
      </c>
      <c r="P1224" s="145">
        <v>49019</v>
      </c>
      <c r="Q1224" s="145">
        <v>20460</v>
      </c>
      <c r="R1224" s="145">
        <v>296719</v>
      </c>
      <c r="S1224" s="145">
        <v>119455</v>
      </c>
      <c r="T1224" s="145">
        <v>673</v>
      </c>
      <c r="U1224" s="145">
        <v>673</v>
      </c>
      <c r="V1224" s="145">
        <v>673</v>
      </c>
      <c r="W1224" s="145">
        <v>139</v>
      </c>
      <c r="X1224" s="145">
        <v>256</v>
      </c>
      <c r="Y1224" s="145">
        <v>366</v>
      </c>
      <c r="Z1224" s="145">
        <v>465</v>
      </c>
      <c r="AA1224" s="136">
        <f>ROUND((T1224+X1224)-MAX(0.3*(T1224-134-367),0),0)</f>
        <v>877</v>
      </c>
      <c r="AB1224" s="136">
        <f>ROUND((U1224+Y1224)-MAX(0.3*(U1224-134-367),0),0)</f>
        <v>987</v>
      </c>
      <c r="AC1224" s="136">
        <f>ROUND((V1224+Z1224)-MAX(0.3*(V1224-134-367),0),0)</f>
        <v>1086</v>
      </c>
      <c r="AD1224" s="203">
        <v>10996.916666666666</v>
      </c>
      <c r="AE1224" s="136">
        <v>552</v>
      </c>
      <c r="AF1224" s="136">
        <v>84</v>
      </c>
      <c r="AG1224" s="136">
        <f>SUM(AE1224:AF1224)</f>
        <v>636</v>
      </c>
      <c r="AH1224" s="136">
        <f>ROUND((AG1224+W1224)-MAX(0.3*(AG1224-134-367),0),0)</f>
        <v>735</v>
      </c>
      <c r="AI1224" s="203">
        <v>528</v>
      </c>
      <c r="AJ1224" s="204">
        <v>9.8000000000000007</v>
      </c>
      <c r="AK1224" s="136">
        <v>1</v>
      </c>
      <c r="AL1224" s="136">
        <v>40</v>
      </c>
      <c r="AM1224" s="136">
        <v>58</v>
      </c>
      <c r="AN1224" s="6">
        <v>0.41</v>
      </c>
      <c r="AO1224" s="136">
        <v>13</v>
      </c>
      <c r="AP1224" s="136">
        <v>18</v>
      </c>
      <c r="AQ1224" s="6">
        <v>0.42</v>
      </c>
      <c r="AR1224" s="149">
        <v>7.6499999999999999E-2</v>
      </c>
      <c r="AS1224" s="149">
        <v>0.34</v>
      </c>
      <c r="AT1224" s="149">
        <v>0.4</v>
      </c>
      <c r="AU1224" s="149">
        <v>0.4</v>
      </c>
      <c r="AV1224" s="136">
        <v>382</v>
      </c>
      <c r="AW1224" s="136">
        <v>2547</v>
      </c>
      <c r="AX1224" s="136">
        <v>4204</v>
      </c>
      <c r="AY1224" s="136">
        <v>4204</v>
      </c>
      <c r="AZ1224" s="149">
        <v>7.6499999999999999E-2</v>
      </c>
      <c r="BA1224" s="149">
        <v>0.1598</v>
      </c>
      <c r="BB1224" s="149">
        <v>0.21060000000000001</v>
      </c>
      <c r="BC1224" s="149">
        <v>0.21060000000000001</v>
      </c>
      <c r="BD1224" s="138">
        <v>0.04</v>
      </c>
      <c r="BE1224" s="138">
        <v>0.14000000000000001</v>
      </c>
      <c r="BF1224" s="138">
        <v>0.43</v>
      </c>
      <c r="BG1224" s="136">
        <v>1</v>
      </c>
      <c r="BH1224" s="6">
        <v>5.15</v>
      </c>
      <c r="BI1224" s="6">
        <v>5.15</v>
      </c>
      <c r="BJ1224" s="136">
        <v>88736</v>
      </c>
      <c r="BK1224" s="136">
        <v>8818</v>
      </c>
      <c r="BL1224" s="136">
        <v>965</v>
      </c>
      <c r="BM1224" s="136">
        <v>78953</v>
      </c>
      <c r="BN1224" s="238">
        <v>738591</v>
      </c>
      <c r="BO1224" s="136">
        <v>105702</v>
      </c>
      <c r="BP1224" s="136">
        <v>162017.7421</v>
      </c>
      <c r="BQ1224" s="136">
        <v>48599.116099999999</v>
      </c>
      <c r="BR1224" s="136">
        <v>561150</v>
      </c>
      <c r="BS1224" s="136">
        <v>43338.243000000002</v>
      </c>
      <c r="BT1224" s="136">
        <v>6987.3522999999996</v>
      </c>
      <c r="BU1224" s="136">
        <v>68557</v>
      </c>
    </row>
    <row r="1225" spans="1:73">
      <c r="A1225" s="4" t="s">
        <v>121</v>
      </c>
      <c r="B1225" s="137">
        <v>51</v>
      </c>
      <c r="C1225" s="137">
        <v>2003</v>
      </c>
      <c r="D1225" s="190">
        <v>503453</v>
      </c>
      <c r="E1225" s="141">
        <v>261970</v>
      </c>
      <c r="F1225" s="141">
        <v>11650</v>
      </c>
      <c r="G1225" s="191">
        <v>4.3</v>
      </c>
      <c r="H1225" s="211">
        <v>25.726389999999999</v>
      </c>
      <c r="I1225" s="211">
        <v>13.139279999999999</v>
      </c>
      <c r="J1225" s="211">
        <v>3.410974</v>
      </c>
      <c r="K1225" s="145">
        <v>21281</v>
      </c>
      <c r="L1225" s="198">
        <v>7</v>
      </c>
      <c r="M1225" s="199">
        <v>5.2</v>
      </c>
      <c r="N1225" s="140">
        <v>16746950</v>
      </c>
      <c r="O1225" s="145">
        <v>108134</v>
      </c>
      <c r="P1225" s="145">
        <v>733</v>
      </c>
      <c r="Q1225" s="145">
        <v>408</v>
      </c>
      <c r="R1225" s="145">
        <v>25306</v>
      </c>
      <c r="S1225" s="145">
        <v>10205</v>
      </c>
      <c r="T1225" s="145">
        <v>320</v>
      </c>
      <c r="U1225" s="145">
        <v>340</v>
      </c>
      <c r="V1225" s="145">
        <v>340</v>
      </c>
      <c r="W1225" s="145">
        <v>139</v>
      </c>
      <c r="X1225" s="145">
        <v>256</v>
      </c>
      <c r="Y1225" s="145">
        <v>366</v>
      </c>
      <c r="Z1225" s="145">
        <v>465</v>
      </c>
      <c r="AA1225" s="136">
        <f>ROUND((T1225+X1225)-MAX(0.3*(T1225-134-367),0),0)</f>
        <v>576</v>
      </c>
      <c r="AB1225" s="136">
        <f>ROUND((U1225+Y1225)-MAX(0.3*(U1225-134-367),0),0)</f>
        <v>706</v>
      </c>
      <c r="AC1225" s="136">
        <f>ROUND((V1225+Z1225)-MAX(0.3*(V1225-134-367),0),0)</f>
        <v>805</v>
      </c>
      <c r="AD1225" s="203">
        <v>309.83333333333331</v>
      </c>
      <c r="AE1225" s="136">
        <v>552</v>
      </c>
      <c r="AF1225" s="136">
        <v>10</v>
      </c>
      <c r="AG1225" s="136">
        <f>SUM(AE1225:AF1225)</f>
        <v>562</v>
      </c>
      <c r="AH1225" s="136">
        <f>ROUND((AG1225+W1225)-MAX(0.3*(AG1225-134-367),0),0)</f>
        <v>683</v>
      </c>
      <c r="AI1225" s="203">
        <v>48</v>
      </c>
      <c r="AJ1225" s="204">
        <v>9.8000000000000007</v>
      </c>
      <c r="AK1225" s="136">
        <v>1</v>
      </c>
      <c r="AL1225" s="136">
        <v>15</v>
      </c>
      <c r="AM1225" s="136">
        <v>45</v>
      </c>
      <c r="AN1225" s="6">
        <v>0.25</v>
      </c>
      <c r="AO1225" s="136">
        <v>10</v>
      </c>
      <c r="AP1225" s="136">
        <v>20</v>
      </c>
      <c r="AQ1225" s="6">
        <v>0.33</v>
      </c>
      <c r="AR1225" s="149">
        <v>7.6499999999999999E-2</v>
      </c>
      <c r="AS1225" s="149">
        <v>0.34</v>
      </c>
      <c r="AT1225" s="149">
        <v>0.4</v>
      </c>
      <c r="AU1225" s="149">
        <v>0.4</v>
      </c>
      <c r="AV1225" s="136">
        <v>382</v>
      </c>
      <c r="AW1225" s="136">
        <v>2547</v>
      </c>
      <c r="AX1225" s="136">
        <v>4204</v>
      </c>
      <c r="AY1225" s="136">
        <v>4204</v>
      </c>
      <c r="AZ1225" s="149">
        <v>7.6499999999999999E-2</v>
      </c>
      <c r="BA1225" s="149">
        <v>0.1598</v>
      </c>
      <c r="BB1225" s="149">
        <v>0.21060000000000001</v>
      </c>
      <c r="BC1225" s="149">
        <v>0.21060000000000001</v>
      </c>
      <c r="BD1225" s="138">
        <v>0</v>
      </c>
      <c r="BE1225" s="138"/>
      <c r="BF1225" s="138"/>
      <c r="BG1225" s="136">
        <v>0</v>
      </c>
      <c r="BH1225" s="6">
        <v>5.15</v>
      </c>
      <c r="BI1225" s="6">
        <v>5.15</v>
      </c>
      <c r="BJ1225" s="136">
        <v>5660</v>
      </c>
      <c r="BK1225" s="136">
        <v>482</v>
      </c>
      <c r="BL1225" s="136">
        <v>49</v>
      </c>
      <c r="BM1225" s="136">
        <v>5129</v>
      </c>
      <c r="BN1225" s="238">
        <v>57371</v>
      </c>
      <c r="BO1225" s="136">
        <v>12037</v>
      </c>
      <c r="BP1225" s="136">
        <v>15984.050499999999</v>
      </c>
      <c r="BQ1225" s="136">
        <v>5928.4763000000003</v>
      </c>
      <c r="BR1225" s="136">
        <v>49485</v>
      </c>
      <c r="BS1225" s="136">
        <v>6315.6938</v>
      </c>
      <c r="BT1225" s="136">
        <v>1237.4757999999999</v>
      </c>
      <c r="BU1225" s="136">
        <v>10050</v>
      </c>
    </row>
    <row r="1226" spans="1:73">
      <c r="A1226" s="4" t="s">
        <v>70</v>
      </c>
      <c r="B1226" s="137">
        <v>1</v>
      </c>
      <c r="C1226" s="137">
        <v>2004</v>
      </c>
      <c r="D1226" s="190">
        <v>4530729</v>
      </c>
      <c r="E1226" s="141">
        <v>2014889</v>
      </c>
      <c r="F1226" s="141">
        <v>121569</v>
      </c>
      <c r="G1226" s="191">
        <v>5.7</v>
      </c>
      <c r="H1226" s="211">
        <v>21.66319</v>
      </c>
      <c r="I1226" s="211">
        <v>12.48137</v>
      </c>
      <c r="J1226" s="211">
        <v>2.3845360000000002</v>
      </c>
      <c r="K1226" s="145">
        <v>148396</v>
      </c>
      <c r="L1226" s="198">
        <v>40</v>
      </c>
      <c r="M1226" s="199">
        <v>3.5</v>
      </c>
      <c r="N1226" s="140">
        <v>128541881</v>
      </c>
      <c r="O1226" s="145">
        <v>70173</v>
      </c>
      <c r="P1226" s="145">
        <v>45377</v>
      </c>
      <c r="Q1226" s="145">
        <v>19154</v>
      </c>
      <c r="R1226" s="145">
        <v>497591</v>
      </c>
      <c r="S1226" s="145">
        <v>197237</v>
      </c>
      <c r="T1226" s="145">
        <v>190</v>
      </c>
      <c r="U1226" s="145">
        <v>215</v>
      </c>
      <c r="V1226" s="145">
        <v>245</v>
      </c>
      <c r="W1226" s="145">
        <v>141</v>
      </c>
      <c r="X1226" s="145">
        <v>259</v>
      </c>
      <c r="Y1226" s="145">
        <v>371</v>
      </c>
      <c r="Z1226" s="145">
        <v>471</v>
      </c>
      <c r="AA1226" s="136">
        <f>ROUND((T1226+X1226)-MAX(0.3*(T1226-134-378),0),0)</f>
        <v>449</v>
      </c>
      <c r="AB1226" s="136">
        <f>ROUND((U1226+Y1226)-MAX(0.3*(U1226-134-378),0),0)</f>
        <v>586</v>
      </c>
      <c r="AC1226" s="136">
        <f>ROUND((V1226+Z1226)-MAX(0.3*(V1226-134-378),0),0)</f>
        <v>716</v>
      </c>
      <c r="AD1226" s="203">
        <v>9099.1666666666661</v>
      </c>
      <c r="AE1226" s="136">
        <v>564</v>
      </c>
      <c r="AF1226" s="136">
        <v>0</v>
      </c>
      <c r="AG1226" s="136">
        <f>SUM(AE1226:AF1226)</f>
        <v>564</v>
      </c>
      <c r="AH1226" s="136">
        <f>ROUND((AG1226+W1226)-MAX(0.3*(AG1226-134-378),0),0)</f>
        <v>689</v>
      </c>
      <c r="AI1226" s="136">
        <v>763</v>
      </c>
      <c r="AJ1226" s="197">
        <v>16.899999999999999</v>
      </c>
      <c r="AK1226" s="136">
        <v>0</v>
      </c>
      <c r="AL1226" s="136">
        <v>64</v>
      </c>
      <c r="AM1226" s="136">
        <v>41</v>
      </c>
      <c r="AN1226" s="6">
        <v>0.61</v>
      </c>
      <c r="AO1226" s="136">
        <v>25</v>
      </c>
      <c r="AP1226" s="136">
        <v>10</v>
      </c>
      <c r="AQ1226" s="6">
        <v>0.71</v>
      </c>
      <c r="AR1226" s="149">
        <v>7.6499999999999999E-2</v>
      </c>
      <c r="AS1226" s="149">
        <v>0.34</v>
      </c>
      <c r="AT1226" s="149">
        <v>0.4</v>
      </c>
      <c r="AU1226" s="149">
        <v>0.4</v>
      </c>
      <c r="AV1226" s="136">
        <v>390</v>
      </c>
      <c r="AW1226" s="136">
        <v>2604</v>
      </c>
      <c r="AX1226" s="136">
        <v>4300</v>
      </c>
      <c r="AY1226" s="136">
        <v>4300</v>
      </c>
      <c r="AZ1226" s="149">
        <v>7.6499999999999999E-2</v>
      </c>
      <c r="BA1226" s="149">
        <v>0.1598</v>
      </c>
      <c r="BB1226" s="149">
        <v>0.21060000000000001</v>
      </c>
      <c r="BC1226" s="149">
        <v>0.21060000000000001</v>
      </c>
      <c r="BD1226" s="138">
        <v>0</v>
      </c>
      <c r="BE1226" s="138"/>
      <c r="BF1226" s="138"/>
      <c r="BG1226" s="136">
        <v>0</v>
      </c>
      <c r="BH1226" s="6">
        <v>5.15</v>
      </c>
      <c r="BI1226" s="6">
        <v>5.15</v>
      </c>
      <c r="BJ1226" s="136">
        <v>163002</v>
      </c>
      <c r="BK1226" s="136">
        <v>19218</v>
      </c>
      <c r="BL1226" s="136">
        <v>1000</v>
      </c>
      <c r="BM1226" s="136">
        <v>142782</v>
      </c>
      <c r="BN1226" s="238">
        <v>782251</v>
      </c>
      <c r="BO1226" s="136">
        <v>120310</v>
      </c>
      <c r="BP1226" s="136">
        <v>290939.56229999999</v>
      </c>
      <c r="BQ1226" s="136">
        <v>50786.4709</v>
      </c>
      <c r="BR1226" s="136">
        <v>558455</v>
      </c>
      <c r="BS1226" s="136">
        <v>135726.05179999999</v>
      </c>
      <c r="BT1226" s="136">
        <v>13532.870500000001</v>
      </c>
      <c r="BU1226" s="136">
        <v>175875</v>
      </c>
    </row>
    <row r="1227" spans="1:73">
      <c r="A1227" s="4" t="s">
        <v>71</v>
      </c>
      <c r="B1227" s="137">
        <v>2</v>
      </c>
      <c r="C1227" s="137">
        <v>2004</v>
      </c>
      <c r="D1227" s="190">
        <v>659286</v>
      </c>
      <c r="E1227" s="141">
        <v>311643</v>
      </c>
      <c r="F1227" s="141">
        <v>25100</v>
      </c>
      <c r="G1227" s="191">
        <v>7.5</v>
      </c>
      <c r="H1227" s="211">
        <v>25.877369999999999</v>
      </c>
      <c r="I1227" s="211">
        <v>14.46217</v>
      </c>
      <c r="J1227" s="211">
        <v>4.5601089999999997</v>
      </c>
      <c r="K1227" s="145">
        <v>35527</v>
      </c>
      <c r="L1227" s="198">
        <v>12</v>
      </c>
      <c r="M1227" s="199">
        <v>6.4</v>
      </c>
      <c r="N1227" s="140">
        <v>24255862</v>
      </c>
      <c r="O1227" s="145">
        <v>15844</v>
      </c>
      <c r="P1227" s="145">
        <v>13768</v>
      </c>
      <c r="Q1227" s="145">
        <v>4926</v>
      </c>
      <c r="R1227" s="145">
        <v>49323</v>
      </c>
      <c r="S1227" s="145">
        <v>17696</v>
      </c>
      <c r="T1227" s="145">
        <v>823</v>
      </c>
      <c r="U1227" s="145">
        <v>925</v>
      </c>
      <c r="V1227" s="145">
        <v>1028</v>
      </c>
      <c r="W1227" s="145">
        <v>167</v>
      </c>
      <c r="X1227" s="145">
        <v>307</v>
      </c>
      <c r="Y1227" s="145">
        <v>439</v>
      </c>
      <c r="Z1227" s="145">
        <v>558</v>
      </c>
      <c r="AA1227" s="136">
        <f>ROUND((T1227+X1227)-MAX(0.3*(T1227-229-604),0),0)</f>
        <v>1130</v>
      </c>
      <c r="AB1227" s="136">
        <f>ROUND((U1227+Y1227)-MAX(0.3*(U1227-229-604),0),0)</f>
        <v>1336</v>
      </c>
      <c r="AC1227" s="136">
        <f>ROUND((V1227+Z1227)-MAX(0.3*(V1227-229-604),0),0)</f>
        <v>1528</v>
      </c>
      <c r="AD1227" s="203">
        <v>1181.25</v>
      </c>
      <c r="AE1227" s="136">
        <v>564</v>
      </c>
      <c r="AF1227" s="136">
        <v>362</v>
      </c>
      <c r="AG1227" s="136">
        <f>SUM(AE1227:AF1227)</f>
        <v>926</v>
      </c>
      <c r="AH1227" s="136">
        <f>ROUND((AG1227+W1227)-MAX(0.3*(AG1227-229-604),0),0)</f>
        <v>1065</v>
      </c>
      <c r="AI1227" s="136">
        <v>59</v>
      </c>
      <c r="AJ1227" s="197">
        <v>9.1999999999999993</v>
      </c>
      <c r="AK1227" s="136">
        <v>0</v>
      </c>
      <c r="AL1227" s="136">
        <v>13</v>
      </c>
      <c r="AM1227" s="136">
        <v>27</v>
      </c>
      <c r="AN1227" s="6">
        <v>0.33</v>
      </c>
      <c r="AO1227" s="136">
        <v>8</v>
      </c>
      <c r="AP1227" s="136">
        <v>12</v>
      </c>
      <c r="AQ1227" s="6">
        <v>0.4</v>
      </c>
      <c r="AR1227" s="149">
        <v>7.6499999999999999E-2</v>
      </c>
      <c r="AS1227" s="149">
        <v>0.34</v>
      </c>
      <c r="AT1227" s="149">
        <v>0.4</v>
      </c>
      <c r="AU1227" s="149">
        <v>0.4</v>
      </c>
      <c r="AV1227" s="136">
        <v>390</v>
      </c>
      <c r="AW1227" s="136">
        <v>2604</v>
      </c>
      <c r="AX1227" s="136">
        <v>4300</v>
      </c>
      <c r="AY1227" s="136">
        <v>4300</v>
      </c>
      <c r="AZ1227" s="149">
        <v>7.6499999999999999E-2</v>
      </c>
      <c r="BA1227" s="149">
        <v>0.1598</v>
      </c>
      <c r="BB1227" s="149">
        <v>0.21060000000000001</v>
      </c>
      <c r="BC1227" s="149">
        <v>0.21060000000000001</v>
      </c>
      <c r="BD1227" s="138">
        <v>0</v>
      </c>
      <c r="BE1227" s="138"/>
      <c r="BF1227" s="138"/>
      <c r="BG1227" s="136">
        <v>0</v>
      </c>
      <c r="BH1227" s="6">
        <v>5.15</v>
      </c>
      <c r="BI1227" s="6">
        <v>7.15</v>
      </c>
      <c r="BJ1227" s="136">
        <v>10781</v>
      </c>
      <c r="BK1227" s="136">
        <v>2170</v>
      </c>
      <c r="BL1227" s="136">
        <v>100</v>
      </c>
      <c r="BM1227" s="136">
        <v>8511</v>
      </c>
      <c r="BN1227" s="238">
        <v>98155</v>
      </c>
      <c r="BO1227" s="136">
        <v>26616</v>
      </c>
      <c r="BP1227" s="136">
        <v>24012.602699999999</v>
      </c>
      <c r="BQ1227" s="136">
        <v>7036.7386999999999</v>
      </c>
      <c r="BR1227" s="136">
        <v>52069</v>
      </c>
      <c r="BS1227" s="136">
        <v>8356.1118999999999</v>
      </c>
      <c r="BT1227" s="136">
        <v>1490.5047</v>
      </c>
      <c r="BU1227" s="136">
        <v>12405</v>
      </c>
    </row>
    <row r="1228" spans="1:73">
      <c r="A1228" s="4" t="s">
        <v>72</v>
      </c>
      <c r="B1228" s="137">
        <v>3</v>
      </c>
      <c r="C1228" s="137">
        <v>2004</v>
      </c>
      <c r="D1228" s="190">
        <v>5652404</v>
      </c>
      <c r="E1228" s="141">
        <v>2655428</v>
      </c>
      <c r="F1228" s="141">
        <v>140841</v>
      </c>
      <c r="G1228" s="191">
        <v>5</v>
      </c>
      <c r="H1228" s="211">
        <v>28.089230000000001</v>
      </c>
      <c r="I1228" s="211">
        <v>16.790099999999999</v>
      </c>
      <c r="J1228" s="211">
        <v>3.0519430000000001</v>
      </c>
      <c r="K1228" s="145">
        <v>204074</v>
      </c>
      <c r="L1228" s="198">
        <v>156</v>
      </c>
      <c r="M1228" s="199">
        <v>9.6999999999999993</v>
      </c>
      <c r="N1228" s="140">
        <v>169446981</v>
      </c>
      <c r="O1228" s="145">
        <v>311297</v>
      </c>
      <c r="P1228" s="145">
        <v>114970</v>
      </c>
      <c r="Q1228" s="145">
        <v>49559</v>
      </c>
      <c r="R1228" s="145">
        <v>529556</v>
      </c>
      <c r="S1228" s="145">
        <v>207849</v>
      </c>
      <c r="T1228" s="145">
        <v>275</v>
      </c>
      <c r="U1228" s="145">
        <v>347</v>
      </c>
      <c r="V1228" s="145">
        <v>418</v>
      </c>
      <c r="W1228" s="145">
        <v>141</v>
      </c>
      <c r="X1228" s="145">
        <v>259</v>
      </c>
      <c r="Y1228" s="145">
        <v>371</v>
      </c>
      <c r="Z1228" s="145">
        <v>471</v>
      </c>
      <c r="AA1228" s="136">
        <f>ROUND((T1228+X1228)-MAX(0.3*(T1228-134-378),0),0)</f>
        <v>534</v>
      </c>
      <c r="AB1228" s="136">
        <f>ROUND((U1228+Y1228)-MAX(0.3*(U1228-134-378),0),0)</f>
        <v>718</v>
      </c>
      <c r="AC1228" s="136">
        <f>ROUND((V1228+Z1228)-MAX(0.3*(V1228-134-378),0),0)</f>
        <v>889</v>
      </c>
      <c r="AD1228" s="203">
        <v>20109.75</v>
      </c>
      <c r="AE1228" s="136">
        <v>564</v>
      </c>
      <c r="AF1228" s="136">
        <v>0</v>
      </c>
      <c r="AG1228" s="136">
        <f>SUM(AE1228:AF1228)</f>
        <v>564</v>
      </c>
      <c r="AH1228" s="136">
        <f>ROUND((AG1228+W1228)-MAX(0.3*(AG1228-134-378),0),0)</f>
        <v>689</v>
      </c>
      <c r="AI1228" s="136">
        <v>830</v>
      </c>
      <c r="AJ1228" s="197">
        <v>14.4</v>
      </c>
      <c r="AK1228" s="136">
        <v>1</v>
      </c>
      <c r="AL1228" s="136">
        <v>21</v>
      </c>
      <c r="AM1228" s="136">
        <v>39</v>
      </c>
      <c r="AN1228" s="6">
        <v>0.35</v>
      </c>
      <c r="AO1228" s="136">
        <v>13</v>
      </c>
      <c r="AP1228" s="136">
        <v>17</v>
      </c>
      <c r="AQ1228" s="6">
        <v>0.43</v>
      </c>
      <c r="AR1228" s="149">
        <v>7.6499999999999999E-2</v>
      </c>
      <c r="AS1228" s="149">
        <v>0.34</v>
      </c>
      <c r="AT1228" s="149">
        <v>0.4</v>
      </c>
      <c r="AU1228" s="149">
        <v>0.4</v>
      </c>
      <c r="AV1228" s="136">
        <v>390</v>
      </c>
      <c r="AW1228" s="136">
        <v>2604</v>
      </c>
      <c r="AX1228" s="136">
        <v>4300</v>
      </c>
      <c r="AY1228" s="136">
        <v>4300</v>
      </c>
      <c r="AZ1228" s="149">
        <v>7.6499999999999999E-2</v>
      </c>
      <c r="BA1228" s="149">
        <v>0.1598</v>
      </c>
      <c r="BB1228" s="149">
        <v>0.21060000000000001</v>
      </c>
      <c r="BC1228" s="149">
        <v>0.21060000000000001</v>
      </c>
      <c r="BD1228" s="138">
        <v>0</v>
      </c>
      <c r="BE1228" s="138"/>
      <c r="BF1228" s="138"/>
      <c r="BG1228" s="136">
        <v>0</v>
      </c>
      <c r="BH1228" s="6">
        <v>5.15</v>
      </c>
      <c r="BI1228" s="6">
        <v>5.15</v>
      </c>
      <c r="BJ1228" s="136">
        <v>94400</v>
      </c>
      <c r="BK1228" s="136">
        <v>13169</v>
      </c>
      <c r="BL1228" s="136">
        <v>933</v>
      </c>
      <c r="BM1228" s="136">
        <v>80298</v>
      </c>
      <c r="BN1228" s="238">
        <v>1016843</v>
      </c>
      <c r="BO1228" s="136">
        <v>176223</v>
      </c>
      <c r="BP1228" s="136">
        <v>313253.61969999998</v>
      </c>
      <c r="BQ1228" s="136">
        <v>55275.263299999999</v>
      </c>
      <c r="BR1228" s="136">
        <v>545033</v>
      </c>
      <c r="BS1228" s="136">
        <v>133455.94820000001</v>
      </c>
      <c r="BT1228" s="136">
        <v>16502.5455</v>
      </c>
      <c r="BU1228" s="136">
        <v>178799</v>
      </c>
    </row>
    <row r="1229" spans="1:73">
      <c r="A1229" s="4" t="s">
        <v>73</v>
      </c>
      <c r="B1229" s="137">
        <v>4</v>
      </c>
      <c r="C1229" s="137">
        <v>2004</v>
      </c>
      <c r="D1229" s="190">
        <v>2749686</v>
      </c>
      <c r="E1229" s="141">
        <v>1226123</v>
      </c>
      <c r="F1229" s="141">
        <v>74195</v>
      </c>
      <c r="G1229" s="191">
        <v>5.7</v>
      </c>
      <c r="H1229" s="211">
        <v>24.666219999999999</v>
      </c>
      <c r="I1229" s="211">
        <v>13.109690000000001</v>
      </c>
      <c r="J1229" s="211">
        <v>5.6760260000000002</v>
      </c>
      <c r="K1229" s="145">
        <v>86813</v>
      </c>
      <c r="L1229" s="198">
        <v>25</v>
      </c>
      <c r="M1229" s="199">
        <v>3.5</v>
      </c>
      <c r="N1229" s="140">
        <v>73711023</v>
      </c>
      <c r="O1229" s="145">
        <v>40082</v>
      </c>
      <c r="P1229" s="145">
        <v>22360</v>
      </c>
      <c r="Q1229" s="145">
        <v>10023</v>
      </c>
      <c r="R1229" s="145">
        <v>346441</v>
      </c>
      <c r="S1229" s="145">
        <v>140269</v>
      </c>
      <c r="T1229" s="145">
        <v>162</v>
      </c>
      <c r="U1229" s="145">
        <v>204</v>
      </c>
      <c r="V1229" s="145">
        <v>247</v>
      </c>
      <c r="W1229" s="145">
        <v>141</v>
      </c>
      <c r="X1229" s="145">
        <v>259</v>
      </c>
      <c r="Y1229" s="145">
        <v>371</v>
      </c>
      <c r="Z1229" s="145">
        <v>471</v>
      </c>
      <c r="AA1229" s="136">
        <f>ROUND((T1229+X1229)-MAX(0.3*(T1229-134-378),0),0)</f>
        <v>421</v>
      </c>
      <c r="AB1229" s="136">
        <f>ROUND((U1229+Y1229)-MAX(0.3*(U1229-134-378),0),0)</f>
        <v>575</v>
      </c>
      <c r="AC1229" s="136">
        <f>ROUND((V1229+Z1229)-MAX(0.3*(V1229-134-378),0),0)</f>
        <v>718</v>
      </c>
      <c r="AD1229" s="203">
        <v>4639.666666666667</v>
      </c>
      <c r="AE1229" s="136">
        <v>564</v>
      </c>
      <c r="AF1229" s="136">
        <v>0</v>
      </c>
      <c r="AG1229" s="136">
        <f>SUM(AE1229:AF1229)</f>
        <v>564</v>
      </c>
      <c r="AH1229" s="136">
        <f>ROUND((AG1229+W1229)-MAX(0.3*(AG1229-134-378),0),0)</f>
        <v>689</v>
      </c>
      <c r="AI1229" s="136">
        <v>412</v>
      </c>
      <c r="AJ1229" s="197">
        <v>15.1</v>
      </c>
      <c r="AK1229" s="136">
        <v>0</v>
      </c>
      <c r="AL1229" s="136">
        <v>72</v>
      </c>
      <c r="AM1229" s="136">
        <v>28</v>
      </c>
      <c r="AN1229" s="6">
        <v>0.72</v>
      </c>
      <c r="AO1229" s="136">
        <v>27</v>
      </c>
      <c r="AP1229" s="136">
        <v>8</v>
      </c>
      <c r="AQ1229" s="6">
        <v>0.77</v>
      </c>
      <c r="AR1229" s="149">
        <v>7.6499999999999999E-2</v>
      </c>
      <c r="AS1229" s="149">
        <v>0.34</v>
      </c>
      <c r="AT1229" s="149">
        <v>0.4</v>
      </c>
      <c r="AU1229" s="149">
        <v>0.4</v>
      </c>
      <c r="AV1229" s="136">
        <v>390</v>
      </c>
      <c r="AW1229" s="136">
        <v>2604</v>
      </c>
      <c r="AX1229" s="136">
        <v>4300</v>
      </c>
      <c r="AY1229" s="136">
        <v>4300</v>
      </c>
      <c r="AZ1229" s="149">
        <v>7.6499999999999999E-2</v>
      </c>
      <c r="BA1229" s="149">
        <v>0.1598</v>
      </c>
      <c r="BB1229" s="149">
        <v>0.21060000000000001</v>
      </c>
      <c r="BC1229" s="149">
        <v>0.21060000000000001</v>
      </c>
      <c r="BD1229" s="138">
        <v>0</v>
      </c>
      <c r="BE1229" s="138"/>
      <c r="BF1229" s="138"/>
      <c r="BG1229" s="136">
        <v>0</v>
      </c>
      <c r="BH1229" s="6">
        <v>5.15</v>
      </c>
      <c r="BI1229" s="6">
        <v>5.15</v>
      </c>
      <c r="BJ1229" s="136">
        <v>87928</v>
      </c>
      <c r="BK1229" s="136">
        <v>10390</v>
      </c>
      <c r="BL1229" s="136">
        <v>822</v>
      </c>
      <c r="BM1229" s="136">
        <v>76716</v>
      </c>
      <c r="BN1229" s="238">
        <v>580294</v>
      </c>
      <c r="BO1229" s="136">
        <v>89113</v>
      </c>
      <c r="BP1229" s="136">
        <v>172401.60930000001</v>
      </c>
      <c r="BQ1229" s="136">
        <v>31257.3377</v>
      </c>
      <c r="BR1229" s="136">
        <v>322753</v>
      </c>
      <c r="BS1229" s="136">
        <v>97757.159599999999</v>
      </c>
      <c r="BT1229" s="136">
        <v>11307.036700000001</v>
      </c>
      <c r="BU1229" s="136">
        <v>132314</v>
      </c>
    </row>
    <row r="1230" spans="1:73">
      <c r="A1230" s="4" t="s">
        <v>74</v>
      </c>
      <c r="B1230" s="137">
        <v>5</v>
      </c>
      <c r="C1230" s="137">
        <v>2004</v>
      </c>
      <c r="D1230" s="190">
        <v>35574576</v>
      </c>
      <c r="E1230" s="141">
        <v>16303996</v>
      </c>
      <c r="F1230" s="141">
        <v>1079635</v>
      </c>
      <c r="G1230" s="191">
        <v>6.2</v>
      </c>
      <c r="H1230" s="211">
        <v>23.503329999999998</v>
      </c>
      <c r="I1230" s="211">
        <v>14.642720000000001</v>
      </c>
      <c r="J1230" s="211">
        <v>3.8899319999999999</v>
      </c>
      <c r="K1230" s="145">
        <v>1642982</v>
      </c>
      <c r="L1230" s="198">
        <v>797</v>
      </c>
      <c r="M1230" s="199">
        <v>7.9</v>
      </c>
      <c r="N1230" s="140">
        <v>1335871248</v>
      </c>
      <c r="O1230" s="145">
        <v>3381688</v>
      </c>
      <c r="P1230" s="145">
        <v>1103152</v>
      </c>
      <c r="Q1230" s="145">
        <v>456666</v>
      </c>
      <c r="R1230" s="145">
        <v>1859486</v>
      </c>
      <c r="S1230" s="145">
        <v>732239</v>
      </c>
      <c r="T1230" s="145">
        <v>568</v>
      </c>
      <c r="U1230" s="145">
        <v>704</v>
      </c>
      <c r="V1230" s="145">
        <v>839</v>
      </c>
      <c r="W1230" s="145">
        <v>141</v>
      </c>
      <c r="X1230" s="145">
        <v>259</v>
      </c>
      <c r="Y1230" s="145">
        <v>371</v>
      </c>
      <c r="Z1230" s="145">
        <v>471</v>
      </c>
      <c r="AA1230" s="136">
        <f>ROUND((T1230+X1230)-MAX(0.3*(T1230-134-378),0),0)</f>
        <v>810</v>
      </c>
      <c r="AB1230" s="136">
        <f>ROUND((U1230+Y1230)-MAX(0.3*(U1230-134-378),0),0)</f>
        <v>1017</v>
      </c>
      <c r="AC1230" s="136">
        <f>ROUND((V1230+Z1230)-MAX(0.3*(V1230-134-378),0),0)</f>
        <v>1212</v>
      </c>
      <c r="AD1230" s="203">
        <v>206207.75</v>
      </c>
      <c r="AE1230" s="136">
        <v>564</v>
      </c>
      <c r="AF1230" s="136">
        <v>226</v>
      </c>
      <c r="AG1230" s="136">
        <f>SUM(AE1230:AF1230)</f>
        <v>790</v>
      </c>
      <c r="AH1230" s="136">
        <f>ROUND((AG1230+W1230)-MAX(0.3*(AG1230-134-378),0),0)</f>
        <v>848</v>
      </c>
      <c r="AI1230" s="136">
        <v>4743</v>
      </c>
      <c r="AJ1230" s="197">
        <v>13.3</v>
      </c>
      <c r="AK1230" s="136">
        <v>1</v>
      </c>
      <c r="AL1230" s="136">
        <v>48</v>
      </c>
      <c r="AM1230" s="136">
        <v>32</v>
      </c>
      <c r="AN1230" s="6">
        <v>0.6</v>
      </c>
      <c r="AO1230" s="136">
        <v>25</v>
      </c>
      <c r="AP1230" s="136">
        <v>15</v>
      </c>
      <c r="AQ1230" s="6">
        <v>0.63</v>
      </c>
      <c r="AR1230" s="149">
        <v>7.6499999999999999E-2</v>
      </c>
      <c r="AS1230" s="149">
        <v>0.34</v>
      </c>
      <c r="AT1230" s="149">
        <v>0.4</v>
      </c>
      <c r="AU1230" s="149">
        <v>0.4</v>
      </c>
      <c r="AV1230" s="136">
        <v>390</v>
      </c>
      <c r="AW1230" s="136">
        <v>2604</v>
      </c>
      <c r="AX1230" s="136">
        <v>4300</v>
      </c>
      <c r="AY1230" s="136">
        <v>4300</v>
      </c>
      <c r="AZ1230" s="149">
        <v>7.6499999999999999E-2</v>
      </c>
      <c r="BA1230" s="149">
        <v>0.1598</v>
      </c>
      <c r="BB1230" s="149">
        <v>0.21060000000000001</v>
      </c>
      <c r="BC1230" s="149">
        <v>0.21060000000000001</v>
      </c>
      <c r="BD1230" s="138">
        <v>0</v>
      </c>
      <c r="BE1230" s="138"/>
      <c r="BF1230" s="138"/>
      <c r="BG1230" s="136">
        <v>0</v>
      </c>
      <c r="BH1230" s="6">
        <v>5.15</v>
      </c>
      <c r="BI1230" s="6">
        <v>6.75</v>
      </c>
      <c r="BJ1230" s="136">
        <v>1183002</v>
      </c>
      <c r="BK1230" s="136">
        <v>348333</v>
      </c>
      <c r="BL1230" s="136">
        <v>21765</v>
      </c>
      <c r="BM1230" s="136">
        <v>812904</v>
      </c>
      <c r="BN1230" s="238">
        <v>7947657</v>
      </c>
      <c r="BO1230" s="136">
        <v>1292737</v>
      </c>
      <c r="BP1230" s="136">
        <v>1742453.311</v>
      </c>
      <c r="BQ1230" s="136">
        <v>355347.47289999999</v>
      </c>
      <c r="BR1230" s="136">
        <v>2798852</v>
      </c>
      <c r="BS1230" s="136">
        <v>735003.82039999997</v>
      </c>
      <c r="BT1230" s="136">
        <v>105064.0496</v>
      </c>
      <c r="BU1230" s="136">
        <v>939884</v>
      </c>
    </row>
    <row r="1231" spans="1:73">
      <c r="A1231" s="4" t="s">
        <v>75</v>
      </c>
      <c r="B1231" s="137">
        <v>6</v>
      </c>
      <c r="C1231" s="137">
        <v>2004</v>
      </c>
      <c r="D1231" s="190">
        <v>4575013</v>
      </c>
      <c r="E1231" s="141">
        <v>2393559</v>
      </c>
      <c r="F1231" s="141">
        <v>138802</v>
      </c>
      <c r="G1231" s="191">
        <v>5.5</v>
      </c>
      <c r="H1231" s="211">
        <v>21.910959999999999</v>
      </c>
      <c r="I1231" s="211">
        <v>13.66276</v>
      </c>
      <c r="J1231" s="211">
        <v>3.1994349999999998</v>
      </c>
      <c r="K1231" s="145">
        <v>204354</v>
      </c>
      <c r="L1231" s="198">
        <v>120</v>
      </c>
      <c r="M1231" s="199">
        <v>9.9</v>
      </c>
      <c r="N1231" s="140">
        <v>164456627</v>
      </c>
      <c r="O1231" s="145">
        <v>527776</v>
      </c>
      <c r="P1231" s="145">
        <v>38162</v>
      </c>
      <c r="Q1231" s="145">
        <v>14623</v>
      </c>
      <c r="R1231" s="145">
        <v>241780</v>
      </c>
      <c r="S1231" s="145">
        <v>103574</v>
      </c>
      <c r="T1231" s="145">
        <v>280</v>
      </c>
      <c r="U1231" s="145">
        <v>356</v>
      </c>
      <c r="V1231" s="145">
        <v>432</v>
      </c>
      <c r="W1231" s="145">
        <v>141</v>
      </c>
      <c r="X1231" s="145">
        <v>259</v>
      </c>
      <c r="Y1231" s="145">
        <v>371</v>
      </c>
      <c r="Z1231" s="145">
        <v>471</v>
      </c>
      <c r="AA1231" s="136">
        <f>ROUND((T1231+X1231)-MAX(0.3*(T1231-134-378),0),0)</f>
        <v>539</v>
      </c>
      <c r="AB1231" s="136">
        <f>ROUND((U1231+Y1231)-MAX(0.3*(U1231-134-378),0),0)</f>
        <v>727</v>
      </c>
      <c r="AC1231" s="136">
        <f>ROUND((V1231+Z1231)-MAX(0.3*(V1231-134-378),0),0)</f>
        <v>903</v>
      </c>
      <c r="AD1231" s="203">
        <v>5165.916666666667</v>
      </c>
      <c r="AE1231" s="136">
        <v>564</v>
      </c>
      <c r="AF1231" s="136">
        <v>37</v>
      </c>
      <c r="AG1231" s="136">
        <f>SUM(AE1231:AF1231)</f>
        <v>601</v>
      </c>
      <c r="AH1231" s="136">
        <f>ROUND((AG1231+W1231)-MAX(0.3*(AG1231-134-378),0),0)</f>
        <v>715</v>
      </c>
      <c r="AI1231" s="136">
        <v>450</v>
      </c>
      <c r="AJ1231" s="197">
        <v>10</v>
      </c>
      <c r="AK1231" s="136">
        <v>0</v>
      </c>
      <c r="AL1231" s="136">
        <v>28</v>
      </c>
      <c r="AM1231" s="136">
        <v>37</v>
      </c>
      <c r="AN1231" s="6">
        <v>0.43</v>
      </c>
      <c r="AO1231" s="136">
        <v>17</v>
      </c>
      <c r="AP1231" s="136">
        <v>18</v>
      </c>
      <c r="AQ1231" s="6">
        <v>0.49</v>
      </c>
      <c r="AR1231" s="149">
        <v>7.6499999999999999E-2</v>
      </c>
      <c r="AS1231" s="149">
        <v>0.34</v>
      </c>
      <c r="AT1231" s="149">
        <v>0.4</v>
      </c>
      <c r="AU1231" s="149">
        <v>0.4</v>
      </c>
      <c r="AV1231" s="136">
        <v>390</v>
      </c>
      <c r="AW1231" s="136">
        <v>2604</v>
      </c>
      <c r="AX1231" s="136">
        <v>4300</v>
      </c>
      <c r="AY1231" s="136">
        <v>4300</v>
      </c>
      <c r="AZ1231" s="149">
        <v>7.6499999999999999E-2</v>
      </c>
      <c r="BA1231" s="149">
        <v>0.1598</v>
      </c>
      <c r="BB1231" s="149">
        <v>0.21060000000000001</v>
      </c>
      <c r="BC1231" s="149">
        <v>0.21060000000000001</v>
      </c>
      <c r="BD1231" s="138">
        <v>0</v>
      </c>
      <c r="BE1231" s="138"/>
      <c r="BF1231" s="138"/>
      <c r="BG1231" s="136">
        <v>0</v>
      </c>
      <c r="BH1231" s="6">
        <v>5.15</v>
      </c>
      <c r="BI1231" s="6">
        <v>5.15</v>
      </c>
      <c r="BJ1231" s="136">
        <v>54131</v>
      </c>
      <c r="BK1231" s="136">
        <v>8371</v>
      </c>
      <c r="BL1231" s="136">
        <v>537</v>
      </c>
      <c r="BM1231" s="136">
        <v>45223</v>
      </c>
      <c r="BN1231" s="238">
        <v>394407</v>
      </c>
      <c r="BO1231" s="136">
        <v>83409</v>
      </c>
      <c r="BP1231" s="136">
        <v>143111.96179999999</v>
      </c>
      <c r="BQ1231" s="136">
        <v>31629.195599999999</v>
      </c>
      <c r="BR1231" s="136">
        <v>335266</v>
      </c>
      <c r="BS1231" s="136">
        <v>51832.533000000003</v>
      </c>
      <c r="BT1231" s="136">
        <v>6945.9452000000001</v>
      </c>
      <c r="BU1231" s="136">
        <v>74332</v>
      </c>
    </row>
    <row r="1232" spans="1:73">
      <c r="A1232" s="4" t="s">
        <v>76</v>
      </c>
      <c r="B1232" s="137">
        <v>7</v>
      </c>
      <c r="C1232" s="137">
        <v>2004</v>
      </c>
      <c r="D1232" s="190">
        <v>3496094</v>
      </c>
      <c r="E1232" s="141">
        <v>1686213</v>
      </c>
      <c r="F1232" s="141">
        <v>87980</v>
      </c>
      <c r="G1232" s="191">
        <v>5</v>
      </c>
      <c r="H1232" s="211">
        <v>15.294689999999999</v>
      </c>
      <c r="I1232" s="211">
        <v>8.1157070000000004</v>
      </c>
      <c r="J1232" s="211">
        <v>1.6348149999999999</v>
      </c>
      <c r="K1232" s="145">
        <v>199394</v>
      </c>
      <c r="L1232" s="198">
        <v>17</v>
      </c>
      <c r="M1232" s="199">
        <v>2</v>
      </c>
      <c r="N1232" s="140">
        <v>166799800</v>
      </c>
      <c r="O1232" s="145">
        <v>61256</v>
      </c>
      <c r="P1232" s="145">
        <v>42782</v>
      </c>
      <c r="Q1232" s="145">
        <v>20720</v>
      </c>
      <c r="R1232" s="145">
        <v>195980</v>
      </c>
      <c r="S1232" s="145">
        <v>102175</v>
      </c>
      <c r="T1232" s="145">
        <v>513</v>
      </c>
      <c r="U1232" s="145">
        <v>636</v>
      </c>
      <c r="V1232" s="145">
        <v>741</v>
      </c>
      <c r="W1232" s="145">
        <v>141</v>
      </c>
      <c r="X1232" s="145">
        <v>259</v>
      </c>
      <c r="Y1232" s="145">
        <v>371</v>
      </c>
      <c r="Z1232" s="145">
        <v>471</v>
      </c>
      <c r="AA1232" s="136">
        <f>ROUND((T1232+X1232)-MAX(0.3*(T1232-134-378),0),0)</f>
        <v>772</v>
      </c>
      <c r="AB1232" s="136">
        <f>ROUND((U1232+Y1232)-MAX(0.3*(U1232-134-378),0),0)</f>
        <v>970</v>
      </c>
      <c r="AC1232" s="136">
        <f>ROUND((V1232+Z1232)-MAX(0.3*(V1232-134-378),0),0)</f>
        <v>1143</v>
      </c>
      <c r="AD1232" s="203">
        <v>8605.8333333333339</v>
      </c>
      <c r="AE1232" s="136">
        <v>564</v>
      </c>
      <c r="AF1232" s="136">
        <v>183</v>
      </c>
      <c r="AG1232" s="136">
        <f>SUM(AE1232:AF1232)</f>
        <v>747</v>
      </c>
      <c r="AH1232" s="136">
        <f>ROUND((AG1232+W1232)-MAX(0.3*(AG1232-134-378),0),0)</f>
        <v>818</v>
      </c>
      <c r="AI1232" s="136">
        <v>348</v>
      </c>
      <c r="AJ1232" s="197">
        <v>10</v>
      </c>
      <c r="AK1232" s="136">
        <v>0</v>
      </c>
      <c r="AL1232" s="136">
        <v>94</v>
      </c>
      <c r="AM1232" s="136">
        <v>57</v>
      </c>
      <c r="AN1232" s="6">
        <v>0.62</v>
      </c>
      <c r="AO1232" s="136">
        <v>21</v>
      </c>
      <c r="AP1232" s="136">
        <v>15</v>
      </c>
      <c r="AQ1232" s="6">
        <v>0.57999999999999996</v>
      </c>
      <c r="AR1232" s="149">
        <v>7.6499999999999999E-2</v>
      </c>
      <c r="AS1232" s="149">
        <v>0.34</v>
      </c>
      <c r="AT1232" s="149">
        <v>0.4</v>
      </c>
      <c r="AU1232" s="149">
        <v>0.4</v>
      </c>
      <c r="AV1232" s="136">
        <v>390</v>
      </c>
      <c r="AW1232" s="136">
        <v>2604</v>
      </c>
      <c r="AX1232" s="136">
        <v>4300</v>
      </c>
      <c r="AY1232" s="136">
        <v>4300</v>
      </c>
      <c r="AZ1232" s="149">
        <v>7.6499999999999999E-2</v>
      </c>
      <c r="BA1232" s="149">
        <v>0.1598</v>
      </c>
      <c r="BB1232" s="149">
        <v>0.21060000000000001</v>
      </c>
      <c r="BC1232" s="149">
        <v>0.21060000000000001</v>
      </c>
      <c r="BD1232" s="138">
        <v>0</v>
      </c>
      <c r="BE1232" s="138"/>
      <c r="BF1232" s="138"/>
      <c r="BG1232" s="136">
        <v>0</v>
      </c>
      <c r="BH1232" s="6">
        <v>5.15</v>
      </c>
      <c r="BI1232" s="6">
        <v>7.1</v>
      </c>
      <c r="BJ1232" s="136">
        <v>51536</v>
      </c>
      <c r="BK1232" s="136">
        <v>6767</v>
      </c>
      <c r="BL1232" s="136">
        <v>477</v>
      </c>
      <c r="BM1232" s="136">
        <v>44292</v>
      </c>
      <c r="BN1232" s="238">
        <v>438065</v>
      </c>
      <c r="BO1232" s="136">
        <v>52130</v>
      </c>
      <c r="BP1232" s="136">
        <v>110758.39870000001</v>
      </c>
      <c r="BQ1232" s="136">
        <v>22400.639200000001</v>
      </c>
      <c r="BR1232" s="136">
        <v>291886</v>
      </c>
      <c r="BS1232" s="136">
        <v>41298.465900000003</v>
      </c>
      <c r="BT1232" s="136">
        <v>3729.8780000000002</v>
      </c>
      <c r="BU1232" s="136">
        <v>52369</v>
      </c>
    </row>
    <row r="1233" spans="1:73">
      <c r="A1233" s="4" t="s">
        <v>77</v>
      </c>
      <c r="B1233" s="137">
        <v>8</v>
      </c>
      <c r="C1233" s="137">
        <v>2004</v>
      </c>
      <c r="D1233" s="190">
        <v>830803</v>
      </c>
      <c r="E1233" s="141">
        <v>403599</v>
      </c>
      <c r="F1233" s="141">
        <v>16785</v>
      </c>
      <c r="G1233" s="191">
        <v>4</v>
      </c>
      <c r="H1233" s="211">
        <v>17.714369999999999</v>
      </c>
      <c r="I1233" s="211">
        <v>9.0649809999999995</v>
      </c>
      <c r="J1233" s="211">
        <v>2.1813820000000002</v>
      </c>
      <c r="K1233" s="145">
        <v>49495</v>
      </c>
      <c r="L1233" s="198">
        <v>13</v>
      </c>
      <c r="M1233" s="199">
        <v>6.2</v>
      </c>
      <c r="N1233" s="140">
        <v>32401002</v>
      </c>
      <c r="O1233" s="145">
        <v>14006</v>
      </c>
      <c r="P1233" s="145">
        <v>12723</v>
      </c>
      <c r="Q1233" s="145">
        <v>5643</v>
      </c>
      <c r="R1233" s="145">
        <v>55642</v>
      </c>
      <c r="S1233" s="145">
        <v>23292</v>
      </c>
      <c r="T1233" s="145">
        <v>270</v>
      </c>
      <c r="U1233" s="145">
        <v>338</v>
      </c>
      <c r="V1233" s="145">
        <v>407</v>
      </c>
      <c r="W1233" s="145">
        <v>141</v>
      </c>
      <c r="X1233" s="145">
        <v>259</v>
      </c>
      <c r="Y1233" s="145">
        <v>371</v>
      </c>
      <c r="Z1233" s="145">
        <v>471</v>
      </c>
      <c r="AA1233" s="136">
        <f>ROUND((T1233+X1233)-MAX(0.3*(T1233-134-378),0),0)</f>
        <v>529</v>
      </c>
      <c r="AB1233" s="136">
        <f>ROUND((U1233+Y1233)-MAX(0.3*(U1233-134-378),0),0)</f>
        <v>709</v>
      </c>
      <c r="AC1233" s="136">
        <f>ROUND((V1233+Z1233)-MAX(0.3*(V1233-134-378),0),0)</f>
        <v>878</v>
      </c>
      <c r="AD1233" s="203">
        <v>2589.5</v>
      </c>
      <c r="AE1233" s="136">
        <v>564</v>
      </c>
      <c r="AF1233" s="136">
        <v>0</v>
      </c>
      <c r="AG1233" s="136">
        <f>SUM(AE1233:AF1233)</f>
        <v>564</v>
      </c>
      <c r="AH1233" s="136">
        <f>ROUND((AG1233+W1233)-MAX(0.3*(AG1233-134-378),0),0)</f>
        <v>689</v>
      </c>
      <c r="AI1233" s="136">
        <v>75</v>
      </c>
      <c r="AJ1233" s="197">
        <v>9.1</v>
      </c>
      <c r="AK1233" s="136">
        <v>1</v>
      </c>
      <c r="AL1233" s="136">
        <v>12</v>
      </c>
      <c r="AM1233" s="136">
        <v>29</v>
      </c>
      <c r="AN1233" s="6">
        <v>0.28999999999999998</v>
      </c>
      <c r="AO1233" s="136">
        <v>13</v>
      </c>
      <c r="AP1233" s="136">
        <v>8</v>
      </c>
      <c r="AQ1233" s="6">
        <v>0.62</v>
      </c>
      <c r="AR1233" s="149">
        <v>7.6499999999999999E-2</v>
      </c>
      <c r="AS1233" s="149">
        <v>0.34</v>
      </c>
      <c r="AT1233" s="149">
        <v>0.4</v>
      </c>
      <c r="AU1233" s="149">
        <v>0.4</v>
      </c>
      <c r="AV1233" s="136">
        <v>390</v>
      </c>
      <c r="AW1233" s="136">
        <v>2604</v>
      </c>
      <c r="AX1233" s="136">
        <v>4300</v>
      </c>
      <c r="AY1233" s="136">
        <v>4300</v>
      </c>
      <c r="AZ1233" s="149">
        <v>7.6499999999999999E-2</v>
      </c>
      <c r="BA1233" s="149">
        <v>0.1598</v>
      </c>
      <c r="BB1233" s="149">
        <v>0.21060000000000001</v>
      </c>
      <c r="BC1233" s="149">
        <v>0.21060000000000001</v>
      </c>
      <c r="BD1233" s="138">
        <v>0</v>
      </c>
      <c r="BE1233" s="138"/>
      <c r="BF1233" s="138"/>
      <c r="BG1233" s="136">
        <v>0</v>
      </c>
      <c r="BH1233" s="6">
        <v>5.15</v>
      </c>
      <c r="BI1233" s="6">
        <v>6.15</v>
      </c>
      <c r="BJ1233" s="136">
        <v>13452</v>
      </c>
      <c r="BK1233" s="136">
        <v>1293</v>
      </c>
      <c r="BL1233" s="136">
        <v>110</v>
      </c>
      <c r="BM1233" s="136">
        <v>12049</v>
      </c>
      <c r="BN1233" s="238">
        <v>133892</v>
      </c>
      <c r="BO1233" s="136">
        <v>18353</v>
      </c>
      <c r="BP1233" s="136">
        <v>30625.332200000001</v>
      </c>
      <c r="BQ1233" s="136">
        <v>5952.0198</v>
      </c>
      <c r="BR1233" s="136">
        <v>78045</v>
      </c>
      <c r="BS1233" s="136">
        <v>14489.0026</v>
      </c>
      <c r="BT1233" s="136">
        <v>1748.9632999999999</v>
      </c>
      <c r="BU1233" s="136">
        <v>22559</v>
      </c>
    </row>
    <row r="1234" spans="1:73">
      <c r="A1234" s="4" t="s">
        <v>78</v>
      </c>
      <c r="B1234" s="137">
        <v>9</v>
      </c>
      <c r="C1234" s="137">
        <v>2004</v>
      </c>
      <c r="D1234" s="190">
        <v>567754</v>
      </c>
      <c r="E1234" s="141">
        <v>287683</v>
      </c>
      <c r="F1234" s="141">
        <v>24344</v>
      </c>
      <c r="G1234" s="191">
        <v>7.8</v>
      </c>
      <c r="H1234" s="211">
        <v>22.19218</v>
      </c>
      <c r="I1234" s="211">
        <v>14.05298</v>
      </c>
      <c r="J1234" s="211">
        <v>3.8383349999999998</v>
      </c>
      <c r="K1234" s="145">
        <v>80753</v>
      </c>
      <c r="L1234" s="198">
        <v>5</v>
      </c>
      <c r="M1234" s="199">
        <v>4.5</v>
      </c>
      <c r="N1234" s="140">
        <v>28989462</v>
      </c>
      <c r="O1234" s="145">
        <v>21867</v>
      </c>
      <c r="P1234" s="145">
        <v>43610</v>
      </c>
      <c r="Q1234" s="145">
        <v>17177</v>
      </c>
      <c r="R1234" s="145">
        <v>88655</v>
      </c>
      <c r="S1234" s="145">
        <v>43132</v>
      </c>
      <c r="T1234" s="145">
        <v>298</v>
      </c>
      <c r="U1234" s="145">
        <v>379</v>
      </c>
      <c r="V1234" s="145">
        <v>463</v>
      </c>
      <c r="W1234" s="145">
        <v>141</v>
      </c>
      <c r="X1234" s="145">
        <v>259</v>
      </c>
      <c r="Y1234" s="145">
        <v>371</v>
      </c>
      <c r="Z1234" s="145">
        <v>471</v>
      </c>
      <c r="AA1234" s="136">
        <f>ROUND((T1234+X1234)-MAX(0.3*(T1234-134-378),0),0)</f>
        <v>557</v>
      </c>
      <c r="AB1234" s="136">
        <f>ROUND((U1234+Y1234)-MAX(0.3*(U1234-134-378),0),0)</f>
        <v>750</v>
      </c>
      <c r="AC1234" s="136">
        <f>ROUND((V1234+Z1234)-MAX(0.3*(V1234-134-378),0),0)</f>
        <v>934</v>
      </c>
      <c r="AD1234" s="203">
        <v>6348.5</v>
      </c>
      <c r="AE1234" s="136">
        <v>564</v>
      </c>
      <c r="AF1234" s="136">
        <v>0</v>
      </c>
      <c r="AG1234" s="136">
        <f>SUM(AE1234:AF1234)</f>
        <v>564</v>
      </c>
      <c r="AH1234" s="136">
        <f>ROUND((AG1234+W1234)-MAX(0.3*(AG1234-134-378),0),0)</f>
        <v>689</v>
      </c>
      <c r="AI1234" s="136">
        <v>91</v>
      </c>
      <c r="AJ1234" s="197">
        <v>16.7</v>
      </c>
      <c r="AK1234" s="136"/>
      <c r="AL1234" s="136"/>
      <c r="AM1234" s="136"/>
      <c r="AN1234" s="6"/>
      <c r="AO1234" s="136"/>
      <c r="AP1234" s="136"/>
      <c r="AQ1234" s="6"/>
      <c r="AR1234" s="149">
        <v>7.6499999999999999E-2</v>
      </c>
      <c r="AS1234" s="149">
        <v>0.34</v>
      </c>
      <c r="AT1234" s="149">
        <v>0.4</v>
      </c>
      <c r="AU1234" s="149">
        <v>0.4</v>
      </c>
      <c r="AV1234" s="136">
        <v>390</v>
      </c>
      <c r="AW1234" s="136">
        <v>2604</v>
      </c>
      <c r="AX1234" s="136">
        <v>4300</v>
      </c>
      <c r="AY1234" s="136">
        <v>4300</v>
      </c>
      <c r="AZ1234" s="149">
        <v>7.6499999999999999E-2</v>
      </c>
      <c r="BA1234" s="149">
        <v>0.1598</v>
      </c>
      <c r="BB1234" s="149">
        <v>0.21060000000000001</v>
      </c>
      <c r="BC1234" s="149">
        <v>0.21060000000000001</v>
      </c>
      <c r="BD1234" s="138">
        <v>0.25</v>
      </c>
      <c r="BE1234" s="138"/>
      <c r="BF1234" s="138"/>
      <c r="BG1234" s="136">
        <v>1</v>
      </c>
      <c r="BH1234" s="6">
        <v>5.15</v>
      </c>
      <c r="BI1234" s="6">
        <v>6.15</v>
      </c>
      <c r="BJ1234" s="136">
        <v>20856</v>
      </c>
      <c r="BK1234" s="136">
        <v>2048</v>
      </c>
      <c r="BL1234" s="136">
        <v>164</v>
      </c>
      <c r="BM1234" s="136">
        <v>18644</v>
      </c>
      <c r="BN1234" s="238">
        <v>139240</v>
      </c>
      <c r="BO1234" s="136">
        <v>16019</v>
      </c>
      <c r="BP1234" s="136">
        <v>35647.0092</v>
      </c>
      <c r="BQ1234" s="136">
        <v>2528.0138000000002</v>
      </c>
      <c r="BR1234" s="136">
        <v>46536</v>
      </c>
      <c r="BS1234" s="136">
        <v>14948.1181</v>
      </c>
      <c r="BT1234" s="136">
        <v>967.03099999999995</v>
      </c>
      <c r="BU1234" s="136">
        <v>18072</v>
      </c>
    </row>
    <row r="1235" spans="1:73">
      <c r="A1235" s="4" t="s">
        <v>80</v>
      </c>
      <c r="B1235" s="137">
        <v>10</v>
      </c>
      <c r="C1235" s="137">
        <v>2004</v>
      </c>
      <c r="D1235" s="190">
        <v>17415318</v>
      </c>
      <c r="E1235" s="141">
        <v>8049908</v>
      </c>
      <c r="F1235" s="141">
        <v>390520</v>
      </c>
      <c r="G1235" s="191">
        <v>4.5999999999999996</v>
      </c>
      <c r="H1235" s="211">
        <v>20.378799999999998</v>
      </c>
      <c r="I1235" s="211">
        <v>11.61895</v>
      </c>
      <c r="J1235" s="211">
        <v>3.2564250000000001</v>
      </c>
      <c r="K1235" s="145">
        <v>635769</v>
      </c>
      <c r="L1235" s="198">
        <v>363</v>
      </c>
      <c r="M1235" s="199">
        <v>8.6</v>
      </c>
      <c r="N1235" s="140">
        <v>593212601</v>
      </c>
      <c r="O1235" s="145">
        <v>291485</v>
      </c>
      <c r="P1235" s="145">
        <v>116208</v>
      </c>
      <c r="Q1235" s="145">
        <v>57457</v>
      </c>
      <c r="R1235" s="145">
        <v>1202227</v>
      </c>
      <c r="S1235" s="145">
        <v>579945</v>
      </c>
      <c r="T1235" s="145">
        <v>241</v>
      </c>
      <c r="U1235" s="145">
        <v>303</v>
      </c>
      <c r="V1235" s="145">
        <v>364</v>
      </c>
      <c r="W1235" s="145">
        <v>141</v>
      </c>
      <c r="X1235" s="145">
        <v>259</v>
      </c>
      <c r="Y1235" s="145">
        <v>371</v>
      </c>
      <c r="Z1235" s="145">
        <v>471</v>
      </c>
      <c r="AA1235" s="136">
        <f>ROUND((T1235+X1235)-MAX(0.3*(T1235-134-378),0),0)</f>
        <v>500</v>
      </c>
      <c r="AB1235" s="136">
        <f>ROUND((U1235+Y1235)-MAX(0.3*(U1235-134-378),0),0)</f>
        <v>674</v>
      </c>
      <c r="AC1235" s="136">
        <f>ROUND((V1235+Z1235)-MAX(0.3*(V1235-134-378),0),0)</f>
        <v>835</v>
      </c>
      <c r="AD1235" s="203">
        <v>35965.75</v>
      </c>
      <c r="AE1235" s="136">
        <v>564</v>
      </c>
      <c r="AF1235" s="136">
        <v>0</v>
      </c>
      <c r="AG1235" s="136">
        <f>SUM(AE1235:AF1235)</f>
        <v>564</v>
      </c>
      <c r="AH1235" s="136">
        <f>ROUND((AG1235+W1235)-MAX(0.3*(AG1235-134-378),0),0)</f>
        <v>689</v>
      </c>
      <c r="AI1235" s="136">
        <v>2026</v>
      </c>
      <c r="AJ1235" s="197">
        <v>11.6</v>
      </c>
      <c r="AK1235" s="136">
        <v>0</v>
      </c>
      <c r="AL1235" s="136">
        <v>39</v>
      </c>
      <c r="AM1235" s="136">
        <v>81</v>
      </c>
      <c r="AN1235" s="6">
        <v>0.33</v>
      </c>
      <c r="AO1235" s="136">
        <v>14</v>
      </c>
      <c r="AP1235" s="136">
        <v>25</v>
      </c>
      <c r="AQ1235" s="6">
        <v>0.36</v>
      </c>
      <c r="AR1235" s="149">
        <v>7.6499999999999999E-2</v>
      </c>
      <c r="AS1235" s="149">
        <v>0.34</v>
      </c>
      <c r="AT1235" s="149">
        <v>0.4</v>
      </c>
      <c r="AU1235" s="149">
        <v>0.4</v>
      </c>
      <c r="AV1235" s="136">
        <v>390</v>
      </c>
      <c r="AW1235" s="136">
        <v>2604</v>
      </c>
      <c r="AX1235" s="136">
        <v>4300</v>
      </c>
      <c r="AY1235" s="136">
        <v>4300</v>
      </c>
      <c r="AZ1235" s="149">
        <v>7.6499999999999999E-2</v>
      </c>
      <c r="BA1235" s="149">
        <v>0.1598</v>
      </c>
      <c r="BB1235" s="149">
        <v>0.21060000000000001</v>
      </c>
      <c r="BC1235" s="149">
        <v>0.21060000000000001</v>
      </c>
      <c r="BD1235" s="138">
        <v>0</v>
      </c>
      <c r="BE1235" s="138"/>
      <c r="BF1235" s="138"/>
      <c r="BG1235" s="136">
        <v>0</v>
      </c>
      <c r="BH1235" s="6">
        <v>5.15</v>
      </c>
      <c r="BI1235" s="6">
        <v>5.15</v>
      </c>
      <c r="BJ1235" s="136">
        <v>412970</v>
      </c>
      <c r="BK1235" s="136">
        <v>94688</v>
      </c>
      <c r="BL1235" s="136">
        <v>3042</v>
      </c>
      <c r="BM1235" s="136">
        <v>315240</v>
      </c>
      <c r="BN1235" s="238">
        <v>2157536</v>
      </c>
      <c r="BO1235" s="136">
        <v>373214</v>
      </c>
      <c r="BP1235" s="136">
        <v>846078.88859999995</v>
      </c>
      <c r="BQ1235" s="136">
        <v>160070.71</v>
      </c>
      <c r="BR1235" s="136">
        <v>1463971</v>
      </c>
      <c r="BS1235" s="136">
        <v>387141.51049999997</v>
      </c>
      <c r="BT1235" s="136">
        <v>48758.277699999999</v>
      </c>
      <c r="BU1235" s="136">
        <v>532972</v>
      </c>
    </row>
    <row r="1236" spans="1:73">
      <c r="A1236" s="4" t="s">
        <v>81</v>
      </c>
      <c r="B1236" s="137">
        <v>11</v>
      </c>
      <c r="C1236" s="137">
        <v>2004</v>
      </c>
      <c r="D1236" s="190">
        <v>8769252</v>
      </c>
      <c r="E1236" s="141">
        <v>4239065</v>
      </c>
      <c r="F1236" s="141">
        <v>212735</v>
      </c>
      <c r="G1236" s="191">
        <v>4.8</v>
      </c>
      <c r="H1236" s="211">
        <v>24.169419999999999</v>
      </c>
      <c r="I1236" s="211">
        <v>12.28806</v>
      </c>
      <c r="J1236" s="211">
        <v>3.9569070000000002</v>
      </c>
      <c r="K1236" s="145">
        <v>352883</v>
      </c>
      <c r="L1236" s="198">
        <v>179</v>
      </c>
      <c r="M1236" s="199">
        <v>7.4</v>
      </c>
      <c r="N1236" s="140">
        <v>279349989</v>
      </c>
      <c r="O1236" s="145">
        <v>98191</v>
      </c>
      <c r="P1236" s="145">
        <v>124239</v>
      </c>
      <c r="Q1236" s="145">
        <v>53215</v>
      </c>
      <c r="R1236" s="145">
        <v>867148</v>
      </c>
      <c r="S1236" s="145">
        <v>353040</v>
      </c>
      <c r="T1236" s="145">
        <v>235</v>
      </c>
      <c r="U1236" s="145">
        <v>280</v>
      </c>
      <c r="V1236" s="145">
        <v>330</v>
      </c>
      <c r="W1236" s="145">
        <v>141</v>
      </c>
      <c r="X1236" s="145">
        <v>259</v>
      </c>
      <c r="Y1236" s="145">
        <v>371</v>
      </c>
      <c r="Z1236" s="145">
        <v>471</v>
      </c>
      <c r="AA1236" s="136">
        <f>ROUND((T1236+X1236)-MAX(0.3*(T1236-134-378),0),0)</f>
        <v>494</v>
      </c>
      <c r="AB1236" s="136">
        <f>ROUND((U1236+Y1236)-MAX(0.3*(U1236-134-378),0),0)</f>
        <v>651</v>
      </c>
      <c r="AC1236" s="136">
        <f>ROUND((V1236+Z1236)-MAX(0.3*(V1236-134-378),0),0)</f>
        <v>801</v>
      </c>
      <c r="AD1236" s="203">
        <v>25014.333333333332</v>
      </c>
      <c r="AE1236" s="136">
        <v>564</v>
      </c>
      <c r="AF1236" s="136">
        <v>0</v>
      </c>
      <c r="AG1236" s="136">
        <f>SUM(AE1236:AF1236)</f>
        <v>564</v>
      </c>
      <c r="AH1236" s="136">
        <f>ROUND((AG1236+W1236)-MAX(0.3*(AG1236-134-378),0),0)</f>
        <v>689</v>
      </c>
      <c r="AI1236" s="136">
        <v>1139</v>
      </c>
      <c r="AJ1236" s="197">
        <v>13.1</v>
      </c>
      <c r="AK1236" s="136">
        <v>0</v>
      </c>
      <c r="AL1236" s="136">
        <v>107</v>
      </c>
      <c r="AM1236" s="136">
        <v>72</v>
      </c>
      <c r="AN1236" s="6">
        <v>0.6</v>
      </c>
      <c r="AO1236" s="136">
        <v>26</v>
      </c>
      <c r="AP1236" s="136">
        <v>30</v>
      </c>
      <c r="AQ1236" s="6">
        <v>0.46</v>
      </c>
      <c r="AR1236" s="149">
        <v>7.6499999999999999E-2</v>
      </c>
      <c r="AS1236" s="149">
        <v>0.34</v>
      </c>
      <c r="AT1236" s="149">
        <v>0.4</v>
      </c>
      <c r="AU1236" s="149">
        <v>0.4</v>
      </c>
      <c r="AV1236" s="136">
        <v>390</v>
      </c>
      <c r="AW1236" s="136">
        <v>2604</v>
      </c>
      <c r="AX1236" s="136">
        <v>4300</v>
      </c>
      <c r="AY1236" s="136">
        <v>4300</v>
      </c>
      <c r="AZ1236" s="149">
        <v>7.6499999999999999E-2</v>
      </c>
      <c r="BA1236" s="149">
        <v>0.1598</v>
      </c>
      <c r="BB1236" s="149">
        <v>0.21060000000000001</v>
      </c>
      <c r="BC1236" s="149">
        <v>0.21060000000000001</v>
      </c>
      <c r="BD1236" s="138">
        <v>0</v>
      </c>
      <c r="BE1236" s="138"/>
      <c r="BF1236" s="138"/>
      <c r="BG1236" s="136">
        <v>0</v>
      </c>
      <c r="BH1236" s="6">
        <v>5.15</v>
      </c>
      <c r="BI1236" s="6">
        <v>5.15</v>
      </c>
      <c r="BJ1236" s="136">
        <v>199898</v>
      </c>
      <c r="BK1236" s="136">
        <v>28209</v>
      </c>
      <c r="BL1236" s="136">
        <v>2080</v>
      </c>
      <c r="BM1236" s="136">
        <v>169609</v>
      </c>
      <c r="BN1236" s="238">
        <v>1315285</v>
      </c>
      <c r="BO1236" s="136">
        <v>259992</v>
      </c>
      <c r="BP1236" s="136">
        <v>555833.72479999997</v>
      </c>
      <c r="BQ1236" s="136">
        <v>110015.7671</v>
      </c>
      <c r="BR1236" s="136">
        <v>1170116</v>
      </c>
      <c r="BS1236" s="136">
        <v>307136.42469999997</v>
      </c>
      <c r="BT1236" s="136">
        <v>41350.678699999997</v>
      </c>
      <c r="BU1236" s="136">
        <v>443512</v>
      </c>
    </row>
    <row r="1237" spans="1:73">
      <c r="A1237" s="4" t="s">
        <v>82</v>
      </c>
      <c r="B1237" s="137">
        <v>12</v>
      </c>
      <c r="C1237" s="137">
        <v>2004</v>
      </c>
      <c r="D1237" s="190">
        <v>1273569</v>
      </c>
      <c r="E1237" s="141">
        <v>590156</v>
      </c>
      <c r="F1237" s="141">
        <v>20756</v>
      </c>
      <c r="G1237" s="191">
        <v>3.4</v>
      </c>
      <c r="H1237" s="211">
        <v>17.296430000000001</v>
      </c>
      <c r="I1237" s="211">
        <v>8.415438</v>
      </c>
      <c r="J1237" s="211">
        <v>2.2456149999999999</v>
      </c>
      <c r="K1237" s="145">
        <v>53325</v>
      </c>
      <c r="L1237" s="198">
        <v>3</v>
      </c>
      <c r="M1237" s="199">
        <v>0.9</v>
      </c>
      <c r="N1237" s="140">
        <v>43952173</v>
      </c>
      <c r="O1237" s="145">
        <v>27325</v>
      </c>
      <c r="P1237" s="145">
        <v>22908</v>
      </c>
      <c r="Q1237" s="145">
        <v>8864</v>
      </c>
      <c r="R1237" s="145">
        <v>98589</v>
      </c>
      <c r="S1237" s="145">
        <v>48600</v>
      </c>
      <c r="T1237" s="145">
        <v>452</v>
      </c>
      <c r="U1237" s="145">
        <v>570</v>
      </c>
      <c r="V1237" s="145">
        <v>687</v>
      </c>
      <c r="W1237" s="145">
        <v>210</v>
      </c>
      <c r="X1237" s="145">
        <v>386</v>
      </c>
      <c r="Y1237" s="145">
        <v>553</v>
      </c>
      <c r="Z1237" s="145">
        <v>702</v>
      </c>
      <c r="AA1237" s="136">
        <f>ROUND((T1237+X1237)-MAX(0.3*(T1237-189-509),0),0)</f>
        <v>838</v>
      </c>
      <c r="AB1237" s="136">
        <f>ROUND((U1237+Y1237)-MAX(0.3*(U1237-189-509),0),0)</f>
        <v>1123</v>
      </c>
      <c r="AC1237" s="136">
        <f>ROUND((V1237+Z1237)-MAX(0.3*(V1237-189-509),0),0)</f>
        <v>1389</v>
      </c>
      <c r="AD1237" s="203">
        <v>2289.8333333333335</v>
      </c>
      <c r="AE1237" s="136">
        <v>564</v>
      </c>
      <c r="AF1237" s="136">
        <v>0</v>
      </c>
      <c r="AG1237" s="136">
        <f>SUM(AE1237:AF1237)</f>
        <v>564</v>
      </c>
      <c r="AH1237" s="136">
        <f>ROUND((AG1237+W1237)-MAX(0.3*(AG1237-189-509),0),0)</f>
        <v>774</v>
      </c>
      <c r="AI1237" s="136">
        <v>105</v>
      </c>
      <c r="AJ1237" s="197">
        <v>8.4</v>
      </c>
      <c r="AK1237" s="136">
        <v>0</v>
      </c>
      <c r="AL1237" s="136">
        <v>36</v>
      </c>
      <c r="AM1237" s="136">
        <v>15</v>
      </c>
      <c r="AN1237" s="6">
        <v>0.71</v>
      </c>
      <c r="AO1237" s="136">
        <v>20</v>
      </c>
      <c r="AP1237" s="136">
        <v>5</v>
      </c>
      <c r="AQ1237" s="6">
        <v>0.8</v>
      </c>
      <c r="AR1237" s="149">
        <v>7.6499999999999999E-2</v>
      </c>
      <c r="AS1237" s="149">
        <v>0.34</v>
      </c>
      <c r="AT1237" s="149">
        <v>0.4</v>
      </c>
      <c r="AU1237" s="149">
        <v>0.4</v>
      </c>
      <c r="AV1237" s="136">
        <v>390</v>
      </c>
      <c r="AW1237" s="136">
        <v>2604</v>
      </c>
      <c r="AX1237" s="136">
        <v>4300</v>
      </c>
      <c r="AY1237" s="136">
        <v>4300</v>
      </c>
      <c r="AZ1237" s="149">
        <v>7.6499999999999999E-2</v>
      </c>
      <c r="BA1237" s="149">
        <v>0.1598</v>
      </c>
      <c r="BB1237" s="149">
        <v>0.21060000000000001</v>
      </c>
      <c r="BC1237" s="149">
        <v>0.21060000000000001</v>
      </c>
      <c r="BD1237" s="138">
        <v>0</v>
      </c>
      <c r="BE1237" s="138"/>
      <c r="BF1237" s="138"/>
      <c r="BG1237" s="136">
        <v>0</v>
      </c>
      <c r="BH1237" s="6">
        <v>5.15</v>
      </c>
      <c r="BI1237" s="6">
        <v>6.25</v>
      </c>
      <c r="BJ1237" s="136">
        <v>22251</v>
      </c>
      <c r="BK1237" s="136">
        <v>6510</v>
      </c>
      <c r="BL1237" s="136">
        <v>191</v>
      </c>
      <c r="BM1237" s="136">
        <v>15550</v>
      </c>
      <c r="BN1237" s="238">
        <v>181636</v>
      </c>
      <c r="BO1237" s="136">
        <v>33221</v>
      </c>
      <c r="BP1237" s="136">
        <v>45580.716399999998</v>
      </c>
      <c r="BQ1237" s="136">
        <v>14541.6672</v>
      </c>
      <c r="BR1237" s="136">
        <v>123721</v>
      </c>
      <c r="BS1237" s="136">
        <v>20864.757099999999</v>
      </c>
      <c r="BT1237" s="136">
        <v>4249.6665999999996</v>
      </c>
      <c r="BU1237" s="136">
        <v>38578</v>
      </c>
    </row>
    <row r="1238" spans="1:73">
      <c r="A1238" s="4" t="s">
        <v>83</v>
      </c>
      <c r="B1238" s="137">
        <v>13</v>
      </c>
      <c r="C1238" s="137">
        <v>2004</v>
      </c>
      <c r="D1238" s="190">
        <v>1391802</v>
      </c>
      <c r="E1238" s="141">
        <v>668441</v>
      </c>
      <c r="F1238" s="141">
        <v>34621</v>
      </c>
      <c r="G1238" s="191">
        <v>4.9000000000000004</v>
      </c>
      <c r="H1238" s="211">
        <v>25.981249999999999</v>
      </c>
      <c r="I1238" s="211">
        <v>16.82572</v>
      </c>
      <c r="J1238" s="211">
        <v>3.3672200000000001</v>
      </c>
      <c r="K1238" s="145">
        <v>44377</v>
      </c>
      <c r="L1238" s="198">
        <v>22</v>
      </c>
      <c r="M1238" s="199">
        <v>5.4</v>
      </c>
      <c r="N1238" s="140">
        <v>39464798</v>
      </c>
      <c r="O1238" s="145">
        <v>128380</v>
      </c>
      <c r="P1238" s="145">
        <v>3405</v>
      </c>
      <c r="Q1238" s="145">
        <v>1848</v>
      </c>
      <c r="R1238" s="145">
        <v>91395</v>
      </c>
      <c r="S1238" s="145">
        <v>36083</v>
      </c>
      <c r="T1238" s="145">
        <v>309</v>
      </c>
      <c r="U1238" s="145">
        <v>309</v>
      </c>
      <c r="V1238" s="145">
        <v>309</v>
      </c>
      <c r="W1238" s="145">
        <v>141</v>
      </c>
      <c r="X1238" s="145">
        <v>259</v>
      </c>
      <c r="Y1238" s="145">
        <v>371</v>
      </c>
      <c r="Z1238" s="145">
        <v>471</v>
      </c>
      <c r="AA1238" s="136">
        <f>ROUND((T1238+X1238)-MAX(0.3*(T1238-134-378),0),0)</f>
        <v>568</v>
      </c>
      <c r="AB1238" s="136">
        <f>ROUND((U1238+Y1238)-MAX(0.3*(U1238-134-378),0),0)</f>
        <v>680</v>
      </c>
      <c r="AC1238" s="136">
        <f>ROUND((V1238+Z1238)-MAX(0.3*(V1238-134-378),0),0)</f>
        <v>780</v>
      </c>
      <c r="AD1238" s="203">
        <v>1219.4166666666667</v>
      </c>
      <c r="AE1238" s="136">
        <v>564</v>
      </c>
      <c r="AF1238" s="136">
        <v>52</v>
      </c>
      <c r="AG1238" s="136">
        <f>SUM(AE1238:AF1238)</f>
        <v>616</v>
      </c>
      <c r="AH1238" s="136">
        <f>ROUND((AG1238+W1238)-MAX(0.3*(AG1238-134-378),0),0)</f>
        <v>726</v>
      </c>
      <c r="AI1238" s="136">
        <v>136</v>
      </c>
      <c r="AJ1238" s="197">
        <v>9.9</v>
      </c>
      <c r="AK1238" s="136">
        <v>0</v>
      </c>
      <c r="AL1238" s="136">
        <v>16</v>
      </c>
      <c r="AM1238" s="136">
        <v>54</v>
      </c>
      <c r="AN1238" s="6">
        <v>0.23</v>
      </c>
      <c r="AO1238" s="136">
        <v>7</v>
      </c>
      <c r="AP1238" s="136">
        <v>28</v>
      </c>
      <c r="AQ1238" s="6">
        <v>0.2</v>
      </c>
      <c r="AR1238" s="149">
        <v>7.6499999999999999E-2</v>
      </c>
      <c r="AS1238" s="149">
        <v>0.34</v>
      </c>
      <c r="AT1238" s="149">
        <v>0.4</v>
      </c>
      <c r="AU1238" s="149">
        <v>0.4</v>
      </c>
      <c r="AV1238" s="136">
        <v>390</v>
      </c>
      <c r="AW1238" s="136">
        <v>2604</v>
      </c>
      <c r="AX1238" s="136">
        <v>4300</v>
      </c>
      <c r="AY1238" s="136">
        <v>4300</v>
      </c>
      <c r="AZ1238" s="149">
        <v>7.6499999999999999E-2</v>
      </c>
      <c r="BA1238" s="149">
        <v>0.1598</v>
      </c>
      <c r="BB1238" s="149">
        <v>0.21060000000000001</v>
      </c>
      <c r="BC1238" s="149">
        <v>0.21060000000000001</v>
      </c>
      <c r="BD1238" s="138">
        <v>0</v>
      </c>
      <c r="BE1238" s="138"/>
      <c r="BF1238" s="138"/>
      <c r="BG1238" s="136">
        <v>0</v>
      </c>
      <c r="BH1238" s="6">
        <v>5.15</v>
      </c>
      <c r="BI1238" s="6">
        <v>5.15</v>
      </c>
      <c r="BJ1238" s="136">
        <v>20993</v>
      </c>
      <c r="BK1238" s="136">
        <v>1723</v>
      </c>
      <c r="BL1238" s="136">
        <v>213</v>
      </c>
      <c r="BM1238" s="136">
        <v>19057</v>
      </c>
      <c r="BN1238" s="238">
        <v>173034</v>
      </c>
      <c r="BO1238" s="136">
        <v>36279</v>
      </c>
      <c r="BP1238" s="136">
        <v>61882.980499999998</v>
      </c>
      <c r="BQ1238" s="136">
        <v>19757.237700000001</v>
      </c>
      <c r="BR1238" s="136">
        <v>152570</v>
      </c>
      <c r="BS1238" s="136">
        <v>27938.125599999999</v>
      </c>
      <c r="BT1238" s="136">
        <v>4762.0990000000002</v>
      </c>
      <c r="BU1238" s="136">
        <v>42050</v>
      </c>
    </row>
    <row r="1239" spans="1:73">
      <c r="A1239" s="4" t="s">
        <v>84</v>
      </c>
      <c r="B1239" s="137">
        <v>14</v>
      </c>
      <c r="C1239" s="137">
        <v>2004</v>
      </c>
      <c r="D1239" s="190">
        <v>12589773</v>
      </c>
      <c r="E1239" s="141">
        <v>5933127</v>
      </c>
      <c r="F1239" s="141">
        <v>392320</v>
      </c>
      <c r="G1239" s="191">
        <v>6.2</v>
      </c>
      <c r="H1239" s="211">
        <v>18.639150000000001</v>
      </c>
      <c r="I1239" s="211">
        <v>12.13819</v>
      </c>
      <c r="J1239" s="211">
        <v>3.4739620000000002</v>
      </c>
      <c r="K1239" s="145">
        <v>560104</v>
      </c>
      <c r="L1239" s="198">
        <v>227</v>
      </c>
      <c r="M1239" s="199">
        <v>6.7</v>
      </c>
      <c r="N1239" s="140">
        <v>456106668</v>
      </c>
      <c r="O1239" s="145">
        <v>81383</v>
      </c>
      <c r="P1239" s="145">
        <v>89018</v>
      </c>
      <c r="Q1239" s="145">
        <v>35660</v>
      </c>
      <c r="R1239" s="145">
        <v>1069596</v>
      </c>
      <c r="S1239" s="145">
        <v>476050</v>
      </c>
      <c r="T1239" s="145">
        <v>292</v>
      </c>
      <c r="U1239" s="145">
        <v>396</v>
      </c>
      <c r="V1239" s="145">
        <v>435</v>
      </c>
      <c r="W1239" s="145">
        <v>141</v>
      </c>
      <c r="X1239" s="145">
        <v>259</v>
      </c>
      <c r="Y1239" s="145">
        <v>371</v>
      </c>
      <c r="Z1239" s="145">
        <v>471</v>
      </c>
      <c r="AA1239" s="136">
        <f>ROUND((T1239+X1239)-MAX(0.3*(T1239-134-378),0),0)</f>
        <v>551</v>
      </c>
      <c r="AB1239" s="136">
        <f>ROUND((U1239+Y1239)-MAX(0.3*(U1239-134-378),0),0)</f>
        <v>767</v>
      </c>
      <c r="AC1239" s="136">
        <f>ROUND((V1239+Z1239)-MAX(0.3*(V1239-134-378),0),0)</f>
        <v>906</v>
      </c>
      <c r="AD1239" s="203">
        <v>19657.25</v>
      </c>
      <c r="AE1239" s="136">
        <v>564</v>
      </c>
      <c r="AF1239" s="136">
        <v>0</v>
      </c>
      <c r="AG1239" s="136">
        <f>SUM(AE1239:AF1239)</f>
        <v>564</v>
      </c>
      <c r="AH1239" s="136">
        <f>ROUND((AG1239+W1239)-MAX(0.3*(AG1239-134-378),0),0)</f>
        <v>689</v>
      </c>
      <c r="AI1239" s="136">
        <v>1534</v>
      </c>
      <c r="AJ1239" s="197">
        <v>12.2</v>
      </c>
      <c r="AK1239" s="136">
        <v>1</v>
      </c>
      <c r="AL1239" s="136">
        <v>66</v>
      </c>
      <c r="AM1239" s="136">
        <v>52</v>
      </c>
      <c r="AN1239" s="6">
        <v>0.56000000000000005</v>
      </c>
      <c r="AO1239" s="136">
        <v>26</v>
      </c>
      <c r="AP1239" s="136">
        <v>32</v>
      </c>
      <c r="AQ1239" s="6">
        <v>0.45</v>
      </c>
      <c r="AR1239" s="149">
        <v>7.6499999999999999E-2</v>
      </c>
      <c r="AS1239" s="149">
        <v>0.34</v>
      </c>
      <c r="AT1239" s="149">
        <v>0.4</v>
      </c>
      <c r="AU1239" s="149">
        <v>0.4</v>
      </c>
      <c r="AV1239" s="136">
        <v>390</v>
      </c>
      <c r="AW1239" s="136">
        <v>2604</v>
      </c>
      <c r="AX1239" s="136">
        <v>4300</v>
      </c>
      <c r="AY1239" s="136">
        <v>4300</v>
      </c>
      <c r="AZ1239" s="149">
        <v>7.6499999999999999E-2</v>
      </c>
      <c r="BA1239" s="149">
        <v>0.1598</v>
      </c>
      <c r="BB1239" s="149">
        <v>0.21060000000000001</v>
      </c>
      <c r="BC1239" s="149">
        <v>0.21060000000000001</v>
      </c>
      <c r="BD1239" s="138">
        <v>0.05</v>
      </c>
      <c r="BE1239" s="138"/>
      <c r="BF1239" s="138"/>
      <c r="BG1239" s="136">
        <v>1</v>
      </c>
      <c r="BH1239" s="6">
        <v>5.15</v>
      </c>
      <c r="BI1239" s="6">
        <v>5.5</v>
      </c>
      <c r="BJ1239" s="136">
        <v>255624</v>
      </c>
      <c r="BK1239" s="136">
        <v>30522</v>
      </c>
      <c r="BL1239" s="136">
        <v>2382</v>
      </c>
      <c r="BM1239" s="136">
        <v>222720</v>
      </c>
      <c r="BN1239" s="238">
        <v>1908366</v>
      </c>
      <c r="BO1239" s="136">
        <v>275833</v>
      </c>
      <c r="BP1239" s="136">
        <v>593801.15830000001</v>
      </c>
      <c r="BQ1239" s="136">
        <v>82135.748200000002</v>
      </c>
      <c r="BR1239" s="136">
        <v>1079949</v>
      </c>
      <c r="BS1239" s="136">
        <v>176977.1349</v>
      </c>
      <c r="BT1239" s="136">
        <v>11839.379300000001</v>
      </c>
      <c r="BU1239" s="136">
        <v>215446</v>
      </c>
    </row>
    <row r="1240" spans="1:73">
      <c r="A1240" s="4" t="s">
        <v>85</v>
      </c>
      <c r="B1240" s="137">
        <v>15</v>
      </c>
      <c r="C1240" s="137">
        <v>2004</v>
      </c>
      <c r="D1240" s="190">
        <v>6233007</v>
      </c>
      <c r="E1240" s="141">
        <v>2998068</v>
      </c>
      <c r="F1240" s="141">
        <v>169729</v>
      </c>
      <c r="G1240" s="191">
        <v>5.4</v>
      </c>
      <c r="H1240" s="211">
        <v>20.180759999999999</v>
      </c>
      <c r="I1240" s="211">
        <v>11.57047</v>
      </c>
      <c r="J1240" s="211">
        <v>4.1970780000000003</v>
      </c>
      <c r="K1240" s="145">
        <v>240606</v>
      </c>
      <c r="L1240" s="198">
        <v>93</v>
      </c>
      <c r="M1240" s="199">
        <v>5.5</v>
      </c>
      <c r="N1240" s="140">
        <v>189976741</v>
      </c>
      <c r="O1240" s="145">
        <v>30699</v>
      </c>
      <c r="P1240" s="145">
        <v>131125</v>
      </c>
      <c r="Q1240" s="145">
        <v>50589</v>
      </c>
      <c r="R1240" s="145">
        <v>526324</v>
      </c>
      <c r="S1240" s="145">
        <v>224454</v>
      </c>
      <c r="T1240" s="145">
        <v>229</v>
      </c>
      <c r="U1240" s="145">
        <v>288</v>
      </c>
      <c r="V1240" s="145">
        <v>346</v>
      </c>
      <c r="W1240" s="145">
        <v>141</v>
      </c>
      <c r="X1240" s="145">
        <v>259</v>
      </c>
      <c r="Y1240" s="145">
        <v>371</v>
      </c>
      <c r="Z1240" s="145">
        <v>471</v>
      </c>
      <c r="AA1240" s="136">
        <f>ROUND((T1240+X1240)-MAX(0.3*(T1240-134-378),0),0)</f>
        <v>488</v>
      </c>
      <c r="AB1240" s="136">
        <f>ROUND((U1240+Y1240)-MAX(0.3*(U1240-134-378),0),0)</f>
        <v>659</v>
      </c>
      <c r="AC1240" s="136">
        <f>ROUND((V1240+Z1240)-MAX(0.3*(V1240-134-378),0),0)</f>
        <v>817</v>
      </c>
      <c r="AD1240" s="203">
        <v>20552.833333333332</v>
      </c>
      <c r="AE1240" s="136">
        <v>564</v>
      </c>
      <c r="AF1240" s="136">
        <v>0</v>
      </c>
      <c r="AG1240" s="136">
        <f>SUM(AE1240:AF1240)</f>
        <v>564</v>
      </c>
      <c r="AH1240" s="136">
        <f>ROUND((AG1240+W1240)-MAX(0.3*(AG1240-134-378),0),0)</f>
        <v>689</v>
      </c>
      <c r="AI1240" s="136">
        <v>712</v>
      </c>
      <c r="AJ1240" s="197">
        <v>11.6</v>
      </c>
      <c r="AK1240" s="136">
        <v>1</v>
      </c>
      <c r="AL1240" s="136">
        <v>51</v>
      </c>
      <c r="AM1240" s="136">
        <v>49</v>
      </c>
      <c r="AN1240" s="6">
        <v>0.51</v>
      </c>
      <c r="AO1240" s="136">
        <v>18</v>
      </c>
      <c r="AP1240" s="136">
        <v>32</v>
      </c>
      <c r="AQ1240" s="6">
        <v>0.36</v>
      </c>
      <c r="AR1240" s="149">
        <v>7.6499999999999999E-2</v>
      </c>
      <c r="AS1240" s="149">
        <v>0.34</v>
      </c>
      <c r="AT1240" s="149">
        <v>0.4</v>
      </c>
      <c r="AU1240" s="149">
        <v>0.4</v>
      </c>
      <c r="AV1240" s="136">
        <v>390</v>
      </c>
      <c r="AW1240" s="136">
        <v>2604</v>
      </c>
      <c r="AX1240" s="136">
        <v>4300</v>
      </c>
      <c r="AY1240" s="136">
        <v>4300</v>
      </c>
      <c r="AZ1240" s="149">
        <v>7.6499999999999999E-2</v>
      </c>
      <c r="BA1240" s="149">
        <v>0.1598</v>
      </c>
      <c r="BB1240" s="149">
        <v>0.21060000000000001</v>
      </c>
      <c r="BC1240" s="149">
        <v>0.21060000000000001</v>
      </c>
      <c r="BD1240" s="138">
        <v>0.06</v>
      </c>
      <c r="BE1240" s="138"/>
      <c r="BF1240" s="138"/>
      <c r="BG1240" s="136">
        <v>1</v>
      </c>
      <c r="BH1240" s="6">
        <v>5.15</v>
      </c>
      <c r="BI1240" s="6">
        <v>5.15</v>
      </c>
      <c r="BJ1240" s="136">
        <v>96191</v>
      </c>
      <c r="BK1240" s="136">
        <v>6106</v>
      </c>
      <c r="BL1240" s="136">
        <v>958</v>
      </c>
      <c r="BM1240" s="136">
        <v>89127</v>
      </c>
      <c r="BN1240" s="238">
        <v>782518</v>
      </c>
      <c r="BO1240" s="136">
        <v>131485</v>
      </c>
      <c r="BP1240" s="136">
        <v>234911.68179999999</v>
      </c>
      <c r="BQ1240" s="136">
        <v>58960.503199999999</v>
      </c>
      <c r="BR1240" s="136">
        <v>679283</v>
      </c>
      <c r="BS1240" s="136">
        <v>100275.4235</v>
      </c>
      <c r="BT1240" s="136">
        <v>12949.719499999999</v>
      </c>
      <c r="BU1240" s="136">
        <v>141338</v>
      </c>
    </row>
    <row r="1241" spans="1:73">
      <c r="A1241" s="4" t="s">
        <v>86</v>
      </c>
      <c r="B1241" s="137">
        <v>16</v>
      </c>
      <c r="C1241" s="137">
        <v>2004</v>
      </c>
      <c r="D1241" s="190">
        <v>2953635</v>
      </c>
      <c r="E1241" s="141">
        <v>1529761</v>
      </c>
      <c r="F1241" s="141">
        <v>72027</v>
      </c>
      <c r="G1241" s="191">
        <v>4.5</v>
      </c>
      <c r="H1241" s="211">
        <v>22.193210000000001</v>
      </c>
      <c r="I1241" s="211">
        <v>9.58779</v>
      </c>
      <c r="J1241" s="211">
        <v>2.2062569999999999</v>
      </c>
      <c r="K1241" s="145">
        <v>118515</v>
      </c>
      <c r="L1241" s="198">
        <v>36</v>
      </c>
      <c r="M1241" s="199">
        <v>5</v>
      </c>
      <c r="N1241" s="140">
        <v>94120989</v>
      </c>
      <c r="O1241" s="145">
        <v>12109</v>
      </c>
      <c r="P1241" s="145">
        <v>44753</v>
      </c>
      <c r="Q1241" s="145">
        <v>18286</v>
      </c>
      <c r="R1241" s="145">
        <v>179179</v>
      </c>
      <c r="S1241" s="145">
        <v>76909</v>
      </c>
      <c r="T1241" s="145">
        <v>361</v>
      </c>
      <c r="U1241" s="145">
        <v>426</v>
      </c>
      <c r="V1241" s="145">
        <v>495</v>
      </c>
      <c r="W1241" s="145">
        <v>141</v>
      </c>
      <c r="X1241" s="145">
        <v>259</v>
      </c>
      <c r="Y1241" s="145">
        <v>371</v>
      </c>
      <c r="Z1241" s="145">
        <v>471</v>
      </c>
      <c r="AA1241" s="136">
        <f>ROUND((T1241+X1241)-MAX(0.3*(T1241-134-378),0),0)</f>
        <v>620</v>
      </c>
      <c r="AB1241" s="136">
        <f>ROUND((U1241+Y1241)-MAX(0.3*(U1241-134-378),0),0)</f>
        <v>797</v>
      </c>
      <c r="AC1241" s="136">
        <f>ROUND((V1241+Z1241)-MAX(0.3*(V1241-134-378),0),0)</f>
        <v>966</v>
      </c>
      <c r="AD1241" s="203">
        <v>5128.166666666667</v>
      </c>
      <c r="AE1241" s="136">
        <v>564</v>
      </c>
      <c r="AF1241" s="136">
        <v>0</v>
      </c>
      <c r="AG1241" s="136">
        <f>SUM(AE1241:AF1241)</f>
        <v>564</v>
      </c>
      <c r="AH1241" s="136">
        <f>ROUND((AG1241+W1241)-MAX(0.3*(AG1241-134-378),0),0)</f>
        <v>689</v>
      </c>
      <c r="AI1241" s="136">
        <v>314</v>
      </c>
      <c r="AJ1241" s="197">
        <v>10.8</v>
      </c>
      <c r="AK1241" s="136">
        <v>1</v>
      </c>
      <c r="AL1241" s="136">
        <v>45</v>
      </c>
      <c r="AM1241" s="136">
        <v>54</v>
      </c>
      <c r="AN1241" s="6">
        <v>0.45</v>
      </c>
      <c r="AO1241" s="136">
        <v>21</v>
      </c>
      <c r="AP1241" s="136">
        <v>29</v>
      </c>
      <c r="AQ1241" s="6">
        <v>0.42</v>
      </c>
      <c r="AR1241" s="149">
        <v>7.6499999999999999E-2</v>
      </c>
      <c r="AS1241" s="149">
        <v>0.34</v>
      </c>
      <c r="AT1241" s="149">
        <v>0.4</v>
      </c>
      <c r="AU1241" s="149">
        <v>0.4</v>
      </c>
      <c r="AV1241" s="136">
        <v>390</v>
      </c>
      <c r="AW1241" s="136">
        <v>2604</v>
      </c>
      <c r="AX1241" s="136">
        <v>4300</v>
      </c>
      <c r="AY1241" s="136">
        <v>4300</v>
      </c>
      <c r="AZ1241" s="149">
        <v>7.6499999999999999E-2</v>
      </c>
      <c r="BA1241" s="149">
        <v>0.1598</v>
      </c>
      <c r="BB1241" s="149">
        <v>0.21060000000000001</v>
      </c>
      <c r="BC1241" s="149">
        <v>0.21060000000000001</v>
      </c>
      <c r="BD1241" s="138">
        <v>6.5000000000000002E-2</v>
      </c>
      <c r="BE1241" s="138"/>
      <c r="BF1241" s="138"/>
      <c r="BG1241" s="136">
        <v>0</v>
      </c>
      <c r="BH1241" s="6">
        <v>5.15</v>
      </c>
      <c r="BI1241" s="6">
        <v>5.15</v>
      </c>
      <c r="BJ1241" s="136">
        <v>42618</v>
      </c>
      <c r="BK1241" s="136">
        <v>3694</v>
      </c>
      <c r="BL1241" s="136">
        <v>791</v>
      </c>
      <c r="BM1241" s="136">
        <v>38133</v>
      </c>
      <c r="BN1241" s="238">
        <v>308857</v>
      </c>
      <c r="BO1241" s="136">
        <v>66188</v>
      </c>
      <c r="BP1241" s="136">
        <v>101205.3772</v>
      </c>
      <c r="BQ1241" s="136">
        <v>32604.694100000001</v>
      </c>
      <c r="BR1241" s="136">
        <v>385111</v>
      </c>
      <c r="BS1241" s="136">
        <v>40421.174299999999</v>
      </c>
      <c r="BT1241" s="136">
        <v>7234.3104000000003</v>
      </c>
      <c r="BU1241" s="136">
        <v>72656</v>
      </c>
    </row>
    <row r="1242" spans="1:73">
      <c r="A1242" s="4" t="s">
        <v>87</v>
      </c>
      <c r="B1242" s="137">
        <v>17</v>
      </c>
      <c r="C1242" s="137">
        <v>2004</v>
      </c>
      <c r="D1242" s="190">
        <v>2734373</v>
      </c>
      <c r="E1242" s="141">
        <v>1383867</v>
      </c>
      <c r="F1242" s="141">
        <v>79840</v>
      </c>
      <c r="G1242" s="191">
        <v>5.5</v>
      </c>
      <c r="H1242" s="211">
        <v>22.402560000000001</v>
      </c>
      <c r="I1242" s="211">
        <v>12.396430000000001</v>
      </c>
      <c r="J1242" s="211">
        <v>4.8165500000000003</v>
      </c>
      <c r="K1242" s="145">
        <v>100272</v>
      </c>
      <c r="L1242" s="198">
        <v>34</v>
      </c>
      <c r="M1242" s="199">
        <v>4.8</v>
      </c>
      <c r="N1242" s="140">
        <v>83860092</v>
      </c>
      <c r="O1242" s="145">
        <v>16810</v>
      </c>
      <c r="P1242" s="145">
        <v>43640</v>
      </c>
      <c r="Q1242" s="145">
        <v>16747</v>
      </c>
      <c r="R1242" s="145">
        <v>169528</v>
      </c>
      <c r="S1242" s="145">
        <v>74193</v>
      </c>
      <c r="T1242" s="145">
        <v>352</v>
      </c>
      <c r="U1242" s="145">
        <v>429</v>
      </c>
      <c r="V1242" s="145">
        <v>497</v>
      </c>
      <c r="W1242" s="145">
        <v>141</v>
      </c>
      <c r="X1242" s="145">
        <v>259</v>
      </c>
      <c r="Y1242" s="145">
        <v>371</v>
      </c>
      <c r="Z1242" s="145">
        <v>471</v>
      </c>
      <c r="AA1242" s="136">
        <f>ROUND((T1242+X1242)-MAX(0.3*(T1242-134-378),0),0)</f>
        <v>611</v>
      </c>
      <c r="AB1242" s="136">
        <f>ROUND((U1242+Y1242)-MAX(0.3*(U1242-134-378),0),0)</f>
        <v>800</v>
      </c>
      <c r="AC1242" s="136">
        <f>ROUND((V1242+Z1242)-MAX(0.3*(V1242-134-378),0),0)</f>
        <v>968</v>
      </c>
      <c r="AD1242" s="203">
        <v>4632.75</v>
      </c>
      <c r="AE1242" s="136">
        <v>564</v>
      </c>
      <c r="AF1242" s="136">
        <v>0</v>
      </c>
      <c r="AG1242" s="136">
        <f>SUM(AE1242:AF1242)</f>
        <v>564</v>
      </c>
      <c r="AH1242" s="136">
        <f>ROUND((AG1242+W1242)-MAX(0.3*(AG1242-134-378),0),0)</f>
        <v>689</v>
      </c>
      <c r="AI1242" s="136">
        <v>304</v>
      </c>
      <c r="AJ1242" s="197">
        <v>11.4</v>
      </c>
      <c r="AK1242" s="136">
        <v>1</v>
      </c>
      <c r="AL1242" s="136">
        <v>45</v>
      </c>
      <c r="AM1242" s="136">
        <v>80</v>
      </c>
      <c r="AN1242" s="6">
        <v>0.36</v>
      </c>
      <c r="AO1242" s="136">
        <v>10</v>
      </c>
      <c r="AP1242" s="136">
        <v>30</v>
      </c>
      <c r="AQ1242" s="6">
        <v>0.25</v>
      </c>
      <c r="AR1242" s="149">
        <v>7.6499999999999999E-2</v>
      </c>
      <c r="AS1242" s="149">
        <v>0.34</v>
      </c>
      <c r="AT1242" s="149">
        <v>0.4</v>
      </c>
      <c r="AU1242" s="149">
        <v>0.4</v>
      </c>
      <c r="AV1242" s="136">
        <v>390</v>
      </c>
      <c r="AW1242" s="136">
        <v>2604</v>
      </c>
      <c r="AX1242" s="136">
        <v>4300</v>
      </c>
      <c r="AY1242" s="136">
        <v>4300</v>
      </c>
      <c r="AZ1242" s="149">
        <v>7.6499999999999999E-2</v>
      </c>
      <c r="BA1242" s="149">
        <v>0.1598</v>
      </c>
      <c r="BB1242" s="149">
        <v>0.21060000000000001</v>
      </c>
      <c r="BC1242" s="149">
        <v>0.21060000000000001</v>
      </c>
      <c r="BD1242" s="138">
        <v>0.15</v>
      </c>
      <c r="BE1242" s="138"/>
      <c r="BF1242" s="138"/>
      <c r="BG1242" s="136">
        <v>1</v>
      </c>
      <c r="BH1242" s="6">
        <v>5.15</v>
      </c>
      <c r="BI1242" s="6">
        <v>2.65</v>
      </c>
      <c r="BJ1242" s="136">
        <v>38476</v>
      </c>
      <c r="BK1242" s="136">
        <v>3393</v>
      </c>
      <c r="BL1242" s="136">
        <v>372</v>
      </c>
      <c r="BM1242" s="136">
        <v>34711</v>
      </c>
      <c r="BN1242" s="238">
        <v>259224</v>
      </c>
      <c r="BO1242" s="136">
        <v>63987</v>
      </c>
      <c r="BP1242" s="136">
        <v>111724.5925</v>
      </c>
      <c r="BQ1242" s="136">
        <v>36058.292399999998</v>
      </c>
      <c r="BR1242" s="136">
        <v>323008</v>
      </c>
      <c r="BS1242" s="136">
        <v>50423.197699999997</v>
      </c>
      <c r="BT1242" s="136">
        <v>9966.8601999999992</v>
      </c>
      <c r="BU1242" s="136">
        <v>78355</v>
      </c>
    </row>
    <row r="1243" spans="1:73">
      <c r="A1243" s="4" t="s">
        <v>88</v>
      </c>
      <c r="B1243" s="137">
        <v>18</v>
      </c>
      <c r="C1243" s="137">
        <v>2004</v>
      </c>
      <c r="D1243" s="190">
        <v>4146101</v>
      </c>
      <c r="E1243" s="141">
        <v>1857816</v>
      </c>
      <c r="F1243" s="141">
        <v>106059</v>
      </c>
      <c r="G1243" s="191">
        <v>5.4</v>
      </c>
      <c r="H1243" s="211">
        <v>23.337409999999998</v>
      </c>
      <c r="I1243" s="211">
        <v>13.58994</v>
      </c>
      <c r="J1243" s="211">
        <v>2.675392</v>
      </c>
      <c r="K1243" s="145">
        <v>135941</v>
      </c>
      <c r="L1243" s="198">
        <v>66</v>
      </c>
      <c r="M1243" s="199">
        <v>6.5</v>
      </c>
      <c r="N1243" s="140">
        <v>115700799</v>
      </c>
      <c r="O1243" s="145">
        <v>129076</v>
      </c>
      <c r="P1243" s="145">
        <v>78174</v>
      </c>
      <c r="Q1243" s="145">
        <v>35629</v>
      </c>
      <c r="R1243" s="145">
        <v>544744</v>
      </c>
      <c r="S1243" s="145">
        <v>230679</v>
      </c>
      <c r="T1243" s="145">
        <v>253</v>
      </c>
      <c r="U1243" s="145">
        <v>289</v>
      </c>
      <c r="V1243" s="145">
        <v>325</v>
      </c>
      <c r="W1243" s="145">
        <v>141</v>
      </c>
      <c r="X1243" s="145">
        <v>259</v>
      </c>
      <c r="Y1243" s="145">
        <v>371</v>
      </c>
      <c r="Z1243" s="145">
        <v>471</v>
      </c>
      <c r="AA1243" s="136">
        <f>ROUND((T1243+X1243)-MAX(0.3*(T1243-134-378),0),0)</f>
        <v>512</v>
      </c>
      <c r="AB1243" s="136">
        <f>ROUND((U1243+Y1243)-MAX(0.3*(U1243-134-378),0),0)</f>
        <v>660</v>
      </c>
      <c r="AC1243" s="136">
        <f>ROUND((V1243+Z1243)-MAX(0.3*(V1243-134-378),0),0)</f>
        <v>796</v>
      </c>
      <c r="AD1243" s="203">
        <v>16479.5</v>
      </c>
      <c r="AE1243" s="136">
        <v>564</v>
      </c>
      <c r="AF1243" s="136">
        <v>0</v>
      </c>
      <c r="AG1243" s="136">
        <f>SUM(AE1243:AF1243)</f>
        <v>564</v>
      </c>
      <c r="AH1243" s="136">
        <f>ROUND((AG1243+W1243)-MAX(0.3*(AG1243-134-378),0),0)</f>
        <v>689</v>
      </c>
      <c r="AI1243" s="136">
        <v>719</v>
      </c>
      <c r="AJ1243" s="197">
        <v>17.7</v>
      </c>
      <c r="AK1243" s="136">
        <v>0</v>
      </c>
      <c r="AL1243" s="136">
        <v>65</v>
      </c>
      <c r="AM1243" s="136">
        <v>35</v>
      </c>
      <c r="AN1243" s="6">
        <v>0.65</v>
      </c>
      <c r="AO1243" s="136">
        <v>16</v>
      </c>
      <c r="AP1243" s="136">
        <v>22</v>
      </c>
      <c r="AQ1243" s="6">
        <v>0.42</v>
      </c>
      <c r="AR1243" s="149">
        <v>7.6499999999999999E-2</v>
      </c>
      <c r="AS1243" s="149">
        <v>0.34</v>
      </c>
      <c r="AT1243" s="149">
        <v>0.4</v>
      </c>
      <c r="AU1243" s="149">
        <v>0.4</v>
      </c>
      <c r="AV1243" s="136">
        <v>390</v>
      </c>
      <c r="AW1243" s="136">
        <v>2604</v>
      </c>
      <c r="AX1243" s="136">
        <v>4300</v>
      </c>
      <c r="AY1243" s="136">
        <v>4300</v>
      </c>
      <c r="AZ1243" s="149">
        <v>7.6499999999999999E-2</v>
      </c>
      <c r="BA1243" s="149">
        <v>0.1598</v>
      </c>
      <c r="BB1243" s="149">
        <v>0.21060000000000001</v>
      </c>
      <c r="BC1243" s="149">
        <v>0.21060000000000001</v>
      </c>
      <c r="BD1243" s="138">
        <v>0</v>
      </c>
      <c r="BE1243" s="138"/>
      <c r="BF1243" s="138"/>
      <c r="BG1243" s="136">
        <v>0</v>
      </c>
      <c r="BH1243" s="6">
        <v>5.15</v>
      </c>
      <c r="BI1243" s="6">
        <v>5.15</v>
      </c>
      <c r="BJ1243" s="136">
        <v>179438</v>
      </c>
      <c r="BK1243" s="136">
        <v>14872</v>
      </c>
      <c r="BL1243" s="136">
        <v>1480</v>
      </c>
      <c r="BM1243" s="136">
        <v>163086</v>
      </c>
      <c r="BN1243" s="238">
        <v>676877</v>
      </c>
      <c r="BO1243" s="136">
        <v>117201</v>
      </c>
      <c r="BP1243" s="136">
        <v>242781.30189999999</v>
      </c>
      <c r="BQ1243" s="136">
        <v>49129.234299999996</v>
      </c>
      <c r="BR1243" s="136">
        <v>528271</v>
      </c>
      <c r="BS1243" s="136">
        <v>141480.2427</v>
      </c>
      <c r="BT1243" s="136">
        <v>19044.091700000001</v>
      </c>
      <c r="BU1243" s="136">
        <v>206666</v>
      </c>
    </row>
    <row r="1244" spans="1:73">
      <c r="A1244" s="4" t="s">
        <v>89</v>
      </c>
      <c r="B1244" s="137">
        <v>19</v>
      </c>
      <c r="C1244" s="137">
        <v>2004</v>
      </c>
      <c r="D1244" s="190">
        <v>4552238</v>
      </c>
      <c r="E1244" s="141">
        <v>1916536</v>
      </c>
      <c r="F1244" s="141">
        <v>120640</v>
      </c>
      <c r="G1244" s="191">
        <v>5.9</v>
      </c>
      <c r="H1244" s="211">
        <v>22.278210000000001</v>
      </c>
      <c r="I1244" s="211">
        <v>13.841419999999999</v>
      </c>
      <c r="J1244" s="211">
        <v>2.9574799999999999</v>
      </c>
      <c r="K1244" s="145">
        <v>172825</v>
      </c>
      <c r="L1244" s="198">
        <v>77</v>
      </c>
      <c r="M1244" s="199">
        <v>6.4</v>
      </c>
      <c r="N1244" s="140">
        <v>125152478</v>
      </c>
      <c r="O1244" s="145">
        <v>39870</v>
      </c>
      <c r="P1244" s="145">
        <v>45506</v>
      </c>
      <c r="Q1244" s="145">
        <v>18777</v>
      </c>
      <c r="R1244" s="145">
        <v>705700</v>
      </c>
      <c r="S1244" s="145">
        <v>274130</v>
      </c>
      <c r="T1244" s="145">
        <v>188</v>
      </c>
      <c r="U1244" s="145">
        <v>240</v>
      </c>
      <c r="V1244" s="145">
        <v>284</v>
      </c>
      <c r="W1244" s="145">
        <v>141</v>
      </c>
      <c r="X1244" s="145">
        <v>259</v>
      </c>
      <c r="Y1244" s="145">
        <v>371</v>
      </c>
      <c r="Z1244" s="145">
        <v>471</v>
      </c>
      <c r="AA1244" s="136">
        <f>ROUND((T1244+X1244)-MAX(0.3*(T1244-134-378),0),0)</f>
        <v>447</v>
      </c>
      <c r="AB1244" s="136">
        <f>ROUND((U1244+Y1244)-MAX(0.3*(U1244-134-378),0),0)</f>
        <v>611</v>
      </c>
      <c r="AC1244" s="136">
        <f>ROUND((V1244+Z1244)-MAX(0.3*(V1244-134-378),0),0)</f>
        <v>755</v>
      </c>
      <c r="AD1244" s="203">
        <v>10699.75</v>
      </c>
      <c r="AE1244" s="136">
        <v>564</v>
      </c>
      <c r="AF1244" s="136">
        <v>0</v>
      </c>
      <c r="AG1244" s="136">
        <f>SUM(AE1244:AF1244)</f>
        <v>564</v>
      </c>
      <c r="AH1244" s="136">
        <f>ROUND((AG1244+W1244)-MAX(0.3*(AG1244-134-378),0),0)</f>
        <v>689</v>
      </c>
      <c r="AI1244" s="136">
        <v>737</v>
      </c>
      <c r="AJ1244" s="197">
        <v>16.7</v>
      </c>
      <c r="AK1244" s="136">
        <v>1</v>
      </c>
      <c r="AL1244" s="136">
        <v>70</v>
      </c>
      <c r="AM1244" s="136">
        <v>34</v>
      </c>
      <c r="AN1244" s="6">
        <v>0.67</v>
      </c>
      <c r="AO1244" s="136">
        <v>23</v>
      </c>
      <c r="AP1244" s="136">
        <v>15</v>
      </c>
      <c r="AQ1244" s="6">
        <v>0.61</v>
      </c>
      <c r="AR1244" s="149">
        <v>7.6499999999999999E-2</v>
      </c>
      <c r="AS1244" s="149">
        <v>0.34</v>
      </c>
      <c r="AT1244" s="149">
        <v>0.4</v>
      </c>
      <c r="AU1244" s="149">
        <v>0.4</v>
      </c>
      <c r="AV1244" s="136">
        <v>390</v>
      </c>
      <c r="AW1244" s="136">
        <v>2604</v>
      </c>
      <c r="AX1244" s="136">
        <v>4300</v>
      </c>
      <c r="AY1244" s="136">
        <v>4300</v>
      </c>
      <c r="AZ1244" s="149">
        <v>7.6499999999999999E-2</v>
      </c>
      <c r="BA1244" s="149">
        <v>0.1598</v>
      </c>
      <c r="BB1244" s="149">
        <v>0.21060000000000001</v>
      </c>
      <c r="BC1244" s="149">
        <v>0.21060000000000001</v>
      </c>
      <c r="BD1244" s="138">
        <v>0</v>
      </c>
      <c r="BE1244" s="138"/>
      <c r="BF1244" s="138"/>
      <c r="BG1244" s="136">
        <v>0</v>
      </c>
      <c r="BH1244" s="6">
        <v>5.15</v>
      </c>
      <c r="BI1244" s="6">
        <v>5.15</v>
      </c>
      <c r="BJ1244" s="136">
        <v>169549</v>
      </c>
      <c r="BK1244" s="136">
        <v>19604</v>
      </c>
      <c r="BL1244" s="136">
        <v>1738</v>
      </c>
      <c r="BM1244" s="136">
        <v>148207</v>
      </c>
      <c r="BN1244" s="238">
        <v>957556</v>
      </c>
      <c r="BO1244" s="136">
        <v>141661</v>
      </c>
      <c r="BP1244" s="136">
        <v>360252.0208</v>
      </c>
      <c r="BQ1244" s="136">
        <v>51769.067300000002</v>
      </c>
      <c r="BR1244" s="136">
        <v>629519</v>
      </c>
      <c r="BS1244" s="136">
        <v>193706.51819999999</v>
      </c>
      <c r="BT1244" s="136">
        <v>17176.305499999999</v>
      </c>
      <c r="BU1244" s="136">
        <v>245984</v>
      </c>
    </row>
    <row r="1245" spans="1:73">
      <c r="A1245" s="4" t="s">
        <v>90</v>
      </c>
      <c r="B1245" s="137">
        <v>20</v>
      </c>
      <c r="C1245" s="137">
        <v>2004</v>
      </c>
      <c r="D1245" s="190">
        <v>1313688</v>
      </c>
      <c r="E1245" s="141">
        <v>654161</v>
      </c>
      <c r="F1245" s="141">
        <v>31839</v>
      </c>
      <c r="G1245" s="191">
        <v>4.5999999999999996</v>
      </c>
      <c r="H1245" s="211">
        <v>20.147349999999999</v>
      </c>
      <c r="I1245" s="211">
        <v>11.916270000000001</v>
      </c>
      <c r="J1245" s="211">
        <v>4.1324620000000003</v>
      </c>
      <c r="K1245" s="145">
        <v>44913</v>
      </c>
      <c r="L1245" s="198">
        <v>7</v>
      </c>
      <c r="M1245" s="199">
        <v>2.4</v>
      </c>
      <c r="N1245" s="140">
        <v>42132540</v>
      </c>
      <c r="O1245" s="145">
        <v>15099</v>
      </c>
      <c r="P1245" s="145">
        <v>26651</v>
      </c>
      <c r="Q1245" s="145">
        <v>9713</v>
      </c>
      <c r="R1245" s="145">
        <v>141929</v>
      </c>
      <c r="S1245" s="145">
        <v>72197</v>
      </c>
      <c r="T1245" s="145">
        <v>363</v>
      </c>
      <c r="U1245" s="145">
        <v>485</v>
      </c>
      <c r="V1245" s="145">
        <v>611</v>
      </c>
      <c r="W1245" s="145">
        <v>141</v>
      </c>
      <c r="X1245" s="145">
        <v>259</v>
      </c>
      <c r="Y1245" s="145">
        <v>371</v>
      </c>
      <c r="Z1245" s="145">
        <v>471</v>
      </c>
      <c r="AA1245" s="136">
        <f>ROUND((T1245+X1245)-MAX(0.3*(T1245-134-378),0),0)</f>
        <v>622</v>
      </c>
      <c r="AB1245" s="136">
        <f>ROUND((U1245+Y1245)-MAX(0.3*(U1245-134-378),0),0)</f>
        <v>856</v>
      </c>
      <c r="AC1245" s="136">
        <f>ROUND((V1245+Z1245)-MAX(0.3*(V1245-134-378),0),0)</f>
        <v>1052</v>
      </c>
      <c r="AD1245" s="203">
        <v>2361.1666666666665</v>
      </c>
      <c r="AE1245" s="136">
        <v>564</v>
      </c>
      <c r="AF1245" s="136">
        <v>10</v>
      </c>
      <c r="AG1245" s="136">
        <f>SUM(AE1245:AF1245)</f>
        <v>574</v>
      </c>
      <c r="AH1245" s="136">
        <f>ROUND((AG1245+W1245)-MAX(0.3*(AG1245-134-378),0),0)</f>
        <v>696</v>
      </c>
      <c r="AI1245" s="136">
        <v>150</v>
      </c>
      <c r="AJ1245" s="197">
        <v>11.6</v>
      </c>
      <c r="AK1245" s="136">
        <v>1</v>
      </c>
      <c r="AL1245" s="136">
        <v>80</v>
      </c>
      <c r="AM1245" s="136">
        <v>67</v>
      </c>
      <c r="AN1245" s="6">
        <v>0.54</v>
      </c>
      <c r="AO1245" s="136">
        <v>18</v>
      </c>
      <c r="AP1245" s="136">
        <v>17</v>
      </c>
      <c r="AQ1245" s="6">
        <v>0.51</v>
      </c>
      <c r="AR1245" s="149">
        <v>7.6499999999999999E-2</v>
      </c>
      <c r="AS1245" s="149">
        <v>0.34</v>
      </c>
      <c r="AT1245" s="149">
        <v>0.4</v>
      </c>
      <c r="AU1245" s="149">
        <v>0.4</v>
      </c>
      <c r="AV1245" s="136">
        <v>390</v>
      </c>
      <c r="AW1245" s="136">
        <v>2604</v>
      </c>
      <c r="AX1245" s="136">
        <v>4300</v>
      </c>
      <c r="AY1245" s="136">
        <v>4300</v>
      </c>
      <c r="AZ1245" s="149">
        <v>7.6499999999999999E-2</v>
      </c>
      <c r="BA1245" s="149">
        <v>0.1598</v>
      </c>
      <c r="BB1245" s="149">
        <v>0.21060000000000001</v>
      </c>
      <c r="BC1245" s="149">
        <v>0.21060000000000001</v>
      </c>
      <c r="BD1245" s="138">
        <v>4.9200000000000001E-2</v>
      </c>
      <c r="BE1245" s="138"/>
      <c r="BF1245" s="138"/>
      <c r="BG1245" s="136">
        <v>0</v>
      </c>
      <c r="BH1245" s="6">
        <v>5.15</v>
      </c>
      <c r="BI1245" s="6">
        <v>6.35</v>
      </c>
      <c r="BJ1245" s="136">
        <v>31641</v>
      </c>
      <c r="BK1245" s="136">
        <v>2589</v>
      </c>
      <c r="BL1245" s="136">
        <v>216</v>
      </c>
      <c r="BM1245" s="136">
        <v>28836</v>
      </c>
      <c r="BN1245" s="238">
        <v>258051</v>
      </c>
      <c r="BO1245" s="136">
        <v>22916</v>
      </c>
      <c r="BP1245" s="136">
        <v>39123.133699999998</v>
      </c>
      <c r="BQ1245" s="136">
        <v>10458.3259</v>
      </c>
      <c r="BR1245" s="136">
        <v>106064</v>
      </c>
      <c r="BS1245" s="136">
        <v>17195.3943</v>
      </c>
      <c r="BT1245" s="136">
        <v>2946.4288000000001</v>
      </c>
      <c r="BU1245" s="136">
        <v>29070</v>
      </c>
    </row>
    <row r="1246" spans="1:73">
      <c r="A1246" s="4" t="s">
        <v>91</v>
      </c>
      <c r="B1246" s="137">
        <v>21</v>
      </c>
      <c r="C1246" s="137">
        <v>2004</v>
      </c>
      <c r="D1246" s="190">
        <v>5546935</v>
      </c>
      <c r="E1246" s="141">
        <v>2766475</v>
      </c>
      <c r="F1246" s="141">
        <v>122849</v>
      </c>
      <c r="G1246" s="191">
        <v>4.3</v>
      </c>
      <c r="H1246" s="211">
        <v>19.82911</v>
      </c>
      <c r="I1246" s="211">
        <v>11.01928</v>
      </c>
      <c r="J1246" s="211">
        <v>3.5922100000000001</v>
      </c>
      <c r="K1246" s="145">
        <v>248001</v>
      </c>
      <c r="L1246" s="198">
        <v>69</v>
      </c>
      <c r="M1246" s="199">
        <v>4.8</v>
      </c>
      <c r="N1246" s="140">
        <v>230472764</v>
      </c>
      <c r="O1246" s="145">
        <v>400592</v>
      </c>
      <c r="P1246" s="145">
        <v>60611</v>
      </c>
      <c r="Q1246" s="145">
        <v>25430</v>
      </c>
      <c r="R1246" s="145">
        <v>273872</v>
      </c>
      <c r="S1246" s="145">
        <v>124108</v>
      </c>
      <c r="T1246" s="145">
        <v>376</v>
      </c>
      <c r="U1246" s="145">
        <v>477</v>
      </c>
      <c r="V1246" s="145">
        <v>577</v>
      </c>
      <c r="W1246" s="145">
        <v>141</v>
      </c>
      <c r="X1246" s="145">
        <v>259</v>
      </c>
      <c r="Y1246" s="145">
        <v>371</v>
      </c>
      <c r="Z1246" s="145">
        <v>471</v>
      </c>
      <c r="AA1246" s="136">
        <f>ROUND((T1246+X1246)-MAX(0.3*(T1246-134-378),0),0)</f>
        <v>635</v>
      </c>
      <c r="AB1246" s="136">
        <f>ROUND((U1246+Y1246)-MAX(0.3*(U1246-134-378),0),0)</f>
        <v>848</v>
      </c>
      <c r="AC1246" s="136">
        <f>ROUND((V1246+Z1246)-MAX(0.3*(V1246-134-378),0),0)</f>
        <v>1029</v>
      </c>
      <c r="AD1246" s="203">
        <v>8971.6666666666661</v>
      </c>
      <c r="AE1246" s="136">
        <v>564</v>
      </c>
      <c r="AF1246" s="136">
        <v>0</v>
      </c>
      <c r="AG1246" s="136">
        <f>SUM(AE1246:AF1246)</f>
        <v>564</v>
      </c>
      <c r="AH1246" s="136">
        <f>ROUND((AG1246+W1246)-MAX(0.3*(AG1246-134-378),0),0)</f>
        <v>689</v>
      </c>
      <c r="AI1246" s="136">
        <v>545</v>
      </c>
      <c r="AJ1246" s="197">
        <v>9.8000000000000007</v>
      </c>
      <c r="AK1246" s="136">
        <v>0</v>
      </c>
      <c r="AL1246" s="136">
        <v>98</v>
      </c>
      <c r="AM1246" s="136">
        <v>43</v>
      </c>
      <c r="AN1246" s="6">
        <v>0.7</v>
      </c>
      <c r="AO1246" s="136">
        <v>33</v>
      </c>
      <c r="AP1246" s="136">
        <v>14</v>
      </c>
      <c r="AQ1246" s="6">
        <v>0.7</v>
      </c>
      <c r="AR1246" s="149">
        <v>7.6499999999999999E-2</v>
      </c>
      <c r="AS1246" s="149">
        <v>0.34</v>
      </c>
      <c r="AT1246" s="149">
        <v>0.4</v>
      </c>
      <c r="AU1246" s="149">
        <v>0.4</v>
      </c>
      <c r="AV1246" s="136">
        <v>390</v>
      </c>
      <c r="AW1246" s="136">
        <v>2604</v>
      </c>
      <c r="AX1246" s="136">
        <v>4300</v>
      </c>
      <c r="AY1246" s="136">
        <v>4300</v>
      </c>
      <c r="AZ1246" s="149">
        <v>7.6499999999999999E-2</v>
      </c>
      <c r="BA1246" s="149">
        <v>0.1598</v>
      </c>
      <c r="BB1246" s="149">
        <v>0.21060000000000001</v>
      </c>
      <c r="BC1246" s="149">
        <v>0.21060000000000001</v>
      </c>
      <c r="BD1246" s="138">
        <v>0.2</v>
      </c>
      <c r="BE1246" s="138"/>
      <c r="BF1246" s="138"/>
      <c r="BG1246" s="136">
        <v>1</v>
      </c>
      <c r="BH1246" s="6">
        <v>5.15</v>
      </c>
      <c r="BI1246" s="6">
        <v>5.15</v>
      </c>
      <c r="BJ1246" s="136">
        <v>92776</v>
      </c>
      <c r="BK1246" s="136">
        <v>15379</v>
      </c>
      <c r="BL1246" s="136">
        <v>688</v>
      </c>
      <c r="BM1246" s="136">
        <v>76709</v>
      </c>
      <c r="BN1246" s="238">
        <v>694272</v>
      </c>
      <c r="BO1246" s="136">
        <v>107542</v>
      </c>
      <c r="BP1246" s="136">
        <v>171880.97010000001</v>
      </c>
      <c r="BQ1246" s="136">
        <v>45429.454400000002</v>
      </c>
      <c r="BR1246" s="136">
        <v>426182</v>
      </c>
      <c r="BS1246" s="136">
        <v>74265.948499999999</v>
      </c>
      <c r="BT1246" s="136">
        <v>14003.2472</v>
      </c>
      <c r="BU1246" s="136">
        <v>118701</v>
      </c>
    </row>
    <row r="1247" spans="1:73">
      <c r="A1247" s="4" t="s">
        <v>92</v>
      </c>
      <c r="B1247" s="137">
        <v>22</v>
      </c>
      <c r="C1247" s="137">
        <v>2004</v>
      </c>
      <c r="D1247" s="190">
        <v>6412281</v>
      </c>
      <c r="E1247" s="141">
        <v>3220838</v>
      </c>
      <c r="F1247" s="141">
        <v>174673</v>
      </c>
      <c r="G1247" s="191">
        <v>5.0999999999999996</v>
      </c>
      <c r="H1247" s="211">
        <v>16.001989999999999</v>
      </c>
      <c r="I1247" s="211">
        <v>9.0999040000000004</v>
      </c>
      <c r="J1247" s="211">
        <v>2.6511230000000001</v>
      </c>
      <c r="K1247" s="145">
        <v>332069</v>
      </c>
      <c r="L1247" s="198">
        <v>37</v>
      </c>
      <c r="M1247" s="199">
        <v>2.2999999999999998</v>
      </c>
      <c r="N1247" s="140">
        <v>274807343</v>
      </c>
      <c r="O1247" s="145">
        <v>101554</v>
      </c>
      <c r="P1247" s="145">
        <v>107630</v>
      </c>
      <c r="Q1247" s="145">
        <v>49753</v>
      </c>
      <c r="R1247" s="145">
        <v>334939</v>
      </c>
      <c r="S1247" s="145">
        <v>154543</v>
      </c>
      <c r="T1247" s="145">
        <v>518</v>
      </c>
      <c r="U1247" s="145">
        <v>618</v>
      </c>
      <c r="V1247" s="145">
        <v>713</v>
      </c>
      <c r="W1247" s="145">
        <v>141</v>
      </c>
      <c r="X1247" s="145">
        <v>259</v>
      </c>
      <c r="Y1247" s="145">
        <v>371</v>
      </c>
      <c r="Z1247" s="145">
        <v>471</v>
      </c>
      <c r="AA1247" s="136">
        <f>ROUND((T1247+X1247)-MAX(0.3*(T1247-134-378),0),0)</f>
        <v>775</v>
      </c>
      <c r="AB1247" s="136">
        <f>ROUND((U1247+Y1247)-MAX(0.3*(U1247-134-378),0),0)</f>
        <v>957</v>
      </c>
      <c r="AC1247" s="136">
        <f>ROUND((V1247+Z1247)-MAX(0.3*(V1247-134-378),0),0)</f>
        <v>1124</v>
      </c>
      <c r="AD1247" s="203">
        <v>18158.416666666668</v>
      </c>
      <c r="AE1247" s="136">
        <v>564</v>
      </c>
      <c r="AF1247" s="136">
        <v>129</v>
      </c>
      <c r="AG1247" s="136">
        <f>SUM(AE1247:AF1247)</f>
        <v>693</v>
      </c>
      <c r="AH1247" s="136">
        <f>ROUND((AG1247+W1247)-MAX(0.3*(AG1247-134-378),0),0)</f>
        <v>780</v>
      </c>
      <c r="AI1247" s="136">
        <v>586</v>
      </c>
      <c r="AJ1247" s="197">
        <v>9.1999999999999993</v>
      </c>
      <c r="AK1247" s="136">
        <v>0</v>
      </c>
      <c r="AL1247" s="136">
        <v>135</v>
      </c>
      <c r="AM1247" s="136">
        <v>23</v>
      </c>
      <c r="AN1247" s="6">
        <v>0.85</v>
      </c>
      <c r="AO1247" s="136">
        <v>34</v>
      </c>
      <c r="AP1247" s="136">
        <v>6</v>
      </c>
      <c r="AQ1247" s="6">
        <v>0.85</v>
      </c>
      <c r="AR1247" s="149">
        <v>7.6499999999999999E-2</v>
      </c>
      <c r="AS1247" s="149">
        <v>0.34</v>
      </c>
      <c r="AT1247" s="149">
        <v>0.4</v>
      </c>
      <c r="AU1247" s="149">
        <v>0.4</v>
      </c>
      <c r="AV1247" s="136">
        <v>390</v>
      </c>
      <c r="AW1247" s="136">
        <v>2604</v>
      </c>
      <c r="AX1247" s="136">
        <v>4300</v>
      </c>
      <c r="AY1247" s="136">
        <v>4300</v>
      </c>
      <c r="AZ1247" s="149">
        <v>7.6499999999999999E-2</v>
      </c>
      <c r="BA1247" s="149">
        <v>0.1598</v>
      </c>
      <c r="BB1247" s="149">
        <v>0.21060000000000001</v>
      </c>
      <c r="BC1247" s="149">
        <v>0.21060000000000001</v>
      </c>
      <c r="BD1247" s="138">
        <v>0.15</v>
      </c>
      <c r="BE1247" s="138"/>
      <c r="BF1247" s="138"/>
      <c r="BG1247" s="136">
        <v>1</v>
      </c>
      <c r="BH1247" s="6">
        <v>5.15</v>
      </c>
      <c r="BI1247" s="6">
        <v>6.75</v>
      </c>
      <c r="BJ1247" s="136">
        <v>169205</v>
      </c>
      <c r="BK1247" s="136">
        <v>44272</v>
      </c>
      <c r="BL1247" s="136">
        <v>3952</v>
      </c>
      <c r="BM1247" s="136">
        <v>120981</v>
      </c>
      <c r="BN1247" s="238">
        <v>963577</v>
      </c>
      <c r="BO1247" s="136">
        <v>115657</v>
      </c>
      <c r="BP1247" s="136">
        <v>191047.55710000001</v>
      </c>
      <c r="BQ1247" s="136">
        <v>35347.852899999998</v>
      </c>
      <c r="BR1247" s="136">
        <v>548522</v>
      </c>
      <c r="BS1247" s="136">
        <v>90995.164600000004</v>
      </c>
      <c r="BT1247" s="136">
        <v>7352.0938999999998</v>
      </c>
      <c r="BU1247" s="136">
        <v>117222</v>
      </c>
    </row>
    <row r="1248" spans="1:73">
      <c r="A1248" s="4" t="s">
        <v>93</v>
      </c>
      <c r="B1248" s="137">
        <v>23</v>
      </c>
      <c r="C1248" s="137">
        <v>2004</v>
      </c>
      <c r="D1248" s="190">
        <v>10055315</v>
      </c>
      <c r="E1248" s="141">
        <v>4705591</v>
      </c>
      <c r="F1248" s="141">
        <v>356785</v>
      </c>
      <c r="G1248" s="191">
        <v>7</v>
      </c>
      <c r="H1248" s="211">
        <v>21.24042</v>
      </c>
      <c r="I1248" s="211">
        <v>13.603389999999999</v>
      </c>
      <c r="J1248" s="211">
        <v>4.2457070000000003</v>
      </c>
      <c r="K1248" s="145">
        <v>384009</v>
      </c>
      <c r="L1248" s="198">
        <v>112</v>
      </c>
      <c r="M1248" s="199">
        <v>4.2</v>
      </c>
      <c r="N1248" s="140">
        <v>323453268</v>
      </c>
      <c r="O1248" s="145">
        <v>71129</v>
      </c>
      <c r="P1248" s="145">
        <v>212182</v>
      </c>
      <c r="Q1248" s="145">
        <v>79432</v>
      </c>
      <c r="R1248" s="145">
        <v>943713</v>
      </c>
      <c r="S1248" s="145">
        <v>412666</v>
      </c>
      <c r="T1248" s="145">
        <v>371</v>
      </c>
      <c r="U1248" s="145">
        <v>459</v>
      </c>
      <c r="V1248" s="145">
        <v>563</v>
      </c>
      <c r="W1248" s="145">
        <v>141</v>
      </c>
      <c r="X1248" s="145">
        <v>259</v>
      </c>
      <c r="Y1248" s="145">
        <v>371</v>
      </c>
      <c r="Z1248" s="145">
        <v>471</v>
      </c>
      <c r="AA1248" s="136">
        <f>ROUND((T1248+X1248)-MAX(0.3*(T1248-134-378),0),0)</f>
        <v>630</v>
      </c>
      <c r="AB1248" s="136">
        <f>ROUND((U1248+Y1248)-MAX(0.3*(U1248-134-378),0),0)</f>
        <v>830</v>
      </c>
      <c r="AC1248" s="136">
        <f>ROUND((V1248+Z1248)-MAX(0.3*(V1248-134-378),0),0)</f>
        <v>1019</v>
      </c>
      <c r="AD1248" s="203">
        <v>26382</v>
      </c>
      <c r="AE1248" s="136">
        <v>564</v>
      </c>
      <c r="AF1248" s="136">
        <v>14</v>
      </c>
      <c r="AG1248" s="136">
        <f>SUM(AE1248:AF1248)</f>
        <v>578</v>
      </c>
      <c r="AH1248" s="136">
        <f>ROUND((AG1248+W1248)-MAX(0.3*(AG1248-134-378),0),0)</f>
        <v>699</v>
      </c>
      <c r="AI1248" s="136">
        <v>1320</v>
      </c>
      <c r="AJ1248" s="197">
        <v>13.3</v>
      </c>
      <c r="AK1248" s="136">
        <v>1</v>
      </c>
      <c r="AL1248" s="136">
        <v>62</v>
      </c>
      <c r="AM1248" s="136">
        <v>47</v>
      </c>
      <c r="AN1248" s="6">
        <v>0.56999999999999995</v>
      </c>
      <c r="AO1248" s="136">
        <v>16</v>
      </c>
      <c r="AP1248" s="136">
        <v>22</v>
      </c>
      <c r="AQ1248" s="6">
        <v>0.42</v>
      </c>
      <c r="AR1248" s="149">
        <v>7.6499999999999999E-2</v>
      </c>
      <c r="AS1248" s="149">
        <v>0.34</v>
      </c>
      <c r="AT1248" s="149">
        <v>0.4</v>
      </c>
      <c r="AU1248" s="149">
        <v>0.4</v>
      </c>
      <c r="AV1248" s="136">
        <v>390</v>
      </c>
      <c r="AW1248" s="136">
        <v>2604</v>
      </c>
      <c r="AX1248" s="136">
        <v>4300</v>
      </c>
      <c r="AY1248" s="136">
        <v>4300</v>
      </c>
      <c r="AZ1248" s="149">
        <v>7.6499999999999999E-2</v>
      </c>
      <c r="BA1248" s="149">
        <v>0.1598</v>
      </c>
      <c r="BB1248" s="149">
        <v>0.21060000000000001</v>
      </c>
      <c r="BC1248" s="149">
        <v>0.21060000000000001</v>
      </c>
      <c r="BD1248" s="138">
        <v>0</v>
      </c>
      <c r="BE1248" s="138"/>
      <c r="BF1248" s="138"/>
      <c r="BG1248" s="136">
        <v>0</v>
      </c>
      <c r="BH1248" s="6">
        <v>5.15</v>
      </c>
      <c r="BI1248" s="6">
        <v>5.15</v>
      </c>
      <c r="BJ1248" s="136">
        <v>219337</v>
      </c>
      <c r="BK1248" s="136">
        <v>17131</v>
      </c>
      <c r="BL1248" s="136">
        <v>1788</v>
      </c>
      <c r="BM1248" s="136">
        <v>200418</v>
      </c>
      <c r="BN1248" s="238">
        <v>1441452</v>
      </c>
      <c r="BO1248" s="136">
        <v>222077</v>
      </c>
      <c r="BP1248" s="136">
        <v>378313.68219999998</v>
      </c>
      <c r="BQ1248" s="136">
        <v>73659.151400000002</v>
      </c>
      <c r="BR1248" s="136">
        <v>858209</v>
      </c>
      <c r="BS1248" s="136">
        <v>165973.859</v>
      </c>
      <c r="BT1248" s="136">
        <v>16411.3763</v>
      </c>
      <c r="BU1248" s="136">
        <v>222716</v>
      </c>
    </row>
    <row r="1249" spans="1:73">
      <c r="A1249" s="4" t="s">
        <v>94</v>
      </c>
      <c r="B1249" s="137">
        <v>24</v>
      </c>
      <c r="C1249" s="137">
        <v>2004</v>
      </c>
      <c r="D1249" s="190">
        <v>5087713</v>
      </c>
      <c r="E1249" s="141">
        <v>2745615</v>
      </c>
      <c r="F1249" s="141">
        <v>134813</v>
      </c>
      <c r="G1249" s="191">
        <v>4.7</v>
      </c>
      <c r="H1249" s="211">
        <v>13.871420000000001</v>
      </c>
      <c r="I1249" s="211">
        <v>6.7756930000000004</v>
      </c>
      <c r="J1249" s="211">
        <v>2.706213</v>
      </c>
      <c r="K1249" s="145">
        <v>232400</v>
      </c>
      <c r="L1249" s="198">
        <v>50</v>
      </c>
      <c r="M1249" s="199">
        <v>3.8</v>
      </c>
      <c r="N1249" s="140">
        <v>188490101</v>
      </c>
      <c r="O1249" s="145">
        <v>106033</v>
      </c>
      <c r="P1249" s="145">
        <v>88302</v>
      </c>
      <c r="Q1249" s="145">
        <v>34340</v>
      </c>
      <c r="R1249" s="145">
        <v>247465</v>
      </c>
      <c r="S1249" s="145">
        <v>116873</v>
      </c>
      <c r="T1249" s="145">
        <v>437</v>
      </c>
      <c r="U1249" s="145">
        <v>532</v>
      </c>
      <c r="V1249" s="145">
        <v>621</v>
      </c>
      <c r="W1249" s="145">
        <v>141</v>
      </c>
      <c r="X1249" s="145">
        <v>259</v>
      </c>
      <c r="Y1249" s="145">
        <v>371</v>
      </c>
      <c r="Z1249" s="145">
        <v>471</v>
      </c>
      <c r="AA1249" s="136">
        <f>ROUND((T1249+X1249)-MAX(0.3*(T1249-134-378),0),0)</f>
        <v>696</v>
      </c>
      <c r="AB1249" s="136">
        <f>ROUND((U1249+Y1249)-MAX(0.3*(U1249-134-378),0),0)</f>
        <v>897</v>
      </c>
      <c r="AC1249" s="136">
        <f>ROUND((V1249+Z1249)-MAX(0.3*(V1249-134-378),0),0)</f>
        <v>1059</v>
      </c>
      <c r="AD1249" s="203">
        <v>9224.75</v>
      </c>
      <c r="AE1249" s="136">
        <v>564</v>
      </c>
      <c r="AF1249" s="136">
        <v>81</v>
      </c>
      <c r="AG1249" s="136">
        <f>SUM(AE1249:AF1249)</f>
        <v>645</v>
      </c>
      <c r="AH1249" s="136">
        <f>ROUND((AG1249+W1249)-MAX(0.3*(AG1249-134-378),0),0)</f>
        <v>746</v>
      </c>
      <c r="AI1249" s="136">
        <v>358</v>
      </c>
      <c r="AJ1249" s="197">
        <v>7</v>
      </c>
      <c r="AK1249" s="136">
        <v>0</v>
      </c>
      <c r="AL1249" s="136">
        <v>53</v>
      </c>
      <c r="AM1249" s="136">
        <v>80</v>
      </c>
      <c r="AN1249" s="6">
        <v>0.4</v>
      </c>
      <c r="AO1249" s="136">
        <v>35</v>
      </c>
      <c r="AP1249" s="136">
        <v>31</v>
      </c>
      <c r="AQ1249" s="6">
        <v>0.53</v>
      </c>
      <c r="AR1249" s="149">
        <v>7.6499999999999999E-2</v>
      </c>
      <c r="AS1249" s="149">
        <v>0.34</v>
      </c>
      <c r="AT1249" s="149">
        <v>0.4</v>
      </c>
      <c r="AU1249" s="149">
        <v>0.4</v>
      </c>
      <c r="AV1249" s="136">
        <v>390</v>
      </c>
      <c r="AW1249" s="136">
        <v>2604</v>
      </c>
      <c r="AX1249" s="136">
        <v>4300</v>
      </c>
      <c r="AY1249" s="136">
        <v>4300</v>
      </c>
      <c r="AZ1249" s="149">
        <v>7.6499999999999999E-2</v>
      </c>
      <c r="BA1249" s="149">
        <v>0.1598</v>
      </c>
      <c r="BB1249" s="149">
        <v>0.21060000000000001</v>
      </c>
      <c r="BC1249" s="149">
        <v>0.21060000000000001</v>
      </c>
      <c r="BD1249" s="138">
        <v>0.33</v>
      </c>
      <c r="BE1249" s="138"/>
      <c r="BF1249" s="138"/>
      <c r="BG1249" s="136">
        <v>1</v>
      </c>
      <c r="BH1249" s="6">
        <v>5.15</v>
      </c>
      <c r="BI1249" s="6">
        <v>5.15</v>
      </c>
      <c r="BJ1249" s="136">
        <v>70745</v>
      </c>
      <c r="BK1249" s="136">
        <v>9865</v>
      </c>
      <c r="BL1249" s="136">
        <v>719</v>
      </c>
      <c r="BM1249" s="136">
        <v>60161</v>
      </c>
      <c r="BN1249" s="238">
        <v>573575</v>
      </c>
      <c r="BO1249" s="136">
        <v>116677</v>
      </c>
      <c r="BP1249" s="136">
        <v>154599.15299999999</v>
      </c>
      <c r="BQ1249" s="136">
        <v>50396.944000000003</v>
      </c>
      <c r="BR1249" s="136">
        <v>583455</v>
      </c>
      <c r="BS1249" s="136">
        <v>67546.5821</v>
      </c>
      <c r="BT1249" s="136">
        <v>15065.0947</v>
      </c>
      <c r="BU1249" s="136">
        <v>121495</v>
      </c>
    </row>
    <row r="1250" spans="1:73">
      <c r="A1250" s="4" t="s">
        <v>95</v>
      </c>
      <c r="B1250" s="137">
        <v>25</v>
      </c>
      <c r="C1250" s="137">
        <v>2004</v>
      </c>
      <c r="D1250" s="190">
        <v>2889010</v>
      </c>
      <c r="E1250" s="141">
        <v>1232187</v>
      </c>
      <c r="F1250" s="141">
        <v>80915</v>
      </c>
      <c r="G1250" s="191">
        <v>6.2</v>
      </c>
      <c r="H1250" s="211">
        <v>32.187289999999997</v>
      </c>
      <c r="I1250" s="211">
        <v>20.26577</v>
      </c>
      <c r="J1250" s="211">
        <v>4.3871460000000004</v>
      </c>
      <c r="K1250" s="145">
        <v>78326</v>
      </c>
      <c r="L1250" s="198">
        <v>71</v>
      </c>
      <c r="M1250" s="199">
        <v>8.8000000000000007</v>
      </c>
      <c r="N1250" s="140">
        <v>72400140</v>
      </c>
      <c r="O1250" s="145">
        <v>28081</v>
      </c>
      <c r="P1250" s="145">
        <v>42459</v>
      </c>
      <c r="Q1250" s="145">
        <v>18795</v>
      </c>
      <c r="R1250" s="145">
        <v>376864</v>
      </c>
      <c r="S1250" s="145">
        <v>151678</v>
      </c>
      <c r="T1250" s="145">
        <v>146</v>
      </c>
      <c r="U1250" s="145">
        <v>170</v>
      </c>
      <c r="V1250" s="145">
        <v>194</v>
      </c>
      <c r="W1250" s="145">
        <v>141</v>
      </c>
      <c r="X1250" s="145">
        <v>259</v>
      </c>
      <c r="Y1250" s="145">
        <v>371</v>
      </c>
      <c r="Z1250" s="145">
        <v>471</v>
      </c>
      <c r="AA1250" s="136">
        <f>ROUND((T1250+X1250)-MAX(0.3*(T1250-134-378),0),0)</f>
        <v>405</v>
      </c>
      <c r="AB1250" s="136">
        <f>ROUND((U1250+Y1250)-MAX(0.3*(U1250-134-378),0),0)</f>
        <v>541</v>
      </c>
      <c r="AC1250" s="136">
        <f>ROUND((V1250+Z1250)-MAX(0.3*(V1250-134-378),0),0)</f>
        <v>665</v>
      </c>
      <c r="AD1250" s="203">
        <v>7940.25</v>
      </c>
      <c r="AE1250" s="136">
        <v>564</v>
      </c>
      <c r="AF1250" s="136">
        <v>0</v>
      </c>
      <c r="AG1250" s="136">
        <f>SUM(AE1250:AF1250)</f>
        <v>564</v>
      </c>
      <c r="AH1250" s="136">
        <f>ROUND((AG1250+W1250)-MAX(0.3*(AG1250-134-378),0),0)</f>
        <v>689</v>
      </c>
      <c r="AI1250" s="136">
        <v>532</v>
      </c>
      <c r="AJ1250" s="197">
        <v>18.600000000000001</v>
      </c>
      <c r="AK1250" s="136">
        <v>0</v>
      </c>
      <c r="AL1250" s="136">
        <v>81</v>
      </c>
      <c r="AM1250" s="136">
        <v>38</v>
      </c>
      <c r="AN1250" s="6">
        <v>0.68</v>
      </c>
      <c r="AO1250" s="136">
        <v>31</v>
      </c>
      <c r="AP1250" s="136">
        <v>21</v>
      </c>
      <c r="AQ1250" s="6">
        <v>0.6</v>
      </c>
      <c r="AR1250" s="149">
        <v>7.6499999999999999E-2</v>
      </c>
      <c r="AS1250" s="149">
        <v>0.34</v>
      </c>
      <c r="AT1250" s="149">
        <v>0.4</v>
      </c>
      <c r="AU1250" s="149">
        <v>0.4</v>
      </c>
      <c r="AV1250" s="136">
        <v>390</v>
      </c>
      <c r="AW1250" s="136">
        <v>2604</v>
      </c>
      <c r="AX1250" s="136">
        <v>4300</v>
      </c>
      <c r="AY1250" s="136">
        <v>4300</v>
      </c>
      <c r="AZ1250" s="149">
        <v>7.6499999999999999E-2</v>
      </c>
      <c r="BA1250" s="149">
        <v>0.1598</v>
      </c>
      <c r="BB1250" s="149">
        <v>0.21060000000000001</v>
      </c>
      <c r="BC1250" s="149">
        <v>0.21060000000000001</v>
      </c>
      <c r="BD1250" s="138">
        <v>0</v>
      </c>
      <c r="BE1250" s="138"/>
      <c r="BF1250" s="138"/>
      <c r="BG1250" s="136">
        <v>0</v>
      </c>
      <c r="BH1250" s="6">
        <v>5.15</v>
      </c>
      <c r="BI1250" s="6">
        <v>5.15</v>
      </c>
      <c r="BJ1250" s="136">
        <v>125180</v>
      </c>
      <c r="BK1250" s="136">
        <v>16341</v>
      </c>
      <c r="BL1250" s="136">
        <v>1082</v>
      </c>
      <c r="BM1250" s="136">
        <v>107757</v>
      </c>
      <c r="BN1250" s="238">
        <v>656801</v>
      </c>
      <c r="BO1250" s="136">
        <v>102738</v>
      </c>
      <c r="BP1250" s="136">
        <v>259263.049</v>
      </c>
      <c r="BQ1250" s="136">
        <v>35739.830999999998</v>
      </c>
      <c r="BR1250" s="136">
        <v>399474</v>
      </c>
      <c r="BS1250" s="136">
        <v>148194.38800000001</v>
      </c>
      <c r="BT1250" s="136">
        <v>13047.936400000001</v>
      </c>
      <c r="BU1250" s="136">
        <v>180878</v>
      </c>
    </row>
    <row r="1251" spans="1:73">
      <c r="A1251" s="4" t="s">
        <v>96</v>
      </c>
      <c r="B1251" s="137">
        <v>26</v>
      </c>
      <c r="C1251" s="137">
        <v>2004</v>
      </c>
      <c r="D1251" s="190">
        <v>5747741</v>
      </c>
      <c r="E1251" s="141">
        <v>2838872</v>
      </c>
      <c r="F1251" s="141">
        <v>176778</v>
      </c>
      <c r="G1251" s="191">
        <v>5.9</v>
      </c>
      <c r="H1251" s="211">
        <v>23.483360000000001</v>
      </c>
      <c r="I1251" s="211">
        <v>12.100009999999999</v>
      </c>
      <c r="J1251" s="211">
        <v>3.5941869999999998</v>
      </c>
      <c r="K1251" s="145">
        <v>216964</v>
      </c>
      <c r="L1251" s="198">
        <v>62</v>
      </c>
      <c r="M1251" s="199">
        <v>4.2</v>
      </c>
      <c r="N1251" s="140">
        <v>181545945</v>
      </c>
      <c r="O1251" s="145">
        <v>85871</v>
      </c>
      <c r="P1251" s="145">
        <v>99613</v>
      </c>
      <c r="Q1251" s="145">
        <v>40979</v>
      </c>
      <c r="R1251" s="145">
        <v>699616</v>
      </c>
      <c r="S1251" s="145">
        <v>281193</v>
      </c>
      <c r="T1251" s="145">
        <v>234</v>
      </c>
      <c r="U1251" s="145">
        <v>292</v>
      </c>
      <c r="V1251" s="145">
        <v>342</v>
      </c>
      <c r="W1251" s="145">
        <v>141</v>
      </c>
      <c r="X1251" s="145">
        <v>259</v>
      </c>
      <c r="Y1251" s="145">
        <v>371</v>
      </c>
      <c r="Z1251" s="145">
        <v>471</v>
      </c>
      <c r="AA1251" s="136">
        <f>ROUND((T1251+X1251)-MAX(0.3*(T1251-134-378),0),0)</f>
        <v>493</v>
      </c>
      <c r="AB1251" s="136">
        <f>ROUND((U1251+Y1251)-MAX(0.3*(U1251-134-378),0),0)</f>
        <v>663</v>
      </c>
      <c r="AC1251" s="136">
        <f>ROUND((V1251+Z1251)-MAX(0.3*(V1251-134-378),0),0)</f>
        <v>813</v>
      </c>
      <c r="AD1251" s="203">
        <v>11740.916666666666</v>
      </c>
      <c r="AE1251" s="136">
        <v>564</v>
      </c>
      <c r="AF1251" s="136">
        <v>0</v>
      </c>
      <c r="AG1251" s="136">
        <f>SUM(AE1251:AF1251)</f>
        <v>564</v>
      </c>
      <c r="AH1251" s="136">
        <f>ROUND((AG1251+W1251)-MAX(0.3*(AG1251-134-378),0),0)</f>
        <v>689</v>
      </c>
      <c r="AI1251" s="136">
        <v>687</v>
      </c>
      <c r="AJ1251" s="197">
        <v>12.2</v>
      </c>
      <c r="AK1251" s="136">
        <v>1</v>
      </c>
      <c r="AL1251" s="136">
        <v>73</v>
      </c>
      <c r="AM1251" s="136">
        <v>90</v>
      </c>
      <c r="AN1251" s="6">
        <v>0.45</v>
      </c>
      <c r="AO1251" s="136">
        <v>14</v>
      </c>
      <c r="AP1251" s="136">
        <v>20</v>
      </c>
      <c r="AQ1251" s="6">
        <v>0.41</v>
      </c>
      <c r="AR1251" s="149">
        <v>7.6499999999999999E-2</v>
      </c>
      <c r="AS1251" s="149">
        <v>0.34</v>
      </c>
      <c r="AT1251" s="149">
        <v>0.4</v>
      </c>
      <c r="AU1251" s="149">
        <v>0.4</v>
      </c>
      <c r="AV1251" s="136">
        <v>390</v>
      </c>
      <c r="AW1251" s="136">
        <v>2604</v>
      </c>
      <c r="AX1251" s="136">
        <v>4300</v>
      </c>
      <c r="AY1251" s="136">
        <v>4300</v>
      </c>
      <c r="AZ1251" s="149">
        <v>7.6499999999999999E-2</v>
      </c>
      <c r="BA1251" s="149">
        <v>0.1598</v>
      </c>
      <c r="BB1251" s="149">
        <v>0.21060000000000001</v>
      </c>
      <c r="BC1251" s="149">
        <v>0.21060000000000001</v>
      </c>
      <c r="BD1251" s="138">
        <v>0</v>
      </c>
      <c r="BE1251" s="138"/>
      <c r="BF1251" s="138"/>
      <c r="BG1251" s="136">
        <v>0</v>
      </c>
      <c r="BH1251" s="6">
        <v>5.15</v>
      </c>
      <c r="BI1251" s="6">
        <v>5.15</v>
      </c>
      <c r="BJ1251" s="136">
        <v>116131</v>
      </c>
      <c r="BK1251" s="136">
        <v>10006</v>
      </c>
      <c r="BL1251" s="136">
        <v>932</v>
      </c>
      <c r="BM1251" s="136">
        <v>105193</v>
      </c>
      <c r="BN1251" s="238">
        <v>1015318</v>
      </c>
      <c r="BO1251" s="136">
        <v>132763</v>
      </c>
      <c r="BP1251" s="136">
        <v>256303.76550000001</v>
      </c>
      <c r="BQ1251" s="136">
        <v>54090.291299999997</v>
      </c>
      <c r="BR1251" s="136">
        <v>610807</v>
      </c>
      <c r="BS1251" s="136">
        <v>125108.75659999999</v>
      </c>
      <c r="BT1251" s="136">
        <v>16975.913799999998</v>
      </c>
      <c r="BU1251" s="136">
        <v>183651</v>
      </c>
    </row>
    <row r="1252" spans="1:73">
      <c r="A1252" s="4" t="s">
        <v>97</v>
      </c>
      <c r="B1252" s="137">
        <v>27</v>
      </c>
      <c r="C1252" s="137">
        <v>2004</v>
      </c>
      <c r="D1252" s="190">
        <v>930009</v>
      </c>
      <c r="E1252" s="141">
        <v>457423</v>
      </c>
      <c r="F1252" s="141">
        <v>22858</v>
      </c>
      <c r="G1252" s="191">
        <v>4.8</v>
      </c>
      <c r="H1252" s="211">
        <v>23.57367</v>
      </c>
      <c r="I1252" s="211">
        <v>12.734669999999999</v>
      </c>
      <c r="J1252" s="211">
        <v>5.3147440000000001</v>
      </c>
      <c r="K1252" s="145">
        <v>28200</v>
      </c>
      <c r="L1252" s="198">
        <v>19</v>
      </c>
      <c r="M1252" s="199">
        <v>8.4</v>
      </c>
      <c r="N1252" s="140">
        <v>26159065</v>
      </c>
      <c r="O1252" s="145">
        <v>127521</v>
      </c>
      <c r="P1252" s="145">
        <v>14284</v>
      </c>
      <c r="Q1252" s="145">
        <v>5256</v>
      </c>
      <c r="R1252" s="145">
        <v>77478</v>
      </c>
      <c r="S1252" s="145">
        <v>32984</v>
      </c>
      <c r="T1252" s="145">
        <v>298</v>
      </c>
      <c r="U1252" s="145">
        <v>375</v>
      </c>
      <c r="V1252" s="145">
        <v>452</v>
      </c>
      <c r="W1252" s="145">
        <v>141</v>
      </c>
      <c r="X1252" s="145">
        <v>259</v>
      </c>
      <c r="Y1252" s="145">
        <v>371</v>
      </c>
      <c r="Z1252" s="145">
        <v>471</v>
      </c>
      <c r="AA1252" s="136">
        <f>ROUND((T1252+X1252)-MAX(0.3*(T1252-134-378),0),0)</f>
        <v>557</v>
      </c>
      <c r="AB1252" s="136">
        <f>ROUND((U1252+Y1252)-MAX(0.3*(U1252-134-378),0),0)</f>
        <v>746</v>
      </c>
      <c r="AC1252" s="136">
        <f>ROUND((V1252+Z1252)-MAX(0.3*(V1252-134-378),0),0)</f>
        <v>923</v>
      </c>
      <c r="AD1252" s="203">
        <v>1571.0833333333333</v>
      </c>
      <c r="AE1252" s="136">
        <v>564</v>
      </c>
      <c r="AF1252" s="136">
        <v>0</v>
      </c>
      <c r="AG1252" s="136">
        <f>SUM(AE1252:AF1252)</f>
        <v>564</v>
      </c>
      <c r="AH1252" s="136">
        <f>ROUND((AG1252+W1252)-MAX(0.3*(AG1252-134-378),0),0)</f>
        <v>689</v>
      </c>
      <c r="AI1252" s="136">
        <v>128</v>
      </c>
      <c r="AJ1252" s="197">
        <v>14.1</v>
      </c>
      <c r="AK1252" s="136">
        <v>0</v>
      </c>
      <c r="AL1252" s="136">
        <v>41</v>
      </c>
      <c r="AM1252" s="136">
        <v>53</v>
      </c>
      <c r="AN1252" s="6">
        <v>0.44</v>
      </c>
      <c r="AO1252" s="136">
        <v>21</v>
      </c>
      <c r="AP1252" s="136">
        <v>29</v>
      </c>
      <c r="AQ1252" s="6">
        <v>0.42</v>
      </c>
      <c r="AR1252" s="149">
        <v>7.6499999999999999E-2</v>
      </c>
      <c r="AS1252" s="149">
        <v>0.34</v>
      </c>
      <c r="AT1252" s="149">
        <v>0.4</v>
      </c>
      <c r="AU1252" s="149">
        <v>0.4</v>
      </c>
      <c r="AV1252" s="136">
        <v>390</v>
      </c>
      <c r="AW1252" s="136">
        <v>2604</v>
      </c>
      <c r="AX1252" s="136">
        <v>4300</v>
      </c>
      <c r="AY1252" s="136">
        <v>4300</v>
      </c>
      <c r="AZ1252" s="149">
        <v>7.6499999999999999E-2</v>
      </c>
      <c r="BA1252" s="149">
        <v>0.1598</v>
      </c>
      <c r="BB1252" s="149">
        <v>0.21060000000000001</v>
      </c>
      <c r="BC1252" s="149">
        <v>0.21060000000000001</v>
      </c>
      <c r="BD1252" s="138">
        <v>0</v>
      </c>
      <c r="BE1252" s="138"/>
      <c r="BF1252" s="138"/>
      <c r="BG1252" s="136">
        <v>0</v>
      </c>
      <c r="BH1252" s="6">
        <v>5.15</v>
      </c>
      <c r="BI1252" s="6">
        <v>5.15</v>
      </c>
      <c r="BJ1252" s="136">
        <v>14558</v>
      </c>
      <c r="BK1252" s="136">
        <v>1173</v>
      </c>
      <c r="BL1252" s="136">
        <v>134</v>
      </c>
      <c r="BM1252" s="136">
        <v>13251</v>
      </c>
      <c r="BN1252" s="238">
        <v>85414</v>
      </c>
      <c r="BO1252" s="136">
        <v>21302</v>
      </c>
      <c r="BP1252" s="136">
        <v>30342.549500000001</v>
      </c>
      <c r="BQ1252" s="136">
        <v>8454.8559000000005</v>
      </c>
      <c r="BR1252" s="136">
        <v>78651</v>
      </c>
      <c r="BS1252" s="136">
        <v>12970.2325</v>
      </c>
      <c r="BT1252" s="136">
        <v>1948.3974000000001</v>
      </c>
      <c r="BU1252" s="136">
        <v>19491</v>
      </c>
    </row>
    <row r="1253" spans="1:73">
      <c r="A1253" s="4" t="s">
        <v>98</v>
      </c>
      <c r="B1253" s="137">
        <v>28</v>
      </c>
      <c r="C1253" s="137">
        <v>2004</v>
      </c>
      <c r="D1253" s="190">
        <v>1749370</v>
      </c>
      <c r="E1253" s="141">
        <v>932515</v>
      </c>
      <c r="F1253" s="141">
        <v>37466</v>
      </c>
      <c r="G1253" s="191">
        <v>3.9</v>
      </c>
      <c r="H1253" s="211">
        <v>18.740279999999998</v>
      </c>
      <c r="I1253" s="211">
        <v>11.76121</v>
      </c>
      <c r="J1253" s="211">
        <v>4.1655379999999997</v>
      </c>
      <c r="K1253" s="145">
        <v>71219</v>
      </c>
      <c r="L1253" s="198">
        <v>17</v>
      </c>
      <c r="M1253" s="199">
        <v>3.8</v>
      </c>
      <c r="N1253" s="140">
        <v>58506442</v>
      </c>
      <c r="O1253" s="145">
        <v>7454</v>
      </c>
      <c r="P1253" s="145">
        <v>26749</v>
      </c>
      <c r="Q1253" s="145">
        <v>10901</v>
      </c>
      <c r="R1253" s="145">
        <v>113900</v>
      </c>
      <c r="S1253" s="145">
        <v>48078</v>
      </c>
      <c r="T1253" s="145">
        <v>293</v>
      </c>
      <c r="U1253" s="145">
        <v>364</v>
      </c>
      <c r="V1253" s="145">
        <v>435</v>
      </c>
      <c r="W1253" s="145">
        <v>141</v>
      </c>
      <c r="X1253" s="145">
        <v>259</v>
      </c>
      <c r="Y1253" s="145">
        <v>371</v>
      </c>
      <c r="Z1253" s="145">
        <v>471</v>
      </c>
      <c r="AA1253" s="136">
        <f>ROUND((T1253+X1253)-MAX(0.3*(T1253-134-378),0),0)</f>
        <v>552</v>
      </c>
      <c r="AB1253" s="136">
        <f>ROUND((U1253+Y1253)-MAX(0.3*(U1253-134-378),0),0)</f>
        <v>735</v>
      </c>
      <c r="AC1253" s="136">
        <f>ROUND((V1253+Z1253)-MAX(0.3*(V1253-134-378),0),0)</f>
        <v>906</v>
      </c>
      <c r="AD1253" s="203">
        <v>3566.0833333333335</v>
      </c>
      <c r="AE1253" s="136">
        <v>564</v>
      </c>
      <c r="AF1253" s="136">
        <v>12</v>
      </c>
      <c r="AG1253" s="136">
        <f>SUM(AE1253:AF1253)</f>
        <v>576</v>
      </c>
      <c r="AH1253" s="136">
        <f>ROUND((AG1253+W1253)-MAX(0.3*(AG1253-134-378),0),0)</f>
        <v>698</v>
      </c>
      <c r="AI1253" s="136">
        <v>163</v>
      </c>
      <c r="AJ1253" s="197">
        <v>9.4</v>
      </c>
      <c r="AK1253" s="136">
        <v>0</v>
      </c>
      <c r="AL1253" s="136"/>
      <c r="AM1253" s="136"/>
      <c r="AN1253" s="6"/>
      <c r="AO1253" s="136"/>
      <c r="AP1253" s="136"/>
      <c r="AQ1253" s="6"/>
      <c r="AR1253" s="149">
        <v>7.6499999999999999E-2</v>
      </c>
      <c r="AS1253" s="149">
        <v>0.34</v>
      </c>
      <c r="AT1253" s="149">
        <v>0.4</v>
      </c>
      <c r="AU1253" s="149">
        <v>0.4</v>
      </c>
      <c r="AV1253" s="136">
        <v>390</v>
      </c>
      <c r="AW1253" s="136">
        <v>2604</v>
      </c>
      <c r="AX1253" s="136">
        <v>4300</v>
      </c>
      <c r="AY1253" s="136">
        <v>4300</v>
      </c>
      <c r="AZ1253" s="149">
        <v>7.6499999999999999E-2</v>
      </c>
      <c r="BA1253" s="149">
        <v>0.1598</v>
      </c>
      <c r="BB1253" s="149">
        <v>0.21060000000000001</v>
      </c>
      <c r="BC1253" s="149">
        <v>0.21060000000000001</v>
      </c>
      <c r="BD1253" s="138">
        <v>0</v>
      </c>
      <c r="BE1253" s="138"/>
      <c r="BF1253" s="138"/>
      <c r="BG1253" s="136">
        <v>0</v>
      </c>
      <c r="BH1253" s="6">
        <v>5.15</v>
      </c>
      <c r="BI1253" s="6">
        <v>5.15</v>
      </c>
      <c r="BJ1253" s="136">
        <v>22100</v>
      </c>
      <c r="BK1253" s="136">
        <v>2090</v>
      </c>
      <c r="BL1253" s="136">
        <v>246</v>
      </c>
      <c r="BM1253" s="136">
        <v>19764</v>
      </c>
      <c r="BN1253" s="238">
        <v>203984</v>
      </c>
      <c r="BO1253" s="136">
        <v>39668</v>
      </c>
      <c r="BP1253" s="136">
        <v>68722.865900000004</v>
      </c>
      <c r="BQ1253" s="136">
        <v>23167.870200000001</v>
      </c>
      <c r="BR1253" s="136">
        <v>225506</v>
      </c>
      <c r="BS1253" s="136">
        <v>25626.906200000001</v>
      </c>
      <c r="BT1253" s="136">
        <v>4404.4664000000002</v>
      </c>
      <c r="BU1253" s="136">
        <v>42223</v>
      </c>
    </row>
    <row r="1254" spans="1:73">
      <c r="A1254" s="4" t="s">
        <v>99</v>
      </c>
      <c r="B1254" s="137">
        <v>29</v>
      </c>
      <c r="C1254" s="137">
        <v>2004</v>
      </c>
      <c r="D1254" s="190">
        <v>2346222</v>
      </c>
      <c r="E1254" s="141">
        <v>1126943</v>
      </c>
      <c r="F1254" s="141">
        <v>50691</v>
      </c>
      <c r="G1254" s="191">
        <v>4.3</v>
      </c>
      <c r="H1254" s="211">
        <v>14.618309999999999</v>
      </c>
      <c r="I1254" s="211">
        <v>8.4821620000000006</v>
      </c>
      <c r="J1254" s="211">
        <v>2.0254059999999998</v>
      </c>
      <c r="K1254" s="145">
        <v>103013</v>
      </c>
      <c r="L1254" s="198">
        <v>62</v>
      </c>
      <c r="M1254" s="199">
        <v>9.6999999999999993</v>
      </c>
      <c r="N1254" s="140">
        <v>83711491</v>
      </c>
      <c r="O1254" s="145">
        <v>30692</v>
      </c>
      <c r="P1254" s="145">
        <v>20956</v>
      </c>
      <c r="Q1254" s="145">
        <v>8844</v>
      </c>
      <c r="R1254" s="145">
        <v>120275</v>
      </c>
      <c r="S1254" s="145">
        <v>53516</v>
      </c>
      <c r="T1254" s="145">
        <v>289</v>
      </c>
      <c r="U1254" s="145">
        <v>348</v>
      </c>
      <c r="V1254" s="145">
        <v>407</v>
      </c>
      <c r="W1254" s="145">
        <v>141</v>
      </c>
      <c r="X1254" s="145">
        <v>259</v>
      </c>
      <c r="Y1254" s="145">
        <v>371</v>
      </c>
      <c r="Z1254" s="145">
        <v>471</v>
      </c>
      <c r="AA1254" s="136">
        <f>ROUND((T1254+X1254)-MAX(0.3*(T1254-134-378),0),0)</f>
        <v>548</v>
      </c>
      <c r="AB1254" s="136">
        <f>ROUND((U1254+Y1254)-MAX(0.3*(U1254-134-378),0),0)</f>
        <v>719</v>
      </c>
      <c r="AC1254" s="136">
        <f>ROUND((V1254+Z1254)-MAX(0.3*(V1254-134-378),0),0)</f>
        <v>878</v>
      </c>
      <c r="AD1254" s="203">
        <v>4300</v>
      </c>
      <c r="AE1254" s="136">
        <v>564</v>
      </c>
      <c r="AF1254" s="136">
        <v>36</v>
      </c>
      <c r="AG1254" s="136">
        <f>SUM(AE1254:AF1254)</f>
        <v>600</v>
      </c>
      <c r="AH1254" s="136">
        <f>ROUND((AG1254+W1254)-MAX(0.3*(AG1254-134-378),0),0)</f>
        <v>715</v>
      </c>
      <c r="AI1254" s="136">
        <v>259</v>
      </c>
      <c r="AJ1254" s="197">
        <v>10.9</v>
      </c>
      <c r="AK1254" s="136">
        <v>0</v>
      </c>
      <c r="AL1254" s="136">
        <v>23</v>
      </c>
      <c r="AM1254" s="136">
        <v>19</v>
      </c>
      <c r="AN1254" s="6">
        <v>0.55000000000000004</v>
      </c>
      <c r="AO1254" s="136">
        <v>8</v>
      </c>
      <c r="AP1254" s="136">
        <v>13</v>
      </c>
      <c r="AQ1254" s="6">
        <v>0.38</v>
      </c>
      <c r="AR1254" s="149">
        <v>7.6499999999999999E-2</v>
      </c>
      <c r="AS1254" s="149">
        <v>0.34</v>
      </c>
      <c r="AT1254" s="149">
        <v>0.4</v>
      </c>
      <c r="AU1254" s="149">
        <v>0.4</v>
      </c>
      <c r="AV1254" s="136">
        <v>390</v>
      </c>
      <c r="AW1254" s="136">
        <v>2604</v>
      </c>
      <c r="AX1254" s="136">
        <v>4300</v>
      </c>
      <c r="AY1254" s="136">
        <v>4300</v>
      </c>
      <c r="AZ1254" s="149">
        <v>7.6499999999999999E-2</v>
      </c>
      <c r="BA1254" s="149">
        <v>0.1598</v>
      </c>
      <c r="BB1254" s="149">
        <v>0.21060000000000001</v>
      </c>
      <c r="BC1254" s="149">
        <v>0.21060000000000001</v>
      </c>
      <c r="BD1254" s="138">
        <v>0</v>
      </c>
      <c r="BE1254" s="138"/>
      <c r="BF1254" s="138"/>
      <c r="BG1254" s="136">
        <v>0</v>
      </c>
      <c r="BH1254" s="6">
        <v>5.15</v>
      </c>
      <c r="BI1254" s="6">
        <v>5.15</v>
      </c>
      <c r="BJ1254" s="136">
        <v>32129</v>
      </c>
      <c r="BK1254" s="136">
        <v>8159</v>
      </c>
      <c r="BL1254" s="136">
        <v>693</v>
      </c>
      <c r="BM1254" s="136">
        <v>23277</v>
      </c>
      <c r="BN1254" s="238">
        <v>186959</v>
      </c>
      <c r="BO1254" s="136">
        <v>46355</v>
      </c>
      <c r="BP1254" s="136">
        <v>78424.251600000003</v>
      </c>
      <c r="BQ1254" s="136">
        <v>15883.2991</v>
      </c>
      <c r="BR1254" s="136">
        <v>145963</v>
      </c>
      <c r="BS1254" s="136">
        <v>32395.2618</v>
      </c>
      <c r="BT1254" s="136">
        <v>4191.4988000000003</v>
      </c>
      <c r="BU1254" s="136">
        <v>44825</v>
      </c>
    </row>
    <row r="1255" spans="1:73">
      <c r="A1255" s="4" t="s">
        <v>100</v>
      </c>
      <c r="B1255" s="137">
        <v>30</v>
      </c>
      <c r="C1255" s="137">
        <v>2004</v>
      </c>
      <c r="D1255" s="190">
        <v>1290121</v>
      </c>
      <c r="E1255" s="141">
        <v>689150</v>
      </c>
      <c r="F1255" s="141">
        <v>27036</v>
      </c>
      <c r="G1255" s="191">
        <v>3.8</v>
      </c>
      <c r="H1255" s="211">
        <v>13.34347</v>
      </c>
      <c r="I1255" s="211">
        <v>6.020238</v>
      </c>
      <c r="J1255" s="211">
        <v>1.9431560000000001</v>
      </c>
      <c r="K1255" s="145">
        <v>53052</v>
      </c>
      <c r="L1255" s="198">
        <v>8</v>
      </c>
      <c r="M1255" s="199">
        <v>2.4</v>
      </c>
      <c r="N1255" s="140">
        <v>51105354</v>
      </c>
      <c r="O1255" s="145">
        <v>13654</v>
      </c>
      <c r="P1255" s="145">
        <v>14032</v>
      </c>
      <c r="Q1255" s="145">
        <v>6049</v>
      </c>
      <c r="R1255" s="145">
        <v>48449</v>
      </c>
      <c r="S1255" s="145">
        <v>23625</v>
      </c>
      <c r="T1255" s="145">
        <v>556</v>
      </c>
      <c r="U1255" s="145">
        <v>625</v>
      </c>
      <c r="V1255" s="145">
        <v>688</v>
      </c>
      <c r="W1255" s="145">
        <v>141</v>
      </c>
      <c r="X1255" s="145">
        <v>259</v>
      </c>
      <c r="Y1255" s="145">
        <v>371</v>
      </c>
      <c r="Z1255" s="145">
        <v>471</v>
      </c>
      <c r="AA1255" s="136">
        <f>ROUND((T1255+X1255)-MAX(0.3*(T1255-134-378),0),0)</f>
        <v>802</v>
      </c>
      <c r="AB1255" s="136">
        <f>ROUND((U1255+Y1255)-MAX(0.3*(U1255-134-378),0),0)</f>
        <v>962</v>
      </c>
      <c r="AC1255" s="136">
        <f>ROUND((V1255+Z1255)-MAX(0.3*(V1255-134-378),0),0)</f>
        <v>1106</v>
      </c>
      <c r="AD1255" s="203">
        <v>1835.75</v>
      </c>
      <c r="AE1255" s="136">
        <v>564</v>
      </c>
      <c r="AF1255" s="136">
        <v>27</v>
      </c>
      <c r="AG1255" s="136">
        <f>SUM(AE1255:AF1255)</f>
        <v>591</v>
      </c>
      <c r="AH1255" s="136">
        <f>ROUND((AG1255+W1255)-MAX(0.3*(AG1255-134-378),0),0)</f>
        <v>708</v>
      </c>
      <c r="AI1255" s="136">
        <v>70</v>
      </c>
      <c r="AJ1255" s="197">
        <v>5.4</v>
      </c>
      <c r="AK1255" s="136">
        <v>0</v>
      </c>
      <c r="AL1255" s="136">
        <v>117</v>
      </c>
      <c r="AM1255" s="136">
        <v>282</v>
      </c>
      <c r="AN1255" s="6">
        <v>0.28999999999999998</v>
      </c>
      <c r="AO1255" s="136">
        <v>6</v>
      </c>
      <c r="AP1255" s="136">
        <v>18</v>
      </c>
      <c r="AQ1255" s="6">
        <v>0.25</v>
      </c>
      <c r="AR1255" s="149">
        <v>7.6499999999999999E-2</v>
      </c>
      <c r="AS1255" s="149">
        <v>0.34</v>
      </c>
      <c r="AT1255" s="149">
        <v>0.4</v>
      </c>
      <c r="AU1255" s="149">
        <v>0.4</v>
      </c>
      <c r="AV1255" s="136">
        <v>390</v>
      </c>
      <c r="AW1255" s="136">
        <v>2604</v>
      </c>
      <c r="AX1255" s="136">
        <v>4300</v>
      </c>
      <c r="AY1255" s="136">
        <v>4300</v>
      </c>
      <c r="AZ1255" s="149">
        <v>7.6499999999999999E-2</v>
      </c>
      <c r="BA1255" s="149">
        <v>0.1598</v>
      </c>
      <c r="BB1255" s="149">
        <v>0.21060000000000001</v>
      </c>
      <c r="BC1255" s="149">
        <v>0.21060000000000001</v>
      </c>
      <c r="BD1255" s="138">
        <v>0</v>
      </c>
      <c r="BE1255" s="138"/>
      <c r="BF1255" s="138"/>
      <c r="BG1255" s="136">
        <v>0</v>
      </c>
      <c r="BH1255" s="6">
        <v>5.15</v>
      </c>
      <c r="BI1255" s="6">
        <v>5.15</v>
      </c>
      <c r="BJ1255" s="136">
        <v>13029</v>
      </c>
      <c r="BK1255" s="136">
        <v>903</v>
      </c>
      <c r="BL1255" s="136">
        <v>137</v>
      </c>
      <c r="BM1255" s="136">
        <v>11989</v>
      </c>
      <c r="BN1255" s="238">
        <v>104974</v>
      </c>
      <c r="BO1255" s="136">
        <v>16722</v>
      </c>
      <c r="BP1255" s="136">
        <v>22509.112099999998</v>
      </c>
      <c r="BQ1255" s="136">
        <v>7746.0349999999999</v>
      </c>
      <c r="BR1255" s="136">
        <v>111863</v>
      </c>
      <c r="BS1255" s="136">
        <v>8752.1121999999996</v>
      </c>
      <c r="BT1255" s="136">
        <v>1515.4039</v>
      </c>
      <c r="BU1255" s="136">
        <v>19632</v>
      </c>
    </row>
    <row r="1256" spans="1:73">
      <c r="A1256" s="4" t="s">
        <v>101</v>
      </c>
      <c r="B1256" s="137">
        <v>31</v>
      </c>
      <c r="C1256" s="137">
        <v>2004</v>
      </c>
      <c r="D1256" s="190">
        <v>8634561</v>
      </c>
      <c r="E1256" s="141">
        <v>4138830</v>
      </c>
      <c r="F1256" s="141">
        <v>210341</v>
      </c>
      <c r="G1256" s="191">
        <v>4.8</v>
      </c>
      <c r="H1256" s="211">
        <v>14.55926</v>
      </c>
      <c r="I1256" s="211">
        <v>8.4454750000000001</v>
      </c>
      <c r="J1256" s="211">
        <v>2.3028279999999999</v>
      </c>
      <c r="K1256" s="145">
        <v>422910</v>
      </c>
      <c r="L1256" s="198">
        <v>89</v>
      </c>
      <c r="M1256" s="199">
        <v>3.9</v>
      </c>
      <c r="N1256" s="140">
        <v>379117636</v>
      </c>
      <c r="O1256" s="145">
        <v>316388</v>
      </c>
      <c r="P1256" s="145">
        <v>107703</v>
      </c>
      <c r="Q1256" s="145">
        <v>44739</v>
      </c>
      <c r="R1256" s="145">
        <v>368695</v>
      </c>
      <c r="S1256" s="145">
        <v>172641</v>
      </c>
      <c r="T1256" s="145">
        <v>322</v>
      </c>
      <c r="U1256" s="145">
        <v>424</v>
      </c>
      <c r="V1256" s="145">
        <v>488</v>
      </c>
      <c r="W1256" s="145">
        <v>141</v>
      </c>
      <c r="X1256" s="145">
        <v>259</v>
      </c>
      <c r="Y1256" s="145">
        <v>371</v>
      </c>
      <c r="Z1256" s="145">
        <v>471</v>
      </c>
      <c r="AA1256" s="136">
        <f>ROUND((T1256+X1256)-MAX(0.3*(T1256-134-378),0),0)</f>
        <v>581</v>
      </c>
      <c r="AB1256" s="136">
        <f>ROUND((U1256+Y1256)-MAX(0.3*(U1256-134-378),0),0)</f>
        <v>795</v>
      </c>
      <c r="AC1256" s="136">
        <f>ROUND((V1256+Z1256)-MAX(0.3*(V1256-134-378),0),0)</f>
        <v>959</v>
      </c>
      <c r="AD1256" s="203">
        <v>17317.583333333332</v>
      </c>
      <c r="AE1256" s="136">
        <v>564</v>
      </c>
      <c r="AF1256" s="136">
        <v>31</v>
      </c>
      <c r="AG1256" s="136">
        <f>SUM(AE1256:AF1256)</f>
        <v>595</v>
      </c>
      <c r="AH1256" s="136">
        <f>ROUND((AG1256+W1256)-MAX(0.3*(AG1256-134-378),0),0)</f>
        <v>711</v>
      </c>
      <c r="AI1256" s="136">
        <v>692</v>
      </c>
      <c r="AJ1256" s="197">
        <v>8</v>
      </c>
      <c r="AK1256" s="136">
        <v>1</v>
      </c>
      <c r="AL1256" s="136">
        <v>43</v>
      </c>
      <c r="AM1256" s="136">
        <v>35</v>
      </c>
      <c r="AN1256" s="6">
        <v>0.55000000000000004</v>
      </c>
      <c r="AO1256" s="136">
        <v>20</v>
      </c>
      <c r="AP1256" s="136">
        <v>20</v>
      </c>
      <c r="AQ1256" s="6">
        <v>0.5</v>
      </c>
      <c r="AR1256" s="149">
        <v>7.6499999999999999E-2</v>
      </c>
      <c r="AS1256" s="149">
        <v>0.34</v>
      </c>
      <c r="AT1256" s="149">
        <v>0.4</v>
      </c>
      <c r="AU1256" s="149">
        <v>0.4</v>
      </c>
      <c r="AV1256" s="136">
        <v>390</v>
      </c>
      <c r="AW1256" s="136">
        <v>2604</v>
      </c>
      <c r="AX1256" s="136">
        <v>4300</v>
      </c>
      <c r="AY1256" s="136">
        <v>4300</v>
      </c>
      <c r="AZ1256" s="149">
        <v>7.6499999999999999E-2</v>
      </c>
      <c r="BA1256" s="149">
        <v>0.1598</v>
      </c>
      <c r="BB1256" s="149">
        <v>0.21060000000000001</v>
      </c>
      <c r="BC1256" s="149">
        <v>0.21060000000000001</v>
      </c>
      <c r="BD1256" s="138">
        <v>0.2</v>
      </c>
      <c r="BE1256" s="138"/>
      <c r="BF1256" s="138"/>
      <c r="BG1256" s="136">
        <v>1</v>
      </c>
      <c r="BH1256" s="6">
        <v>5.15</v>
      </c>
      <c r="BI1256" s="6">
        <v>5.15</v>
      </c>
      <c r="BJ1256" s="136">
        <v>150151</v>
      </c>
      <c r="BK1256" s="136">
        <v>33447</v>
      </c>
      <c r="BL1256" s="136">
        <v>1016</v>
      </c>
      <c r="BM1256" s="136">
        <v>115688</v>
      </c>
      <c r="BN1256" s="238">
        <v>822297</v>
      </c>
      <c r="BO1256" s="136">
        <v>143341</v>
      </c>
      <c r="BP1256" s="136">
        <v>255916.0803</v>
      </c>
      <c r="BQ1256" s="136">
        <v>59897.879399999998</v>
      </c>
      <c r="BR1256" s="136">
        <v>616759</v>
      </c>
      <c r="BS1256" s="136">
        <v>73925.848899999997</v>
      </c>
      <c r="BT1256" s="136">
        <v>9127.0771999999997</v>
      </c>
      <c r="BU1256" s="136">
        <v>100849</v>
      </c>
    </row>
    <row r="1257" spans="1:73">
      <c r="A1257" s="4" t="s">
        <v>102</v>
      </c>
      <c r="B1257" s="137">
        <v>32</v>
      </c>
      <c r="C1257" s="137">
        <v>2004</v>
      </c>
      <c r="D1257" s="190">
        <v>1903808</v>
      </c>
      <c r="E1257" s="141">
        <v>852612</v>
      </c>
      <c r="F1257" s="141">
        <v>49653</v>
      </c>
      <c r="G1257" s="191">
        <v>5.5</v>
      </c>
      <c r="H1257" s="211">
        <v>30.660350000000001</v>
      </c>
      <c r="I1257" s="211">
        <v>18.25074</v>
      </c>
      <c r="J1257" s="211">
        <v>5.4974220000000003</v>
      </c>
      <c r="K1257" s="145">
        <v>70254</v>
      </c>
      <c r="L1257" s="198">
        <v>42</v>
      </c>
      <c r="M1257" s="199">
        <v>8.1999999999999993</v>
      </c>
      <c r="N1257" s="140">
        <v>51749008</v>
      </c>
      <c r="O1257" s="145">
        <v>32159</v>
      </c>
      <c r="P1257" s="145">
        <v>45926</v>
      </c>
      <c r="Q1257" s="145">
        <v>17590</v>
      </c>
      <c r="R1257" s="145">
        <v>222716</v>
      </c>
      <c r="S1257" s="145">
        <v>85459</v>
      </c>
      <c r="T1257" s="145">
        <v>310</v>
      </c>
      <c r="U1257" s="145">
        <v>389</v>
      </c>
      <c r="V1257" s="145">
        <v>469</v>
      </c>
      <c r="W1257" s="145">
        <v>141</v>
      </c>
      <c r="X1257" s="145">
        <v>259</v>
      </c>
      <c r="Y1257" s="145">
        <v>371</v>
      </c>
      <c r="Z1257" s="145">
        <v>471</v>
      </c>
      <c r="AA1257" s="136">
        <f>ROUND((T1257+X1257)-MAX(0.3*(T1257-134-378),0),0)</f>
        <v>569</v>
      </c>
      <c r="AB1257" s="136">
        <f>ROUND((U1257+Y1257)-MAX(0.3*(U1257-134-378),0),0)</f>
        <v>760</v>
      </c>
      <c r="AC1257" s="136">
        <f>ROUND((V1257+Z1257)-MAX(0.3*(V1257-134-378),0),0)</f>
        <v>940</v>
      </c>
      <c r="AD1257" s="203">
        <v>5308.583333333333</v>
      </c>
      <c r="AE1257" s="136">
        <v>564</v>
      </c>
      <c r="AF1257" s="136">
        <v>0</v>
      </c>
      <c r="AG1257" s="136">
        <f>SUM(AE1257:AF1257)</f>
        <v>564</v>
      </c>
      <c r="AH1257" s="136">
        <f>ROUND((AG1257+W1257)-MAX(0.3*(AG1257-134-378),0),0)</f>
        <v>689</v>
      </c>
      <c r="AI1257" s="136">
        <v>313</v>
      </c>
      <c r="AJ1257" s="197">
        <v>16.5</v>
      </c>
      <c r="AK1257" s="136">
        <v>1</v>
      </c>
      <c r="AL1257" s="136">
        <v>42</v>
      </c>
      <c r="AM1257" s="136">
        <v>28</v>
      </c>
      <c r="AN1257" s="6">
        <v>0.6</v>
      </c>
      <c r="AO1257" s="136">
        <v>24</v>
      </c>
      <c r="AP1257" s="136">
        <v>18</v>
      </c>
      <c r="AQ1257" s="6">
        <v>0.56999999999999995</v>
      </c>
      <c r="AR1257" s="149">
        <v>7.6499999999999999E-2</v>
      </c>
      <c r="AS1257" s="149">
        <v>0.34</v>
      </c>
      <c r="AT1257" s="149">
        <v>0.4</v>
      </c>
      <c r="AU1257" s="149">
        <v>0.4</v>
      </c>
      <c r="AV1257" s="136">
        <v>390</v>
      </c>
      <c r="AW1257" s="136">
        <v>2604</v>
      </c>
      <c r="AX1257" s="136">
        <v>4300</v>
      </c>
      <c r="AY1257" s="136">
        <v>4300</v>
      </c>
      <c r="AZ1257" s="149">
        <v>7.6499999999999999E-2</v>
      </c>
      <c r="BA1257" s="149">
        <v>0.1598</v>
      </c>
      <c r="BB1257" s="149">
        <v>0.21060000000000001</v>
      </c>
      <c r="BC1257" s="149">
        <v>0.21060000000000001</v>
      </c>
      <c r="BD1257" s="138">
        <v>0</v>
      </c>
      <c r="BE1257" s="138"/>
      <c r="BF1257" s="138"/>
      <c r="BG1257" s="136">
        <v>0</v>
      </c>
      <c r="BH1257" s="6">
        <v>5.15</v>
      </c>
      <c r="BI1257" s="6">
        <v>5.15</v>
      </c>
      <c r="BJ1257" s="136">
        <v>51656</v>
      </c>
      <c r="BK1257" s="136">
        <v>8605</v>
      </c>
      <c r="BL1257" s="136">
        <v>494</v>
      </c>
      <c r="BM1257" s="136">
        <v>42557</v>
      </c>
      <c r="BN1257" s="238">
        <v>427892</v>
      </c>
      <c r="BO1257" s="136">
        <v>63530</v>
      </c>
      <c r="BP1257" s="136">
        <v>134832.29889999999</v>
      </c>
      <c r="BQ1257" s="136">
        <v>22778.187000000002</v>
      </c>
      <c r="BR1257" s="136">
        <v>208483</v>
      </c>
      <c r="BS1257" s="136">
        <v>73610.000700000004</v>
      </c>
      <c r="BT1257" s="136">
        <v>9882.5558000000001</v>
      </c>
      <c r="BU1257" s="136">
        <v>99797</v>
      </c>
    </row>
    <row r="1258" spans="1:73">
      <c r="A1258" s="4" t="s">
        <v>103</v>
      </c>
      <c r="B1258" s="137">
        <v>33</v>
      </c>
      <c r="C1258" s="137">
        <v>2004</v>
      </c>
      <c r="D1258" s="190">
        <v>19171567</v>
      </c>
      <c r="E1258" s="141">
        <v>8812618</v>
      </c>
      <c r="F1258" s="141">
        <v>543335</v>
      </c>
      <c r="G1258" s="191">
        <v>5.8</v>
      </c>
      <c r="H1258" s="211">
        <v>19.894310000000001</v>
      </c>
      <c r="I1258" s="211">
        <v>11.21036</v>
      </c>
      <c r="J1258" s="211">
        <v>2.8326739999999999</v>
      </c>
      <c r="K1258" s="145">
        <v>959158</v>
      </c>
      <c r="L1258" s="198">
        <v>173</v>
      </c>
      <c r="M1258" s="199">
        <v>3.6</v>
      </c>
      <c r="N1258" s="140">
        <v>759622890</v>
      </c>
      <c r="O1258" s="145">
        <v>1888597</v>
      </c>
      <c r="P1258" s="145">
        <v>336236</v>
      </c>
      <c r="Q1258" s="145">
        <v>147050</v>
      </c>
      <c r="R1258" s="145">
        <v>1598143</v>
      </c>
      <c r="S1258" s="145">
        <v>802051</v>
      </c>
      <c r="T1258" s="145">
        <v>501</v>
      </c>
      <c r="U1258" s="145">
        <v>691</v>
      </c>
      <c r="V1258" s="145">
        <v>825</v>
      </c>
      <c r="W1258" s="145">
        <v>141</v>
      </c>
      <c r="X1258" s="145">
        <v>259</v>
      </c>
      <c r="Y1258" s="145">
        <v>371</v>
      </c>
      <c r="Z1258" s="145">
        <v>471</v>
      </c>
      <c r="AA1258" s="136">
        <f>ROUND((T1258+X1258)-MAX(0.3*(T1258-134-378),0),0)</f>
        <v>760</v>
      </c>
      <c r="AB1258" s="136">
        <f>ROUND((U1258+Y1258)-MAX(0.3*(U1258-134-378),0),0)</f>
        <v>1008</v>
      </c>
      <c r="AC1258" s="136">
        <f>ROUND((V1258+Z1258)-MAX(0.3*(V1258-134-378),0),0)</f>
        <v>1202</v>
      </c>
      <c r="AD1258" s="203">
        <v>63280.75</v>
      </c>
      <c r="AE1258" s="136">
        <v>564</v>
      </c>
      <c r="AF1258" s="136">
        <v>87</v>
      </c>
      <c r="AG1258" s="136">
        <f>SUM(AE1258:AF1258)</f>
        <v>651</v>
      </c>
      <c r="AH1258" s="136">
        <f>ROUND((AG1258+W1258)-MAX(0.3*(AG1258-134-378),0),0)</f>
        <v>750</v>
      </c>
      <c r="AI1258" s="136">
        <v>2844</v>
      </c>
      <c r="AJ1258" s="197">
        <v>15</v>
      </c>
      <c r="AK1258" s="136">
        <v>0</v>
      </c>
      <c r="AL1258" s="136">
        <v>103</v>
      </c>
      <c r="AM1258" s="136">
        <v>47</v>
      </c>
      <c r="AN1258" s="6">
        <v>0.69</v>
      </c>
      <c r="AO1258" s="136">
        <v>25</v>
      </c>
      <c r="AP1258" s="136">
        <v>37</v>
      </c>
      <c r="AQ1258" s="6">
        <v>0.4</v>
      </c>
      <c r="AR1258" s="149">
        <v>7.6499999999999999E-2</v>
      </c>
      <c r="AS1258" s="149">
        <v>0.34</v>
      </c>
      <c r="AT1258" s="149">
        <v>0.4</v>
      </c>
      <c r="AU1258" s="149">
        <v>0.4</v>
      </c>
      <c r="AV1258" s="136">
        <v>390</v>
      </c>
      <c r="AW1258" s="136">
        <v>2604</v>
      </c>
      <c r="AX1258" s="136">
        <v>4300</v>
      </c>
      <c r="AY1258" s="136">
        <v>4300</v>
      </c>
      <c r="AZ1258" s="149">
        <v>7.6499999999999999E-2</v>
      </c>
      <c r="BA1258" s="149">
        <v>0.1598</v>
      </c>
      <c r="BB1258" s="149">
        <v>0.21060000000000001</v>
      </c>
      <c r="BC1258" s="149">
        <v>0.21060000000000001</v>
      </c>
      <c r="BD1258" s="138">
        <v>0.3</v>
      </c>
      <c r="BE1258" s="138"/>
      <c r="BF1258" s="138"/>
      <c r="BG1258" s="136">
        <v>1</v>
      </c>
      <c r="BH1258" s="6">
        <v>5.15</v>
      </c>
      <c r="BI1258" s="6">
        <v>5.15</v>
      </c>
      <c r="BJ1258" s="136">
        <v>626593</v>
      </c>
      <c r="BK1258" s="136">
        <v>131604</v>
      </c>
      <c r="BL1258" s="136">
        <v>3079</v>
      </c>
      <c r="BM1258" s="136">
        <v>491910</v>
      </c>
      <c r="BN1258" s="238">
        <v>3987225</v>
      </c>
      <c r="BO1258" s="136">
        <v>473058</v>
      </c>
      <c r="BP1258" s="136">
        <v>978315.87430000002</v>
      </c>
      <c r="BQ1258" s="136">
        <v>161282.3645</v>
      </c>
      <c r="BR1258" s="136">
        <v>1803687</v>
      </c>
      <c r="BS1258" s="136">
        <v>367016.77899999998</v>
      </c>
      <c r="BT1258" s="136">
        <v>39711.022100000002</v>
      </c>
      <c r="BU1258" s="136">
        <v>493618</v>
      </c>
    </row>
    <row r="1259" spans="1:73">
      <c r="A1259" s="4" t="s">
        <v>104</v>
      </c>
      <c r="B1259" s="137">
        <v>34</v>
      </c>
      <c r="C1259" s="137">
        <v>2004</v>
      </c>
      <c r="D1259" s="190">
        <v>8553152</v>
      </c>
      <c r="E1259" s="141">
        <v>4019809</v>
      </c>
      <c r="F1259" s="141">
        <v>233317</v>
      </c>
      <c r="G1259" s="191">
        <v>5.5</v>
      </c>
      <c r="H1259" s="211">
        <v>23.244479999999999</v>
      </c>
      <c r="I1259" s="211">
        <v>15.170909999999999</v>
      </c>
      <c r="J1259" s="211">
        <v>4.795204</v>
      </c>
      <c r="K1259" s="145">
        <v>331603</v>
      </c>
      <c r="L1259" s="198">
        <v>147</v>
      </c>
      <c r="M1259" s="199">
        <v>6.5</v>
      </c>
      <c r="N1259" s="140">
        <v>261816800</v>
      </c>
      <c r="O1259" s="145">
        <v>77895</v>
      </c>
      <c r="P1259" s="145">
        <v>77119</v>
      </c>
      <c r="Q1259" s="145">
        <v>37651</v>
      </c>
      <c r="R1259" s="145">
        <v>747274</v>
      </c>
      <c r="S1259" s="145">
        <v>315782</v>
      </c>
      <c r="T1259" s="145">
        <v>236</v>
      </c>
      <c r="U1259" s="145">
        <v>272</v>
      </c>
      <c r="V1259" s="145">
        <v>297</v>
      </c>
      <c r="W1259" s="145">
        <v>141</v>
      </c>
      <c r="X1259" s="145">
        <v>259</v>
      </c>
      <c r="Y1259" s="145">
        <v>371</v>
      </c>
      <c r="Z1259" s="145">
        <v>471</v>
      </c>
      <c r="AA1259" s="136">
        <f>ROUND((T1259+X1259)-MAX(0.3*(T1259-134-378),0),0)</f>
        <v>495</v>
      </c>
      <c r="AB1259" s="136">
        <f>ROUND((U1259+Y1259)-MAX(0.3*(U1259-134-378),0),0)</f>
        <v>643</v>
      </c>
      <c r="AC1259" s="136">
        <f>ROUND((V1259+Z1259)-MAX(0.3*(V1259-134-378),0),0)</f>
        <v>768</v>
      </c>
      <c r="AD1259" s="203">
        <v>21297.083333333332</v>
      </c>
      <c r="AE1259" s="136">
        <v>564</v>
      </c>
      <c r="AF1259" s="136">
        <v>0</v>
      </c>
      <c r="AG1259" s="136">
        <f>SUM(AE1259:AF1259)</f>
        <v>564</v>
      </c>
      <c r="AH1259" s="136">
        <f>ROUND((AG1259+W1259)-MAX(0.3*(AG1259-134-378),0),0)</f>
        <v>689</v>
      </c>
      <c r="AI1259" s="136">
        <v>1226</v>
      </c>
      <c r="AJ1259" s="197">
        <v>14.6</v>
      </c>
      <c r="AK1259" s="136">
        <v>1</v>
      </c>
      <c r="AL1259" s="136">
        <v>60</v>
      </c>
      <c r="AM1259" s="136">
        <v>60</v>
      </c>
      <c r="AN1259" s="6">
        <v>0.5</v>
      </c>
      <c r="AO1259" s="136">
        <v>28</v>
      </c>
      <c r="AP1259" s="136">
        <v>22</v>
      </c>
      <c r="AQ1259" s="6">
        <v>0.56000000000000005</v>
      </c>
      <c r="AR1259" s="149">
        <v>7.6499999999999999E-2</v>
      </c>
      <c r="AS1259" s="149">
        <v>0.34</v>
      </c>
      <c r="AT1259" s="149">
        <v>0.4</v>
      </c>
      <c r="AU1259" s="149">
        <v>0.4</v>
      </c>
      <c r="AV1259" s="136">
        <v>390</v>
      </c>
      <c r="AW1259" s="136">
        <v>2604</v>
      </c>
      <c r="AX1259" s="136">
        <v>4300</v>
      </c>
      <c r="AY1259" s="136">
        <v>4300</v>
      </c>
      <c r="AZ1259" s="149">
        <v>7.6499999999999999E-2</v>
      </c>
      <c r="BA1259" s="149">
        <v>0.1598</v>
      </c>
      <c r="BB1259" s="149">
        <v>0.21060000000000001</v>
      </c>
      <c r="BC1259" s="149">
        <v>0.21060000000000001</v>
      </c>
      <c r="BD1259" s="138">
        <v>0</v>
      </c>
      <c r="BE1259" s="138"/>
      <c r="BF1259" s="138"/>
      <c r="BG1259" s="136">
        <v>0</v>
      </c>
      <c r="BH1259" s="6">
        <v>5.15</v>
      </c>
      <c r="BI1259" s="6">
        <v>5.15</v>
      </c>
      <c r="BJ1259" s="136">
        <v>195654</v>
      </c>
      <c r="BK1259" s="136">
        <v>26557</v>
      </c>
      <c r="BL1259" s="136">
        <v>1882</v>
      </c>
      <c r="BM1259" s="136">
        <v>167215</v>
      </c>
      <c r="BN1259" s="238">
        <v>1207974</v>
      </c>
      <c r="BO1259" s="136">
        <v>218930</v>
      </c>
      <c r="BP1259" s="136">
        <v>433012.56640000001</v>
      </c>
      <c r="BQ1259" s="136">
        <v>87811.9764</v>
      </c>
      <c r="BR1259" s="136">
        <v>886274</v>
      </c>
      <c r="BS1259" s="136">
        <v>230241.24290000001</v>
      </c>
      <c r="BT1259" s="136">
        <v>30419.023000000001</v>
      </c>
      <c r="BU1259" s="136">
        <v>326889</v>
      </c>
    </row>
    <row r="1260" spans="1:73">
      <c r="A1260" s="4" t="s">
        <v>105</v>
      </c>
      <c r="B1260" s="137">
        <v>35</v>
      </c>
      <c r="C1260" s="137">
        <v>2004</v>
      </c>
      <c r="D1260" s="190">
        <v>644705</v>
      </c>
      <c r="E1260" s="141">
        <v>340403</v>
      </c>
      <c r="F1260" s="141">
        <v>12063</v>
      </c>
      <c r="G1260" s="191">
        <v>3.4</v>
      </c>
      <c r="H1260" s="211">
        <v>14.03299</v>
      </c>
      <c r="I1260" s="211">
        <v>6.4562470000000003</v>
      </c>
      <c r="J1260" s="211">
        <v>1.8435630000000001</v>
      </c>
      <c r="K1260" s="145">
        <v>23646</v>
      </c>
      <c r="L1260" s="198">
        <v>10</v>
      </c>
      <c r="M1260" s="199">
        <v>6.4</v>
      </c>
      <c r="N1260" s="140">
        <v>19195772</v>
      </c>
      <c r="O1260" s="145">
        <v>104933</v>
      </c>
      <c r="P1260" s="145">
        <v>7871</v>
      </c>
      <c r="Q1260" s="145">
        <v>3064</v>
      </c>
      <c r="R1260" s="145">
        <v>41421</v>
      </c>
      <c r="S1260" s="145">
        <v>18373</v>
      </c>
      <c r="T1260" s="145">
        <v>378</v>
      </c>
      <c r="U1260" s="145">
        <v>477</v>
      </c>
      <c r="V1260" s="145">
        <v>573</v>
      </c>
      <c r="W1260" s="145">
        <v>141</v>
      </c>
      <c r="X1260" s="145">
        <v>259</v>
      </c>
      <c r="Y1260" s="145">
        <v>371</v>
      </c>
      <c r="Z1260" s="145">
        <v>471</v>
      </c>
      <c r="AA1260" s="136">
        <f>ROUND((T1260+X1260)-MAX(0.3*(T1260-134-378),0),0)</f>
        <v>637</v>
      </c>
      <c r="AB1260" s="136">
        <f>ROUND((U1260+Y1260)-MAX(0.3*(U1260-134-378),0),0)</f>
        <v>848</v>
      </c>
      <c r="AC1260" s="136">
        <f>ROUND((V1260+Z1260)-MAX(0.3*(V1260-134-378),0),0)</f>
        <v>1026</v>
      </c>
      <c r="AD1260" s="203">
        <v>684</v>
      </c>
      <c r="AE1260" s="136">
        <v>564</v>
      </c>
      <c r="AF1260" s="136">
        <v>0</v>
      </c>
      <c r="AG1260" s="136">
        <f>SUM(AE1260:AF1260)</f>
        <v>564</v>
      </c>
      <c r="AH1260" s="136">
        <f>ROUND((AG1260+W1260)-MAX(0.3*(AG1260-134-378),0),0)</f>
        <v>689</v>
      </c>
      <c r="AI1260" s="136">
        <v>61</v>
      </c>
      <c r="AJ1260" s="197">
        <v>9.6999999999999993</v>
      </c>
      <c r="AK1260" s="136">
        <v>0</v>
      </c>
      <c r="AL1260" s="136">
        <v>28</v>
      </c>
      <c r="AM1260" s="136">
        <v>66</v>
      </c>
      <c r="AN1260" s="6">
        <v>0.3</v>
      </c>
      <c r="AO1260" s="136">
        <v>16</v>
      </c>
      <c r="AP1260" s="136">
        <v>31</v>
      </c>
      <c r="AQ1260" s="6">
        <v>0.34</v>
      </c>
      <c r="AR1260" s="149">
        <v>7.6499999999999999E-2</v>
      </c>
      <c r="AS1260" s="149">
        <v>0.34</v>
      </c>
      <c r="AT1260" s="149">
        <v>0.4</v>
      </c>
      <c r="AU1260" s="149">
        <v>0.4</v>
      </c>
      <c r="AV1260" s="136">
        <v>390</v>
      </c>
      <c r="AW1260" s="136">
        <v>2604</v>
      </c>
      <c r="AX1260" s="136">
        <v>4300</v>
      </c>
      <c r="AY1260" s="136">
        <v>4300</v>
      </c>
      <c r="AZ1260" s="149">
        <v>7.6499999999999999E-2</v>
      </c>
      <c r="BA1260" s="149">
        <v>0.1598</v>
      </c>
      <c r="BB1260" s="149">
        <v>0.21060000000000001</v>
      </c>
      <c r="BC1260" s="149">
        <v>0.21060000000000001</v>
      </c>
      <c r="BD1260" s="138">
        <v>0</v>
      </c>
      <c r="BE1260" s="138"/>
      <c r="BF1260" s="138"/>
      <c r="BG1260" s="136">
        <v>0</v>
      </c>
      <c r="BH1260" s="6">
        <v>5.15</v>
      </c>
      <c r="BI1260" s="6">
        <v>5.15</v>
      </c>
      <c r="BJ1260" s="136">
        <v>7966</v>
      </c>
      <c r="BK1260" s="136">
        <v>1048</v>
      </c>
      <c r="BL1260" s="136">
        <v>81</v>
      </c>
      <c r="BM1260" s="136">
        <v>6837</v>
      </c>
      <c r="BN1260" s="238">
        <v>53578</v>
      </c>
      <c r="BO1260" s="136">
        <v>14117</v>
      </c>
      <c r="BP1260" s="136">
        <v>20136.5517</v>
      </c>
      <c r="BQ1260" s="136">
        <v>6853.6746000000003</v>
      </c>
      <c r="BR1260" s="136">
        <v>77924</v>
      </c>
      <c r="BS1260" s="136">
        <v>8125.4748</v>
      </c>
      <c r="BT1260" s="136">
        <v>1465.2280000000001</v>
      </c>
      <c r="BU1260" s="136">
        <v>15243</v>
      </c>
    </row>
    <row r="1261" spans="1:73">
      <c r="A1261" s="4" t="s">
        <v>106</v>
      </c>
      <c r="B1261" s="137">
        <v>36</v>
      </c>
      <c r="C1261" s="137">
        <v>2004</v>
      </c>
      <c r="D1261" s="190">
        <v>11452251</v>
      </c>
      <c r="E1261" s="141">
        <v>5502444</v>
      </c>
      <c r="F1261" s="141">
        <v>368035</v>
      </c>
      <c r="G1261" s="191">
        <v>6.3</v>
      </c>
      <c r="H1261" s="211">
        <v>24.64686</v>
      </c>
      <c r="I1261" s="211">
        <v>14.14167</v>
      </c>
      <c r="J1261" s="211">
        <v>3.3093710000000001</v>
      </c>
      <c r="K1261" s="145">
        <v>447956</v>
      </c>
      <c r="L1261" s="198">
        <v>167</v>
      </c>
      <c r="M1261" s="199">
        <v>5.6</v>
      </c>
      <c r="N1261" s="140">
        <v>362702364</v>
      </c>
      <c r="O1261" s="145">
        <v>2008025</v>
      </c>
      <c r="P1261" s="145">
        <v>186272</v>
      </c>
      <c r="Q1261" s="145">
        <v>84574</v>
      </c>
      <c r="R1261" s="145">
        <v>945435</v>
      </c>
      <c r="S1261" s="145">
        <v>419271</v>
      </c>
      <c r="T1261" s="145">
        <v>305</v>
      </c>
      <c r="U1261" s="145">
        <v>373</v>
      </c>
      <c r="V1261" s="145">
        <v>461</v>
      </c>
      <c r="W1261" s="145">
        <v>141</v>
      </c>
      <c r="X1261" s="145">
        <v>259</v>
      </c>
      <c r="Y1261" s="145">
        <v>371</v>
      </c>
      <c r="Z1261" s="145">
        <v>471</v>
      </c>
      <c r="AA1261" s="136">
        <f>ROUND((T1261+X1261)-MAX(0.3*(T1261-134-378),0),0)</f>
        <v>564</v>
      </c>
      <c r="AB1261" s="136">
        <f>ROUND((U1261+Y1261)-MAX(0.3*(U1261-134-378),0),0)</f>
        <v>744</v>
      </c>
      <c r="AC1261" s="136">
        <f>ROUND((V1261+Z1261)-MAX(0.3*(V1261-134-378),0),0)</f>
        <v>932</v>
      </c>
      <c r="AD1261" s="203">
        <v>42325.666666666664</v>
      </c>
      <c r="AE1261" s="136">
        <v>564</v>
      </c>
      <c r="AF1261" s="136">
        <v>0</v>
      </c>
      <c r="AG1261" s="136">
        <f>SUM(AE1261:AF1261)</f>
        <v>564</v>
      </c>
      <c r="AH1261" s="136">
        <f>ROUND((AG1261+W1261)-MAX(0.3*(AG1261-134-378),0),0)</f>
        <v>689</v>
      </c>
      <c r="AI1261" s="136">
        <v>1310</v>
      </c>
      <c r="AJ1261" s="197">
        <v>11.6</v>
      </c>
      <c r="AK1261" s="136">
        <v>0</v>
      </c>
      <c r="AL1261" s="136">
        <v>38</v>
      </c>
      <c r="AM1261" s="136">
        <v>61</v>
      </c>
      <c r="AN1261" s="6">
        <v>0.38</v>
      </c>
      <c r="AO1261" s="136">
        <v>11</v>
      </c>
      <c r="AP1261" s="136">
        <v>22</v>
      </c>
      <c r="AQ1261" s="6">
        <v>0.33</v>
      </c>
      <c r="AR1261" s="149">
        <v>7.6499999999999999E-2</v>
      </c>
      <c r="AS1261" s="149">
        <v>0.34</v>
      </c>
      <c r="AT1261" s="149">
        <v>0.4</v>
      </c>
      <c r="AU1261" s="149">
        <v>0.4</v>
      </c>
      <c r="AV1261" s="136">
        <v>390</v>
      </c>
      <c r="AW1261" s="136">
        <v>2604</v>
      </c>
      <c r="AX1261" s="136">
        <v>4300</v>
      </c>
      <c r="AY1261" s="136">
        <v>4300</v>
      </c>
      <c r="AZ1261" s="149">
        <v>7.6499999999999999E-2</v>
      </c>
      <c r="BA1261" s="149">
        <v>0.1598</v>
      </c>
      <c r="BB1261" s="149">
        <v>0.21060000000000001</v>
      </c>
      <c r="BC1261" s="149">
        <v>0.21060000000000001</v>
      </c>
      <c r="BD1261" s="138">
        <v>0</v>
      </c>
      <c r="BE1261" s="138"/>
      <c r="BF1261" s="138"/>
      <c r="BG1261" s="136">
        <v>0</v>
      </c>
      <c r="BH1261" s="6">
        <v>5.15</v>
      </c>
      <c r="BI1261" s="6">
        <v>4.25</v>
      </c>
      <c r="BJ1261" s="136">
        <v>245401</v>
      </c>
      <c r="BK1261" s="136">
        <v>15421</v>
      </c>
      <c r="BL1261" s="136">
        <v>1963</v>
      </c>
      <c r="BM1261" s="136">
        <v>228017</v>
      </c>
      <c r="BN1261" s="238">
        <v>1610926</v>
      </c>
      <c r="BO1261" s="136">
        <v>267300</v>
      </c>
      <c r="BP1261" s="136">
        <v>417665.03860000003</v>
      </c>
      <c r="BQ1261" s="136">
        <v>82451.470400000006</v>
      </c>
      <c r="BR1261" s="136">
        <v>1046400</v>
      </c>
      <c r="BS1261" s="136">
        <v>180576.32500000001</v>
      </c>
      <c r="BT1261" s="136">
        <v>16275.4756</v>
      </c>
      <c r="BU1261" s="136">
        <v>237425</v>
      </c>
    </row>
    <row r="1262" spans="1:73">
      <c r="A1262" s="4" t="s">
        <v>107</v>
      </c>
      <c r="B1262" s="137">
        <v>37</v>
      </c>
      <c r="C1262" s="137">
        <v>2004</v>
      </c>
      <c r="D1262" s="190">
        <v>3525233</v>
      </c>
      <c r="E1262" s="141">
        <v>1607421</v>
      </c>
      <c r="F1262" s="141">
        <v>82187</v>
      </c>
      <c r="G1262" s="191">
        <v>4.9000000000000004</v>
      </c>
      <c r="H1262" s="211">
        <v>29.998010000000001</v>
      </c>
      <c r="I1262" s="211">
        <v>19.380780000000001</v>
      </c>
      <c r="J1262" s="211">
        <v>6.5951500000000003</v>
      </c>
      <c r="K1262" s="145">
        <v>114787</v>
      </c>
      <c r="L1262" s="198">
        <v>82</v>
      </c>
      <c r="M1262" s="199">
        <v>9.1</v>
      </c>
      <c r="N1262" s="140">
        <v>101088757</v>
      </c>
      <c r="O1262" s="145">
        <v>309938</v>
      </c>
      <c r="P1262" s="145">
        <v>34229</v>
      </c>
      <c r="Q1262" s="145">
        <v>14199</v>
      </c>
      <c r="R1262" s="145">
        <v>411840</v>
      </c>
      <c r="S1262" s="145">
        <v>165402</v>
      </c>
      <c r="T1262" s="145">
        <v>225</v>
      </c>
      <c r="U1262" s="145">
        <v>292</v>
      </c>
      <c r="V1262" s="145">
        <v>361</v>
      </c>
      <c r="W1262" s="145">
        <v>141</v>
      </c>
      <c r="X1262" s="145">
        <v>259</v>
      </c>
      <c r="Y1262" s="145">
        <v>371</v>
      </c>
      <c r="Z1262" s="145">
        <v>471</v>
      </c>
      <c r="AA1262" s="136">
        <f>ROUND((T1262+X1262)-MAX(0.3*(T1262-134-378),0),0)</f>
        <v>484</v>
      </c>
      <c r="AB1262" s="136">
        <f>ROUND((U1262+Y1262)-MAX(0.3*(U1262-134-378),0),0)</f>
        <v>663</v>
      </c>
      <c r="AC1262" s="136">
        <f>ROUND((V1262+Z1262)-MAX(0.3*(V1262-134-378),0),0)</f>
        <v>832</v>
      </c>
      <c r="AD1262" s="203">
        <v>6515.583333333333</v>
      </c>
      <c r="AE1262" s="136">
        <v>564</v>
      </c>
      <c r="AF1262" s="136">
        <v>50</v>
      </c>
      <c r="AG1262" s="136">
        <f>SUM(AE1262:AF1262)</f>
        <v>614</v>
      </c>
      <c r="AH1262" s="136">
        <f>ROUND((AG1262+W1262)-MAX(0.3*(AG1262-134-378),0),0)</f>
        <v>724</v>
      </c>
      <c r="AI1262" s="136">
        <v>372</v>
      </c>
      <c r="AJ1262" s="197">
        <v>10.8</v>
      </c>
      <c r="AK1262" s="136">
        <v>1</v>
      </c>
      <c r="AL1262" s="136">
        <v>53</v>
      </c>
      <c r="AM1262" s="136">
        <v>48</v>
      </c>
      <c r="AN1262" s="6">
        <v>0.52</v>
      </c>
      <c r="AO1262" s="136">
        <v>27</v>
      </c>
      <c r="AP1262" s="136">
        <v>20</v>
      </c>
      <c r="AQ1262" s="6">
        <v>0.56999999999999995</v>
      </c>
      <c r="AR1262" s="149">
        <v>7.6499999999999999E-2</v>
      </c>
      <c r="AS1262" s="149">
        <v>0.34</v>
      </c>
      <c r="AT1262" s="149">
        <v>0.4</v>
      </c>
      <c r="AU1262" s="149">
        <v>0.4</v>
      </c>
      <c r="AV1262" s="136">
        <v>390</v>
      </c>
      <c r="AW1262" s="136">
        <v>2604</v>
      </c>
      <c r="AX1262" s="136">
        <v>4300</v>
      </c>
      <c r="AY1262" s="136">
        <v>4300</v>
      </c>
      <c r="AZ1262" s="149">
        <v>7.6499999999999999E-2</v>
      </c>
      <c r="BA1262" s="149">
        <v>0.1598</v>
      </c>
      <c r="BB1262" s="149">
        <v>0.21060000000000001</v>
      </c>
      <c r="BC1262" s="149">
        <v>0.21060000000000001</v>
      </c>
      <c r="BD1262" s="138">
        <v>0.05</v>
      </c>
      <c r="BE1262" s="138"/>
      <c r="BF1262" s="138"/>
      <c r="BG1262" s="136">
        <v>1</v>
      </c>
      <c r="BH1262" s="6">
        <v>5.15</v>
      </c>
      <c r="BI1262" s="6">
        <v>5.15</v>
      </c>
      <c r="BJ1262" s="136">
        <v>77100</v>
      </c>
      <c r="BK1262" s="136">
        <v>8431</v>
      </c>
      <c r="BL1262" s="136">
        <v>820</v>
      </c>
      <c r="BM1262" s="136">
        <v>67849</v>
      </c>
      <c r="BN1262" s="238">
        <v>526919</v>
      </c>
      <c r="BO1262" s="136">
        <v>116145</v>
      </c>
      <c r="BP1262" s="136">
        <v>206544.65729999999</v>
      </c>
      <c r="BQ1262" s="136">
        <v>44589.082399999999</v>
      </c>
      <c r="BR1262" s="136">
        <v>389245</v>
      </c>
      <c r="BS1262" s="136">
        <v>118212.08719999999</v>
      </c>
      <c r="BT1262" s="136">
        <v>17463.107499999998</v>
      </c>
      <c r="BU1262" s="136">
        <v>166193</v>
      </c>
    </row>
    <row r="1263" spans="1:73">
      <c r="A1263" s="4" t="s">
        <v>108</v>
      </c>
      <c r="B1263" s="137">
        <v>38</v>
      </c>
      <c r="C1263" s="137">
        <v>2004</v>
      </c>
      <c r="D1263" s="190">
        <v>3569463</v>
      </c>
      <c r="E1263" s="141">
        <v>1703703</v>
      </c>
      <c r="F1263" s="141">
        <v>134409</v>
      </c>
      <c r="G1263" s="191">
        <v>7.3</v>
      </c>
      <c r="H1263" s="211">
        <v>23.36018</v>
      </c>
      <c r="I1263" s="211">
        <v>14.04543</v>
      </c>
      <c r="J1263" s="211">
        <v>4.5340910000000001</v>
      </c>
      <c r="K1263" s="145">
        <v>142712</v>
      </c>
      <c r="L1263" s="198">
        <v>58</v>
      </c>
      <c r="M1263" s="199">
        <v>6.5</v>
      </c>
      <c r="N1263" s="140">
        <v>112209856</v>
      </c>
      <c r="O1263" s="145">
        <v>543050</v>
      </c>
      <c r="P1263" s="145">
        <v>42362</v>
      </c>
      <c r="Q1263" s="145">
        <v>18525</v>
      </c>
      <c r="R1263" s="145">
        <v>419736</v>
      </c>
      <c r="S1263" s="145">
        <v>212132</v>
      </c>
      <c r="T1263" s="145">
        <v>395</v>
      </c>
      <c r="U1263" s="145">
        <v>460</v>
      </c>
      <c r="V1263" s="145">
        <v>565</v>
      </c>
      <c r="W1263" s="145">
        <v>141</v>
      </c>
      <c r="X1263" s="145">
        <v>259</v>
      </c>
      <c r="Y1263" s="145">
        <v>371</v>
      </c>
      <c r="Z1263" s="145">
        <v>471</v>
      </c>
      <c r="AA1263" s="136">
        <f>ROUND((T1263+X1263)-MAX(0.3*(T1263-134-378),0),0)</f>
        <v>654</v>
      </c>
      <c r="AB1263" s="136">
        <f>ROUND((U1263+Y1263)-MAX(0.3*(U1263-134-378),0),0)</f>
        <v>831</v>
      </c>
      <c r="AC1263" s="136">
        <f>ROUND((V1263+Z1263)-MAX(0.3*(V1263-134-378),0),0)</f>
        <v>1020</v>
      </c>
      <c r="AD1263" s="203">
        <v>8389.6666666666661</v>
      </c>
      <c r="AE1263" s="136">
        <v>564</v>
      </c>
      <c r="AF1263" s="136">
        <v>2</v>
      </c>
      <c r="AG1263" s="136">
        <f>SUM(AE1263:AF1263)</f>
        <v>566</v>
      </c>
      <c r="AH1263" s="136">
        <f>ROUND((AG1263+W1263)-MAX(0.3*(AG1263-134-378),0),0)</f>
        <v>691</v>
      </c>
      <c r="AI1263" s="136">
        <v>419</v>
      </c>
      <c r="AJ1263" s="197">
        <v>11.7</v>
      </c>
      <c r="AK1263" s="136">
        <v>1</v>
      </c>
      <c r="AL1263" s="136">
        <v>58</v>
      </c>
      <c r="AM1263" s="136">
        <v>35</v>
      </c>
      <c r="AN1263" s="6">
        <v>0.62</v>
      </c>
      <c r="AO1263" s="136">
        <v>15</v>
      </c>
      <c r="AP1263" s="136">
        <v>15</v>
      </c>
      <c r="AQ1263" s="6">
        <v>0.5</v>
      </c>
      <c r="AR1263" s="149">
        <v>7.6499999999999999E-2</v>
      </c>
      <c r="AS1263" s="149">
        <v>0.34</v>
      </c>
      <c r="AT1263" s="149">
        <v>0.4</v>
      </c>
      <c r="AU1263" s="149">
        <v>0.4</v>
      </c>
      <c r="AV1263" s="136">
        <v>390</v>
      </c>
      <c r="AW1263" s="136">
        <v>2604</v>
      </c>
      <c r="AX1263" s="136">
        <v>4300</v>
      </c>
      <c r="AY1263" s="136">
        <v>4300</v>
      </c>
      <c r="AZ1263" s="149">
        <v>7.6499999999999999E-2</v>
      </c>
      <c r="BA1263" s="149">
        <v>0.1598</v>
      </c>
      <c r="BB1263" s="149">
        <v>0.21060000000000001</v>
      </c>
      <c r="BC1263" s="149">
        <v>0.21060000000000001</v>
      </c>
      <c r="BD1263" s="138">
        <v>0.05</v>
      </c>
      <c r="BE1263" s="138"/>
      <c r="BF1263" s="138"/>
      <c r="BG1263" s="136">
        <v>0</v>
      </c>
      <c r="BH1263" s="6">
        <v>5.15</v>
      </c>
      <c r="BI1263" s="6">
        <v>7.05</v>
      </c>
      <c r="BJ1263" s="136">
        <v>58842</v>
      </c>
      <c r="BK1263" s="136">
        <v>7565</v>
      </c>
      <c r="BL1263" s="136">
        <v>661</v>
      </c>
      <c r="BM1263" s="136">
        <v>50616</v>
      </c>
      <c r="BN1263" s="238">
        <v>423241</v>
      </c>
      <c r="BO1263" s="136">
        <v>100135</v>
      </c>
      <c r="BP1263" s="136">
        <v>143164.533</v>
      </c>
      <c r="BQ1263" s="136">
        <v>31881.0389</v>
      </c>
      <c r="BR1263" s="136">
        <v>284467</v>
      </c>
      <c r="BS1263" s="136">
        <v>86040.4274</v>
      </c>
      <c r="BT1263" s="136">
        <v>11832.9409</v>
      </c>
      <c r="BU1263" s="136">
        <v>123014</v>
      </c>
    </row>
    <row r="1264" spans="1:73">
      <c r="A1264" s="4" t="s">
        <v>109</v>
      </c>
      <c r="B1264" s="137">
        <v>39</v>
      </c>
      <c r="C1264" s="137">
        <v>2004</v>
      </c>
      <c r="D1264" s="190">
        <v>12410722</v>
      </c>
      <c r="E1264" s="141">
        <v>5876997</v>
      </c>
      <c r="F1264" s="141">
        <v>336781</v>
      </c>
      <c r="G1264" s="191">
        <v>5.4</v>
      </c>
      <c r="H1264" s="211">
        <v>22.554040000000001</v>
      </c>
      <c r="I1264" s="211">
        <v>12.75379</v>
      </c>
      <c r="J1264" s="211">
        <v>3.4181400000000002</v>
      </c>
      <c r="K1264" s="145">
        <v>483685</v>
      </c>
      <c r="L1264" s="198">
        <v>163</v>
      </c>
      <c r="M1264" s="199">
        <v>5.5</v>
      </c>
      <c r="N1264" s="140">
        <v>433338099</v>
      </c>
      <c r="O1264" s="145">
        <v>288440</v>
      </c>
      <c r="P1264" s="145">
        <v>231260</v>
      </c>
      <c r="Q1264" s="145">
        <v>88128</v>
      </c>
      <c r="R1264" s="145">
        <v>960941</v>
      </c>
      <c r="S1264" s="145">
        <v>431664</v>
      </c>
      <c r="T1264" s="145">
        <v>330</v>
      </c>
      <c r="U1264" s="145">
        <v>421</v>
      </c>
      <c r="V1264" s="145">
        <v>514</v>
      </c>
      <c r="W1264" s="145">
        <v>141</v>
      </c>
      <c r="X1264" s="145">
        <v>259</v>
      </c>
      <c r="Y1264" s="145">
        <v>371</v>
      </c>
      <c r="Z1264" s="145">
        <v>471</v>
      </c>
      <c r="AA1264" s="136">
        <f>ROUND((T1264+X1264)-MAX(0.3*(T1264-134-378),0),0)</f>
        <v>589</v>
      </c>
      <c r="AB1264" s="136">
        <f>ROUND((U1264+Y1264)-MAX(0.3*(U1264-134-378),0),0)</f>
        <v>792</v>
      </c>
      <c r="AC1264" s="136">
        <f>ROUND((V1264+Z1264)-MAX(0.3*(V1264-134-378),0),0)</f>
        <v>984</v>
      </c>
      <c r="AD1264" s="203">
        <v>27422.083333333332</v>
      </c>
      <c r="AE1264" s="136">
        <v>564</v>
      </c>
      <c r="AF1264" s="136">
        <v>27</v>
      </c>
      <c r="AG1264" s="136">
        <f>SUM(AE1264:AF1264)</f>
        <v>591</v>
      </c>
      <c r="AH1264" s="136">
        <f>ROUND((AG1264+W1264)-MAX(0.3*(AG1264-134-378),0),0)</f>
        <v>708</v>
      </c>
      <c r="AI1264" s="136">
        <v>1374</v>
      </c>
      <c r="AJ1264" s="197">
        <v>11.3</v>
      </c>
      <c r="AK1264" s="136">
        <v>1</v>
      </c>
      <c r="AL1264" s="136">
        <v>94</v>
      </c>
      <c r="AM1264" s="136">
        <v>108</v>
      </c>
      <c r="AN1264" s="6">
        <v>0.47</v>
      </c>
      <c r="AO1264" s="136">
        <v>21</v>
      </c>
      <c r="AP1264" s="136">
        <v>28</v>
      </c>
      <c r="AQ1264" s="6">
        <v>0.43</v>
      </c>
      <c r="AR1264" s="149">
        <v>7.6499999999999999E-2</v>
      </c>
      <c r="AS1264" s="149">
        <v>0.34</v>
      </c>
      <c r="AT1264" s="149">
        <v>0.4</v>
      </c>
      <c r="AU1264" s="149">
        <v>0.4</v>
      </c>
      <c r="AV1264" s="136">
        <v>390</v>
      </c>
      <c r="AW1264" s="136">
        <v>2604</v>
      </c>
      <c r="AX1264" s="136">
        <v>4300</v>
      </c>
      <c r="AY1264" s="136">
        <v>4300</v>
      </c>
      <c r="AZ1264" s="149">
        <v>7.6499999999999999E-2</v>
      </c>
      <c r="BA1264" s="149">
        <v>0.1598</v>
      </c>
      <c r="BB1264" s="149">
        <v>0.21060000000000001</v>
      </c>
      <c r="BC1264" s="149">
        <v>0.21060000000000001</v>
      </c>
      <c r="BD1264" s="138">
        <v>0</v>
      </c>
      <c r="BE1264" s="138"/>
      <c r="BF1264" s="138"/>
      <c r="BG1264" s="136">
        <v>0</v>
      </c>
      <c r="BH1264" s="6">
        <v>5.15</v>
      </c>
      <c r="BI1264" s="6">
        <v>5.15</v>
      </c>
      <c r="BJ1264" s="136">
        <v>316917</v>
      </c>
      <c r="BK1264" s="136">
        <v>31745</v>
      </c>
      <c r="BL1264" s="136">
        <v>2307</v>
      </c>
      <c r="BM1264" s="136">
        <v>282865</v>
      </c>
      <c r="BN1264" s="238">
        <v>1587720</v>
      </c>
      <c r="BO1264" s="136">
        <v>240836</v>
      </c>
      <c r="BP1264" s="136">
        <v>398337.27630000003</v>
      </c>
      <c r="BQ1264" s="136">
        <v>91204.096300000005</v>
      </c>
      <c r="BR1264" s="136">
        <v>1086661</v>
      </c>
      <c r="BS1264" s="136">
        <v>158047.70329999999</v>
      </c>
      <c r="BT1264" s="136">
        <v>18403.460599999999</v>
      </c>
      <c r="BU1264" s="136">
        <v>225111</v>
      </c>
    </row>
    <row r="1265" spans="1:73">
      <c r="A1265" s="4" t="s">
        <v>110</v>
      </c>
      <c r="B1265" s="137">
        <v>40</v>
      </c>
      <c r="C1265" s="137">
        <v>2004</v>
      </c>
      <c r="D1265" s="190">
        <v>1074579</v>
      </c>
      <c r="E1265" s="141">
        <v>529893</v>
      </c>
      <c r="F1265" s="141">
        <v>28795</v>
      </c>
      <c r="G1265" s="191">
        <v>5.2</v>
      </c>
      <c r="H1265" s="211">
        <v>19.797930000000001</v>
      </c>
      <c r="I1265" s="211">
        <v>13.220940000000001</v>
      </c>
      <c r="J1265" s="211">
        <v>4.1503930000000002</v>
      </c>
      <c r="K1265" s="145">
        <v>43382</v>
      </c>
      <c r="L1265" s="198">
        <v>12</v>
      </c>
      <c r="M1265" s="199">
        <v>4.5</v>
      </c>
      <c r="N1265" s="140">
        <v>38423751</v>
      </c>
      <c r="O1265" s="145">
        <v>12418</v>
      </c>
      <c r="P1265" s="145">
        <v>31929</v>
      </c>
      <c r="Q1265" s="145">
        <v>12295</v>
      </c>
      <c r="R1265" s="145">
        <v>77528</v>
      </c>
      <c r="S1265" s="145">
        <v>35232</v>
      </c>
      <c r="T1265" s="145">
        <v>449</v>
      </c>
      <c r="U1265" s="145">
        <v>554</v>
      </c>
      <c r="V1265" s="145">
        <v>634</v>
      </c>
      <c r="W1265" s="145">
        <v>141</v>
      </c>
      <c r="X1265" s="145">
        <v>259</v>
      </c>
      <c r="Y1265" s="145">
        <v>371</v>
      </c>
      <c r="Z1265" s="145">
        <v>471</v>
      </c>
      <c r="AA1265" s="136">
        <f>ROUND((T1265+X1265)-MAX(0.3*(T1265-134-378),0),0)</f>
        <v>708</v>
      </c>
      <c r="AB1265" s="136">
        <f>ROUND((U1265+Y1265)-MAX(0.3*(U1265-134-378),0),0)</f>
        <v>912</v>
      </c>
      <c r="AC1265" s="136">
        <f>ROUND((V1265+Z1265)-MAX(0.3*(V1265-134-378),0),0)</f>
        <v>1068</v>
      </c>
      <c r="AD1265" s="203">
        <v>2956</v>
      </c>
      <c r="AE1265" s="136">
        <v>564</v>
      </c>
      <c r="AF1265" s="136">
        <v>57</v>
      </c>
      <c r="AG1265" s="136">
        <f>SUM(AE1265:AF1265)</f>
        <v>621</v>
      </c>
      <c r="AH1265" s="136">
        <f>ROUND((AG1265+W1265)-MAX(0.3*(AG1265-134-378),0),0)</f>
        <v>729</v>
      </c>
      <c r="AI1265" s="136">
        <v>121</v>
      </c>
      <c r="AJ1265" s="197">
        <v>11.5</v>
      </c>
      <c r="AK1265" s="136">
        <v>0</v>
      </c>
      <c r="AL1265" s="136">
        <v>63</v>
      </c>
      <c r="AM1265" s="136">
        <v>11</v>
      </c>
      <c r="AN1265" s="6">
        <v>0.85</v>
      </c>
      <c r="AO1265" s="136">
        <v>32</v>
      </c>
      <c r="AP1265" s="136">
        <v>6</v>
      </c>
      <c r="AQ1265" s="6">
        <v>0.84</v>
      </c>
      <c r="AR1265" s="149">
        <v>7.6499999999999999E-2</v>
      </c>
      <c r="AS1265" s="149">
        <v>0.34</v>
      </c>
      <c r="AT1265" s="149">
        <v>0.4</v>
      </c>
      <c r="AU1265" s="149">
        <v>0.4</v>
      </c>
      <c r="AV1265" s="136">
        <v>390</v>
      </c>
      <c r="AW1265" s="136">
        <v>2604</v>
      </c>
      <c r="AX1265" s="136">
        <v>4300</v>
      </c>
      <c r="AY1265" s="136">
        <v>4300</v>
      </c>
      <c r="AZ1265" s="149">
        <v>7.6499999999999999E-2</v>
      </c>
      <c r="BA1265" s="149">
        <v>0.1598</v>
      </c>
      <c r="BB1265" s="149">
        <v>0.21060000000000001</v>
      </c>
      <c r="BC1265" s="149">
        <v>0.21060000000000001</v>
      </c>
      <c r="BD1265" s="138">
        <v>0.25</v>
      </c>
      <c r="BE1265" s="138"/>
      <c r="BF1265" s="138"/>
      <c r="BG1265" s="136">
        <v>0</v>
      </c>
      <c r="BH1265" s="6">
        <v>5.15</v>
      </c>
      <c r="BI1265" s="6">
        <v>6.75</v>
      </c>
      <c r="BJ1265" s="136">
        <v>29703</v>
      </c>
      <c r="BK1265" s="136">
        <v>4015</v>
      </c>
      <c r="BL1265" s="136">
        <v>204</v>
      </c>
      <c r="BM1265" s="136">
        <v>25484</v>
      </c>
      <c r="BN1265" s="238">
        <v>184350</v>
      </c>
      <c r="BO1265" s="136">
        <v>22780</v>
      </c>
      <c r="BP1265" s="136">
        <v>41433.244400000003</v>
      </c>
      <c r="BQ1265" s="136">
        <v>7084.1998000000003</v>
      </c>
      <c r="BR1265" s="136">
        <v>83188</v>
      </c>
      <c r="BS1265" s="136">
        <v>16291.972400000001</v>
      </c>
      <c r="BT1265" s="136">
        <v>1521.7670000000001</v>
      </c>
      <c r="BU1265" s="136">
        <v>21536</v>
      </c>
    </row>
    <row r="1266" spans="1:73">
      <c r="A1266" s="4" t="s">
        <v>111</v>
      </c>
      <c r="B1266" s="137">
        <v>41</v>
      </c>
      <c r="C1266" s="137">
        <v>2004</v>
      </c>
      <c r="D1266" s="190">
        <v>4210921</v>
      </c>
      <c r="E1266" s="141">
        <v>1894141</v>
      </c>
      <c r="F1266" s="141">
        <v>139169</v>
      </c>
      <c r="G1266" s="191">
        <v>6.8</v>
      </c>
      <c r="H1266" s="211">
        <v>26.51125</v>
      </c>
      <c r="I1266" s="211">
        <v>15.227550000000001</v>
      </c>
      <c r="J1266" s="211">
        <v>4.6011439999999997</v>
      </c>
      <c r="K1266" s="145">
        <v>136184</v>
      </c>
      <c r="L1266" s="198">
        <v>67</v>
      </c>
      <c r="M1266" s="199">
        <v>6.2</v>
      </c>
      <c r="N1266" s="140">
        <v>117121439</v>
      </c>
      <c r="O1266" s="145">
        <v>233114</v>
      </c>
      <c r="P1266" s="145">
        <v>38567</v>
      </c>
      <c r="Q1266" s="145">
        <v>16676</v>
      </c>
      <c r="R1266" s="145">
        <v>497218</v>
      </c>
      <c r="S1266" s="145">
        <v>206987</v>
      </c>
      <c r="T1266" s="145">
        <v>163</v>
      </c>
      <c r="U1266" s="145">
        <v>205</v>
      </c>
      <c r="V1266" s="145">
        <v>248</v>
      </c>
      <c r="W1266" s="145">
        <v>141</v>
      </c>
      <c r="X1266" s="145">
        <v>259</v>
      </c>
      <c r="Y1266" s="145">
        <v>371</v>
      </c>
      <c r="Z1266" s="145">
        <v>471</v>
      </c>
      <c r="AA1266" s="136">
        <f>ROUND((T1266+X1266)-MAX(0.3*(T1266-134-378),0),0)</f>
        <v>422</v>
      </c>
      <c r="AB1266" s="136">
        <f>ROUND((U1266+Y1266)-MAX(0.3*(U1266-134-378),0),0)</f>
        <v>576</v>
      </c>
      <c r="AC1266" s="136">
        <f>ROUND((V1266+Z1266)-MAX(0.3*(V1266-134-378),0),0)</f>
        <v>719</v>
      </c>
      <c r="AD1266" s="203">
        <v>8013.666666666667</v>
      </c>
      <c r="AE1266" s="136">
        <v>564</v>
      </c>
      <c r="AF1266" s="136">
        <v>0</v>
      </c>
      <c r="AG1266" s="136">
        <f>SUM(AE1266:AF1266)</f>
        <v>564</v>
      </c>
      <c r="AH1266" s="136">
        <f>ROUND((AG1266+W1266)-MAX(0.3*(AG1266-134-378),0),0)</f>
        <v>689</v>
      </c>
      <c r="AI1266" s="136">
        <v>614</v>
      </c>
      <c r="AJ1266" s="197">
        <v>14.9</v>
      </c>
      <c r="AK1266" s="136">
        <v>0</v>
      </c>
      <c r="AL1266" s="136">
        <v>50</v>
      </c>
      <c r="AM1266" s="136">
        <v>73</v>
      </c>
      <c r="AN1266" s="6">
        <v>0.41</v>
      </c>
      <c r="AO1266" s="136">
        <v>21</v>
      </c>
      <c r="AP1266" s="136">
        <v>24</v>
      </c>
      <c r="AQ1266" s="6">
        <v>0.47</v>
      </c>
      <c r="AR1266" s="149">
        <v>7.6499999999999999E-2</v>
      </c>
      <c r="AS1266" s="149">
        <v>0.34</v>
      </c>
      <c r="AT1266" s="149">
        <v>0.4</v>
      </c>
      <c r="AU1266" s="149">
        <v>0.4</v>
      </c>
      <c r="AV1266" s="136">
        <v>390</v>
      </c>
      <c r="AW1266" s="136">
        <v>2604</v>
      </c>
      <c r="AX1266" s="136">
        <v>4300</v>
      </c>
      <c r="AY1266" s="136">
        <v>4300</v>
      </c>
      <c r="AZ1266" s="149">
        <v>7.6499999999999999E-2</v>
      </c>
      <c r="BA1266" s="149">
        <v>0.1598</v>
      </c>
      <c r="BB1266" s="149">
        <v>0.21060000000000001</v>
      </c>
      <c r="BC1266" s="149">
        <v>0.21060000000000001</v>
      </c>
      <c r="BD1266" s="138">
        <v>0</v>
      </c>
      <c r="BE1266" s="138"/>
      <c r="BF1266" s="138"/>
      <c r="BG1266" s="136">
        <v>0</v>
      </c>
      <c r="BH1266" s="6">
        <v>5.15</v>
      </c>
      <c r="BI1266" s="6">
        <v>5.15</v>
      </c>
      <c r="BJ1266" s="136">
        <v>105223</v>
      </c>
      <c r="BK1266" s="136">
        <v>12880</v>
      </c>
      <c r="BL1266" s="136">
        <v>1434</v>
      </c>
      <c r="BM1266" s="136">
        <v>90909</v>
      </c>
      <c r="BN1266" s="238">
        <v>852244</v>
      </c>
      <c r="BO1266" s="136">
        <v>106784</v>
      </c>
      <c r="BP1266" s="136">
        <v>262066.6937</v>
      </c>
      <c r="BQ1266" s="136">
        <v>41755.944199999998</v>
      </c>
      <c r="BR1266" s="136">
        <v>473208</v>
      </c>
      <c r="BS1266" s="136">
        <v>144807.80590000001</v>
      </c>
      <c r="BT1266" s="136">
        <v>14949.4871</v>
      </c>
      <c r="BU1266" s="136">
        <v>187967</v>
      </c>
    </row>
    <row r="1267" spans="1:73">
      <c r="A1267" s="4" t="s">
        <v>112</v>
      </c>
      <c r="B1267" s="137">
        <v>42</v>
      </c>
      <c r="C1267" s="137">
        <v>2004</v>
      </c>
      <c r="D1267" s="190">
        <v>770396</v>
      </c>
      <c r="E1267" s="141">
        <v>411762</v>
      </c>
      <c r="F1267" s="141">
        <v>15902</v>
      </c>
      <c r="G1267" s="191">
        <v>3.7</v>
      </c>
      <c r="H1267" s="211">
        <v>19.843679999999999</v>
      </c>
      <c r="I1267" s="211">
        <v>10.11895</v>
      </c>
      <c r="J1267" s="211">
        <v>2.897065</v>
      </c>
      <c r="K1267" s="145">
        <v>30759</v>
      </c>
      <c r="L1267" s="200">
        <v>8</v>
      </c>
      <c r="M1267" s="199">
        <v>3.9</v>
      </c>
      <c r="N1267" s="140">
        <v>24781741</v>
      </c>
      <c r="O1267" s="145">
        <v>14758</v>
      </c>
      <c r="P1267" s="145">
        <v>6001</v>
      </c>
      <c r="Q1267" s="145">
        <v>2745</v>
      </c>
      <c r="R1267" s="145">
        <v>53459</v>
      </c>
      <c r="S1267" s="145">
        <v>21113</v>
      </c>
      <c r="T1267" s="145">
        <v>441</v>
      </c>
      <c r="U1267" s="145">
        <v>493</v>
      </c>
      <c r="V1267" s="145">
        <v>544</v>
      </c>
      <c r="W1267" s="145">
        <v>141</v>
      </c>
      <c r="X1267" s="145">
        <v>259</v>
      </c>
      <c r="Y1267" s="145">
        <v>371</v>
      </c>
      <c r="Z1267" s="145">
        <v>471</v>
      </c>
      <c r="AA1267" s="136">
        <f>ROUND((T1267+X1267)-MAX(0.3*(T1267-134-378),0),0)</f>
        <v>700</v>
      </c>
      <c r="AB1267" s="136">
        <f>ROUND((U1267+Y1267)-MAX(0.3*(U1267-134-378),0),0)</f>
        <v>864</v>
      </c>
      <c r="AC1267" s="136">
        <f>ROUND((V1267+Z1267)-MAX(0.3*(V1267-134-378),0),0)</f>
        <v>1005</v>
      </c>
      <c r="AD1267" s="203">
        <v>1759.25</v>
      </c>
      <c r="AE1267" s="136">
        <v>564</v>
      </c>
      <c r="AF1267" s="136">
        <v>15</v>
      </c>
      <c r="AG1267" s="136">
        <f>SUM(AE1267:AF1267)</f>
        <v>579</v>
      </c>
      <c r="AH1267" s="136">
        <f>ROUND((AG1267+W1267)-MAX(0.3*(AG1267-134-378),0),0)</f>
        <v>700</v>
      </c>
      <c r="AI1267" s="136">
        <v>101</v>
      </c>
      <c r="AJ1267" s="197">
        <v>13.4</v>
      </c>
      <c r="AK1267" s="136">
        <v>0</v>
      </c>
      <c r="AL1267" s="136">
        <v>21</v>
      </c>
      <c r="AM1267" s="136">
        <v>49</v>
      </c>
      <c r="AN1267" s="6">
        <v>0.3</v>
      </c>
      <c r="AO1267" s="136">
        <v>9</v>
      </c>
      <c r="AP1267" s="136">
        <v>26</v>
      </c>
      <c r="AQ1267" s="6">
        <v>0.26</v>
      </c>
      <c r="AR1267" s="149">
        <v>7.6499999999999999E-2</v>
      </c>
      <c r="AS1267" s="149">
        <v>0.34</v>
      </c>
      <c r="AT1267" s="149">
        <v>0.4</v>
      </c>
      <c r="AU1267" s="149">
        <v>0.4</v>
      </c>
      <c r="AV1267" s="136">
        <v>390</v>
      </c>
      <c r="AW1267" s="136">
        <v>2604</v>
      </c>
      <c r="AX1267" s="136">
        <v>4300</v>
      </c>
      <c r="AY1267" s="136">
        <v>4300</v>
      </c>
      <c r="AZ1267" s="149">
        <v>7.6499999999999999E-2</v>
      </c>
      <c r="BA1267" s="149">
        <v>0.1598</v>
      </c>
      <c r="BB1267" s="149">
        <v>0.21060000000000001</v>
      </c>
      <c r="BC1267" s="149">
        <v>0.21060000000000001</v>
      </c>
      <c r="BD1267" s="138">
        <v>0</v>
      </c>
      <c r="BE1267" s="138"/>
      <c r="BF1267" s="138"/>
      <c r="BG1267" s="136">
        <v>0</v>
      </c>
      <c r="BH1267" s="6">
        <v>5.15</v>
      </c>
      <c r="BI1267" s="6">
        <v>5.15</v>
      </c>
      <c r="BJ1267" s="136">
        <v>12469</v>
      </c>
      <c r="BK1267" s="136">
        <v>1727</v>
      </c>
      <c r="BL1267" s="136">
        <v>101</v>
      </c>
      <c r="BM1267" s="136">
        <v>10641</v>
      </c>
      <c r="BN1267" s="238">
        <v>96885</v>
      </c>
      <c r="BO1267" s="136">
        <v>21608</v>
      </c>
      <c r="BP1267" s="136">
        <v>33683.754999999997</v>
      </c>
      <c r="BQ1267" s="136">
        <v>10001.1284</v>
      </c>
      <c r="BR1267" s="136">
        <v>103809</v>
      </c>
      <c r="BS1267" s="136">
        <v>14369.986000000001</v>
      </c>
      <c r="BT1267" s="136">
        <v>1842.8661</v>
      </c>
      <c r="BU1267" s="136">
        <v>20696</v>
      </c>
    </row>
    <row r="1268" spans="1:73">
      <c r="A1268" s="4" t="s">
        <v>113</v>
      </c>
      <c r="B1268" s="137">
        <v>43</v>
      </c>
      <c r="C1268" s="137">
        <v>2004</v>
      </c>
      <c r="D1268" s="190">
        <v>5910809</v>
      </c>
      <c r="E1268" s="141">
        <v>2725108</v>
      </c>
      <c r="F1268" s="141">
        <v>153628</v>
      </c>
      <c r="G1268" s="191">
        <v>5.3</v>
      </c>
      <c r="H1268" s="211">
        <v>24.128699999999998</v>
      </c>
      <c r="I1268" s="211">
        <v>15.891780000000001</v>
      </c>
      <c r="J1268" s="211">
        <v>4.47288</v>
      </c>
      <c r="K1268" s="145">
        <v>219858</v>
      </c>
      <c r="L1268" s="198">
        <v>81</v>
      </c>
      <c r="M1268" s="199">
        <v>5.5</v>
      </c>
      <c r="N1268" s="140">
        <v>180011461</v>
      </c>
      <c r="O1268" s="145">
        <v>76271</v>
      </c>
      <c r="P1268" s="145">
        <v>190132</v>
      </c>
      <c r="Q1268" s="145">
        <v>72069</v>
      </c>
      <c r="R1268" s="145">
        <v>806490</v>
      </c>
      <c r="S1268" s="145">
        <v>351781</v>
      </c>
      <c r="T1268" s="145">
        <v>142</v>
      </c>
      <c r="U1268" s="145">
        <v>185</v>
      </c>
      <c r="V1268" s="145">
        <v>226</v>
      </c>
      <c r="W1268" s="145">
        <v>141</v>
      </c>
      <c r="X1268" s="145">
        <v>259</v>
      </c>
      <c r="Y1268" s="145">
        <v>371</v>
      </c>
      <c r="Z1268" s="145">
        <v>471</v>
      </c>
      <c r="AA1268" s="136">
        <f>ROUND((T1268+X1268)-MAX(0.3*(T1268-134-378),0),0)</f>
        <v>401</v>
      </c>
      <c r="AB1268" s="136">
        <f>ROUND((U1268+Y1268)-MAX(0.3*(U1268-134-378),0),0)</f>
        <v>556</v>
      </c>
      <c r="AC1268" s="136">
        <f>ROUND((V1268+Z1268)-MAX(0.3*(V1268-134-378),0),0)</f>
        <v>697</v>
      </c>
      <c r="AD1268" s="203">
        <v>18088.916666666668</v>
      </c>
      <c r="AE1268" s="136">
        <v>564</v>
      </c>
      <c r="AF1268" s="136">
        <v>0</v>
      </c>
      <c r="AG1268" s="136">
        <f>SUM(AE1268:AF1268)</f>
        <v>564</v>
      </c>
      <c r="AH1268" s="136">
        <f>ROUND((AG1268+W1268)-MAX(0.3*(AG1268-134-378),0),0)</f>
        <v>689</v>
      </c>
      <c r="AI1268" s="136">
        <v>929</v>
      </c>
      <c r="AJ1268" s="197">
        <v>15.9</v>
      </c>
      <c r="AK1268" s="136">
        <v>1</v>
      </c>
      <c r="AL1268" s="136">
        <v>54</v>
      </c>
      <c r="AM1268" s="136">
        <v>45</v>
      </c>
      <c r="AN1268" s="6">
        <v>0.55000000000000004</v>
      </c>
      <c r="AO1268" s="136">
        <v>18</v>
      </c>
      <c r="AP1268" s="136">
        <v>15</v>
      </c>
      <c r="AQ1268" s="6">
        <v>0.55000000000000004</v>
      </c>
      <c r="AR1268" s="149">
        <v>7.6499999999999999E-2</v>
      </c>
      <c r="AS1268" s="149">
        <v>0.34</v>
      </c>
      <c r="AT1268" s="149">
        <v>0.4</v>
      </c>
      <c r="AU1268" s="149">
        <v>0.4</v>
      </c>
      <c r="AV1268" s="136">
        <v>390</v>
      </c>
      <c r="AW1268" s="136">
        <v>2604</v>
      </c>
      <c r="AX1268" s="136">
        <v>4300</v>
      </c>
      <c r="AY1268" s="136">
        <v>4300</v>
      </c>
      <c r="AZ1268" s="149">
        <v>7.6499999999999999E-2</v>
      </c>
      <c r="BA1268" s="149">
        <v>0.1598</v>
      </c>
      <c r="BB1268" s="149">
        <v>0.21060000000000001</v>
      </c>
      <c r="BC1268" s="149">
        <v>0.21060000000000001</v>
      </c>
      <c r="BD1268" s="138">
        <v>0</v>
      </c>
      <c r="BE1268" s="138"/>
      <c r="BF1268" s="138"/>
      <c r="BG1268" s="136">
        <v>0</v>
      </c>
      <c r="BH1268" s="6">
        <v>5.15</v>
      </c>
      <c r="BI1268" s="6">
        <v>5.15</v>
      </c>
      <c r="BJ1268" s="136">
        <v>160521</v>
      </c>
      <c r="BK1268" s="136">
        <v>17482</v>
      </c>
      <c r="BL1268" s="136">
        <v>1589</v>
      </c>
      <c r="BM1268" s="136">
        <v>141450</v>
      </c>
      <c r="BN1268" s="238">
        <v>1377394</v>
      </c>
      <c r="BO1268" s="136">
        <v>155394</v>
      </c>
      <c r="BP1268" s="136">
        <v>317056.67349999998</v>
      </c>
      <c r="BQ1268" s="136">
        <v>55494.940499999997</v>
      </c>
      <c r="BR1268" s="136">
        <v>648215</v>
      </c>
      <c r="BS1268" s="136">
        <v>159739.26699999999</v>
      </c>
      <c r="BT1268" s="136">
        <v>19223.149399999998</v>
      </c>
      <c r="BU1268" s="136">
        <v>221099</v>
      </c>
    </row>
    <row r="1269" spans="1:73">
      <c r="A1269" s="4" t="s">
        <v>114</v>
      </c>
      <c r="B1269" s="137">
        <v>44</v>
      </c>
      <c r="C1269" s="137">
        <v>2004</v>
      </c>
      <c r="D1269" s="190">
        <v>22394023</v>
      </c>
      <c r="E1269" s="141">
        <v>10338484</v>
      </c>
      <c r="F1269" s="141">
        <v>653875</v>
      </c>
      <c r="G1269" s="191">
        <v>5.9</v>
      </c>
      <c r="H1269" s="211">
        <v>31.00629</v>
      </c>
      <c r="I1269" s="211">
        <v>20.108270000000001</v>
      </c>
      <c r="J1269" s="211">
        <v>5.7377589999999996</v>
      </c>
      <c r="K1269" s="145">
        <v>920387</v>
      </c>
      <c r="L1269" s="198">
        <v>889</v>
      </c>
      <c r="M1269" s="199">
        <v>13.5</v>
      </c>
      <c r="N1269" s="140">
        <v>684161109</v>
      </c>
      <c r="O1269" s="145">
        <v>757789</v>
      </c>
      <c r="P1269" s="145">
        <v>249634</v>
      </c>
      <c r="Q1269" s="145">
        <v>105197</v>
      </c>
      <c r="R1269" s="145">
        <v>2258951</v>
      </c>
      <c r="S1269" s="145">
        <v>864342</v>
      </c>
      <c r="T1269" s="145">
        <v>188</v>
      </c>
      <c r="U1269" s="145">
        <v>217</v>
      </c>
      <c r="V1269" s="145">
        <v>261</v>
      </c>
      <c r="W1269" s="145">
        <v>141</v>
      </c>
      <c r="X1269" s="145">
        <v>259</v>
      </c>
      <c r="Y1269" s="145">
        <v>371</v>
      </c>
      <c r="Z1269" s="145">
        <v>471</v>
      </c>
      <c r="AA1269" s="136">
        <f>ROUND((T1269+X1269)-MAX(0.3*(T1269-134-378),0),0)</f>
        <v>447</v>
      </c>
      <c r="AB1269" s="136">
        <f>ROUND((U1269+Y1269)-MAX(0.3*(U1269-134-378),0),0)</f>
        <v>588</v>
      </c>
      <c r="AC1269" s="136">
        <f>ROUND((V1269+Z1269)-MAX(0.3*(V1269-134-378),0),0)</f>
        <v>732</v>
      </c>
      <c r="AD1269" s="203">
        <v>56239.333333333336</v>
      </c>
      <c r="AE1269" s="136">
        <v>564</v>
      </c>
      <c r="AF1269" s="136">
        <v>0</v>
      </c>
      <c r="AG1269" s="136">
        <f>SUM(AE1269:AF1269)</f>
        <v>564</v>
      </c>
      <c r="AH1269" s="136">
        <f>ROUND((AG1269+W1269)-MAX(0.3*(AG1269-134-378),0),0)</f>
        <v>689</v>
      </c>
      <c r="AI1269" s="136">
        <v>3674</v>
      </c>
      <c r="AJ1269" s="197">
        <v>16.5</v>
      </c>
      <c r="AK1269" s="136">
        <v>0</v>
      </c>
      <c r="AL1269" s="136">
        <v>62</v>
      </c>
      <c r="AM1269" s="136">
        <v>88</v>
      </c>
      <c r="AN1269" s="6">
        <v>0.41</v>
      </c>
      <c r="AO1269" s="136">
        <v>12</v>
      </c>
      <c r="AP1269" s="136">
        <v>19</v>
      </c>
      <c r="AQ1269" s="6">
        <v>0.39</v>
      </c>
      <c r="AR1269" s="149">
        <v>7.6499999999999999E-2</v>
      </c>
      <c r="AS1269" s="149">
        <v>0.34</v>
      </c>
      <c r="AT1269" s="149">
        <v>0.4</v>
      </c>
      <c r="AU1269" s="149">
        <v>0.4</v>
      </c>
      <c r="AV1269" s="136">
        <v>390</v>
      </c>
      <c r="AW1269" s="136">
        <v>2604</v>
      </c>
      <c r="AX1269" s="136">
        <v>4300</v>
      </c>
      <c r="AY1269" s="136">
        <v>4300</v>
      </c>
      <c r="AZ1269" s="149">
        <v>7.6499999999999999E-2</v>
      </c>
      <c r="BA1269" s="149">
        <v>0.1598</v>
      </c>
      <c r="BB1269" s="149">
        <v>0.21060000000000001</v>
      </c>
      <c r="BC1269" s="149">
        <v>0.21060000000000001</v>
      </c>
      <c r="BD1269" s="138">
        <v>0</v>
      </c>
      <c r="BE1269" s="138"/>
      <c r="BF1269" s="138"/>
      <c r="BG1269" s="136">
        <v>0</v>
      </c>
      <c r="BH1269" s="6">
        <v>5.15</v>
      </c>
      <c r="BI1269" s="6">
        <v>5.15</v>
      </c>
      <c r="BJ1269" s="136">
        <v>472347</v>
      </c>
      <c r="BK1269" s="136">
        <v>109119</v>
      </c>
      <c r="BL1269" s="136">
        <v>6345</v>
      </c>
      <c r="BM1269" s="136">
        <v>356883</v>
      </c>
      <c r="BN1269" s="238">
        <v>2887142</v>
      </c>
      <c r="BO1269" s="136">
        <v>867586</v>
      </c>
      <c r="BP1269" s="136">
        <v>1683944.5867000001</v>
      </c>
      <c r="BQ1269" s="136">
        <v>252468.1336</v>
      </c>
      <c r="BR1269" s="136">
        <v>2776775</v>
      </c>
      <c r="BS1269" s="136">
        <v>950674.97360000003</v>
      </c>
      <c r="BT1269" s="136">
        <v>97488.078200000004</v>
      </c>
      <c r="BU1269" s="136">
        <v>1239152</v>
      </c>
    </row>
    <row r="1270" spans="1:73">
      <c r="A1270" s="4" t="s">
        <v>115</v>
      </c>
      <c r="B1270" s="137">
        <v>45</v>
      </c>
      <c r="C1270" s="137">
        <v>2004</v>
      </c>
      <c r="D1270" s="190">
        <v>2401580</v>
      </c>
      <c r="E1270" s="141">
        <v>1169795</v>
      </c>
      <c r="F1270" s="141">
        <v>61365</v>
      </c>
      <c r="G1270" s="191">
        <v>5</v>
      </c>
      <c r="H1270" s="211">
        <v>33.041460000000001</v>
      </c>
      <c r="I1270" s="211">
        <v>18.24438</v>
      </c>
      <c r="J1270" s="211">
        <v>5.1074390000000003</v>
      </c>
      <c r="K1270" s="145">
        <v>86729</v>
      </c>
      <c r="L1270" s="198">
        <v>46</v>
      </c>
      <c r="M1270" s="199">
        <v>5.7</v>
      </c>
      <c r="N1270" s="140">
        <v>64580222</v>
      </c>
      <c r="O1270" s="145">
        <v>224233</v>
      </c>
      <c r="P1270" s="145">
        <v>23012</v>
      </c>
      <c r="Q1270" s="145">
        <v>9041</v>
      </c>
      <c r="R1270" s="145">
        <v>123411</v>
      </c>
      <c r="S1270" s="145">
        <v>48366</v>
      </c>
      <c r="T1270" s="145">
        <v>380</v>
      </c>
      <c r="U1270" s="145">
        <v>474</v>
      </c>
      <c r="V1270" s="145">
        <v>555</v>
      </c>
      <c r="W1270" s="145">
        <v>141</v>
      </c>
      <c r="X1270" s="145">
        <v>259</v>
      </c>
      <c r="Y1270" s="145">
        <v>371</v>
      </c>
      <c r="Z1270" s="145">
        <v>471</v>
      </c>
      <c r="AA1270" s="136">
        <f>ROUND((T1270+X1270)-MAX(0.3*(T1270-134-378),0),0)</f>
        <v>639</v>
      </c>
      <c r="AB1270" s="136">
        <f>ROUND((U1270+Y1270)-MAX(0.3*(U1270-134-378),0),0)</f>
        <v>845</v>
      </c>
      <c r="AC1270" s="136">
        <f>ROUND((V1270+Z1270)-MAX(0.3*(V1270-134-378),0),0)</f>
        <v>1013</v>
      </c>
      <c r="AD1270" s="203">
        <v>2804</v>
      </c>
      <c r="AE1270" s="136">
        <v>564</v>
      </c>
      <c r="AF1270" s="136">
        <v>0</v>
      </c>
      <c r="AG1270" s="136">
        <f>SUM(AE1270:AF1270)</f>
        <v>564</v>
      </c>
      <c r="AH1270" s="136">
        <f>ROUND((AG1270+W1270)-MAX(0.3*(AG1270-134-378),0),0)</f>
        <v>689</v>
      </c>
      <c r="AI1270" s="136">
        <v>236</v>
      </c>
      <c r="AJ1270" s="197">
        <v>9.9</v>
      </c>
      <c r="AK1270" s="136">
        <v>0</v>
      </c>
      <c r="AL1270" s="136">
        <v>19</v>
      </c>
      <c r="AM1270" s="136">
        <v>56</v>
      </c>
      <c r="AN1270" s="6">
        <v>0.25</v>
      </c>
      <c r="AO1270" s="136">
        <v>7</v>
      </c>
      <c r="AP1270" s="136">
        <v>22</v>
      </c>
      <c r="AQ1270" s="6">
        <v>0.24</v>
      </c>
      <c r="AR1270" s="149">
        <v>7.6499999999999999E-2</v>
      </c>
      <c r="AS1270" s="149">
        <v>0.34</v>
      </c>
      <c r="AT1270" s="149">
        <v>0.4</v>
      </c>
      <c r="AU1270" s="149">
        <v>0.4</v>
      </c>
      <c r="AV1270" s="136">
        <v>390</v>
      </c>
      <c r="AW1270" s="136">
        <v>2604</v>
      </c>
      <c r="AX1270" s="136">
        <v>4300</v>
      </c>
      <c r="AY1270" s="136">
        <v>4300</v>
      </c>
      <c r="AZ1270" s="149">
        <v>7.6499999999999999E-2</v>
      </c>
      <c r="BA1270" s="149">
        <v>0.1598</v>
      </c>
      <c r="BB1270" s="149">
        <v>0.21060000000000001</v>
      </c>
      <c r="BC1270" s="149">
        <v>0.21060000000000001</v>
      </c>
      <c r="BD1270" s="138">
        <v>0</v>
      </c>
      <c r="BE1270" s="138"/>
      <c r="BF1270" s="138"/>
      <c r="BG1270" s="136">
        <v>0</v>
      </c>
      <c r="BH1270" s="6">
        <v>5.15</v>
      </c>
      <c r="BI1270" s="6">
        <v>5.15</v>
      </c>
      <c r="BJ1270" s="136">
        <v>21646</v>
      </c>
      <c r="BK1270" s="136">
        <v>2147</v>
      </c>
      <c r="BL1270" s="136">
        <v>261</v>
      </c>
      <c r="BM1270" s="136">
        <v>19238</v>
      </c>
      <c r="BN1270" s="238">
        <v>202586</v>
      </c>
      <c r="BO1270" s="136">
        <v>66848</v>
      </c>
      <c r="BP1270" s="136">
        <v>94299.539499999999</v>
      </c>
      <c r="BQ1270" s="136">
        <v>35265.467400000001</v>
      </c>
      <c r="BR1270" s="136">
        <v>289402</v>
      </c>
      <c r="BS1270" s="136">
        <v>31299.928599999999</v>
      </c>
      <c r="BT1270" s="136">
        <v>5023.1446999999998</v>
      </c>
      <c r="BU1270" s="136">
        <v>43808</v>
      </c>
    </row>
    <row r="1271" spans="1:73">
      <c r="A1271" s="4" t="s">
        <v>116</v>
      </c>
      <c r="B1271" s="137">
        <v>46</v>
      </c>
      <c r="C1271" s="137">
        <v>2004</v>
      </c>
      <c r="D1271" s="190">
        <v>619920</v>
      </c>
      <c r="E1271" s="141">
        <v>334899</v>
      </c>
      <c r="F1271" s="141">
        <v>12774</v>
      </c>
      <c r="G1271" s="191">
        <v>3.7</v>
      </c>
      <c r="H1271" s="211">
        <v>18.251529999999999</v>
      </c>
      <c r="I1271" s="211">
        <v>8.5132750000000001</v>
      </c>
      <c r="J1271" s="211">
        <v>3.2729200000000001</v>
      </c>
      <c r="K1271" s="145">
        <v>22611</v>
      </c>
      <c r="L1271" s="198">
        <v>3</v>
      </c>
      <c r="M1271" s="199">
        <v>1.8</v>
      </c>
      <c r="N1271" s="140">
        <v>21105387</v>
      </c>
      <c r="O1271" s="145">
        <v>5177</v>
      </c>
      <c r="P1271" s="145">
        <v>12257</v>
      </c>
      <c r="Q1271" s="145">
        <v>4831</v>
      </c>
      <c r="R1271" s="145">
        <v>42862</v>
      </c>
      <c r="S1271" s="145">
        <v>21393</v>
      </c>
      <c r="T1271" s="145">
        <v>604</v>
      </c>
      <c r="U1271" s="145">
        <v>709</v>
      </c>
      <c r="V1271" s="145">
        <v>795</v>
      </c>
      <c r="W1271" s="145">
        <v>141</v>
      </c>
      <c r="X1271" s="145">
        <v>259</v>
      </c>
      <c r="Y1271" s="145">
        <v>371</v>
      </c>
      <c r="Z1271" s="145">
        <v>471</v>
      </c>
      <c r="AA1271" s="136">
        <f>ROUND((T1271+X1271)-MAX(0.3*(T1271-134-378),0),0)</f>
        <v>835</v>
      </c>
      <c r="AB1271" s="136">
        <f>ROUND((U1271+Y1271)-MAX(0.3*(U1271-134-378),0),0)</f>
        <v>1021</v>
      </c>
      <c r="AC1271" s="136">
        <f>ROUND((V1271+Z1271)-MAX(0.3*(V1271-134-378),0),0)</f>
        <v>1181</v>
      </c>
      <c r="AD1271" s="203">
        <v>1000.0833333333334</v>
      </c>
      <c r="AE1271" s="136">
        <v>564</v>
      </c>
      <c r="AF1271" s="136">
        <v>52</v>
      </c>
      <c r="AG1271" s="136">
        <f>SUM(AE1271:AF1271)</f>
        <v>616</v>
      </c>
      <c r="AH1271" s="136">
        <f>ROUND((AG1271+W1271)-MAX(0.3*(AG1271-134-378),0),0)</f>
        <v>726</v>
      </c>
      <c r="AI1271" s="136">
        <v>48</v>
      </c>
      <c r="AJ1271" s="197">
        <v>7.9</v>
      </c>
      <c r="AK1271" s="136">
        <v>0</v>
      </c>
      <c r="AL1271" s="136">
        <v>69</v>
      </c>
      <c r="AM1271" s="136">
        <v>74</v>
      </c>
      <c r="AN1271" s="6">
        <v>0.48</v>
      </c>
      <c r="AO1271" s="136">
        <v>13</v>
      </c>
      <c r="AP1271" s="136">
        <v>11</v>
      </c>
      <c r="AQ1271" s="6">
        <v>0.54</v>
      </c>
      <c r="AR1271" s="149">
        <v>7.6499999999999999E-2</v>
      </c>
      <c r="AS1271" s="149">
        <v>0.34</v>
      </c>
      <c r="AT1271" s="149">
        <v>0.4</v>
      </c>
      <c r="AU1271" s="149">
        <v>0.4</v>
      </c>
      <c r="AV1271" s="136">
        <v>390</v>
      </c>
      <c r="AW1271" s="136">
        <v>2604</v>
      </c>
      <c r="AX1271" s="136">
        <v>4300</v>
      </c>
      <c r="AY1271" s="136">
        <v>4300</v>
      </c>
      <c r="AZ1271" s="149">
        <v>7.6499999999999999E-2</v>
      </c>
      <c r="BA1271" s="149">
        <v>0.1598</v>
      </c>
      <c r="BB1271" s="149">
        <v>0.21060000000000001</v>
      </c>
      <c r="BC1271" s="149">
        <v>0.21060000000000001</v>
      </c>
      <c r="BD1271" s="138">
        <v>0.32</v>
      </c>
      <c r="BE1271" s="138"/>
      <c r="BF1271" s="138"/>
      <c r="BG1271" s="136">
        <v>1</v>
      </c>
      <c r="BH1271" s="6">
        <v>5.15</v>
      </c>
      <c r="BI1271" s="6">
        <v>6.75</v>
      </c>
      <c r="BJ1271" s="136">
        <v>12915</v>
      </c>
      <c r="BK1271" s="136">
        <v>1219</v>
      </c>
      <c r="BL1271" s="136">
        <v>103</v>
      </c>
      <c r="BM1271" s="136">
        <v>11593</v>
      </c>
      <c r="BN1271" s="238">
        <v>127730</v>
      </c>
      <c r="BO1271" s="136">
        <v>16290</v>
      </c>
      <c r="BP1271" s="136">
        <v>16997.453000000001</v>
      </c>
      <c r="BQ1271" s="136">
        <v>5506.2388000000001</v>
      </c>
      <c r="BR1271" s="136">
        <v>54808</v>
      </c>
      <c r="BS1271" s="136">
        <v>9719.7415999999994</v>
      </c>
      <c r="BT1271" s="136">
        <v>2004.3117999999999</v>
      </c>
      <c r="BU1271" s="136">
        <v>17757</v>
      </c>
    </row>
    <row r="1272" spans="1:73">
      <c r="A1272" s="4" t="s">
        <v>117</v>
      </c>
      <c r="B1272" s="137">
        <v>47</v>
      </c>
      <c r="C1272" s="137">
        <v>2004</v>
      </c>
      <c r="D1272" s="190">
        <v>7475575</v>
      </c>
      <c r="E1272" s="141">
        <v>3650269</v>
      </c>
      <c r="F1272" s="141">
        <v>144977</v>
      </c>
      <c r="G1272" s="191">
        <v>3.8</v>
      </c>
      <c r="H1272" s="211">
        <v>15.32203</v>
      </c>
      <c r="I1272" s="211">
        <v>7.8345190000000002</v>
      </c>
      <c r="J1272" s="211">
        <v>2.6859359999999999</v>
      </c>
      <c r="K1272" s="145">
        <v>332160</v>
      </c>
      <c r="L1272" s="198">
        <v>65</v>
      </c>
      <c r="M1272" s="199">
        <v>3.4</v>
      </c>
      <c r="N1272" s="140">
        <v>284567184</v>
      </c>
      <c r="O1272" s="145">
        <v>113923</v>
      </c>
      <c r="P1272" s="145">
        <v>26883</v>
      </c>
      <c r="Q1272" s="145">
        <v>9430</v>
      </c>
      <c r="R1272" s="145">
        <v>485877</v>
      </c>
      <c r="S1272" s="145">
        <v>209859</v>
      </c>
      <c r="T1272" s="145">
        <v>323</v>
      </c>
      <c r="U1272" s="145">
        <v>389</v>
      </c>
      <c r="V1272" s="145">
        <v>451</v>
      </c>
      <c r="W1272" s="145">
        <v>141</v>
      </c>
      <c r="X1272" s="145">
        <v>259</v>
      </c>
      <c r="Y1272" s="145">
        <v>371</v>
      </c>
      <c r="Z1272" s="145">
        <v>471</v>
      </c>
      <c r="AA1272" s="136">
        <f>ROUND((T1272+X1272)-MAX(0.3*(T1272-134-378),0),0)</f>
        <v>582</v>
      </c>
      <c r="AB1272" s="136">
        <f>ROUND((U1272+Y1272)-MAX(0.3*(U1272-134-378),0),0)</f>
        <v>760</v>
      </c>
      <c r="AC1272" s="136">
        <f>ROUND((V1272+Z1272)-MAX(0.3*(V1272-134-378),0),0)</f>
        <v>922</v>
      </c>
      <c r="AD1272" s="203">
        <v>0</v>
      </c>
      <c r="AE1272" s="136">
        <v>564</v>
      </c>
      <c r="AF1272" s="136">
        <v>0</v>
      </c>
      <c r="AG1272" s="136">
        <f>SUM(AE1272:AF1272)</f>
        <v>564</v>
      </c>
      <c r="AH1272" s="136">
        <f>ROUND((AG1272+W1272)-MAX(0.3*(AG1272-134-378),0),0)</f>
        <v>689</v>
      </c>
      <c r="AI1272" s="136">
        <v>689</v>
      </c>
      <c r="AJ1272" s="197">
        <v>9.3000000000000007</v>
      </c>
      <c r="AK1272" s="136">
        <v>1</v>
      </c>
      <c r="AL1272" s="136">
        <v>34</v>
      </c>
      <c r="AM1272" s="136">
        <v>64</v>
      </c>
      <c r="AN1272" s="6">
        <v>0.35</v>
      </c>
      <c r="AO1272" s="136">
        <v>18</v>
      </c>
      <c r="AP1272" s="136">
        <v>23</v>
      </c>
      <c r="AQ1272" s="6">
        <v>0.44</v>
      </c>
      <c r="AR1272" s="149">
        <v>7.6499999999999999E-2</v>
      </c>
      <c r="AS1272" s="149">
        <v>0.34</v>
      </c>
      <c r="AT1272" s="149">
        <v>0.4</v>
      </c>
      <c r="AU1272" s="149">
        <v>0.4</v>
      </c>
      <c r="AV1272" s="136">
        <v>390</v>
      </c>
      <c r="AW1272" s="136">
        <v>2604</v>
      </c>
      <c r="AX1272" s="136">
        <v>4300</v>
      </c>
      <c r="AY1272" s="136">
        <v>4300</v>
      </c>
      <c r="AZ1272" s="149">
        <v>7.6499999999999999E-2</v>
      </c>
      <c r="BA1272" s="149">
        <v>0.1598</v>
      </c>
      <c r="BB1272" s="149">
        <v>0.21060000000000001</v>
      </c>
      <c r="BC1272" s="149">
        <v>0.21060000000000001</v>
      </c>
      <c r="BD1272" s="138">
        <v>0</v>
      </c>
      <c r="BE1272" s="138"/>
      <c r="BF1272" s="138"/>
      <c r="BG1272" s="136">
        <v>0</v>
      </c>
      <c r="BH1272" s="6">
        <v>5.15</v>
      </c>
      <c r="BI1272" s="6">
        <v>5.15</v>
      </c>
      <c r="BJ1272" s="136">
        <v>134531</v>
      </c>
      <c r="BK1272" s="136">
        <v>21275</v>
      </c>
      <c r="BL1272" s="136">
        <v>1320</v>
      </c>
      <c r="BM1272" s="136">
        <v>111936</v>
      </c>
      <c r="BN1272" s="238">
        <v>667312</v>
      </c>
      <c r="BO1272" s="136">
        <v>131832</v>
      </c>
      <c r="BP1272" s="136">
        <v>249714.3535</v>
      </c>
      <c r="BQ1272" s="136">
        <v>64282.981200000002</v>
      </c>
      <c r="BR1272" s="136">
        <v>705401</v>
      </c>
      <c r="BS1272" s="136">
        <v>116975.5849</v>
      </c>
      <c r="BT1272" s="136">
        <v>17431.7343</v>
      </c>
      <c r="BU1272" s="136">
        <v>178798</v>
      </c>
    </row>
    <row r="1273" spans="1:73">
      <c r="A1273" s="4" t="s">
        <v>118</v>
      </c>
      <c r="B1273" s="137">
        <v>48</v>
      </c>
      <c r="C1273" s="137">
        <v>2004</v>
      </c>
      <c r="D1273" s="190">
        <v>6178645</v>
      </c>
      <c r="E1273" s="141">
        <v>2996795</v>
      </c>
      <c r="F1273" s="141">
        <v>200300</v>
      </c>
      <c r="G1273" s="191">
        <v>6.3</v>
      </c>
      <c r="H1273" s="211">
        <v>23.35228</v>
      </c>
      <c r="I1273" s="211">
        <v>14.44769</v>
      </c>
      <c r="J1273" s="211">
        <v>4.033442</v>
      </c>
      <c r="K1273" s="145">
        <v>270836</v>
      </c>
      <c r="L1273" s="198">
        <v>65</v>
      </c>
      <c r="M1273" s="199">
        <v>4.0999999999999996</v>
      </c>
      <c r="N1273" s="140">
        <v>226511608</v>
      </c>
      <c r="O1273" s="145">
        <v>1562599</v>
      </c>
      <c r="P1273" s="145">
        <v>136747</v>
      </c>
      <c r="Q1273" s="145">
        <v>55858</v>
      </c>
      <c r="R1273" s="145">
        <v>453497</v>
      </c>
      <c r="S1273" s="145">
        <v>219415</v>
      </c>
      <c r="T1273" s="145">
        <v>440</v>
      </c>
      <c r="U1273" s="145">
        <v>546</v>
      </c>
      <c r="V1273" s="145">
        <v>642</v>
      </c>
      <c r="W1273" s="145">
        <v>141</v>
      </c>
      <c r="X1273" s="145">
        <v>259</v>
      </c>
      <c r="Y1273" s="145">
        <v>371</v>
      </c>
      <c r="Z1273" s="145">
        <v>471</v>
      </c>
      <c r="AA1273" s="136">
        <f>ROUND((T1273+X1273)-MAX(0.3*(T1273-134-378),0),0)</f>
        <v>699</v>
      </c>
      <c r="AB1273" s="136">
        <f>ROUND((U1273+Y1273)-MAX(0.3*(U1273-134-378),0),0)</f>
        <v>907</v>
      </c>
      <c r="AC1273" s="136">
        <f>ROUND((V1273+Z1273)-MAX(0.3*(V1273-134-378),0),0)</f>
        <v>1074</v>
      </c>
      <c r="AD1273" s="203">
        <v>20556.333333333332</v>
      </c>
      <c r="AE1273" s="136">
        <v>564</v>
      </c>
      <c r="AF1273" s="136">
        <v>26</v>
      </c>
      <c r="AG1273" s="136">
        <f>SUM(AE1273:AF1273)</f>
        <v>590</v>
      </c>
      <c r="AH1273" s="136">
        <f>ROUND((AG1273+W1273)-MAX(0.3*(AG1273-134-378),0),0)</f>
        <v>708</v>
      </c>
      <c r="AI1273" s="136">
        <v>701</v>
      </c>
      <c r="AJ1273" s="197">
        <v>11.5</v>
      </c>
      <c r="AK1273" s="136">
        <v>1</v>
      </c>
      <c r="AL1273" s="136">
        <v>52</v>
      </c>
      <c r="AM1273" s="136">
        <v>46</v>
      </c>
      <c r="AN1273" s="6">
        <v>0.53</v>
      </c>
      <c r="AO1273" s="136">
        <v>24</v>
      </c>
      <c r="AP1273" s="136">
        <v>25</v>
      </c>
      <c r="AQ1273" s="6">
        <v>0.49</v>
      </c>
      <c r="AR1273" s="149">
        <v>7.6499999999999999E-2</v>
      </c>
      <c r="AS1273" s="149">
        <v>0.34</v>
      </c>
      <c r="AT1273" s="149">
        <v>0.4</v>
      </c>
      <c r="AU1273" s="149">
        <v>0.4</v>
      </c>
      <c r="AV1273" s="136">
        <v>390</v>
      </c>
      <c r="AW1273" s="136">
        <v>2604</v>
      </c>
      <c r="AX1273" s="136">
        <v>4300</v>
      </c>
      <c r="AY1273" s="136">
        <v>4300</v>
      </c>
      <c r="AZ1273" s="149">
        <v>7.6499999999999999E-2</v>
      </c>
      <c r="BA1273" s="149">
        <v>0.1598</v>
      </c>
      <c r="BB1273" s="149">
        <v>0.21060000000000001</v>
      </c>
      <c r="BC1273" s="149">
        <v>0.21060000000000001</v>
      </c>
      <c r="BD1273" s="138">
        <v>0</v>
      </c>
      <c r="BE1273" s="138"/>
      <c r="BF1273" s="138"/>
      <c r="BG1273" s="136">
        <v>0</v>
      </c>
      <c r="BH1273" s="6">
        <v>5.15</v>
      </c>
      <c r="BI1273" s="6">
        <v>7.16</v>
      </c>
      <c r="BJ1273" s="136">
        <v>111895</v>
      </c>
      <c r="BK1273" s="136">
        <v>14275</v>
      </c>
      <c r="BL1273" s="136">
        <v>937</v>
      </c>
      <c r="BM1273" s="136">
        <v>96683</v>
      </c>
      <c r="BN1273" s="238">
        <v>905536</v>
      </c>
      <c r="BO1273" s="136">
        <v>159233</v>
      </c>
      <c r="BP1273" s="136">
        <v>222448.08929999999</v>
      </c>
      <c r="BQ1273" s="136">
        <v>62412.808299999997</v>
      </c>
      <c r="BR1273" s="136">
        <v>505999</v>
      </c>
      <c r="BS1273" s="136">
        <v>97771.712199999994</v>
      </c>
      <c r="BT1273" s="136">
        <v>16129.9033</v>
      </c>
      <c r="BU1273" s="136">
        <v>137396</v>
      </c>
    </row>
    <row r="1274" spans="1:73">
      <c r="A1274" s="4" t="s">
        <v>119</v>
      </c>
      <c r="B1274" s="137">
        <v>49</v>
      </c>
      <c r="C1274" s="137">
        <v>2004</v>
      </c>
      <c r="D1274" s="190">
        <v>1816438</v>
      </c>
      <c r="E1274" s="141">
        <v>741890</v>
      </c>
      <c r="F1274" s="141">
        <v>41768</v>
      </c>
      <c r="G1274" s="191">
        <v>5.3</v>
      </c>
      <c r="H1274" s="211">
        <v>16.899480000000001</v>
      </c>
      <c r="I1274" s="211">
        <v>8.7690099999999997</v>
      </c>
      <c r="J1274" s="211">
        <v>2.2916560000000001</v>
      </c>
      <c r="K1274" s="145">
        <v>49442</v>
      </c>
      <c r="L1274" s="198">
        <v>29</v>
      </c>
      <c r="M1274" s="199">
        <v>7.2</v>
      </c>
      <c r="N1274" s="140">
        <v>46491347</v>
      </c>
      <c r="O1274" s="145">
        <v>564228</v>
      </c>
      <c r="P1274" s="145">
        <v>34156</v>
      </c>
      <c r="Q1274" s="145">
        <v>14401</v>
      </c>
      <c r="R1274" s="145">
        <v>255936</v>
      </c>
      <c r="S1274" s="145">
        <v>110092</v>
      </c>
      <c r="T1274" s="145">
        <v>401</v>
      </c>
      <c r="U1274" s="145">
        <v>453</v>
      </c>
      <c r="V1274" s="145">
        <v>512</v>
      </c>
      <c r="W1274" s="145">
        <v>141</v>
      </c>
      <c r="X1274" s="145">
        <v>259</v>
      </c>
      <c r="Y1274" s="145">
        <v>371</v>
      </c>
      <c r="Z1274" s="145">
        <v>471</v>
      </c>
      <c r="AA1274" s="136">
        <f>ROUND((T1274+X1274)-MAX(0.3*(T1274-134-378),0),0)</f>
        <v>660</v>
      </c>
      <c r="AB1274" s="136">
        <f>ROUND((U1274+Y1274)-MAX(0.3*(U1274-134-378),0),0)</f>
        <v>824</v>
      </c>
      <c r="AC1274" s="136">
        <f>ROUND((V1274+Z1274)-MAX(0.3*(V1274-134-378),0),0)</f>
        <v>983</v>
      </c>
      <c r="AD1274" s="203">
        <v>5384.416666666667</v>
      </c>
      <c r="AE1274" s="136">
        <v>564</v>
      </c>
      <c r="AF1274" s="136">
        <v>0</v>
      </c>
      <c r="AG1274" s="136">
        <f>SUM(AE1274:AF1274)</f>
        <v>564</v>
      </c>
      <c r="AH1274" s="136">
        <f>ROUND((AG1274+W1274)-MAX(0.3*(AG1274-134-378),0),0)</f>
        <v>689</v>
      </c>
      <c r="AI1274" s="136">
        <v>254</v>
      </c>
      <c r="AJ1274" s="197">
        <v>14.2</v>
      </c>
      <c r="AK1274" s="136">
        <v>1</v>
      </c>
      <c r="AL1274" s="136">
        <v>68</v>
      </c>
      <c r="AM1274" s="136">
        <v>32</v>
      </c>
      <c r="AN1274" s="6">
        <v>0.68</v>
      </c>
      <c r="AO1274" s="136">
        <v>24</v>
      </c>
      <c r="AP1274" s="136">
        <v>10</v>
      </c>
      <c r="AQ1274" s="6">
        <v>0.71</v>
      </c>
      <c r="AR1274" s="149">
        <v>7.6499999999999999E-2</v>
      </c>
      <c r="AS1274" s="149">
        <v>0.34</v>
      </c>
      <c r="AT1274" s="149">
        <v>0.4</v>
      </c>
      <c r="AU1274" s="149">
        <v>0.4</v>
      </c>
      <c r="AV1274" s="136">
        <v>390</v>
      </c>
      <c r="AW1274" s="136">
        <v>2604</v>
      </c>
      <c r="AX1274" s="136">
        <v>4300</v>
      </c>
      <c r="AY1274" s="136">
        <v>4300</v>
      </c>
      <c r="AZ1274" s="149">
        <v>7.6499999999999999E-2</v>
      </c>
      <c r="BA1274" s="149">
        <v>0.1598</v>
      </c>
      <c r="BB1274" s="149">
        <v>0.21060000000000001</v>
      </c>
      <c r="BC1274" s="149">
        <v>0.21060000000000001</v>
      </c>
      <c r="BD1274" s="138">
        <v>0</v>
      </c>
      <c r="BE1274" s="138"/>
      <c r="BF1274" s="138"/>
      <c r="BG1274" s="136">
        <v>0</v>
      </c>
      <c r="BH1274" s="6">
        <v>5.15</v>
      </c>
      <c r="BI1274" s="6">
        <v>5.15</v>
      </c>
      <c r="BJ1274" s="136">
        <v>75982</v>
      </c>
      <c r="BK1274" s="136">
        <v>4481</v>
      </c>
      <c r="BL1274" s="136">
        <v>583</v>
      </c>
      <c r="BM1274" s="136">
        <v>70918</v>
      </c>
      <c r="BN1274" s="238">
        <v>299180</v>
      </c>
      <c r="BO1274" s="136">
        <v>50436</v>
      </c>
      <c r="BP1274" s="136">
        <v>91684.288199999995</v>
      </c>
      <c r="BQ1274" s="136">
        <v>22512.6476</v>
      </c>
      <c r="BR1274" s="136">
        <v>201002</v>
      </c>
      <c r="BS1274" s="136">
        <v>53956.747499999998</v>
      </c>
      <c r="BT1274" s="136">
        <v>10028.821900000001</v>
      </c>
      <c r="BU1274" s="136">
        <v>87987</v>
      </c>
    </row>
    <row r="1275" spans="1:73">
      <c r="A1275" s="4" t="s">
        <v>120</v>
      </c>
      <c r="B1275" s="137">
        <v>50</v>
      </c>
      <c r="C1275" s="137">
        <v>2004</v>
      </c>
      <c r="D1275" s="190">
        <v>5514026</v>
      </c>
      <c r="E1275" s="141">
        <v>2882064</v>
      </c>
      <c r="F1275" s="141">
        <v>152517</v>
      </c>
      <c r="G1275" s="191">
        <v>5</v>
      </c>
      <c r="H1275" s="211">
        <v>17.132079999999998</v>
      </c>
      <c r="I1275" s="211">
        <v>10.303839999999999</v>
      </c>
      <c r="J1275" s="211">
        <v>1.8324590000000001</v>
      </c>
      <c r="K1275" s="145">
        <v>217319</v>
      </c>
      <c r="L1275" s="198">
        <v>64</v>
      </c>
      <c r="M1275" s="199">
        <v>4.7</v>
      </c>
      <c r="N1275" s="140">
        <v>183318375</v>
      </c>
      <c r="O1275" s="145">
        <v>29457</v>
      </c>
      <c r="P1275" s="145">
        <v>54314</v>
      </c>
      <c r="Q1275" s="145">
        <v>22493</v>
      </c>
      <c r="R1275" s="145">
        <v>324047</v>
      </c>
      <c r="S1275" s="145">
        <v>131738</v>
      </c>
      <c r="T1275" s="145">
        <v>673</v>
      </c>
      <c r="U1275" s="145">
        <v>673</v>
      </c>
      <c r="V1275" s="145">
        <v>673</v>
      </c>
      <c r="W1275" s="145">
        <v>141</v>
      </c>
      <c r="X1275" s="145">
        <v>259</v>
      </c>
      <c r="Y1275" s="145">
        <v>371</v>
      </c>
      <c r="Z1275" s="145">
        <v>471</v>
      </c>
      <c r="AA1275" s="136">
        <f>ROUND((T1275+X1275)-MAX(0.3*(T1275-134-378),0),0)</f>
        <v>884</v>
      </c>
      <c r="AB1275" s="136">
        <f>ROUND((U1275+Y1275)-MAX(0.3*(U1275-134-378),0),0)</f>
        <v>996</v>
      </c>
      <c r="AC1275" s="136">
        <f>ROUND((V1275+Z1275)-MAX(0.3*(V1275-134-378),0),0)</f>
        <v>1096</v>
      </c>
      <c r="AD1275" s="203">
        <v>11246.583333333334</v>
      </c>
      <c r="AE1275" s="136">
        <v>564</v>
      </c>
      <c r="AF1275" s="136">
        <v>84</v>
      </c>
      <c r="AG1275" s="136">
        <f>SUM(AE1275:AF1275)</f>
        <v>648</v>
      </c>
      <c r="AH1275" s="136">
        <f>ROUND((AG1275+W1275)-MAX(0.3*(AG1275-134-378),0),0)</f>
        <v>748</v>
      </c>
      <c r="AI1275" s="136">
        <v>673</v>
      </c>
      <c r="AJ1275" s="197">
        <v>12.3</v>
      </c>
      <c r="AK1275" s="136">
        <v>1</v>
      </c>
      <c r="AL1275" s="136">
        <v>40</v>
      </c>
      <c r="AM1275" s="136">
        <v>58</v>
      </c>
      <c r="AN1275" s="6">
        <v>0.41</v>
      </c>
      <c r="AO1275" s="136">
        <v>13</v>
      </c>
      <c r="AP1275" s="136">
        <v>18</v>
      </c>
      <c r="AQ1275" s="6">
        <v>0.42</v>
      </c>
      <c r="AR1275" s="149">
        <v>7.6499999999999999E-2</v>
      </c>
      <c r="AS1275" s="149">
        <v>0.34</v>
      </c>
      <c r="AT1275" s="149">
        <v>0.4</v>
      </c>
      <c r="AU1275" s="149">
        <v>0.4</v>
      </c>
      <c r="AV1275" s="136">
        <v>390</v>
      </c>
      <c r="AW1275" s="136">
        <v>2604</v>
      </c>
      <c r="AX1275" s="136">
        <v>4300</v>
      </c>
      <c r="AY1275" s="136">
        <v>4300</v>
      </c>
      <c r="AZ1275" s="149">
        <v>7.6499999999999999E-2</v>
      </c>
      <c r="BA1275" s="149">
        <v>0.1598</v>
      </c>
      <c r="BB1275" s="149">
        <v>0.21060000000000001</v>
      </c>
      <c r="BC1275" s="149">
        <v>0.21060000000000001</v>
      </c>
      <c r="BD1275" s="138">
        <v>0.04</v>
      </c>
      <c r="BE1275" s="138">
        <v>0.14000000000000001</v>
      </c>
      <c r="BF1275" s="138">
        <v>0.43</v>
      </c>
      <c r="BG1275" s="136">
        <v>1</v>
      </c>
      <c r="BH1275" s="6">
        <v>5.15</v>
      </c>
      <c r="BI1275" s="6">
        <v>5.15</v>
      </c>
      <c r="BJ1275" s="136">
        <v>90026</v>
      </c>
      <c r="BK1275" s="136">
        <v>8564</v>
      </c>
      <c r="BL1275" s="136">
        <v>939</v>
      </c>
      <c r="BM1275" s="136">
        <v>80523</v>
      </c>
      <c r="BN1275" s="238">
        <v>796005</v>
      </c>
      <c r="BO1275" s="136">
        <v>110186</v>
      </c>
      <c r="BP1275" s="136">
        <v>168024.96549999999</v>
      </c>
      <c r="BQ1275" s="136">
        <v>49124.2166</v>
      </c>
      <c r="BR1275" s="136">
        <v>569642</v>
      </c>
      <c r="BS1275" s="136">
        <v>46605.469400000002</v>
      </c>
      <c r="BT1275" s="136">
        <v>7669.1540000000005</v>
      </c>
      <c r="BU1275" s="136">
        <v>74279</v>
      </c>
    </row>
    <row r="1276" spans="1:73">
      <c r="A1276" s="4" t="s">
        <v>121</v>
      </c>
      <c r="B1276" s="137">
        <v>51</v>
      </c>
      <c r="C1276" s="137">
        <v>2004</v>
      </c>
      <c r="D1276" s="190">
        <v>509106</v>
      </c>
      <c r="E1276" s="141">
        <v>264321</v>
      </c>
      <c r="F1276" s="141">
        <v>10473</v>
      </c>
      <c r="G1276" s="191">
        <v>3.8</v>
      </c>
      <c r="H1276" s="211">
        <v>22.420480000000001</v>
      </c>
      <c r="I1276" s="211">
        <v>10.712009999999999</v>
      </c>
      <c r="J1276" s="211">
        <v>2.944013</v>
      </c>
      <c r="K1276" s="145">
        <v>23740</v>
      </c>
      <c r="L1276" s="198">
        <v>5</v>
      </c>
      <c r="M1276" s="199">
        <v>4.0999999999999996</v>
      </c>
      <c r="N1276" s="140">
        <v>17805527</v>
      </c>
      <c r="O1276" s="145">
        <v>117611</v>
      </c>
      <c r="P1276" s="145">
        <v>633</v>
      </c>
      <c r="Q1276" s="145">
        <v>352</v>
      </c>
      <c r="R1276" s="145">
        <v>25648</v>
      </c>
      <c r="S1276" s="145">
        <v>10382</v>
      </c>
      <c r="T1276" s="145">
        <v>320</v>
      </c>
      <c r="U1276" s="145">
        <v>340</v>
      </c>
      <c r="V1276" s="145">
        <v>340</v>
      </c>
      <c r="W1276" s="145">
        <v>141</v>
      </c>
      <c r="X1276" s="145">
        <v>259</v>
      </c>
      <c r="Y1276" s="145">
        <v>371</v>
      </c>
      <c r="Z1276" s="145">
        <v>471</v>
      </c>
      <c r="AA1276" s="136">
        <f>ROUND((T1276+X1276)-MAX(0.3*(T1276-134-378),0),0)</f>
        <v>579</v>
      </c>
      <c r="AB1276" s="136">
        <f>ROUND((U1276+Y1276)-MAX(0.3*(U1276-134-378),0),0)</f>
        <v>711</v>
      </c>
      <c r="AC1276" s="136">
        <f>ROUND((V1276+Z1276)-MAX(0.3*(V1276-134-378),0),0)</f>
        <v>811</v>
      </c>
      <c r="AD1276" s="203">
        <v>275.33333333333331</v>
      </c>
      <c r="AE1276" s="136">
        <v>564</v>
      </c>
      <c r="AF1276" s="136">
        <v>10</v>
      </c>
      <c r="AG1276" s="136">
        <f>SUM(AE1276:AF1276)</f>
        <v>574</v>
      </c>
      <c r="AH1276" s="136">
        <f>ROUND((AG1276+W1276)-MAX(0.3*(AG1276-134-378),0),0)</f>
        <v>696</v>
      </c>
      <c r="AI1276" s="136">
        <v>49</v>
      </c>
      <c r="AJ1276" s="197">
        <v>9.9</v>
      </c>
      <c r="AK1276" s="136">
        <v>1</v>
      </c>
      <c r="AL1276" s="136">
        <v>15</v>
      </c>
      <c r="AM1276" s="136">
        <v>45</v>
      </c>
      <c r="AN1276" s="6">
        <v>0.25</v>
      </c>
      <c r="AO1276" s="136">
        <v>10</v>
      </c>
      <c r="AP1276" s="136">
        <v>20</v>
      </c>
      <c r="AQ1276" s="6">
        <v>0.33</v>
      </c>
      <c r="AR1276" s="149">
        <v>7.6499999999999999E-2</v>
      </c>
      <c r="AS1276" s="149">
        <v>0.34</v>
      </c>
      <c r="AT1276" s="149">
        <v>0.4</v>
      </c>
      <c r="AU1276" s="149">
        <v>0.4</v>
      </c>
      <c r="AV1276" s="136">
        <v>390</v>
      </c>
      <c r="AW1276" s="136">
        <v>2604</v>
      </c>
      <c r="AX1276" s="136">
        <v>4300</v>
      </c>
      <c r="AY1276" s="136">
        <v>4300</v>
      </c>
      <c r="AZ1276" s="149">
        <v>7.6499999999999999E-2</v>
      </c>
      <c r="BA1276" s="149">
        <v>0.1598</v>
      </c>
      <c r="BB1276" s="149">
        <v>0.21060000000000001</v>
      </c>
      <c r="BC1276" s="149">
        <v>0.21060000000000001</v>
      </c>
      <c r="BD1276" s="138">
        <v>0</v>
      </c>
      <c r="BE1276" s="138"/>
      <c r="BF1276" s="138"/>
      <c r="BG1276" s="136">
        <v>0</v>
      </c>
      <c r="BH1276" s="6">
        <v>5.15</v>
      </c>
      <c r="BI1276" s="6">
        <v>5.15</v>
      </c>
      <c r="BJ1276" s="136">
        <v>5645</v>
      </c>
      <c r="BK1276" s="136">
        <v>439</v>
      </c>
      <c r="BL1276" s="136">
        <v>48</v>
      </c>
      <c r="BM1276" s="136">
        <v>5158</v>
      </c>
      <c r="BN1276" s="238">
        <v>57896</v>
      </c>
      <c r="BO1276" s="136">
        <v>12381</v>
      </c>
      <c r="BP1276" s="136">
        <v>16099.519899999999</v>
      </c>
      <c r="BQ1276" s="136">
        <v>6044.7308999999996</v>
      </c>
      <c r="BR1276" s="136">
        <v>49449</v>
      </c>
      <c r="BS1276" s="136">
        <v>6649.2660999999998</v>
      </c>
      <c r="BT1276" s="136">
        <v>1341.5320999999999</v>
      </c>
      <c r="BU1276" s="136">
        <v>10610</v>
      </c>
    </row>
    <row r="1277" spans="1:73">
      <c r="A1277" s="4" t="s">
        <v>70</v>
      </c>
      <c r="B1277" s="137">
        <v>1</v>
      </c>
      <c r="C1277" s="137">
        <v>2005</v>
      </c>
      <c r="D1277" s="190">
        <v>4569805</v>
      </c>
      <c r="E1277" s="141">
        <v>2049791</v>
      </c>
      <c r="F1277" s="141">
        <v>96234</v>
      </c>
      <c r="G1277" s="191">
        <v>4.5</v>
      </c>
      <c r="H1277" s="211">
        <v>23.52675</v>
      </c>
      <c r="I1277" s="211">
        <v>12.13142</v>
      </c>
      <c r="J1277" s="211">
        <v>3.1292360000000001</v>
      </c>
      <c r="K1277" s="145">
        <v>157520</v>
      </c>
      <c r="L1277" s="198">
        <v>37</v>
      </c>
      <c r="M1277" s="199">
        <v>3.3</v>
      </c>
      <c r="N1277" s="140">
        <v>136187496</v>
      </c>
      <c r="O1277" s="145">
        <v>79417</v>
      </c>
      <c r="P1277" s="145">
        <v>47388</v>
      </c>
      <c r="Q1277" s="145">
        <v>20040</v>
      </c>
      <c r="R1277" s="145">
        <v>558596</v>
      </c>
      <c r="S1277" s="145">
        <v>222132</v>
      </c>
      <c r="T1277" s="145">
        <v>190</v>
      </c>
      <c r="U1277" s="145">
        <v>215</v>
      </c>
      <c r="V1277" s="145">
        <v>245</v>
      </c>
      <c r="W1277" s="145">
        <v>149</v>
      </c>
      <c r="X1277" s="145">
        <v>274</v>
      </c>
      <c r="Y1277" s="145">
        <v>393</v>
      </c>
      <c r="Z1277" s="145">
        <v>499</v>
      </c>
      <c r="AA1277" s="136">
        <f>ROUND((T1277+X1277)-MAX(0.3*(T1277-134-388),0),0)</f>
        <v>464</v>
      </c>
      <c r="AB1277" s="136">
        <f>ROUND((U1277+Y1277)-MAX(0.3*(U1277-134-388),0),0)</f>
        <v>608</v>
      </c>
      <c r="AC1277" s="136">
        <f>ROUND((V1277+Z1277)-MAX(0.3*(V1277-134-388),0),0)</f>
        <v>744</v>
      </c>
      <c r="AD1277" s="203">
        <v>9215.4166666666661</v>
      </c>
      <c r="AE1277" s="136">
        <v>579</v>
      </c>
      <c r="AF1277" s="136">
        <v>0</v>
      </c>
      <c r="AG1277" s="136">
        <f>SUM(AE1277:AF1277)</f>
        <v>579</v>
      </c>
      <c r="AH1277" s="136">
        <f>ROUND((AG1277+W1277)-MAX(0.3*(AG1277-134-388),0),0)</f>
        <v>711</v>
      </c>
      <c r="AI1277" s="136">
        <v>750</v>
      </c>
      <c r="AJ1277" s="197">
        <v>16.7</v>
      </c>
      <c r="AK1277" s="136">
        <v>0</v>
      </c>
      <c r="AL1277" s="136">
        <v>62</v>
      </c>
      <c r="AM1277" s="136">
        <v>40</v>
      </c>
      <c r="AN1277" s="6">
        <f>ROUND(AL1277/(AL1277+AM1277),2)</f>
        <v>0.61</v>
      </c>
      <c r="AO1277" s="136">
        <v>25</v>
      </c>
      <c r="AP1277" s="136">
        <v>10</v>
      </c>
      <c r="AQ1277" s="6">
        <f>ROUND(AO1277/(AO1277+AP1277),2)</f>
        <v>0.71</v>
      </c>
      <c r="AR1277" s="149">
        <v>7.6499999999999999E-2</v>
      </c>
      <c r="AS1277" s="149">
        <v>0.34</v>
      </c>
      <c r="AT1277" s="149">
        <v>0.4</v>
      </c>
      <c r="AU1277" s="149">
        <v>0.4</v>
      </c>
      <c r="AV1277" s="136">
        <v>399</v>
      </c>
      <c r="AW1277" s="136">
        <v>2662</v>
      </c>
      <c r="AX1277" s="136">
        <v>4400</v>
      </c>
      <c r="AY1277" s="136">
        <v>4400</v>
      </c>
      <c r="AZ1277" s="149">
        <v>7.6499999999999999E-2</v>
      </c>
      <c r="BA1277" s="149">
        <v>0.1598</v>
      </c>
      <c r="BB1277" s="149">
        <v>0.21060000000000001</v>
      </c>
      <c r="BC1277" s="149">
        <v>0.21060000000000001</v>
      </c>
      <c r="BD1277" s="138">
        <v>0</v>
      </c>
      <c r="BE1277" s="138"/>
      <c r="BF1277" s="138"/>
      <c r="BG1277" s="136">
        <v>0</v>
      </c>
      <c r="BH1277" s="6">
        <v>5.15</v>
      </c>
      <c r="BI1277" s="6">
        <v>5.15</v>
      </c>
      <c r="BJ1277" s="136">
        <v>163709</v>
      </c>
      <c r="BK1277" s="136">
        <v>17872</v>
      </c>
      <c r="BL1277" s="136">
        <v>971</v>
      </c>
      <c r="BM1277" s="136">
        <v>144866</v>
      </c>
      <c r="BN1277" s="238">
        <v>808525</v>
      </c>
      <c r="BO1277" s="136">
        <v>118751</v>
      </c>
      <c r="BP1277" s="136">
        <v>295806.08399999997</v>
      </c>
      <c r="BQ1277" s="136">
        <v>51186.467900000003</v>
      </c>
      <c r="BR1277" s="136">
        <v>565932</v>
      </c>
      <c r="BS1277" s="136">
        <v>138405.87700000001</v>
      </c>
      <c r="BT1277" s="136">
        <v>14418.609</v>
      </c>
      <c r="BU1277" s="136">
        <v>181030</v>
      </c>
    </row>
    <row r="1278" spans="1:73">
      <c r="A1278" s="4" t="s">
        <v>71</v>
      </c>
      <c r="B1278" s="137">
        <v>2</v>
      </c>
      <c r="C1278" s="137">
        <v>2005</v>
      </c>
      <c r="D1278" s="190">
        <v>666946</v>
      </c>
      <c r="E1278" s="141">
        <v>320811</v>
      </c>
      <c r="F1278" s="141">
        <v>23748</v>
      </c>
      <c r="G1278" s="191">
        <v>6.9</v>
      </c>
      <c r="H1278" s="211">
        <v>25.506060000000002</v>
      </c>
      <c r="I1278" s="211">
        <v>14.75666</v>
      </c>
      <c r="J1278" s="211">
        <v>5.0391830000000004</v>
      </c>
      <c r="K1278" s="145">
        <v>40232</v>
      </c>
      <c r="L1278" s="198">
        <v>7</v>
      </c>
      <c r="M1278" s="199">
        <v>3.4</v>
      </c>
      <c r="N1278" s="140">
        <v>25928163</v>
      </c>
      <c r="O1278" s="145">
        <v>18152</v>
      </c>
      <c r="P1278" s="145">
        <v>12048</v>
      </c>
      <c r="Q1278" s="145">
        <v>4381</v>
      </c>
      <c r="R1278" s="145">
        <v>55567</v>
      </c>
      <c r="S1278" s="145">
        <v>20224</v>
      </c>
      <c r="T1278" s="145">
        <v>821</v>
      </c>
      <c r="U1278" s="145">
        <v>923</v>
      </c>
      <c r="V1278" s="145">
        <v>1025</v>
      </c>
      <c r="W1278" s="145">
        <v>177</v>
      </c>
      <c r="X1278" s="145">
        <v>324</v>
      </c>
      <c r="Y1278" s="145">
        <v>465</v>
      </c>
      <c r="Z1278" s="145">
        <v>590</v>
      </c>
      <c r="AA1278" s="136">
        <f>ROUND((T1278+X1278)-MAX(0.3*(T1278-229-620),0),0)</f>
        <v>1145</v>
      </c>
      <c r="AB1278" s="136">
        <f>ROUND((U1278+Y1278)-MAX(0.3*(U1278-229-620),0),0)</f>
        <v>1366</v>
      </c>
      <c r="AC1278" s="136">
        <f>ROUND((V1278+Z1278)-MAX(0.3*(V1278-229-620),0),0)</f>
        <v>1562</v>
      </c>
      <c r="AD1278" s="203">
        <v>1120.4166666666667</v>
      </c>
      <c r="AE1278" s="136">
        <v>579</v>
      </c>
      <c r="AF1278" s="136">
        <v>362</v>
      </c>
      <c r="AG1278" s="136">
        <f>SUM(AE1278:AF1278)</f>
        <v>941</v>
      </c>
      <c r="AH1278" s="136">
        <f>ROUND((AG1278+W1278)-MAX(0.3*(AG1278-229-620),0),0)</f>
        <v>1090</v>
      </c>
      <c r="AI1278" s="136">
        <v>66</v>
      </c>
      <c r="AJ1278" s="197">
        <v>10</v>
      </c>
      <c r="AK1278" s="136">
        <v>0</v>
      </c>
      <c r="AL1278" s="136">
        <v>14</v>
      </c>
      <c r="AM1278" s="136">
        <v>26</v>
      </c>
      <c r="AN1278" s="6">
        <f>ROUND(AL1278/(AL1278+AM1278),2)</f>
        <v>0.35</v>
      </c>
      <c r="AO1278" s="136">
        <v>8</v>
      </c>
      <c r="AP1278" s="136">
        <v>12</v>
      </c>
      <c r="AQ1278" s="6">
        <f>ROUND(AO1278/(AO1278+AP1278),2)</f>
        <v>0.4</v>
      </c>
      <c r="AR1278" s="149">
        <v>7.6499999999999999E-2</v>
      </c>
      <c r="AS1278" s="149">
        <v>0.34</v>
      </c>
      <c r="AT1278" s="149">
        <v>0.4</v>
      </c>
      <c r="AU1278" s="149">
        <v>0.4</v>
      </c>
      <c r="AV1278" s="136">
        <v>399</v>
      </c>
      <c r="AW1278" s="136">
        <v>2662</v>
      </c>
      <c r="AX1278" s="136">
        <v>4400</v>
      </c>
      <c r="AY1278" s="136">
        <v>4400</v>
      </c>
      <c r="AZ1278" s="149">
        <v>7.6499999999999999E-2</v>
      </c>
      <c r="BA1278" s="149">
        <v>0.1598</v>
      </c>
      <c r="BB1278" s="149">
        <v>0.21060000000000001</v>
      </c>
      <c r="BC1278" s="149">
        <v>0.21060000000000001</v>
      </c>
      <c r="BD1278" s="138">
        <v>0</v>
      </c>
      <c r="BE1278" s="138"/>
      <c r="BF1278" s="138"/>
      <c r="BG1278" s="136">
        <v>0</v>
      </c>
      <c r="BH1278" s="6">
        <v>5.15</v>
      </c>
      <c r="BI1278" s="6">
        <v>7.15</v>
      </c>
      <c r="BJ1278" s="136">
        <v>11027</v>
      </c>
      <c r="BK1278" s="136">
        <v>2158</v>
      </c>
      <c r="BL1278" s="136">
        <v>98</v>
      </c>
      <c r="BM1278" s="136">
        <v>8771</v>
      </c>
      <c r="BN1278" s="238">
        <v>99445</v>
      </c>
      <c r="BO1278" s="136">
        <v>26840</v>
      </c>
      <c r="BP1278" s="136">
        <v>26016</v>
      </c>
      <c r="BQ1278" s="136">
        <v>6719</v>
      </c>
      <c r="BR1278" s="136">
        <v>52091</v>
      </c>
      <c r="BS1278" s="136">
        <v>8995</v>
      </c>
      <c r="BT1278" s="136">
        <v>1478</v>
      </c>
      <c r="BU1278" s="136">
        <v>12930</v>
      </c>
    </row>
    <row r="1279" spans="1:73">
      <c r="A1279" s="4" t="s">
        <v>72</v>
      </c>
      <c r="B1279" s="137">
        <v>3</v>
      </c>
      <c r="C1279" s="137">
        <v>2005</v>
      </c>
      <c r="D1279" s="190">
        <v>5839077</v>
      </c>
      <c r="E1279" s="141">
        <v>2748372</v>
      </c>
      <c r="F1279" s="141">
        <v>134854</v>
      </c>
      <c r="G1279" s="191">
        <v>4.7</v>
      </c>
      <c r="H1279" s="211">
        <v>26.593810000000001</v>
      </c>
      <c r="I1279" s="211">
        <v>13.73099</v>
      </c>
      <c r="J1279" s="211">
        <v>4.1150830000000003</v>
      </c>
      <c r="K1279" s="145">
        <v>226290</v>
      </c>
      <c r="L1279" s="198">
        <v>212</v>
      </c>
      <c r="M1279" s="199">
        <v>12.6</v>
      </c>
      <c r="N1279" s="140">
        <v>188531565</v>
      </c>
      <c r="O1279" s="145">
        <v>463231</v>
      </c>
      <c r="P1279" s="145">
        <v>98894</v>
      </c>
      <c r="Q1279" s="145">
        <v>43338</v>
      </c>
      <c r="R1279" s="145">
        <v>550291</v>
      </c>
      <c r="S1279" s="145">
        <v>220498</v>
      </c>
      <c r="T1279" s="145">
        <v>275</v>
      </c>
      <c r="U1279" s="145">
        <v>347</v>
      </c>
      <c r="V1279" s="145">
        <v>418</v>
      </c>
      <c r="W1279" s="145">
        <v>149</v>
      </c>
      <c r="X1279" s="145">
        <v>274</v>
      </c>
      <c r="Y1279" s="145">
        <v>393</v>
      </c>
      <c r="Z1279" s="145">
        <v>499</v>
      </c>
      <c r="AA1279" s="136">
        <f>ROUND((T1279+X1279)-MAX(0.3*(T1279-134-388),0),0)</f>
        <v>549</v>
      </c>
      <c r="AB1279" s="136">
        <f>ROUND((U1279+Y1279)-MAX(0.3*(U1279-134-388),0),0)</f>
        <v>740</v>
      </c>
      <c r="AC1279" s="136">
        <f>ROUND((V1279+Z1279)-MAX(0.3*(V1279-134-388),0),0)</f>
        <v>917</v>
      </c>
      <c r="AD1279" s="203">
        <v>19127.75</v>
      </c>
      <c r="AE1279" s="136">
        <v>579</v>
      </c>
      <c r="AF1279" s="136">
        <v>0</v>
      </c>
      <c r="AG1279" s="136">
        <f>SUM(AE1279:AF1279)</f>
        <v>579</v>
      </c>
      <c r="AH1279" s="136">
        <f>ROUND((AG1279+W1279)-MAX(0.3*(AG1279-134-388),0),0)</f>
        <v>711</v>
      </c>
      <c r="AI1279" s="136">
        <v>917</v>
      </c>
      <c r="AJ1279" s="197">
        <v>15.2</v>
      </c>
      <c r="AK1279" s="136">
        <v>1</v>
      </c>
      <c r="AL1279" s="136">
        <v>22</v>
      </c>
      <c r="AM1279" s="136">
        <v>38</v>
      </c>
      <c r="AN1279" s="6">
        <f>ROUND(AL1279/(AL1279+AM1279),2)</f>
        <v>0.37</v>
      </c>
      <c r="AO1279" s="136">
        <v>12</v>
      </c>
      <c r="AP1279" s="136">
        <v>18</v>
      </c>
      <c r="AQ1279" s="6">
        <f>ROUND(AO1279/(AO1279+AP1279),2)</f>
        <v>0.4</v>
      </c>
      <c r="AR1279" s="149">
        <v>7.6499999999999999E-2</v>
      </c>
      <c r="AS1279" s="149">
        <v>0.34</v>
      </c>
      <c r="AT1279" s="149">
        <v>0.4</v>
      </c>
      <c r="AU1279" s="149">
        <v>0.4</v>
      </c>
      <c r="AV1279" s="136">
        <v>399</v>
      </c>
      <c r="AW1279" s="136">
        <v>2662</v>
      </c>
      <c r="AX1279" s="136">
        <v>4400</v>
      </c>
      <c r="AY1279" s="136">
        <v>4400</v>
      </c>
      <c r="AZ1279" s="149">
        <v>7.6499999999999999E-2</v>
      </c>
      <c r="BA1279" s="149">
        <v>0.1598</v>
      </c>
      <c r="BB1279" s="149">
        <v>0.21060000000000001</v>
      </c>
      <c r="BC1279" s="149">
        <v>0.21060000000000001</v>
      </c>
      <c r="BD1279" s="138">
        <v>0</v>
      </c>
      <c r="BE1279" s="138"/>
      <c r="BF1279" s="138"/>
      <c r="BG1279" s="136">
        <v>0</v>
      </c>
      <c r="BH1279" s="6">
        <v>5.15</v>
      </c>
      <c r="BI1279" s="6">
        <v>5.15</v>
      </c>
      <c r="BJ1279" s="136">
        <v>97703</v>
      </c>
      <c r="BK1279" s="136">
        <v>13448</v>
      </c>
      <c r="BL1279" s="136">
        <v>901</v>
      </c>
      <c r="BM1279" s="136">
        <v>83354</v>
      </c>
      <c r="BN1279" s="238">
        <v>1096553</v>
      </c>
      <c r="BO1279" s="136">
        <v>177538</v>
      </c>
      <c r="BP1279" s="136">
        <v>334277.48979999998</v>
      </c>
      <c r="BQ1279" s="136">
        <v>57936.949500000002</v>
      </c>
      <c r="BR1279" s="136">
        <v>579435</v>
      </c>
      <c r="BS1279" s="136">
        <v>142227.02960000001</v>
      </c>
      <c r="BT1279" s="136">
        <v>17645.231199999998</v>
      </c>
      <c r="BU1279" s="136">
        <v>191857</v>
      </c>
    </row>
    <row r="1280" spans="1:73">
      <c r="A1280" s="4" t="s">
        <v>73</v>
      </c>
      <c r="B1280" s="137">
        <v>4</v>
      </c>
      <c r="C1280" s="137">
        <v>2005</v>
      </c>
      <c r="D1280" s="190">
        <v>2781097</v>
      </c>
      <c r="E1280" s="141">
        <v>1275448</v>
      </c>
      <c r="F1280" s="141">
        <v>70465</v>
      </c>
      <c r="G1280" s="191">
        <v>5.2</v>
      </c>
      <c r="H1280" s="211">
        <v>25.756509999999999</v>
      </c>
      <c r="I1280" s="211">
        <v>14.29247</v>
      </c>
      <c r="J1280" s="211">
        <v>4.8550789999999999</v>
      </c>
      <c r="K1280" s="145">
        <v>93719</v>
      </c>
      <c r="L1280" s="198">
        <v>49</v>
      </c>
      <c r="M1280" s="199">
        <v>6.9</v>
      </c>
      <c r="N1280" s="140">
        <v>77736622</v>
      </c>
      <c r="O1280" s="145">
        <v>42110</v>
      </c>
      <c r="P1280" s="145">
        <v>18759</v>
      </c>
      <c r="Q1280" s="145">
        <v>8642</v>
      </c>
      <c r="R1280" s="145">
        <v>373764</v>
      </c>
      <c r="S1280" s="145">
        <v>152916</v>
      </c>
      <c r="T1280" s="145">
        <v>162</v>
      </c>
      <c r="U1280" s="145">
        <v>204</v>
      </c>
      <c r="V1280" s="145">
        <v>247</v>
      </c>
      <c r="W1280" s="145">
        <v>149</v>
      </c>
      <c r="X1280" s="145">
        <v>274</v>
      </c>
      <c r="Y1280" s="145">
        <v>393</v>
      </c>
      <c r="Z1280" s="145">
        <v>499</v>
      </c>
      <c r="AA1280" s="136">
        <f>ROUND((T1280+X1280)-MAX(0.3*(T1280-134-388),0),0)</f>
        <v>436</v>
      </c>
      <c r="AB1280" s="136">
        <f>ROUND((U1280+Y1280)-MAX(0.3*(U1280-134-388),0),0)</f>
        <v>597</v>
      </c>
      <c r="AC1280" s="136">
        <f>ROUND((V1280+Z1280)-MAX(0.3*(V1280-134-388),0),0)</f>
        <v>746</v>
      </c>
      <c r="AD1280" s="203">
        <v>4439.916666666667</v>
      </c>
      <c r="AE1280" s="136">
        <v>579</v>
      </c>
      <c r="AF1280" s="136">
        <v>0</v>
      </c>
      <c r="AG1280" s="136">
        <f>SUM(AE1280:AF1280)</f>
        <v>579</v>
      </c>
      <c r="AH1280" s="136">
        <f>ROUND((AG1280+W1280)-MAX(0.3*(AG1280-134-388),0),0)</f>
        <v>711</v>
      </c>
      <c r="AI1280" s="136">
        <v>382</v>
      </c>
      <c r="AJ1280" s="197">
        <v>13.8</v>
      </c>
      <c r="AK1280" s="136">
        <v>0</v>
      </c>
      <c r="AL1280" s="136">
        <v>72</v>
      </c>
      <c r="AM1280" s="136">
        <v>28</v>
      </c>
      <c r="AN1280" s="6">
        <f>ROUND(AL1280/(AL1280+AM1280),2)</f>
        <v>0.72</v>
      </c>
      <c r="AO1280" s="136">
        <v>27</v>
      </c>
      <c r="AP1280" s="136">
        <v>8</v>
      </c>
      <c r="AQ1280" s="6">
        <f>ROUND(AO1280/(AO1280+AP1280),2)</f>
        <v>0.77</v>
      </c>
      <c r="AR1280" s="149">
        <v>7.6499999999999999E-2</v>
      </c>
      <c r="AS1280" s="149">
        <v>0.34</v>
      </c>
      <c r="AT1280" s="149">
        <v>0.4</v>
      </c>
      <c r="AU1280" s="149">
        <v>0.4</v>
      </c>
      <c r="AV1280" s="136">
        <v>399</v>
      </c>
      <c r="AW1280" s="136">
        <v>2662</v>
      </c>
      <c r="AX1280" s="136">
        <v>4400</v>
      </c>
      <c r="AY1280" s="136">
        <v>4400</v>
      </c>
      <c r="AZ1280" s="149">
        <v>7.6499999999999999E-2</v>
      </c>
      <c r="BA1280" s="149">
        <v>0.1598</v>
      </c>
      <c r="BB1280" s="149">
        <v>0.21060000000000001</v>
      </c>
      <c r="BC1280" s="149">
        <v>0.21060000000000001</v>
      </c>
      <c r="BD1280" s="138">
        <v>0</v>
      </c>
      <c r="BE1280" s="138"/>
      <c r="BF1280" s="138"/>
      <c r="BG1280" s="136">
        <v>0</v>
      </c>
      <c r="BH1280" s="6">
        <v>5.15</v>
      </c>
      <c r="BI1280" s="6">
        <v>5.15</v>
      </c>
      <c r="BJ1280" s="136">
        <v>91043</v>
      </c>
      <c r="BK1280" s="136">
        <v>9782</v>
      </c>
      <c r="BL1280" s="136">
        <v>797</v>
      </c>
      <c r="BM1280" s="136">
        <v>80464</v>
      </c>
      <c r="BN1280" s="238">
        <v>613167</v>
      </c>
      <c r="BO1280" s="136">
        <v>88463</v>
      </c>
      <c r="BP1280" s="136">
        <v>182704.8848</v>
      </c>
      <c r="BQ1280" s="136">
        <v>32741.568200000002</v>
      </c>
      <c r="BR1280" s="136">
        <v>335891</v>
      </c>
      <c r="BS1280" s="136">
        <v>102059.208</v>
      </c>
      <c r="BT1280" s="136">
        <v>12032.2924</v>
      </c>
      <c r="BU1280" s="136">
        <v>138431</v>
      </c>
    </row>
    <row r="1281" spans="1:73">
      <c r="A1281" s="4" t="s">
        <v>74</v>
      </c>
      <c r="B1281" s="137">
        <v>5</v>
      </c>
      <c r="C1281" s="137">
        <v>2005</v>
      </c>
      <c r="D1281" s="190">
        <v>35827943</v>
      </c>
      <c r="E1281" s="141">
        <v>16582651</v>
      </c>
      <c r="F1281" s="141">
        <v>947413</v>
      </c>
      <c r="G1281" s="191">
        <v>5.4</v>
      </c>
      <c r="H1281" s="211">
        <v>20.17754</v>
      </c>
      <c r="I1281" s="211">
        <v>11.755409999999999</v>
      </c>
      <c r="J1281" s="211">
        <v>3.4497819999999999</v>
      </c>
      <c r="K1281" s="145">
        <v>1759869</v>
      </c>
      <c r="L1281" s="198">
        <v>854</v>
      </c>
      <c r="M1281" s="199">
        <v>8.5</v>
      </c>
      <c r="N1281" s="140">
        <v>1415940822</v>
      </c>
      <c r="O1281" s="145">
        <v>3645655</v>
      </c>
      <c r="P1281" s="145">
        <v>1087862</v>
      </c>
      <c r="Q1281" s="145">
        <v>463569</v>
      </c>
      <c r="R1281" s="145">
        <v>1992024</v>
      </c>
      <c r="S1281" s="145">
        <v>785682</v>
      </c>
      <c r="T1281" s="145">
        <v>584</v>
      </c>
      <c r="U1281" s="145">
        <v>723</v>
      </c>
      <c r="V1281" s="145">
        <v>862</v>
      </c>
      <c r="W1281" s="145">
        <v>149</v>
      </c>
      <c r="X1281" s="145">
        <v>274</v>
      </c>
      <c r="Y1281" s="145">
        <v>393</v>
      </c>
      <c r="Z1281" s="145">
        <v>499</v>
      </c>
      <c r="AA1281" s="136">
        <f>ROUND((T1281+X1281)-MAX(0.3*(T1281-134-388),0),0)</f>
        <v>839</v>
      </c>
      <c r="AB1281" s="136">
        <f>ROUND((U1281+Y1281)-MAX(0.3*(U1281-134-388),0),0)</f>
        <v>1056</v>
      </c>
      <c r="AC1281" s="136">
        <f>ROUND((V1281+Z1281)-MAX(0.3*(V1281-134-388),0),0)</f>
        <v>1259</v>
      </c>
      <c r="AD1281" s="203">
        <v>221805.08333333334</v>
      </c>
      <c r="AE1281" s="136">
        <v>579</v>
      </c>
      <c r="AF1281" s="136">
        <v>226</v>
      </c>
      <c r="AG1281" s="136">
        <f>SUM(AE1281:AF1281)</f>
        <v>805</v>
      </c>
      <c r="AH1281" s="136">
        <f>ROUND((AG1281+W1281)-MAX(0.3*(AG1281-134-388),0),0)</f>
        <v>869</v>
      </c>
      <c r="AI1281" s="136">
        <v>4716</v>
      </c>
      <c r="AJ1281" s="197">
        <v>13.2</v>
      </c>
      <c r="AK1281" s="136">
        <v>1</v>
      </c>
      <c r="AL1281" s="136">
        <v>48</v>
      </c>
      <c r="AM1281" s="136">
        <v>32</v>
      </c>
      <c r="AN1281" s="6">
        <f>ROUND(AL1281/(AL1281+AM1281),2)</f>
        <v>0.6</v>
      </c>
      <c r="AO1281" s="136">
        <v>25</v>
      </c>
      <c r="AP1281" s="136">
        <v>15</v>
      </c>
      <c r="AQ1281" s="6">
        <f>ROUND(AO1281/(AO1281+AP1281),2)</f>
        <v>0.63</v>
      </c>
      <c r="AR1281" s="149">
        <v>7.6499999999999999E-2</v>
      </c>
      <c r="AS1281" s="149">
        <v>0.34</v>
      </c>
      <c r="AT1281" s="149">
        <v>0.4</v>
      </c>
      <c r="AU1281" s="149">
        <v>0.4</v>
      </c>
      <c r="AV1281" s="136">
        <v>399</v>
      </c>
      <c r="AW1281" s="136">
        <v>2662</v>
      </c>
      <c r="AX1281" s="136">
        <v>4400</v>
      </c>
      <c r="AY1281" s="136">
        <v>4400</v>
      </c>
      <c r="AZ1281" s="149">
        <v>7.6499999999999999E-2</v>
      </c>
      <c r="BA1281" s="149">
        <v>0.1598</v>
      </c>
      <c r="BB1281" s="149">
        <v>0.21060000000000001</v>
      </c>
      <c r="BC1281" s="149">
        <v>0.21060000000000001</v>
      </c>
      <c r="BD1281" s="138">
        <v>0</v>
      </c>
      <c r="BE1281" s="138"/>
      <c r="BF1281" s="138"/>
      <c r="BG1281" s="136">
        <v>0</v>
      </c>
      <c r="BH1281" s="6">
        <v>5.15</v>
      </c>
      <c r="BI1281" s="6">
        <v>6.75</v>
      </c>
      <c r="BJ1281" s="136">
        <v>1212069</v>
      </c>
      <c r="BK1281" s="136">
        <v>356224</v>
      </c>
      <c r="BL1281" s="136">
        <v>21752</v>
      </c>
      <c r="BM1281" s="136">
        <v>834093</v>
      </c>
      <c r="BN1281" s="238">
        <v>8058939</v>
      </c>
      <c r="BO1281" s="136">
        <v>1309413</v>
      </c>
      <c r="BP1281" s="136">
        <v>1776802.6661</v>
      </c>
      <c r="BQ1281" s="136">
        <v>364433.00109999999</v>
      </c>
      <c r="BR1281" s="136">
        <v>2866246</v>
      </c>
      <c r="BS1281" s="136">
        <v>750894.06510000001</v>
      </c>
      <c r="BT1281" s="136">
        <v>110084.7573</v>
      </c>
      <c r="BU1281" s="136">
        <v>969942</v>
      </c>
    </row>
    <row r="1282" spans="1:73">
      <c r="A1282" s="4" t="s">
        <v>75</v>
      </c>
      <c r="B1282" s="137">
        <v>6</v>
      </c>
      <c r="C1282" s="137">
        <v>2005</v>
      </c>
      <c r="D1282" s="190">
        <v>4631888</v>
      </c>
      <c r="E1282" s="141">
        <v>2435082</v>
      </c>
      <c r="F1282" s="141">
        <v>128818</v>
      </c>
      <c r="G1282" s="191">
        <v>5</v>
      </c>
      <c r="H1282" s="211">
        <v>18.723130000000001</v>
      </c>
      <c r="I1282" s="211">
        <v>12.21996</v>
      </c>
      <c r="J1282" s="211">
        <v>4.574363</v>
      </c>
      <c r="K1282" s="145">
        <v>221491</v>
      </c>
      <c r="L1282" s="198">
        <v>99</v>
      </c>
      <c r="M1282" s="199">
        <v>8.1</v>
      </c>
      <c r="N1282" s="140">
        <v>176129181</v>
      </c>
      <c r="O1282" s="145">
        <v>526590</v>
      </c>
      <c r="P1282" s="145">
        <v>38313</v>
      </c>
      <c r="Q1282" s="145">
        <v>15268</v>
      </c>
      <c r="R1282" s="145">
        <v>245926</v>
      </c>
      <c r="S1282" s="145">
        <v>107405</v>
      </c>
      <c r="T1282" s="145">
        <v>280</v>
      </c>
      <c r="U1282" s="145">
        <v>356</v>
      </c>
      <c r="V1282" s="145">
        <v>432</v>
      </c>
      <c r="W1282" s="145">
        <v>149</v>
      </c>
      <c r="X1282" s="145">
        <v>274</v>
      </c>
      <c r="Y1282" s="145">
        <v>393</v>
      </c>
      <c r="Z1282" s="145">
        <v>499</v>
      </c>
      <c r="AA1282" s="136">
        <f>ROUND((T1282+X1282)-MAX(0.3*(T1282-134-388),0),0)</f>
        <v>554</v>
      </c>
      <c r="AB1282" s="136">
        <f>ROUND((U1282+Y1282)-MAX(0.3*(U1282-134-388),0),0)</f>
        <v>749</v>
      </c>
      <c r="AC1282" s="136">
        <f>ROUND((V1282+Z1282)-MAX(0.3*(V1282-134-388),0),0)</f>
        <v>931</v>
      </c>
      <c r="AD1282" s="203">
        <v>5062.833333333333</v>
      </c>
      <c r="AE1282" s="136">
        <v>579</v>
      </c>
      <c r="AF1282" s="136">
        <v>25</v>
      </c>
      <c r="AG1282" s="136">
        <f>SUM(AE1282:AF1282)</f>
        <v>604</v>
      </c>
      <c r="AH1282" s="136">
        <f>ROUND((AG1282+W1282)-MAX(0.3*(AG1282-134-388),0),0)</f>
        <v>728</v>
      </c>
      <c r="AI1282" s="136">
        <v>530</v>
      </c>
      <c r="AJ1282" s="197">
        <v>11.4</v>
      </c>
      <c r="AK1282" s="136">
        <v>0</v>
      </c>
      <c r="AL1282" s="136">
        <v>35</v>
      </c>
      <c r="AM1282" s="136">
        <v>30</v>
      </c>
      <c r="AN1282" s="6">
        <f>ROUND(AL1282/(AL1282+AM1282),2)</f>
        <v>0.54</v>
      </c>
      <c r="AO1282" s="136">
        <v>18</v>
      </c>
      <c r="AP1282" s="136">
        <v>17</v>
      </c>
      <c r="AQ1282" s="6">
        <f>ROUND(AO1282/(AO1282+AP1282),2)</f>
        <v>0.51</v>
      </c>
      <c r="AR1282" s="149">
        <v>7.6499999999999999E-2</v>
      </c>
      <c r="AS1282" s="149">
        <v>0.34</v>
      </c>
      <c r="AT1282" s="149">
        <v>0.4</v>
      </c>
      <c r="AU1282" s="149">
        <v>0.4</v>
      </c>
      <c r="AV1282" s="136">
        <v>399</v>
      </c>
      <c r="AW1282" s="136">
        <v>2662</v>
      </c>
      <c r="AX1282" s="136">
        <v>4400</v>
      </c>
      <c r="AY1282" s="136">
        <v>4400</v>
      </c>
      <c r="AZ1282" s="149">
        <v>7.6499999999999999E-2</v>
      </c>
      <c r="BA1282" s="149">
        <v>0.1598</v>
      </c>
      <c r="BB1282" s="149">
        <v>0.21060000000000001</v>
      </c>
      <c r="BC1282" s="149">
        <v>0.21060000000000001</v>
      </c>
      <c r="BD1282" s="138">
        <v>0</v>
      </c>
      <c r="BE1282" s="138"/>
      <c r="BF1282" s="138"/>
      <c r="BG1282" s="136">
        <v>0</v>
      </c>
      <c r="BH1282" s="6">
        <v>5.15</v>
      </c>
      <c r="BI1282" s="6">
        <v>5.15</v>
      </c>
      <c r="BJ1282" s="136">
        <v>55441</v>
      </c>
      <c r="BK1282" s="136">
        <v>8546</v>
      </c>
      <c r="BL1282" s="136">
        <v>526</v>
      </c>
      <c r="BM1282" s="136">
        <v>46369</v>
      </c>
      <c r="BN1282" s="238">
        <v>410081</v>
      </c>
      <c r="BO1282" s="136">
        <v>84013</v>
      </c>
      <c r="BP1282" s="136">
        <v>147087.87760000001</v>
      </c>
      <c r="BQ1282" s="136">
        <v>31533.8678</v>
      </c>
      <c r="BR1282" s="136">
        <v>336565</v>
      </c>
      <c r="BS1282" s="136">
        <v>54302.2</v>
      </c>
      <c r="BT1282" s="136">
        <v>7466.5048999999999</v>
      </c>
      <c r="BU1282" s="136">
        <v>78172</v>
      </c>
    </row>
    <row r="1283" spans="1:73">
      <c r="A1283" s="4" t="s">
        <v>76</v>
      </c>
      <c r="B1283" s="137">
        <v>7</v>
      </c>
      <c r="C1283" s="137">
        <v>2005</v>
      </c>
      <c r="D1283" s="190">
        <v>3506956</v>
      </c>
      <c r="E1283" s="141">
        <v>1709382</v>
      </c>
      <c r="F1283" s="141">
        <v>87594</v>
      </c>
      <c r="G1283" s="191">
        <v>4.9000000000000004</v>
      </c>
      <c r="H1283" s="211">
        <v>14.199</v>
      </c>
      <c r="I1283" s="211">
        <v>7.9201969999999999</v>
      </c>
      <c r="J1283" s="211">
        <v>2.462863</v>
      </c>
      <c r="K1283" s="145">
        <v>209599</v>
      </c>
      <c r="L1283" s="198">
        <v>42</v>
      </c>
      <c r="M1283" s="199">
        <v>4.8</v>
      </c>
      <c r="N1283" s="140">
        <v>176139627</v>
      </c>
      <c r="O1283" s="145">
        <v>61333</v>
      </c>
      <c r="P1283" s="145">
        <v>40109</v>
      </c>
      <c r="Q1283" s="145">
        <v>19830</v>
      </c>
      <c r="R1283" s="145">
        <v>204146</v>
      </c>
      <c r="S1283" s="145">
        <v>107492</v>
      </c>
      <c r="T1283" s="145">
        <v>513</v>
      </c>
      <c r="U1283" s="145">
        <v>636</v>
      </c>
      <c r="V1283" s="145">
        <v>741</v>
      </c>
      <c r="W1283" s="145">
        <v>149</v>
      </c>
      <c r="X1283" s="145">
        <v>274</v>
      </c>
      <c r="Y1283" s="145">
        <v>393</v>
      </c>
      <c r="Z1283" s="145">
        <v>499</v>
      </c>
      <c r="AA1283" s="136">
        <f>ROUND((T1283+X1283)-MAX(0.3*(T1283-134-388),0),0)</f>
        <v>787</v>
      </c>
      <c r="AB1283" s="136">
        <f>ROUND((U1283+Y1283)-MAX(0.3*(U1283-134-388),0),0)</f>
        <v>995</v>
      </c>
      <c r="AC1283" s="136">
        <f>ROUND((V1283+Z1283)-MAX(0.3*(V1283-134-388),0),0)</f>
        <v>1174</v>
      </c>
      <c r="AD1283" s="203">
        <v>8527</v>
      </c>
      <c r="AE1283" s="136">
        <v>579</v>
      </c>
      <c r="AF1283" s="136">
        <v>168</v>
      </c>
      <c r="AG1283" s="136">
        <f>SUM(AE1283:AF1283)</f>
        <v>747</v>
      </c>
      <c r="AH1283" s="136">
        <f>ROUND((AG1283+W1283)-MAX(0.3*(AG1283-134-388),0),0)</f>
        <v>829</v>
      </c>
      <c r="AI1283" s="136">
        <v>326</v>
      </c>
      <c r="AJ1283" s="197">
        <v>9.3000000000000007</v>
      </c>
      <c r="AK1283" s="136">
        <v>0</v>
      </c>
      <c r="AL1283" s="136">
        <v>99</v>
      </c>
      <c r="AM1283" s="136">
        <v>52</v>
      </c>
      <c r="AN1283" s="6">
        <f>ROUND(AL1283/(AL1283+AM1283),2)</f>
        <v>0.66</v>
      </c>
      <c r="AO1283" s="136">
        <v>24</v>
      </c>
      <c r="AP1283" s="136">
        <v>12</v>
      </c>
      <c r="AQ1283" s="6">
        <f>ROUND(AO1283/(AO1283+AP1283),2)</f>
        <v>0.67</v>
      </c>
      <c r="AR1283" s="149">
        <v>7.6499999999999999E-2</v>
      </c>
      <c r="AS1283" s="149">
        <v>0.34</v>
      </c>
      <c r="AT1283" s="149">
        <v>0.4</v>
      </c>
      <c r="AU1283" s="149">
        <v>0.4</v>
      </c>
      <c r="AV1283" s="136">
        <v>399</v>
      </c>
      <c r="AW1283" s="136">
        <v>2662</v>
      </c>
      <c r="AX1283" s="136">
        <v>4400</v>
      </c>
      <c r="AY1283" s="136">
        <v>4400</v>
      </c>
      <c r="AZ1283" s="149">
        <v>7.6499999999999999E-2</v>
      </c>
      <c r="BA1283" s="149">
        <v>0.1598</v>
      </c>
      <c r="BB1283" s="149">
        <v>0.21060000000000001</v>
      </c>
      <c r="BC1283" s="149">
        <v>0.21060000000000001</v>
      </c>
      <c r="BD1283" s="138">
        <v>0</v>
      </c>
      <c r="BE1283" s="138"/>
      <c r="BF1283" s="138"/>
      <c r="BG1283" s="136">
        <v>0</v>
      </c>
      <c r="BH1283" s="6">
        <v>5.15</v>
      </c>
      <c r="BI1283" s="6">
        <v>7.1</v>
      </c>
      <c r="BJ1283" s="136">
        <v>52147</v>
      </c>
      <c r="BK1283" s="136">
        <v>6752</v>
      </c>
      <c r="BL1283" s="136">
        <v>468</v>
      </c>
      <c r="BM1283" s="136">
        <v>44927</v>
      </c>
      <c r="BN1283" s="238">
        <v>448373</v>
      </c>
      <c r="BO1283" s="136">
        <v>52059</v>
      </c>
      <c r="BP1283" s="136">
        <v>114500.0337</v>
      </c>
      <c r="BQ1283" s="136">
        <v>23684.160199999998</v>
      </c>
      <c r="BR1283" s="136">
        <v>301773</v>
      </c>
      <c r="BS1283" s="136">
        <v>41461.438300000002</v>
      </c>
      <c r="BT1283" s="136">
        <v>3990.5873000000001</v>
      </c>
      <c r="BU1283" s="136">
        <v>53172</v>
      </c>
    </row>
    <row r="1284" spans="1:73">
      <c r="A1284" s="4" t="s">
        <v>77</v>
      </c>
      <c r="B1284" s="137">
        <v>8</v>
      </c>
      <c r="C1284" s="137">
        <v>2005</v>
      </c>
      <c r="D1284" s="190">
        <v>845150</v>
      </c>
      <c r="E1284" s="141">
        <v>414465</v>
      </c>
      <c r="F1284" s="141">
        <v>17944</v>
      </c>
      <c r="G1284" s="191">
        <v>4.0999999999999996</v>
      </c>
      <c r="H1284" s="211">
        <v>13.336970000000001</v>
      </c>
      <c r="I1284" s="211">
        <v>7.0186780000000004</v>
      </c>
      <c r="J1284" s="211">
        <v>2.1289600000000002</v>
      </c>
      <c r="K1284" s="145">
        <v>51963</v>
      </c>
      <c r="L1284" s="198">
        <v>14</v>
      </c>
      <c r="M1284" s="199">
        <v>6.8</v>
      </c>
      <c r="N1284" s="140">
        <v>33357539</v>
      </c>
      <c r="O1284" s="145">
        <v>14731</v>
      </c>
      <c r="P1284" s="145">
        <v>12530</v>
      </c>
      <c r="Q1284" s="145">
        <v>5606</v>
      </c>
      <c r="R1284" s="145">
        <v>61586</v>
      </c>
      <c r="S1284" s="145">
        <v>26052</v>
      </c>
      <c r="T1284" s="145">
        <v>270</v>
      </c>
      <c r="U1284" s="145">
        <v>338</v>
      </c>
      <c r="V1284" s="145">
        <v>407</v>
      </c>
      <c r="W1284" s="145">
        <v>149</v>
      </c>
      <c r="X1284" s="145">
        <v>274</v>
      </c>
      <c r="Y1284" s="145">
        <v>393</v>
      </c>
      <c r="Z1284" s="145">
        <v>499</v>
      </c>
      <c r="AA1284" s="136">
        <f>ROUND((T1284+X1284)-MAX(0.3*(T1284-134-388),0),0)</f>
        <v>544</v>
      </c>
      <c r="AB1284" s="136">
        <f>ROUND((U1284+Y1284)-MAX(0.3*(U1284-134-388),0),0)</f>
        <v>731</v>
      </c>
      <c r="AC1284" s="136">
        <f>ROUND((V1284+Z1284)-MAX(0.3*(V1284-134-388),0),0)</f>
        <v>906</v>
      </c>
      <c r="AD1284" s="203">
        <v>2581.4166666666665</v>
      </c>
      <c r="AE1284" s="136">
        <v>579</v>
      </c>
      <c r="AF1284" s="136">
        <v>0</v>
      </c>
      <c r="AG1284" s="136">
        <f>SUM(AE1284:AF1284)</f>
        <v>579</v>
      </c>
      <c r="AH1284" s="136">
        <f>ROUND((AG1284+W1284)-MAX(0.3*(AG1284-134-388),0),0)</f>
        <v>711</v>
      </c>
      <c r="AI1284" s="136">
        <v>78</v>
      </c>
      <c r="AJ1284" s="197">
        <v>9.1999999999999993</v>
      </c>
      <c r="AK1284" s="136">
        <v>1</v>
      </c>
      <c r="AL1284" s="136">
        <v>15</v>
      </c>
      <c r="AM1284" s="136">
        <v>25</v>
      </c>
      <c r="AN1284" s="6">
        <f>ROUND(AL1284/(AL1284+AM1284),2)</f>
        <v>0.38</v>
      </c>
      <c r="AO1284" s="136">
        <v>13</v>
      </c>
      <c r="AP1284" s="136">
        <v>8</v>
      </c>
      <c r="AQ1284" s="6">
        <f>ROUND(AO1284/(AO1284+AP1284),2)</f>
        <v>0.62</v>
      </c>
      <c r="AR1284" s="149">
        <v>7.6499999999999999E-2</v>
      </c>
      <c r="AS1284" s="149">
        <v>0.34</v>
      </c>
      <c r="AT1284" s="149">
        <v>0.4</v>
      </c>
      <c r="AU1284" s="149">
        <v>0.4</v>
      </c>
      <c r="AV1284" s="136">
        <v>399</v>
      </c>
      <c r="AW1284" s="136">
        <v>2662</v>
      </c>
      <c r="AX1284" s="136">
        <v>4400</v>
      </c>
      <c r="AY1284" s="136">
        <v>4400</v>
      </c>
      <c r="AZ1284" s="149">
        <v>7.6499999999999999E-2</v>
      </c>
      <c r="BA1284" s="149">
        <v>0.1598</v>
      </c>
      <c r="BB1284" s="149">
        <v>0.21060000000000001</v>
      </c>
      <c r="BC1284" s="149">
        <v>0.21060000000000001</v>
      </c>
      <c r="BD1284" s="138">
        <v>0</v>
      </c>
      <c r="BE1284" s="138"/>
      <c r="BF1284" s="138"/>
      <c r="BG1284" s="136">
        <v>0</v>
      </c>
      <c r="BH1284" s="6">
        <v>5.15</v>
      </c>
      <c r="BI1284" s="6">
        <v>6.15</v>
      </c>
      <c r="BJ1284" s="136">
        <v>13664</v>
      </c>
      <c r="BK1284" s="136">
        <v>1315</v>
      </c>
      <c r="BL1284" s="136">
        <v>104</v>
      </c>
      <c r="BM1284" s="136">
        <v>12245</v>
      </c>
      <c r="BN1284" s="238">
        <v>139034</v>
      </c>
      <c r="BO1284" s="136">
        <v>19361</v>
      </c>
      <c r="BP1284" s="136">
        <v>32606.6751</v>
      </c>
      <c r="BQ1284" s="136">
        <v>5967.6036999999997</v>
      </c>
      <c r="BR1284" s="136">
        <v>81032</v>
      </c>
      <c r="BS1284" s="136">
        <v>15674.2958</v>
      </c>
      <c r="BT1284" s="136">
        <v>1913.6682000000001</v>
      </c>
      <c r="BU1284" s="136">
        <v>25157</v>
      </c>
    </row>
    <row r="1285" spans="1:73">
      <c r="A1285" s="4" t="s">
        <v>78</v>
      </c>
      <c r="B1285" s="137">
        <v>9</v>
      </c>
      <c r="C1285" s="137">
        <v>2005</v>
      </c>
      <c r="D1285" s="190">
        <v>567136</v>
      </c>
      <c r="E1285" s="141">
        <v>295484</v>
      </c>
      <c r="F1285" s="141">
        <v>20132</v>
      </c>
      <c r="G1285" s="191">
        <v>6.4</v>
      </c>
      <c r="H1285" s="211">
        <v>24.43327</v>
      </c>
      <c r="I1285" s="211">
        <v>13.13631</v>
      </c>
      <c r="J1285" s="211">
        <v>4.0936389999999996</v>
      </c>
      <c r="K1285" s="145">
        <v>85403</v>
      </c>
      <c r="L1285" s="198">
        <v>6</v>
      </c>
      <c r="M1285" s="199">
        <v>4.9000000000000004</v>
      </c>
      <c r="N1285" s="140">
        <v>30551489</v>
      </c>
      <c r="O1285" s="145">
        <v>23818</v>
      </c>
      <c r="P1285" s="145">
        <v>41980</v>
      </c>
      <c r="Q1285" s="145">
        <v>16873</v>
      </c>
      <c r="R1285" s="145">
        <v>88799</v>
      </c>
      <c r="S1285" s="145">
        <v>44362</v>
      </c>
      <c r="T1285" s="145">
        <v>298</v>
      </c>
      <c r="U1285" s="145">
        <v>379</v>
      </c>
      <c r="V1285" s="145">
        <v>463</v>
      </c>
      <c r="W1285" s="145">
        <v>149</v>
      </c>
      <c r="X1285" s="145">
        <v>274</v>
      </c>
      <c r="Y1285" s="145">
        <v>393</v>
      </c>
      <c r="Z1285" s="145">
        <v>499</v>
      </c>
      <c r="AA1285" s="136">
        <f>ROUND((T1285+X1285)-MAX(0.3*(T1285-134-388),0),0)</f>
        <v>572</v>
      </c>
      <c r="AB1285" s="136">
        <f>ROUND((U1285+Y1285)-MAX(0.3*(U1285-134-388),0),0)</f>
        <v>772</v>
      </c>
      <c r="AC1285" s="136">
        <f>ROUND((V1285+Z1285)-MAX(0.3*(V1285-134-388),0),0)</f>
        <v>962</v>
      </c>
      <c r="AD1285" s="203">
        <v>6759.75</v>
      </c>
      <c r="AE1285" s="136">
        <v>579</v>
      </c>
      <c r="AF1285" s="136">
        <v>0</v>
      </c>
      <c r="AG1285" s="136">
        <f>SUM(AE1285:AF1285)</f>
        <v>579</v>
      </c>
      <c r="AH1285" s="136">
        <f>ROUND((AG1285+W1285)-MAX(0.3*(AG1285-134-388),0),0)</f>
        <v>711</v>
      </c>
      <c r="AI1285" s="136">
        <v>115</v>
      </c>
      <c r="AJ1285" s="197">
        <v>21.3</v>
      </c>
      <c r="AK1285" s="136"/>
      <c r="AL1285" s="136"/>
      <c r="AM1285" s="136"/>
      <c r="AN1285" s="6"/>
      <c r="AO1285" s="136"/>
      <c r="AP1285" s="136"/>
      <c r="AQ1285" s="6"/>
      <c r="AR1285" s="149">
        <v>7.6499999999999999E-2</v>
      </c>
      <c r="AS1285" s="149">
        <v>0.34</v>
      </c>
      <c r="AT1285" s="149">
        <v>0.4</v>
      </c>
      <c r="AU1285" s="149">
        <v>0.4</v>
      </c>
      <c r="AV1285" s="136">
        <v>399</v>
      </c>
      <c r="AW1285" s="136">
        <v>2662</v>
      </c>
      <c r="AX1285" s="136">
        <v>4400</v>
      </c>
      <c r="AY1285" s="136">
        <v>4400</v>
      </c>
      <c r="AZ1285" s="149">
        <v>7.6499999999999999E-2</v>
      </c>
      <c r="BA1285" s="149">
        <v>0.1598</v>
      </c>
      <c r="BB1285" s="149">
        <v>0.21060000000000001</v>
      </c>
      <c r="BC1285" s="149">
        <v>0.21060000000000001</v>
      </c>
      <c r="BD1285" s="138">
        <v>0.35</v>
      </c>
      <c r="BE1285" s="138"/>
      <c r="BF1285" s="138"/>
      <c r="BG1285" s="136">
        <v>1</v>
      </c>
      <c r="BH1285" s="6">
        <v>5.15</v>
      </c>
      <c r="BI1285" s="6">
        <v>7</v>
      </c>
      <c r="BJ1285" s="136">
        <v>21166</v>
      </c>
      <c r="BK1285" s="136">
        <v>1984</v>
      </c>
      <c r="BL1285" s="136">
        <v>155</v>
      </c>
      <c r="BM1285" s="136">
        <v>19027</v>
      </c>
      <c r="BN1285" s="238">
        <v>142097</v>
      </c>
      <c r="BO1285" s="136">
        <v>15923</v>
      </c>
      <c r="BP1285" s="136">
        <v>35950.968000000001</v>
      </c>
      <c r="BQ1285" s="136">
        <v>2603.0819999999999</v>
      </c>
      <c r="BR1285" s="136">
        <v>46976</v>
      </c>
      <c r="BS1285" s="136">
        <v>15001.7582</v>
      </c>
      <c r="BT1285" s="136">
        <v>937.625</v>
      </c>
      <c r="BU1285" s="136">
        <v>18418</v>
      </c>
    </row>
    <row r="1286" spans="1:73">
      <c r="A1286" s="4" t="s">
        <v>80</v>
      </c>
      <c r="B1286" s="137">
        <v>10</v>
      </c>
      <c r="C1286" s="137">
        <v>2005</v>
      </c>
      <c r="D1286" s="190">
        <v>17842038</v>
      </c>
      <c r="E1286" s="141">
        <v>8398974</v>
      </c>
      <c r="F1286" s="141">
        <v>321996</v>
      </c>
      <c r="G1286" s="191">
        <v>3.7</v>
      </c>
      <c r="H1286" s="211">
        <v>16.31962</v>
      </c>
      <c r="I1286" s="211">
        <v>8.4213000000000005</v>
      </c>
      <c r="J1286" s="211">
        <v>3.023361</v>
      </c>
      <c r="K1286" s="145">
        <v>699197</v>
      </c>
      <c r="L1286" s="198">
        <v>465</v>
      </c>
      <c r="M1286" s="199">
        <v>11.1</v>
      </c>
      <c r="N1286" s="140">
        <v>647093731</v>
      </c>
      <c r="O1286" s="145">
        <v>400512</v>
      </c>
      <c r="P1286" s="145">
        <v>106815</v>
      </c>
      <c r="Q1286" s="145">
        <v>59853</v>
      </c>
      <c r="R1286" s="145">
        <v>1381804</v>
      </c>
      <c r="S1286" s="145">
        <v>657576</v>
      </c>
      <c r="T1286" s="145">
        <v>241</v>
      </c>
      <c r="U1286" s="145">
        <v>303</v>
      </c>
      <c r="V1286" s="145">
        <v>364</v>
      </c>
      <c r="W1286" s="145">
        <v>149</v>
      </c>
      <c r="X1286" s="145">
        <v>274</v>
      </c>
      <c r="Y1286" s="145">
        <v>393</v>
      </c>
      <c r="Z1286" s="145">
        <v>499</v>
      </c>
      <c r="AA1286" s="136">
        <f>ROUND((T1286+X1286)-MAX(0.3*(T1286-134-388),0),0)</f>
        <v>515</v>
      </c>
      <c r="AB1286" s="136">
        <f>ROUND((U1286+Y1286)-MAX(0.3*(U1286-134-388),0),0)</f>
        <v>696</v>
      </c>
      <c r="AC1286" s="136">
        <f>ROUND((V1286+Z1286)-MAX(0.3*(V1286-134-388),0),0)</f>
        <v>863</v>
      </c>
      <c r="AD1286" s="203">
        <v>41149.5</v>
      </c>
      <c r="AE1286" s="136">
        <v>579</v>
      </c>
      <c r="AF1286" s="136">
        <v>0</v>
      </c>
      <c r="AG1286" s="136">
        <f>SUM(AE1286:AF1286)</f>
        <v>579</v>
      </c>
      <c r="AH1286" s="136">
        <f>ROUND((AG1286+W1286)-MAX(0.3*(AG1286-134-388),0),0)</f>
        <v>711</v>
      </c>
      <c r="AI1286" s="136">
        <v>1975</v>
      </c>
      <c r="AJ1286" s="197">
        <v>11.1</v>
      </c>
      <c r="AK1286" s="136">
        <v>0</v>
      </c>
      <c r="AL1286" s="136">
        <v>36</v>
      </c>
      <c r="AM1286" s="136">
        <v>84</v>
      </c>
      <c r="AN1286" s="6">
        <f>ROUND(AL1286/(AL1286+AM1286),2)</f>
        <v>0.3</v>
      </c>
      <c r="AO1286" s="136">
        <v>14</v>
      </c>
      <c r="AP1286" s="136">
        <v>26</v>
      </c>
      <c r="AQ1286" s="6">
        <f>ROUND(AO1286/(AO1286+AP1286),2)</f>
        <v>0.35</v>
      </c>
      <c r="AR1286" s="149">
        <v>7.6499999999999999E-2</v>
      </c>
      <c r="AS1286" s="149">
        <v>0.34</v>
      </c>
      <c r="AT1286" s="149">
        <v>0.4</v>
      </c>
      <c r="AU1286" s="149">
        <v>0.4</v>
      </c>
      <c r="AV1286" s="136">
        <v>399</v>
      </c>
      <c r="AW1286" s="136">
        <v>2662</v>
      </c>
      <c r="AX1286" s="136">
        <v>4400</v>
      </c>
      <c r="AY1286" s="136">
        <v>4400</v>
      </c>
      <c r="AZ1286" s="149">
        <v>7.6499999999999999E-2</v>
      </c>
      <c r="BA1286" s="149">
        <v>0.1598</v>
      </c>
      <c r="BB1286" s="149">
        <v>0.21060000000000001</v>
      </c>
      <c r="BC1286" s="149">
        <v>0.21060000000000001</v>
      </c>
      <c r="BD1286" s="138">
        <v>0</v>
      </c>
      <c r="BE1286" s="138"/>
      <c r="BF1286" s="138"/>
      <c r="BG1286" s="136">
        <v>0</v>
      </c>
      <c r="BH1286" s="6">
        <v>5.15</v>
      </c>
      <c r="BI1286" s="6">
        <v>5.15</v>
      </c>
      <c r="BJ1286" s="136">
        <v>422466</v>
      </c>
      <c r="BK1286" s="136">
        <v>98645</v>
      </c>
      <c r="BL1286" s="136">
        <v>2951</v>
      </c>
      <c r="BM1286" s="136">
        <v>320870</v>
      </c>
      <c r="BN1286" s="238">
        <v>2262138</v>
      </c>
      <c r="BO1286" s="136">
        <v>371365</v>
      </c>
      <c r="BP1286" s="136">
        <v>865652.35510000004</v>
      </c>
      <c r="BQ1286" s="136">
        <v>157892.3995</v>
      </c>
      <c r="BR1286" s="136">
        <v>1523765</v>
      </c>
      <c r="BS1286" s="136">
        <v>412480.64679999999</v>
      </c>
      <c r="BT1286" s="136">
        <v>52393.762300000002</v>
      </c>
      <c r="BU1286" s="136">
        <v>577472</v>
      </c>
    </row>
    <row r="1287" spans="1:73">
      <c r="A1287" s="4" t="s">
        <v>81</v>
      </c>
      <c r="B1287" s="137">
        <v>11</v>
      </c>
      <c r="C1287" s="137">
        <v>2005</v>
      </c>
      <c r="D1287" s="190">
        <v>8925922</v>
      </c>
      <c r="E1287" s="141">
        <v>4341223</v>
      </c>
      <c r="F1287" s="141">
        <v>245197</v>
      </c>
      <c r="G1287" s="191">
        <v>5.3</v>
      </c>
      <c r="H1287" s="211">
        <v>21.528490000000001</v>
      </c>
      <c r="I1287" s="211">
        <v>13.333019999999999</v>
      </c>
      <c r="J1287" s="211">
        <v>4.0448959999999996</v>
      </c>
      <c r="K1287" s="145">
        <v>376048</v>
      </c>
      <c r="L1287" s="198">
        <v>168</v>
      </c>
      <c r="M1287" s="199">
        <v>6.8</v>
      </c>
      <c r="N1287" s="140">
        <v>296929387</v>
      </c>
      <c r="O1287" s="145">
        <v>117132</v>
      </c>
      <c r="P1287" s="145">
        <v>90123</v>
      </c>
      <c r="Q1287" s="145">
        <v>41747</v>
      </c>
      <c r="R1287" s="145">
        <v>921427</v>
      </c>
      <c r="S1287" s="145">
        <v>375739</v>
      </c>
      <c r="T1287" s="145">
        <v>235</v>
      </c>
      <c r="U1287" s="145">
        <v>280</v>
      </c>
      <c r="V1287" s="145">
        <v>330</v>
      </c>
      <c r="W1287" s="145">
        <v>149</v>
      </c>
      <c r="X1287" s="145">
        <v>274</v>
      </c>
      <c r="Y1287" s="145">
        <v>393</v>
      </c>
      <c r="Z1287" s="145">
        <v>499</v>
      </c>
      <c r="AA1287" s="136">
        <f>ROUND((T1287+X1287)-MAX(0.3*(T1287-134-388),0),0)</f>
        <v>509</v>
      </c>
      <c r="AB1287" s="136">
        <f>ROUND((U1287+Y1287)-MAX(0.3*(U1287-134-388),0),0)</f>
        <v>673</v>
      </c>
      <c r="AC1287" s="136">
        <f>ROUND((V1287+Z1287)-MAX(0.3*(V1287-134-388),0),0)</f>
        <v>829</v>
      </c>
      <c r="AD1287" s="203">
        <v>25256.416666666668</v>
      </c>
      <c r="AE1287" s="136">
        <v>579</v>
      </c>
      <c r="AF1287" s="136">
        <v>0</v>
      </c>
      <c r="AG1287" s="136">
        <f>SUM(AE1287:AF1287)</f>
        <v>579</v>
      </c>
      <c r="AH1287" s="136">
        <f>ROUND((AG1287+W1287)-MAX(0.3*(AG1287-134-388),0),0)</f>
        <v>711</v>
      </c>
      <c r="AI1287" s="136">
        <v>1298</v>
      </c>
      <c r="AJ1287" s="197">
        <v>14.4</v>
      </c>
      <c r="AK1287" s="136">
        <v>0</v>
      </c>
      <c r="AL1287" s="136">
        <v>80</v>
      </c>
      <c r="AM1287" s="136">
        <v>99</v>
      </c>
      <c r="AN1287" s="6">
        <f>ROUND(AL1287/(AL1287+AM1287),2)</f>
        <v>0.45</v>
      </c>
      <c r="AO1287" s="136">
        <v>22</v>
      </c>
      <c r="AP1287" s="136">
        <v>34</v>
      </c>
      <c r="AQ1287" s="6">
        <f>ROUND(AO1287/(AO1287+AP1287),2)</f>
        <v>0.39</v>
      </c>
      <c r="AR1287" s="149">
        <v>7.6499999999999999E-2</v>
      </c>
      <c r="AS1287" s="149">
        <v>0.34</v>
      </c>
      <c r="AT1287" s="149">
        <v>0.4</v>
      </c>
      <c r="AU1287" s="149">
        <v>0.4</v>
      </c>
      <c r="AV1287" s="136">
        <v>399</v>
      </c>
      <c r="AW1287" s="136">
        <v>2662</v>
      </c>
      <c r="AX1287" s="136">
        <v>4400</v>
      </c>
      <c r="AY1287" s="136">
        <v>4400</v>
      </c>
      <c r="AZ1287" s="149">
        <v>7.6499999999999999E-2</v>
      </c>
      <c r="BA1287" s="149">
        <v>0.1598</v>
      </c>
      <c r="BB1287" s="149">
        <v>0.21060000000000001</v>
      </c>
      <c r="BC1287" s="149">
        <v>0.21060000000000001</v>
      </c>
      <c r="BD1287" s="138">
        <v>0</v>
      </c>
      <c r="BE1287" s="138"/>
      <c r="BF1287" s="138"/>
      <c r="BG1287" s="136">
        <v>0</v>
      </c>
      <c r="BH1287" s="6">
        <v>5.15</v>
      </c>
      <c r="BI1287" s="6">
        <v>5.15</v>
      </c>
      <c r="BJ1287" s="136">
        <v>202747</v>
      </c>
      <c r="BK1287" s="136">
        <v>27402</v>
      </c>
      <c r="BL1287" s="136">
        <v>2044</v>
      </c>
      <c r="BM1287" s="136">
        <v>173301</v>
      </c>
      <c r="BN1287" s="238">
        <v>1370706</v>
      </c>
      <c r="BO1287" s="136">
        <v>267452</v>
      </c>
      <c r="BP1287" s="136">
        <v>588950.24399999995</v>
      </c>
      <c r="BQ1287" s="136">
        <v>113970.1608</v>
      </c>
      <c r="BR1287" s="136">
        <v>1205372</v>
      </c>
      <c r="BS1287" s="136">
        <v>327198.31760000001</v>
      </c>
      <c r="BT1287" s="136">
        <v>43926.843500000003</v>
      </c>
      <c r="BU1287" s="136">
        <v>468925</v>
      </c>
    </row>
    <row r="1288" spans="1:73">
      <c r="A1288" s="4" t="s">
        <v>82</v>
      </c>
      <c r="B1288" s="137">
        <v>12</v>
      </c>
      <c r="C1288" s="137">
        <v>2005</v>
      </c>
      <c r="D1288" s="190">
        <v>1292729</v>
      </c>
      <c r="E1288" s="141">
        <v>608957</v>
      </c>
      <c r="F1288" s="141">
        <v>17955</v>
      </c>
      <c r="G1288" s="191">
        <v>2.9</v>
      </c>
      <c r="H1288" s="211">
        <v>16.153970000000001</v>
      </c>
      <c r="I1288" s="211">
        <v>10.29349</v>
      </c>
      <c r="J1288" s="211">
        <v>3.6103939999999999</v>
      </c>
      <c r="K1288" s="145">
        <v>58074</v>
      </c>
      <c r="L1288" s="198">
        <v>6</v>
      </c>
      <c r="M1288" s="199">
        <v>1.8</v>
      </c>
      <c r="N1288" s="140">
        <v>47220711</v>
      </c>
      <c r="O1288" s="145">
        <v>30831</v>
      </c>
      <c r="P1288" s="145">
        <v>20307</v>
      </c>
      <c r="Q1288" s="145">
        <v>7996</v>
      </c>
      <c r="R1288" s="145">
        <v>93548</v>
      </c>
      <c r="S1288" s="145">
        <v>47309</v>
      </c>
      <c r="T1288" s="145">
        <v>452</v>
      </c>
      <c r="U1288" s="145">
        <v>570</v>
      </c>
      <c r="V1288" s="145">
        <v>687</v>
      </c>
      <c r="W1288" s="145">
        <v>222</v>
      </c>
      <c r="X1288" s="145">
        <v>408</v>
      </c>
      <c r="Y1288" s="145">
        <v>585</v>
      </c>
      <c r="Z1288" s="145">
        <v>742</v>
      </c>
      <c r="AA1288" s="136">
        <f>ROUND((T1288+X1288)-MAX(0.3*(T1288-189-523),0),0)</f>
        <v>860</v>
      </c>
      <c r="AB1288" s="136">
        <f>ROUND((U1288+Y1288)-MAX(0.3*(U1288-189-523),0),0)</f>
        <v>1155</v>
      </c>
      <c r="AC1288" s="136">
        <f>ROUND((V1288+Z1288)-MAX(0.3*(V1288-189-523),0),0)</f>
        <v>1429</v>
      </c>
      <c r="AD1288" s="203">
        <v>2246.75</v>
      </c>
      <c r="AE1288" s="136">
        <v>579</v>
      </c>
      <c r="AF1288" s="136">
        <v>0</v>
      </c>
      <c r="AG1288" s="136">
        <f>SUM(AE1288:AF1288)</f>
        <v>579</v>
      </c>
      <c r="AH1288" s="136">
        <f>ROUND((AG1288+W1288)-MAX(0.3*(AG1288-189-523),0),0)</f>
        <v>801</v>
      </c>
      <c r="AI1288" s="136">
        <v>110</v>
      </c>
      <c r="AJ1288" s="197">
        <v>8.6</v>
      </c>
      <c r="AK1288" s="136">
        <v>0</v>
      </c>
      <c r="AL1288" s="136">
        <v>41</v>
      </c>
      <c r="AM1288" s="136">
        <v>10</v>
      </c>
      <c r="AN1288" s="6">
        <f>ROUND(AL1288/(AL1288+AM1288),2)</f>
        <v>0.8</v>
      </c>
      <c r="AO1288" s="136">
        <v>20</v>
      </c>
      <c r="AP1288" s="136">
        <v>5</v>
      </c>
      <c r="AQ1288" s="6">
        <f>ROUND(AO1288/(AO1288+AP1288),2)</f>
        <v>0.8</v>
      </c>
      <c r="AR1288" s="149">
        <v>7.6499999999999999E-2</v>
      </c>
      <c r="AS1288" s="149">
        <v>0.34</v>
      </c>
      <c r="AT1288" s="149">
        <v>0.4</v>
      </c>
      <c r="AU1288" s="149">
        <v>0.4</v>
      </c>
      <c r="AV1288" s="136">
        <v>399</v>
      </c>
      <c r="AW1288" s="136">
        <v>2662</v>
      </c>
      <c r="AX1288" s="136">
        <v>4400</v>
      </c>
      <c r="AY1288" s="136">
        <v>4400</v>
      </c>
      <c r="AZ1288" s="149">
        <v>7.6499999999999999E-2</v>
      </c>
      <c r="BA1288" s="149">
        <v>0.1598</v>
      </c>
      <c r="BB1288" s="149">
        <v>0.21060000000000001</v>
      </c>
      <c r="BC1288" s="149">
        <v>0.21060000000000001</v>
      </c>
      <c r="BD1288" s="138">
        <v>0</v>
      </c>
      <c r="BE1288" s="138"/>
      <c r="BF1288" s="138"/>
      <c r="BG1288" s="136">
        <v>0</v>
      </c>
      <c r="BH1288" s="6">
        <v>5.15</v>
      </c>
      <c r="BI1288" s="6">
        <v>6.25</v>
      </c>
      <c r="BJ1288" s="136">
        <v>22689</v>
      </c>
      <c r="BK1288" s="136">
        <v>6540</v>
      </c>
      <c r="BL1288" s="136">
        <v>203</v>
      </c>
      <c r="BM1288" s="136">
        <v>15946</v>
      </c>
      <c r="BN1288" s="238">
        <v>190185</v>
      </c>
      <c r="BO1288" s="136">
        <v>32586</v>
      </c>
      <c r="BP1288" s="136">
        <v>40892.447099999998</v>
      </c>
      <c r="BQ1288" s="136">
        <v>17639.787199999999</v>
      </c>
      <c r="BR1288" s="136">
        <v>121189</v>
      </c>
      <c r="BS1288" s="136">
        <v>20181.312900000001</v>
      </c>
      <c r="BT1288" s="136">
        <v>4460.4143000000004</v>
      </c>
      <c r="BU1288" s="136">
        <v>38198</v>
      </c>
    </row>
    <row r="1289" spans="1:73">
      <c r="A1289" s="4" t="s">
        <v>83</v>
      </c>
      <c r="B1289" s="137">
        <v>13</v>
      </c>
      <c r="C1289" s="137">
        <v>2005</v>
      </c>
      <c r="D1289" s="190">
        <v>1428241</v>
      </c>
      <c r="E1289" s="141">
        <v>702291</v>
      </c>
      <c r="F1289" s="141">
        <v>29379</v>
      </c>
      <c r="G1289" s="191">
        <v>4</v>
      </c>
      <c r="H1289" s="211">
        <v>20.44434</v>
      </c>
      <c r="I1289" s="211">
        <v>12.5343</v>
      </c>
      <c r="J1289" s="211">
        <v>2.6473979999999999</v>
      </c>
      <c r="K1289" s="145">
        <v>47899</v>
      </c>
      <c r="L1289" s="198">
        <v>28</v>
      </c>
      <c r="M1289" s="199">
        <v>6.7</v>
      </c>
      <c r="N1289" s="140">
        <v>41863825</v>
      </c>
      <c r="O1289" s="145">
        <v>134656</v>
      </c>
      <c r="P1289" s="145">
        <v>3310</v>
      </c>
      <c r="Q1289" s="145">
        <v>1860</v>
      </c>
      <c r="R1289" s="145">
        <v>93441</v>
      </c>
      <c r="S1289" s="145">
        <v>37151</v>
      </c>
      <c r="T1289" s="145">
        <v>309</v>
      </c>
      <c r="U1289" s="145">
        <v>309</v>
      </c>
      <c r="V1289" s="145">
        <v>309</v>
      </c>
      <c r="W1289" s="145">
        <v>149</v>
      </c>
      <c r="X1289" s="145">
        <v>274</v>
      </c>
      <c r="Y1289" s="145">
        <v>393</v>
      </c>
      <c r="Z1289" s="145">
        <v>499</v>
      </c>
      <c r="AA1289" s="136">
        <f>ROUND((T1289+X1289)-MAX(0.3*(T1289-134-388),0),0)</f>
        <v>583</v>
      </c>
      <c r="AB1289" s="136">
        <f>ROUND((U1289+Y1289)-MAX(0.3*(U1289-134-388),0),0)</f>
        <v>702</v>
      </c>
      <c r="AC1289" s="136">
        <f>ROUND((V1289+Z1289)-MAX(0.3*(V1289-134-388),0),0)</f>
        <v>808</v>
      </c>
      <c r="AD1289" s="203">
        <v>1333.9166666666667</v>
      </c>
      <c r="AE1289" s="136">
        <v>579</v>
      </c>
      <c r="AF1289" s="136">
        <v>52</v>
      </c>
      <c r="AG1289" s="136">
        <f>SUM(AE1289:AF1289)</f>
        <v>631</v>
      </c>
      <c r="AH1289" s="136">
        <f>ROUND((AG1289+W1289)-MAX(0.3*(AG1289-134-388),0),0)</f>
        <v>747</v>
      </c>
      <c r="AI1289" s="136">
        <v>143</v>
      </c>
      <c r="AJ1289" s="197">
        <v>9.9</v>
      </c>
      <c r="AK1289" s="136">
        <v>0</v>
      </c>
      <c r="AL1289" s="136">
        <v>13</v>
      </c>
      <c r="AM1289" s="136">
        <v>57</v>
      </c>
      <c r="AN1289" s="6">
        <f>ROUND(AL1289/(AL1289+AM1289),2)</f>
        <v>0.19</v>
      </c>
      <c r="AO1289" s="136">
        <v>7</v>
      </c>
      <c r="AP1289" s="136">
        <v>28</v>
      </c>
      <c r="AQ1289" s="6">
        <f>ROUND(AO1289/(AO1289+AP1289),2)</f>
        <v>0.2</v>
      </c>
      <c r="AR1289" s="149">
        <v>7.6499999999999999E-2</v>
      </c>
      <c r="AS1289" s="149">
        <v>0.34</v>
      </c>
      <c r="AT1289" s="149">
        <v>0.4</v>
      </c>
      <c r="AU1289" s="149">
        <v>0.4</v>
      </c>
      <c r="AV1289" s="136">
        <v>399</v>
      </c>
      <c r="AW1289" s="136">
        <v>2662</v>
      </c>
      <c r="AX1289" s="136">
        <v>4400</v>
      </c>
      <c r="AY1289" s="136">
        <v>4400</v>
      </c>
      <c r="AZ1289" s="149">
        <v>7.6499999999999999E-2</v>
      </c>
      <c r="BA1289" s="149">
        <v>0.1598</v>
      </c>
      <c r="BB1289" s="149">
        <v>0.21060000000000001</v>
      </c>
      <c r="BC1289" s="149">
        <v>0.21060000000000001</v>
      </c>
      <c r="BD1289" s="138">
        <v>0</v>
      </c>
      <c r="BE1289" s="138"/>
      <c r="BF1289" s="138"/>
      <c r="BG1289" s="136">
        <v>0</v>
      </c>
      <c r="BH1289" s="6">
        <v>5.15</v>
      </c>
      <c r="BI1289" s="6">
        <v>5.15</v>
      </c>
      <c r="BJ1289" s="136">
        <v>22200</v>
      </c>
      <c r="BK1289" s="136">
        <v>1780</v>
      </c>
      <c r="BL1289" s="136">
        <v>206</v>
      </c>
      <c r="BM1289" s="136">
        <v>20214</v>
      </c>
      <c r="BN1289" s="238">
        <v>175428</v>
      </c>
      <c r="BO1289" s="136">
        <v>37850</v>
      </c>
      <c r="BP1289" s="136">
        <v>63600.050900000002</v>
      </c>
      <c r="BQ1289" s="136">
        <v>20581.926800000001</v>
      </c>
      <c r="BR1289" s="136">
        <v>155700</v>
      </c>
      <c r="BS1289" s="136">
        <v>31951.5059</v>
      </c>
      <c r="BT1289" s="136">
        <v>5916.6801999999998</v>
      </c>
      <c r="BU1289" s="136">
        <v>49570</v>
      </c>
    </row>
    <row r="1290" spans="1:73">
      <c r="A1290" s="4" t="s">
        <v>84</v>
      </c>
      <c r="B1290" s="137">
        <v>14</v>
      </c>
      <c r="C1290" s="137">
        <v>2005</v>
      </c>
      <c r="D1290" s="190">
        <v>12609903</v>
      </c>
      <c r="E1290" s="141">
        <v>6033913</v>
      </c>
      <c r="F1290" s="141">
        <v>363895</v>
      </c>
      <c r="G1290" s="191">
        <v>5.7</v>
      </c>
      <c r="H1290" s="211">
        <v>15.845610000000001</v>
      </c>
      <c r="I1290" s="211">
        <v>8.5133910000000004</v>
      </c>
      <c r="J1290" s="211">
        <v>2.5543149999999999</v>
      </c>
      <c r="K1290" s="145">
        <v>587637</v>
      </c>
      <c r="L1290" s="198">
        <v>197</v>
      </c>
      <c r="M1290" s="199">
        <v>5.8</v>
      </c>
      <c r="N1290" s="140">
        <v>474731421</v>
      </c>
      <c r="O1290" s="145">
        <v>92543</v>
      </c>
      <c r="P1290" s="145">
        <v>96336</v>
      </c>
      <c r="Q1290" s="145">
        <v>38391</v>
      </c>
      <c r="R1290" s="145">
        <v>1158271</v>
      </c>
      <c r="S1290" s="145">
        <v>520350</v>
      </c>
      <c r="T1290" s="145">
        <v>292</v>
      </c>
      <c r="U1290" s="145">
        <v>393</v>
      </c>
      <c r="V1290" s="145">
        <v>435</v>
      </c>
      <c r="W1290" s="145">
        <v>149</v>
      </c>
      <c r="X1290" s="145">
        <v>274</v>
      </c>
      <c r="Y1290" s="145">
        <v>393</v>
      </c>
      <c r="Z1290" s="145">
        <v>499</v>
      </c>
      <c r="AA1290" s="136">
        <f>ROUND((T1290+X1290)-MAX(0.3*(T1290-134-388),0),0)</f>
        <v>566</v>
      </c>
      <c r="AB1290" s="136">
        <f>ROUND((U1290+Y1290)-MAX(0.3*(U1290-134-388),0),0)</f>
        <v>786</v>
      </c>
      <c r="AC1290" s="136">
        <f>ROUND((V1290+Z1290)-MAX(0.3*(V1290-134-388),0),0)</f>
        <v>934</v>
      </c>
      <c r="AD1290" s="203">
        <v>19409.333333333332</v>
      </c>
      <c r="AE1290" s="136">
        <v>579</v>
      </c>
      <c r="AF1290" s="136">
        <v>0</v>
      </c>
      <c r="AG1290" s="136">
        <f>SUM(AE1290:AF1290)</f>
        <v>579</v>
      </c>
      <c r="AH1290" s="136">
        <f>ROUND((AG1290+W1290)-MAX(0.3*(AG1290-134-388),0),0)</f>
        <v>711</v>
      </c>
      <c r="AI1290" s="136">
        <v>1441</v>
      </c>
      <c r="AJ1290" s="197">
        <v>11.5</v>
      </c>
      <c r="AK1290" s="136">
        <v>1</v>
      </c>
      <c r="AL1290" s="136">
        <v>65</v>
      </c>
      <c r="AM1290" s="136">
        <v>53</v>
      </c>
      <c r="AN1290" s="6">
        <f>ROUND(AL1290/(AL1290+AM1290),2)</f>
        <v>0.55000000000000004</v>
      </c>
      <c r="AO1290" s="136">
        <v>31</v>
      </c>
      <c r="AP1290" s="136">
        <v>27</v>
      </c>
      <c r="AQ1290" s="6">
        <f>ROUND(AO1290/(AO1290+AP1290),2)</f>
        <v>0.53</v>
      </c>
      <c r="AR1290" s="149">
        <v>7.6499999999999999E-2</v>
      </c>
      <c r="AS1290" s="149">
        <v>0.34</v>
      </c>
      <c r="AT1290" s="149">
        <v>0.4</v>
      </c>
      <c r="AU1290" s="149">
        <v>0.4</v>
      </c>
      <c r="AV1290" s="136">
        <v>399</v>
      </c>
      <c r="AW1290" s="136">
        <v>2662</v>
      </c>
      <c r="AX1290" s="136">
        <v>4400</v>
      </c>
      <c r="AY1290" s="136">
        <v>4400</v>
      </c>
      <c r="AZ1290" s="149">
        <v>7.6499999999999999E-2</v>
      </c>
      <c r="BA1290" s="149">
        <v>0.1598</v>
      </c>
      <c r="BB1290" s="149">
        <v>0.21060000000000001</v>
      </c>
      <c r="BC1290" s="149">
        <v>0.21060000000000001</v>
      </c>
      <c r="BD1290" s="138">
        <v>0.05</v>
      </c>
      <c r="BE1290" s="138"/>
      <c r="BF1290" s="138"/>
      <c r="BG1290" s="136">
        <v>1</v>
      </c>
      <c r="BH1290" s="6">
        <v>5.15</v>
      </c>
      <c r="BI1290" s="6">
        <v>6.5</v>
      </c>
      <c r="BJ1290" s="136">
        <v>258553</v>
      </c>
      <c r="BK1290" s="136">
        <v>30414</v>
      </c>
      <c r="BL1290" s="136">
        <v>2389</v>
      </c>
      <c r="BM1290" s="136">
        <v>225750</v>
      </c>
      <c r="BN1290" s="238">
        <v>2017325</v>
      </c>
      <c r="BO1290" s="136">
        <v>275094</v>
      </c>
      <c r="BP1290" s="136">
        <v>613806.21950000001</v>
      </c>
      <c r="BQ1290" s="136">
        <v>83984.463300000003</v>
      </c>
      <c r="BR1290" s="136">
        <v>1104595</v>
      </c>
      <c r="BS1290" s="136">
        <v>187174.44209999999</v>
      </c>
      <c r="BT1290" s="136">
        <v>13112.872100000001</v>
      </c>
      <c r="BU1290" s="136">
        <v>229463</v>
      </c>
    </row>
    <row r="1291" spans="1:73">
      <c r="A1291" s="4" t="s">
        <v>85</v>
      </c>
      <c r="B1291" s="137">
        <v>15</v>
      </c>
      <c r="C1291" s="137">
        <v>2005</v>
      </c>
      <c r="D1291" s="190">
        <v>6278616</v>
      </c>
      <c r="E1291" s="141">
        <v>3029959</v>
      </c>
      <c r="F1291" s="141">
        <v>175477</v>
      </c>
      <c r="G1291" s="191">
        <v>5.5</v>
      </c>
      <c r="H1291" s="211">
        <v>15.848649999999999</v>
      </c>
      <c r="I1291" s="211">
        <v>11.06704</v>
      </c>
      <c r="J1291" s="211">
        <v>3.6307010000000002</v>
      </c>
      <c r="K1291" s="145">
        <v>246995</v>
      </c>
      <c r="L1291" s="198">
        <v>85</v>
      </c>
      <c r="M1291" s="199">
        <v>5.0999999999999996</v>
      </c>
      <c r="N1291" s="140">
        <v>195121894</v>
      </c>
      <c r="O1291" s="145">
        <v>34628</v>
      </c>
      <c r="P1291" s="145">
        <v>124777</v>
      </c>
      <c r="Q1291" s="145">
        <v>44042</v>
      </c>
      <c r="R1291" s="145">
        <v>556285</v>
      </c>
      <c r="S1291" s="145">
        <v>240045</v>
      </c>
      <c r="T1291" s="145">
        <v>229</v>
      </c>
      <c r="U1291" s="145">
        <v>288</v>
      </c>
      <c r="V1291" s="145">
        <v>346</v>
      </c>
      <c r="W1291" s="145">
        <v>149</v>
      </c>
      <c r="X1291" s="145">
        <v>274</v>
      </c>
      <c r="Y1291" s="145">
        <v>393</v>
      </c>
      <c r="Z1291" s="145">
        <v>499</v>
      </c>
      <c r="AA1291" s="136">
        <f>ROUND((T1291+X1291)-MAX(0.3*(T1291-134-388),0),0)</f>
        <v>503</v>
      </c>
      <c r="AB1291" s="136">
        <f>ROUND((U1291+Y1291)-MAX(0.3*(U1291-134-388),0),0)</f>
        <v>681</v>
      </c>
      <c r="AC1291" s="136">
        <f>ROUND((V1291+Z1291)-MAX(0.3*(V1291-134-388),0),0)</f>
        <v>845</v>
      </c>
      <c r="AD1291" s="203">
        <v>18192.75</v>
      </c>
      <c r="AE1291" s="136">
        <v>579</v>
      </c>
      <c r="AF1291" s="136">
        <v>0</v>
      </c>
      <c r="AG1291" s="136">
        <f>SUM(AE1291:AF1291)</f>
        <v>579</v>
      </c>
      <c r="AH1291" s="136">
        <f>ROUND((AG1291+W1291)-MAX(0.3*(AG1291-134-388),0),0)</f>
        <v>711</v>
      </c>
      <c r="AI1291" s="136">
        <v>774</v>
      </c>
      <c r="AJ1291" s="197">
        <v>12.6</v>
      </c>
      <c r="AK1291" s="136">
        <v>0</v>
      </c>
      <c r="AL1291" s="136">
        <v>48</v>
      </c>
      <c r="AM1291" s="136">
        <v>52</v>
      </c>
      <c r="AN1291" s="6">
        <f>ROUND(AL1291/(AL1291+AM1291),2)</f>
        <v>0.48</v>
      </c>
      <c r="AO1291" s="136">
        <v>17</v>
      </c>
      <c r="AP1291" s="136">
        <v>33</v>
      </c>
      <c r="AQ1291" s="6">
        <f>ROUND(AO1291/(AO1291+AP1291),2)</f>
        <v>0.34</v>
      </c>
      <c r="AR1291" s="149">
        <v>7.6499999999999999E-2</v>
      </c>
      <c r="AS1291" s="149">
        <v>0.34</v>
      </c>
      <c r="AT1291" s="149">
        <v>0.4</v>
      </c>
      <c r="AU1291" s="149">
        <v>0.4</v>
      </c>
      <c r="AV1291" s="136">
        <v>399</v>
      </c>
      <c r="AW1291" s="136">
        <v>2662</v>
      </c>
      <c r="AX1291" s="136">
        <v>4400</v>
      </c>
      <c r="AY1291" s="136">
        <v>4400</v>
      </c>
      <c r="AZ1291" s="149">
        <v>7.6499999999999999E-2</v>
      </c>
      <c r="BA1291" s="149">
        <v>0.1598</v>
      </c>
      <c r="BB1291" s="149">
        <v>0.21060000000000001</v>
      </c>
      <c r="BC1291" s="149">
        <v>0.21060000000000001</v>
      </c>
      <c r="BD1291" s="138">
        <v>0.06</v>
      </c>
      <c r="BE1291" s="138"/>
      <c r="BF1291" s="138"/>
      <c r="BG1291" s="136">
        <v>1</v>
      </c>
      <c r="BH1291" s="6">
        <v>5.15</v>
      </c>
      <c r="BI1291" s="6">
        <v>5.15</v>
      </c>
      <c r="BJ1291" s="136">
        <v>98555</v>
      </c>
      <c r="BK1291" s="136">
        <v>5884</v>
      </c>
      <c r="BL1291" s="136">
        <v>949</v>
      </c>
      <c r="BM1291" s="136">
        <v>91722</v>
      </c>
      <c r="BN1291" s="238">
        <v>814469</v>
      </c>
      <c r="BO1291" s="136">
        <v>134706</v>
      </c>
      <c r="BP1291" s="136">
        <v>249263.72380000001</v>
      </c>
      <c r="BQ1291" s="136">
        <v>62465.395100000002</v>
      </c>
      <c r="BR1291" s="136">
        <v>700890</v>
      </c>
      <c r="BS1291" s="136">
        <v>108823.522</v>
      </c>
      <c r="BT1291" s="136">
        <v>14269.1798</v>
      </c>
      <c r="BU1291" s="136">
        <v>153456</v>
      </c>
    </row>
    <row r="1292" spans="1:73">
      <c r="A1292" s="4" t="s">
        <v>86</v>
      </c>
      <c r="B1292" s="137">
        <v>16</v>
      </c>
      <c r="C1292" s="137">
        <v>2005</v>
      </c>
      <c r="D1292" s="190">
        <v>2964454</v>
      </c>
      <c r="E1292" s="141">
        <v>1560169</v>
      </c>
      <c r="F1292" s="141">
        <v>69595</v>
      </c>
      <c r="G1292" s="191">
        <v>4.3</v>
      </c>
      <c r="H1292" s="211">
        <v>21.17802</v>
      </c>
      <c r="I1292" s="211">
        <v>13.87485</v>
      </c>
      <c r="J1292" s="211">
        <v>4.3312359999999996</v>
      </c>
      <c r="K1292" s="145">
        <v>123903</v>
      </c>
      <c r="L1292" s="198">
        <v>18</v>
      </c>
      <c r="M1292" s="199">
        <v>2.6</v>
      </c>
      <c r="N1292" s="140">
        <v>96668245</v>
      </c>
      <c r="O1292" s="145">
        <v>14116</v>
      </c>
      <c r="P1292" s="145">
        <v>42884</v>
      </c>
      <c r="Q1292" s="145">
        <v>17707</v>
      </c>
      <c r="R1292" s="145">
        <v>206696</v>
      </c>
      <c r="S1292" s="145">
        <v>89655</v>
      </c>
      <c r="T1292" s="145">
        <v>361</v>
      </c>
      <c r="U1292" s="145">
        <v>426</v>
      </c>
      <c r="V1292" s="145">
        <v>495</v>
      </c>
      <c r="W1292" s="145">
        <v>149</v>
      </c>
      <c r="X1292" s="145">
        <v>274</v>
      </c>
      <c r="Y1292" s="145">
        <v>393</v>
      </c>
      <c r="Z1292" s="145">
        <v>499</v>
      </c>
      <c r="AA1292" s="136">
        <f>ROUND((T1292+X1292)-MAX(0.3*(T1292-134-388),0),0)</f>
        <v>635</v>
      </c>
      <c r="AB1292" s="136">
        <f>ROUND((U1292+Y1292)-MAX(0.3*(U1292-134-388),0),0)</f>
        <v>819</v>
      </c>
      <c r="AC1292" s="136">
        <f>ROUND((V1292+Z1292)-MAX(0.3*(V1292-134-388),0),0)</f>
        <v>994</v>
      </c>
      <c r="AD1292" s="203">
        <v>5283.75</v>
      </c>
      <c r="AE1292" s="136">
        <v>579</v>
      </c>
      <c r="AF1292" s="136">
        <v>0</v>
      </c>
      <c r="AG1292" s="136">
        <f>SUM(AE1292:AF1292)</f>
        <v>579</v>
      </c>
      <c r="AH1292" s="136">
        <f>ROUND((AG1292+W1292)-MAX(0.3*(AG1292-134-388),0),0)</f>
        <v>711</v>
      </c>
      <c r="AI1292" s="136">
        <v>327</v>
      </c>
      <c r="AJ1292" s="197">
        <v>11.3</v>
      </c>
      <c r="AK1292" s="136">
        <v>1</v>
      </c>
      <c r="AL1292" s="136">
        <v>49</v>
      </c>
      <c r="AM1292" s="136">
        <v>51</v>
      </c>
      <c r="AN1292" s="6">
        <f>ROUND(AL1292/(AL1292+AM1292),2)</f>
        <v>0.49</v>
      </c>
      <c r="AO1292" s="136">
        <v>25</v>
      </c>
      <c r="AP1292" s="136">
        <v>25</v>
      </c>
      <c r="AQ1292" s="6">
        <f>ROUND(AO1292/(AO1292+AP1292),2)</f>
        <v>0.5</v>
      </c>
      <c r="AR1292" s="149">
        <v>7.6499999999999999E-2</v>
      </c>
      <c r="AS1292" s="149">
        <v>0.34</v>
      </c>
      <c r="AT1292" s="149">
        <v>0.4</v>
      </c>
      <c r="AU1292" s="149">
        <v>0.4</v>
      </c>
      <c r="AV1292" s="136">
        <v>399</v>
      </c>
      <c r="AW1292" s="136">
        <v>2662</v>
      </c>
      <c r="AX1292" s="136">
        <v>4400</v>
      </c>
      <c r="AY1292" s="136">
        <v>4400</v>
      </c>
      <c r="AZ1292" s="149">
        <v>7.6499999999999999E-2</v>
      </c>
      <c r="BA1292" s="149">
        <v>0.1598</v>
      </c>
      <c r="BB1292" s="149">
        <v>0.21060000000000001</v>
      </c>
      <c r="BC1292" s="149">
        <v>0.21060000000000001</v>
      </c>
      <c r="BD1292" s="138">
        <v>6.5000000000000002E-2</v>
      </c>
      <c r="BE1292" s="138"/>
      <c r="BF1292" s="138"/>
      <c r="BG1292" s="136">
        <v>0</v>
      </c>
      <c r="BH1292" s="6">
        <v>5.15</v>
      </c>
      <c r="BI1292" s="6">
        <v>5.15</v>
      </c>
      <c r="BJ1292" s="136">
        <v>43388</v>
      </c>
      <c r="BK1292" s="136">
        <v>3612</v>
      </c>
      <c r="BL1292" s="136">
        <v>780</v>
      </c>
      <c r="BM1292" s="136">
        <v>38996</v>
      </c>
      <c r="BN1292" s="238">
        <v>307998</v>
      </c>
      <c r="BO1292" s="136">
        <v>67823</v>
      </c>
      <c r="BP1292" s="136">
        <v>104396.2019</v>
      </c>
      <c r="BQ1292" s="136">
        <v>33199.644200000002</v>
      </c>
      <c r="BR1292" s="136">
        <v>385011</v>
      </c>
      <c r="BS1292" s="136">
        <v>42748.3056</v>
      </c>
      <c r="BT1292" s="136">
        <v>7478.2848999999997</v>
      </c>
      <c r="BU1292" s="136">
        <v>75515</v>
      </c>
    </row>
    <row r="1293" spans="1:73">
      <c r="A1293" s="4" t="s">
        <v>87</v>
      </c>
      <c r="B1293" s="137">
        <v>17</v>
      </c>
      <c r="C1293" s="137">
        <v>2005</v>
      </c>
      <c r="D1293" s="190">
        <v>2745299</v>
      </c>
      <c r="E1293" s="141">
        <v>1392024</v>
      </c>
      <c r="F1293" s="141">
        <v>73616</v>
      </c>
      <c r="G1293" s="191">
        <v>5</v>
      </c>
      <c r="H1293" s="211">
        <v>22.068950000000001</v>
      </c>
      <c r="I1293" s="211">
        <v>11.75756</v>
      </c>
      <c r="J1293" s="211">
        <v>3.5190709999999998</v>
      </c>
      <c r="K1293" s="145">
        <v>105773</v>
      </c>
      <c r="L1293" s="198">
        <v>31</v>
      </c>
      <c r="M1293" s="199">
        <v>4.3</v>
      </c>
      <c r="N1293" s="140">
        <v>88583966</v>
      </c>
      <c r="O1293" s="145">
        <v>18357</v>
      </c>
      <c r="P1293" s="145">
        <v>46026</v>
      </c>
      <c r="Q1293" s="145">
        <v>17622</v>
      </c>
      <c r="R1293" s="145">
        <v>177782</v>
      </c>
      <c r="S1293" s="145">
        <v>78165</v>
      </c>
      <c r="T1293" s="145">
        <v>352</v>
      </c>
      <c r="U1293" s="145">
        <v>429</v>
      </c>
      <c r="V1293" s="145">
        <v>497</v>
      </c>
      <c r="W1293" s="145">
        <v>149</v>
      </c>
      <c r="X1293" s="145">
        <v>274</v>
      </c>
      <c r="Y1293" s="145">
        <v>393</v>
      </c>
      <c r="Z1293" s="145">
        <v>499</v>
      </c>
      <c r="AA1293" s="136">
        <f>ROUND((T1293+X1293)-MAX(0.3*(T1293-134-388),0),0)</f>
        <v>626</v>
      </c>
      <c r="AB1293" s="136">
        <f>ROUND((U1293+Y1293)-MAX(0.3*(U1293-134-388),0),0)</f>
        <v>822</v>
      </c>
      <c r="AC1293" s="136">
        <f>ROUND((V1293+Z1293)-MAX(0.3*(V1293-134-388),0),0)</f>
        <v>996</v>
      </c>
      <c r="AD1293" s="203">
        <v>4720.083333333333</v>
      </c>
      <c r="AE1293" s="136">
        <v>579</v>
      </c>
      <c r="AF1293" s="136">
        <v>0</v>
      </c>
      <c r="AG1293" s="136">
        <f>SUM(AE1293:AF1293)</f>
        <v>579</v>
      </c>
      <c r="AH1293" s="136">
        <f>ROUND((AG1293+W1293)-MAX(0.3*(AG1293-134-388),0),0)</f>
        <v>711</v>
      </c>
      <c r="AI1293" s="136">
        <v>337</v>
      </c>
      <c r="AJ1293" s="197">
        <v>12.5</v>
      </c>
      <c r="AK1293" s="136">
        <v>1</v>
      </c>
      <c r="AL1293" s="136">
        <v>42</v>
      </c>
      <c r="AM1293" s="136">
        <v>83</v>
      </c>
      <c r="AN1293" s="6">
        <f>ROUND(AL1293/(AL1293+AM1293),2)</f>
        <v>0.34</v>
      </c>
      <c r="AO1293" s="136">
        <v>10</v>
      </c>
      <c r="AP1293" s="136">
        <v>30</v>
      </c>
      <c r="AQ1293" s="6">
        <f>ROUND(AO1293/(AO1293+AP1293),2)</f>
        <v>0.25</v>
      </c>
      <c r="AR1293" s="149">
        <v>7.6499999999999999E-2</v>
      </c>
      <c r="AS1293" s="149">
        <v>0.34</v>
      </c>
      <c r="AT1293" s="149">
        <v>0.4</v>
      </c>
      <c r="AU1293" s="149">
        <v>0.4</v>
      </c>
      <c r="AV1293" s="136">
        <v>399</v>
      </c>
      <c r="AW1293" s="136">
        <v>2662</v>
      </c>
      <c r="AX1293" s="136">
        <v>4400</v>
      </c>
      <c r="AY1293" s="136">
        <v>4400</v>
      </c>
      <c r="AZ1293" s="149">
        <v>7.6499999999999999E-2</v>
      </c>
      <c r="BA1293" s="149">
        <v>0.1598</v>
      </c>
      <c r="BB1293" s="149">
        <v>0.21060000000000001</v>
      </c>
      <c r="BC1293" s="149">
        <v>0.21060000000000001</v>
      </c>
      <c r="BD1293" s="138">
        <v>0.15</v>
      </c>
      <c r="BE1293" s="138"/>
      <c r="BF1293" s="138"/>
      <c r="BG1293" s="136">
        <v>1</v>
      </c>
      <c r="BH1293" s="6">
        <v>5.15</v>
      </c>
      <c r="BI1293" s="6">
        <v>2.65</v>
      </c>
      <c r="BJ1293" s="136">
        <v>39154</v>
      </c>
      <c r="BK1293" s="136">
        <v>3311</v>
      </c>
      <c r="BL1293" s="136">
        <v>355</v>
      </c>
      <c r="BM1293" s="136">
        <v>35488</v>
      </c>
      <c r="BN1293" s="238">
        <v>267177</v>
      </c>
      <c r="BO1293" s="136">
        <v>68218</v>
      </c>
      <c r="BP1293" s="136">
        <v>116711.35129999999</v>
      </c>
      <c r="BQ1293" s="136">
        <v>35762.2088</v>
      </c>
      <c r="BR1293" s="136">
        <v>326805</v>
      </c>
      <c r="BS1293" s="136">
        <v>53003.157599999999</v>
      </c>
      <c r="BT1293" s="136">
        <v>9979.8636999999999</v>
      </c>
      <c r="BU1293" s="136">
        <v>81085</v>
      </c>
    </row>
    <row r="1294" spans="1:73">
      <c r="A1294" s="4" t="s">
        <v>88</v>
      </c>
      <c r="B1294" s="137">
        <v>18</v>
      </c>
      <c r="C1294" s="137">
        <v>2005</v>
      </c>
      <c r="D1294" s="190">
        <v>4182742</v>
      </c>
      <c r="E1294" s="141">
        <v>1881943</v>
      </c>
      <c r="F1294" s="141">
        <v>117834</v>
      </c>
      <c r="G1294" s="191">
        <v>5.9</v>
      </c>
      <c r="H1294" s="211">
        <v>25.013539999999999</v>
      </c>
      <c r="I1294" s="211">
        <v>15.36591</v>
      </c>
      <c r="J1294" s="211">
        <v>5.613575</v>
      </c>
      <c r="K1294" s="145">
        <v>144170</v>
      </c>
      <c r="L1294" s="198">
        <v>54</v>
      </c>
      <c r="M1294" s="199">
        <v>5.2</v>
      </c>
      <c r="N1294" s="140">
        <v>121353573</v>
      </c>
      <c r="O1294" s="145">
        <v>127837</v>
      </c>
      <c r="P1294" s="145">
        <v>75005</v>
      </c>
      <c r="Q1294" s="145">
        <v>34701</v>
      </c>
      <c r="R1294" s="145">
        <v>570277</v>
      </c>
      <c r="S1294" s="145">
        <v>245707</v>
      </c>
      <c r="T1294" s="145">
        <v>225</v>
      </c>
      <c r="U1294" s="145">
        <v>262</v>
      </c>
      <c r="V1294" s="145">
        <v>328</v>
      </c>
      <c r="W1294" s="145">
        <v>149</v>
      </c>
      <c r="X1294" s="145">
        <v>274</v>
      </c>
      <c r="Y1294" s="145">
        <v>393</v>
      </c>
      <c r="Z1294" s="145">
        <v>499</v>
      </c>
      <c r="AA1294" s="136">
        <f>ROUND((T1294+X1294)-MAX(0.3*(T1294-134-388),0),0)</f>
        <v>499</v>
      </c>
      <c r="AB1294" s="136">
        <f>ROUND((U1294+Y1294)-MAX(0.3*(U1294-134-388),0),0)</f>
        <v>655</v>
      </c>
      <c r="AC1294" s="136">
        <f>ROUND((V1294+Z1294)-MAX(0.3*(V1294-134-388),0),0)</f>
        <v>827</v>
      </c>
      <c r="AD1294" s="203">
        <v>16813.833333333332</v>
      </c>
      <c r="AE1294" s="136">
        <v>579</v>
      </c>
      <c r="AF1294" s="136">
        <v>0</v>
      </c>
      <c r="AG1294" s="136">
        <f>SUM(AE1294:AF1294)</f>
        <v>579</v>
      </c>
      <c r="AH1294" s="136">
        <f>ROUND((AG1294+W1294)-MAX(0.3*(AG1294-134-388),0),0)</f>
        <v>711</v>
      </c>
      <c r="AI1294" s="136">
        <v>599</v>
      </c>
      <c r="AJ1294" s="197">
        <v>14.8</v>
      </c>
      <c r="AK1294" s="136">
        <v>0</v>
      </c>
      <c r="AL1294" s="136">
        <v>57</v>
      </c>
      <c r="AM1294" s="136">
        <v>43</v>
      </c>
      <c r="AN1294" s="6">
        <f>ROUND(AL1294/(AL1294+AM1294),2)</f>
        <v>0.56999999999999995</v>
      </c>
      <c r="AO1294" s="136">
        <v>15</v>
      </c>
      <c r="AP1294" s="136">
        <v>22</v>
      </c>
      <c r="AQ1294" s="6">
        <f>ROUND(AO1294/(AO1294+AP1294),2)</f>
        <v>0.41</v>
      </c>
      <c r="AR1294" s="149">
        <v>7.6499999999999999E-2</v>
      </c>
      <c r="AS1294" s="149">
        <v>0.34</v>
      </c>
      <c r="AT1294" s="149">
        <v>0.4</v>
      </c>
      <c r="AU1294" s="149">
        <v>0.4</v>
      </c>
      <c r="AV1294" s="136">
        <v>399</v>
      </c>
      <c r="AW1294" s="136">
        <v>2662</v>
      </c>
      <c r="AX1294" s="136">
        <v>4400</v>
      </c>
      <c r="AY1294" s="136">
        <v>4400</v>
      </c>
      <c r="AZ1294" s="149">
        <v>7.6499999999999999E-2</v>
      </c>
      <c r="BA1294" s="149">
        <v>0.1598</v>
      </c>
      <c r="BB1294" s="149">
        <v>0.21060000000000001</v>
      </c>
      <c r="BC1294" s="149">
        <v>0.21060000000000001</v>
      </c>
      <c r="BD1294" s="138">
        <v>0</v>
      </c>
      <c r="BE1294" s="138"/>
      <c r="BF1294" s="138"/>
      <c r="BG1294" s="136">
        <v>0</v>
      </c>
      <c r="BH1294" s="6">
        <v>5.15</v>
      </c>
      <c r="BI1294" s="6">
        <v>5.15</v>
      </c>
      <c r="BJ1294" s="136">
        <v>180225</v>
      </c>
      <c r="BK1294" s="136">
        <v>14162</v>
      </c>
      <c r="BL1294" s="136">
        <v>1429</v>
      </c>
      <c r="BM1294" s="136">
        <v>164634</v>
      </c>
      <c r="BN1294" s="238">
        <v>688212</v>
      </c>
      <c r="BO1294" s="136">
        <v>121644</v>
      </c>
      <c r="BP1294" s="136">
        <v>249797.0607</v>
      </c>
      <c r="BQ1294" s="136">
        <v>49714.787100000001</v>
      </c>
      <c r="BR1294" s="136">
        <v>534807</v>
      </c>
      <c r="BS1294" s="136">
        <v>146525.0325</v>
      </c>
      <c r="BT1294" s="136">
        <v>19566.507799999999</v>
      </c>
      <c r="BU1294" s="136">
        <v>213618</v>
      </c>
    </row>
    <row r="1295" spans="1:73">
      <c r="A1295" s="4" t="s">
        <v>89</v>
      </c>
      <c r="B1295" s="137">
        <v>19</v>
      </c>
      <c r="C1295" s="137">
        <v>2005</v>
      </c>
      <c r="D1295" s="190">
        <v>4576628</v>
      </c>
      <c r="E1295" s="141">
        <v>1921385</v>
      </c>
      <c r="F1295" s="141">
        <v>148018</v>
      </c>
      <c r="G1295" s="191">
        <v>7.2</v>
      </c>
      <c r="H1295" s="211">
        <v>26.337599999999998</v>
      </c>
      <c r="I1295" s="211">
        <v>15.0976</v>
      </c>
      <c r="J1295" s="211">
        <v>5.8579249999999998</v>
      </c>
      <c r="K1295" s="145">
        <v>200327</v>
      </c>
      <c r="L1295" s="198">
        <v>59</v>
      </c>
      <c r="M1295" s="199">
        <v>5.3</v>
      </c>
      <c r="N1295" s="140">
        <v>134652952</v>
      </c>
      <c r="O1295" s="145">
        <v>45844</v>
      </c>
      <c r="P1295" s="145">
        <v>37458</v>
      </c>
      <c r="Q1295" s="145">
        <v>16103</v>
      </c>
      <c r="R1295" s="145">
        <v>807896</v>
      </c>
      <c r="S1295" s="145">
        <v>318126</v>
      </c>
      <c r="T1295" s="145">
        <v>188</v>
      </c>
      <c r="U1295" s="145">
        <v>240</v>
      </c>
      <c r="V1295" s="145">
        <v>284</v>
      </c>
      <c r="W1295" s="145">
        <v>149</v>
      </c>
      <c r="X1295" s="145">
        <v>274</v>
      </c>
      <c r="Y1295" s="145">
        <v>393</v>
      </c>
      <c r="Z1295" s="145">
        <v>499</v>
      </c>
      <c r="AA1295" s="136">
        <f>ROUND((T1295+X1295)-MAX(0.3*(T1295-134-388),0),0)</f>
        <v>462</v>
      </c>
      <c r="AB1295" s="136">
        <f>ROUND((U1295+Y1295)-MAX(0.3*(U1295-134-388),0),0)</f>
        <v>633</v>
      </c>
      <c r="AC1295" s="136">
        <f>ROUND((V1295+Z1295)-MAX(0.3*(V1295-134-388),0),0)</f>
        <v>783</v>
      </c>
      <c r="AD1295" s="203">
        <v>10228.583333333334</v>
      </c>
      <c r="AE1295" s="136">
        <v>579</v>
      </c>
      <c r="AF1295" s="136">
        <v>0</v>
      </c>
      <c r="AG1295" s="136">
        <f>SUM(AE1295:AF1295)</f>
        <v>579</v>
      </c>
      <c r="AH1295" s="136">
        <f>ROUND((AG1295+W1295)-MAX(0.3*(AG1295-134-388),0),0)</f>
        <v>711</v>
      </c>
      <c r="AI1295" s="136">
        <v>748</v>
      </c>
      <c r="AJ1295" s="197">
        <v>18.3</v>
      </c>
      <c r="AK1295" s="136">
        <v>1</v>
      </c>
      <c r="AL1295" s="136">
        <v>67</v>
      </c>
      <c r="AM1295" s="136">
        <v>37</v>
      </c>
      <c r="AN1295" s="6">
        <f>ROUND(AL1295/(AL1295+AM1295),2)</f>
        <v>0.64</v>
      </c>
      <c r="AO1295" s="136">
        <v>24</v>
      </c>
      <c r="AP1295" s="136">
        <v>15</v>
      </c>
      <c r="AQ1295" s="6">
        <f>ROUND(AO1295/(AO1295+AP1295),2)</f>
        <v>0.62</v>
      </c>
      <c r="AR1295" s="149">
        <v>7.6499999999999999E-2</v>
      </c>
      <c r="AS1295" s="149">
        <v>0.34</v>
      </c>
      <c r="AT1295" s="149">
        <v>0.4</v>
      </c>
      <c r="AU1295" s="149">
        <v>0.4</v>
      </c>
      <c r="AV1295" s="136">
        <v>399</v>
      </c>
      <c r="AW1295" s="136">
        <v>2662</v>
      </c>
      <c r="AX1295" s="136">
        <v>4400</v>
      </c>
      <c r="AY1295" s="136">
        <v>4400</v>
      </c>
      <c r="AZ1295" s="149">
        <v>7.6499999999999999E-2</v>
      </c>
      <c r="BA1295" s="149">
        <v>0.1598</v>
      </c>
      <c r="BB1295" s="149">
        <v>0.21060000000000001</v>
      </c>
      <c r="BC1295" s="149">
        <v>0.21060000000000001</v>
      </c>
      <c r="BD1295" s="138">
        <v>0</v>
      </c>
      <c r="BE1295" s="138"/>
      <c r="BF1295" s="138"/>
      <c r="BG1295" s="136">
        <v>0</v>
      </c>
      <c r="BH1295" s="6">
        <v>5.15</v>
      </c>
      <c r="BI1295" s="6">
        <v>5.15</v>
      </c>
      <c r="BJ1295" s="136">
        <v>155803</v>
      </c>
      <c r="BK1295" s="136">
        <v>17588</v>
      </c>
      <c r="BL1295" s="136">
        <v>1650</v>
      </c>
      <c r="BM1295" s="136">
        <v>136565</v>
      </c>
      <c r="BN1295" s="238">
        <v>1003951</v>
      </c>
      <c r="BO1295" s="136">
        <v>143362</v>
      </c>
      <c r="BP1295" s="136">
        <v>361166.2378</v>
      </c>
      <c r="BQ1295" s="136">
        <v>49164.819300000003</v>
      </c>
      <c r="BR1295" s="136">
        <v>615879</v>
      </c>
      <c r="BS1295" s="136">
        <v>191979.43520000001</v>
      </c>
      <c r="BT1295" s="136">
        <v>16426.572899999999</v>
      </c>
      <c r="BU1295" s="136">
        <v>242466</v>
      </c>
    </row>
    <row r="1296" spans="1:73">
      <c r="A1296" s="4" t="s">
        <v>90</v>
      </c>
      <c r="B1296" s="137">
        <v>20</v>
      </c>
      <c r="C1296" s="137">
        <v>2005</v>
      </c>
      <c r="D1296" s="190">
        <v>1318787</v>
      </c>
      <c r="E1296" s="141">
        <v>663132</v>
      </c>
      <c r="F1296" s="141">
        <v>34021</v>
      </c>
      <c r="G1296" s="191">
        <v>4.9000000000000004</v>
      </c>
      <c r="H1296" s="211">
        <v>27.057379999999998</v>
      </c>
      <c r="I1296" s="211">
        <v>17.20589</v>
      </c>
      <c r="J1296" s="211">
        <v>6.1770259999999997</v>
      </c>
      <c r="K1296" s="145">
        <v>46187</v>
      </c>
      <c r="L1296" s="198">
        <v>15</v>
      </c>
      <c r="M1296" s="199">
        <v>5.2</v>
      </c>
      <c r="N1296" s="140">
        <v>43083415</v>
      </c>
      <c r="O1296" s="145">
        <v>18398</v>
      </c>
      <c r="P1296" s="145">
        <v>25509</v>
      </c>
      <c r="Q1296" s="145">
        <v>9543</v>
      </c>
      <c r="R1296" s="145">
        <v>152910</v>
      </c>
      <c r="S1296" s="145">
        <v>78170</v>
      </c>
      <c r="T1296" s="145">
        <v>363</v>
      </c>
      <c r="U1296" s="145">
        <v>485</v>
      </c>
      <c r="V1296" s="145">
        <v>611</v>
      </c>
      <c r="W1296" s="145">
        <v>149</v>
      </c>
      <c r="X1296" s="145">
        <v>274</v>
      </c>
      <c r="Y1296" s="145">
        <v>393</v>
      </c>
      <c r="Z1296" s="145">
        <v>499</v>
      </c>
      <c r="AA1296" s="136">
        <f>ROUND((T1296+X1296)-MAX(0.3*(T1296-134-388),0),0)</f>
        <v>637</v>
      </c>
      <c r="AB1296" s="136">
        <f>ROUND((U1296+Y1296)-MAX(0.3*(U1296-134-388),0),0)</f>
        <v>878</v>
      </c>
      <c r="AC1296" s="136">
        <f>ROUND((V1296+Z1296)-MAX(0.3*(V1296-134-388),0),0)</f>
        <v>1083</v>
      </c>
      <c r="AD1296" s="203">
        <v>2492.4166666666665</v>
      </c>
      <c r="AE1296" s="136">
        <v>579</v>
      </c>
      <c r="AF1296" s="136">
        <v>10</v>
      </c>
      <c r="AG1296" s="136">
        <f>SUM(AE1296:AF1296)</f>
        <v>589</v>
      </c>
      <c r="AH1296" s="136">
        <f>ROUND((AG1296+W1296)-MAX(0.3*(AG1296-134-388),0),0)</f>
        <v>718</v>
      </c>
      <c r="AI1296" s="136">
        <v>166</v>
      </c>
      <c r="AJ1296" s="197">
        <v>12.6</v>
      </c>
      <c r="AK1296" s="136">
        <v>1</v>
      </c>
      <c r="AL1296" s="136">
        <v>76</v>
      </c>
      <c r="AM1296" s="136">
        <v>73</v>
      </c>
      <c r="AN1296" s="6">
        <f>ROUND(AL1296/(AL1296+AM1296),2)</f>
        <v>0.51</v>
      </c>
      <c r="AO1296" s="136">
        <v>19</v>
      </c>
      <c r="AP1296" s="136">
        <v>16</v>
      </c>
      <c r="AQ1296" s="6">
        <f>ROUND(AO1296/(AO1296+AP1296),2)</f>
        <v>0.54</v>
      </c>
      <c r="AR1296" s="149">
        <v>7.6499999999999999E-2</v>
      </c>
      <c r="AS1296" s="149">
        <v>0.34</v>
      </c>
      <c r="AT1296" s="149">
        <v>0.4</v>
      </c>
      <c r="AU1296" s="149">
        <v>0.4</v>
      </c>
      <c r="AV1296" s="136">
        <v>399</v>
      </c>
      <c r="AW1296" s="136">
        <v>2662</v>
      </c>
      <c r="AX1296" s="136">
        <v>4400</v>
      </c>
      <c r="AY1296" s="136">
        <v>4400</v>
      </c>
      <c r="AZ1296" s="149">
        <v>7.6499999999999999E-2</v>
      </c>
      <c r="BA1296" s="149">
        <v>0.1598</v>
      </c>
      <c r="BB1296" s="149">
        <v>0.21060000000000001</v>
      </c>
      <c r="BC1296" s="149">
        <v>0.21060000000000001</v>
      </c>
      <c r="BD1296" s="138">
        <v>0.05</v>
      </c>
      <c r="BE1296" s="138"/>
      <c r="BF1296" s="138"/>
      <c r="BG1296" s="136">
        <v>0</v>
      </c>
      <c r="BH1296" s="6">
        <v>5.15</v>
      </c>
      <c r="BI1296" s="6">
        <v>6.5</v>
      </c>
      <c r="BJ1296" s="136">
        <v>31978</v>
      </c>
      <c r="BK1296" s="136">
        <v>2449</v>
      </c>
      <c r="BL1296" s="136">
        <v>231</v>
      </c>
      <c r="BM1296" s="136">
        <v>29298</v>
      </c>
      <c r="BN1296" s="238">
        <v>269654</v>
      </c>
      <c r="BO1296" s="136">
        <v>23454</v>
      </c>
      <c r="BP1296" s="136">
        <v>40161.586799999997</v>
      </c>
      <c r="BQ1296" s="136">
        <v>10373.284</v>
      </c>
      <c r="BR1296" s="136">
        <v>107685</v>
      </c>
      <c r="BS1296" s="136">
        <v>18113.805199999999</v>
      </c>
      <c r="BT1296" s="136">
        <v>3055.8553999999999</v>
      </c>
      <c r="BU1296" s="136">
        <v>30420</v>
      </c>
    </row>
    <row r="1297" spans="1:73">
      <c r="A1297" s="4" t="s">
        <v>91</v>
      </c>
      <c r="B1297" s="137">
        <v>21</v>
      </c>
      <c r="C1297" s="137">
        <v>2005</v>
      </c>
      <c r="D1297" s="190">
        <v>5592379</v>
      </c>
      <c r="E1297" s="141">
        <v>2803487</v>
      </c>
      <c r="F1297" s="141">
        <v>121059</v>
      </c>
      <c r="G1297" s="191">
        <v>4.0999999999999996</v>
      </c>
      <c r="H1297" s="211">
        <v>19.480589999999999</v>
      </c>
      <c r="I1297" s="211">
        <v>11.77713</v>
      </c>
      <c r="J1297" s="211">
        <v>5.1251340000000001</v>
      </c>
      <c r="K1297" s="145">
        <v>264945</v>
      </c>
      <c r="L1297" s="198">
        <v>58</v>
      </c>
      <c r="M1297" s="199">
        <v>4</v>
      </c>
      <c r="N1297" s="140">
        <v>242159114</v>
      </c>
      <c r="O1297" s="145">
        <v>407713</v>
      </c>
      <c r="P1297" s="145">
        <v>54851</v>
      </c>
      <c r="Q1297" s="145">
        <v>23134</v>
      </c>
      <c r="R1297" s="145">
        <v>288943</v>
      </c>
      <c r="S1297" s="145">
        <v>131556</v>
      </c>
      <c r="T1297" s="145">
        <v>380</v>
      </c>
      <c r="U1297" s="145">
        <v>482</v>
      </c>
      <c r="V1297" s="145">
        <v>583</v>
      </c>
      <c r="W1297" s="145">
        <v>149</v>
      </c>
      <c r="X1297" s="145">
        <v>274</v>
      </c>
      <c r="Y1297" s="145">
        <v>393</v>
      </c>
      <c r="Z1297" s="145">
        <v>499</v>
      </c>
      <c r="AA1297" s="136">
        <f>ROUND((T1297+X1297)-MAX(0.3*(T1297-134-388),0),0)</f>
        <v>654</v>
      </c>
      <c r="AB1297" s="136">
        <f>ROUND((U1297+Y1297)-MAX(0.3*(U1297-134-388),0),0)</f>
        <v>875</v>
      </c>
      <c r="AC1297" s="136">
        <f>ROUND((V1297+Z1297)-MAX(0.3*(V1297-134-388),0),0)</f>
        <v>1064</v>
      </c>
      <c r="AD1297" s="203">
        <v>8731.8333333333339</v>
      </c>
      <c r="AE1297" s="136">
        <v>579</v>
      </c>
      <c r="AF1297" s="136">
        <v>0</v>
      </c>
      <c r="AG1297" s="136">
        <f>SUM(AE1297:AF1297)</f>
        <v>579</v>
      </c>
      <c r="AH1297" s="136">
        <f>ROUND((AG1297+W1297)-MAX(0.3*(AG1297-134-388),0),0)</f>
        <v>711</v>
      </c>
      <c r="AI1297" s="136">
        <v>542</v>
      </c>
      <c r="AJ1297" s="197">
        <v>9.6999999999999993</v>
      </c>
      <c r="AK1297" s="136">
        <v>0</v>
      </c>
      <c r="AL1297" s="136">
        <v>98</v>
      </c>
      <c r="AM1297" s="136">
        <v>43</v>
      </c>
      <c r="AN1297" s="6">
        <f>ROUND(AL1297/(AL1297+AM1297),2)</f>
        <v>0.7</v>
      </c>
      <c r="AO1297" s="136">
        <v>33</v>
      </c>
      <c r="AP1297" s="136">
        <v>14</v>
      </c>
      <c r="AQ1297" s="6">
        <f>ROUND(AO1297/(AO1297+AP1297),2)</f>
        <v>0.7</v>
      </c>
      <c r="AR1297" s="149">
        <v>7.6499999999999999E-2</v>
      </c>
      <c r="AS1297" s="149">
        <v>0.34</v>
      </c>
      <c r="AT1297" s="149">
        <v>0.4</v>
      </c>
      <c r="AU1297" s="149">
        <v>0.4</v>
      </c>
      <c r="AV1297" s="136">
        <v>399</v>
      </c>
      <c r="AW1297" s="136">
        <v>2662</v>
      </c>
      <c r="AX1297" s="136">
        <v>4400</v>
      </c>
      <c r="AY1297" s="136">
        <v>4400</v>
      </c>
      <c r="AZ1297" s="149">
        <v>7.6499999999999999E-2</v>
      </c>
      <c r="BA1297" s="149">
        <v>0.1598</v>
      </c>
      <c r="BB1297" s="149">
        <v>0.21060000000000001</v>
      </c>
      <c r="BC1297" s="149">
        <v>0.21060000000000001</v>
      </c>
      <c r="BD1297" s="138">
        <v>0.2</v>
      </c>
      <c r="BE1297" s="138"/>
      <c r="BF1297" s="138"/>
      <c r="BG1297" s="136">
        <v>1</v>
      </c>
      <c r="BH1297" s="6">
        <v>5.15</v>
      </c>
      <c r="BI1297" s="6">
        <v>5.15</v>
      </c>
      <c r="BJ1297" s="136">
        <v>94418</v>
      </c>
      <c r="BK1297" s="136">
        <v>15251</v>
      </c>
      <c r="BL1297" s="136">
        <v>677</v>
      </c>
      <c r="BM1297" s="136">
        <v>78490</v>
      </c>
      <c r="BN1297" s="238">
        <v>711307</v>
      </c>
      <c r="BO1297" s="136">
        <v>108540</v>
      </c>
      <c r="BP1297" s="136">
        <v>177966.84280000001</v>
      </c>
      <c r="BQ1297" s="136">
        <v>46931.042800000003</v>
      </c>
      <c r="BR1297" s="136">
        <v>438302</v>
      </c>
      <c r="BS1297" s="136">
        <v>77507.337799999994</v>
      </c>
      <c r="BT1297" s="136">
        <v>14357.932699999999</v>
      </c>
      <c r="BU1297" s="136">
        <v>123971</v>
      </c>
    </row>
    <row r="1298" spans="1:73">
      <c r="A1298" s="4" t="s">
        <v>92</v>
      </c>
      <c r="B1298" s="137">
        <v>22</v>
      </c>
      <c r="C1298" s="137">
        <v>2005</v>
      </c>
      <c r="D1298" s="190">
        <v>6403290</v>
      </c>
      <c r="E1298" s="141">
        <v>3220089</v>
      </c>
      <c r="F1298" s="141">
        <v>164027</v>
      </c>
      <c r="G1298" s="191">
        <v>4.8</v>
      </c>
      <c r="H1298" s="211">
        <v>13.4823</v>
      </c>
      <c r="I1298" s="211">
        <v>8.1505510000000001</v>
      </c>
      <c r="J1298" s="211">
        <v>2.2163349999999999</v>
      </c>
      <c r="K1298" s="145">
        <v>346130</v>
      </c>
      <c r="L1298" s="198">
        <v>22</v>
      </c>
      <c r="M1298" s="199">
        <v>1.4</v>
      </c>
      <c r="N1298" s="140">
        <v>287134553</v>
      </c>
      <c r="O1298" s="145">
        <v>105073</v>
      </c>
      <c r="P1298" s="145">
        <v>103906</v>
      </c>
      <c r="Q1298" s="145">
        <v>48824</v>
      </c>
      <c r="R1298" s="145">
        <v>368122</v>
      </c>
      <c r="S1298" s="145">
        <v>176121</v>
      </c>
      <c r="T1298" s="145">
        <v>518</v>
      </c>
      <c r="U1298" s="145">
        <v>618</v>
      </c>
      <c r="V1298" s="145">
        <v>713</v>
      </c>
      <c r="W1298" s="145">
        <v>149</v>
      </c>
      <c r="X1298" s="145">
        <v>274</v>
      </c>
      <c r="Y1298" s="145">
        <v>393</v>
      </c>
      <c r="Z1298" s="145">
        <v>499</v>
      </c>
      <c r="AA1298" s="136">
        <f>ROUND((T1298+X1298)-MAX(0.3*(T1298-134-388),0),0)</f>
        <v>792</v>
      </c>
      <c r="AB1298" s="136">
        <f>ROUND((U1298+Y1298)-MAX(0.3*(U1298-134-388),0),0)</f>
        <v>982</v>
      </c>
      <c r="AC1298" s="136">
        <f>ROUND((V1298+Z1298)-MAX(0.3*(V1298-134-388),0),0)</f>
        <v>1155</v>
      </c>
      <c r="AD1298" s="203">
        <v>17883.583333333332</v>
      </c>
      <c r="AE1298" s="136">
        <v>579</v>
      </c>
      <c r="AF1298" s="136">
        <v>128</v>
      </c>
      <c r="AG1298" s="136">
        <f>SUM(AE1298:AF1298)</f>
        <v>707</v>
      </c>
      <c r="AH1298" s="136">
        <f>ROUND((AG1298+W1298)-MAX(0.3*(AG1298-134-388),0),0)</f>
        <v>801</v>
      </c>
      <c r="AI1298" s="136">
        <v>641</v>
      </c>
      <c r="AJ1298" s="197">
        <v>10.1</v>
      </c>
      <c r="AK1298" s="136">
        <v>0</v>
      </c>
      <c r="AL1298" s="136">
        <v>136</v>
      </c>
      <c r="AM1298" s="136">
        <v>21</v>
      </c>
      <c r="AN1298" s="6">
        <f>ROUND(AL1298/(AL1298+AM1298),2)</f>
        <v>0.87</v>
      </c>
      <c r="AO1298" s="136">
        <v>34</v>
      </c>
      <c r="AP1298" s="136">
        <v>6</v>
      </c>
      <c r="AQ1298" s="6">
        <f>ROUND(AO1298/(AO1298+AP1298),2)</f>
        <v>0.85</v>
      </c>
      <c r="AR1298" s="149">
        <v>7.6499999999999999E-2</v>
      </c>
      <c r="AS1298" s="149">
        <v>0.34</v>
      </c>
      <c r="AT1298" s="149">
        <v>0.4</v>
      </c>
      <c r="AU1298" s="149">
        <v>0.4</v>
      </c>
      <c r="AV1298" s="136">
        <v>399</v>
      </c>
      <c r="AW1298" s="136">
        <v>2662</v>
      </c>
      <c r="AX1298" s="136">
        <v>4400</v>
      </c>
      <c r="AY1298" s="136">
        <v>4400</v>
      </c>
      <c r="AZ1298" s="149">
        <v>7.6499999999999999E-2</v>
      </c>
      <c r="BA1298" s="149">
        <v>0.1598</v>
      </c>
      <c r="BB1298" s="149">
        <v>0.21060000000000001</v>
      </c>
      <c r="BC1298" s="149">
        <v>0.21060000000000001</v>
      </c>
      <c r="BD1298" s="138">
        <v>0.15</v>
      </c>
      <c r="BE1298" s="138"/>
      <c r="BF1298" s="138"/>
      <c r="BG1298" s="136">
        <v>1</v>
      </c>
      <c r="BH1298" s="6">
        <v>5.15</v>
      </c>
      <c r="BI1298" s="6">
        <v>6.75</v>
      </c>
      <c r="BJ1298" s="136">
        <v>171488</v>
      </c>
      <c r="BK1298" s="136">
        <v>44653</v>
      </c>
      <c r="BL1298" s="136">
        <v>3867</v>
      </c>
      <c r="BM1298" s="136">
        <v>122968</v>
      </c>
      <c r="BN1298" s="238">
        <v>1014586</v>
      </c>
      <c r="BO1298" s="136">
        <v>114161</v>
      </c>
      <c r="BP1298" s="136">
        <v>196575.14319999999</v>
      </c>
      <c r="BQ1298" s="136">
        <v>35584.355300000003</v>
      </c>
      <c r="BR1298" s="136">
        <v>558107</v>
      </c>
      <c r="BS1298" s="136">
        <v>93108.034899999999</v>
      </c>
      <c r="BT1298" s="136">
        <v>8128.8398999999999</v>
      </c>
      <c r="BU1298" s="136">
        <v>121875</v>
      </c>
    </row>
    <row r="1299" spans="1:73">
      <c r="A1299" s="4" t="s">
        <v>93</v>
      </c>
      <c r="B1299" s="137">
        <v>23</v>
      </c>
      <c r="C1299" s="137">
        <v>2005</v>
      </c>
      <c r="D1299" s="190">
        <v>10051137</v>
      </c>
      <c r="E1299" s="141">
        <v>4738902</v>
      </c>
      <c r="F1299" s="141">
        <v>344228</v>
      </c>
      <c r="G1299" s="191">
        <v>6.8</v>
      </c>
      <c r="H1299" s="211">
        <v>20.252269999999999</v>
      </c>
      <c r="I1299" s="211">
        <v>13.02613</v>
      </c>
      <c r="J1299" s="211">
        <v>4.3191680000000003</v>
      </c>
      <c r="K1299" s="145">
        <v>396102</v>
      </c>
      <c r="L1299" s="198">
        <v>68</v>
      </c>
      <c r="M1299" s="199">
        <v>2.6</v>
      </c>
      <c r="N1299" s="140">
        <v>329803615</v>
      </c>
      <c r="O1299" s="145">
        <v>71520</v>
      </c>
      <c r="P1299" s="145">
        <v>214547</v>
      </c>
      <c r="Q1299" s="145">
        <v>80590</v>
      </c>
      <c r="R1299" s="145">
        <v>1047594</v>
      </c>
      <c r="S1299" s="145">
        <v>469976</v>
      </c>
      <c r="T1299" s="145">
        <v>371</v>
      </c>
      <c r="U1299" s="145">
        <v>459</v>
      </c>
      <c r="V1299" s="145">
        <v>563</v>
      </c>
      <c r="W1299" s="145">
        <v>149</v>
      </c>
      <c r="X1299" s="145">
        <v>274</v>
      </c>
      <c r="Y1299" s="145">
        <v>393</v>
      </c>
      <c r="Z1299" s="145">
        <v>499</v>
      </c>
      <c r="AA1299" s="136">
        <f>ROUND((T1299+X1299)-MAX(0.3*(T1299-134-388),0),0)</f>
        <v>645</v>
      </c>
      <c r="AB1299" s="136">
        <f>ROUND((U1299+Y1299)-MAX(0.3*(U1299-134-388),0),0)</f>
        <v>852</v>
      </c>
      <c r="AC1299" s="136">
        <f>ROUND((V1299+Z1299)-MAX(0.3*(V1299-134-388),0),0)</f>
        <v>1050</v>
      </c>
      <c r="AD1299" s="203">
        <v>26904</v>
      </c>
      <c r="AE1299" s="136">
        <v>579</v>
      </c>
      <c r="AF1299" s="136">
        <v>14</v>
      </c>
      <c r="AG1299" s="136">
        <f>SUM(AE1299:AF1299)</f>
        <v>593</v>
      </c>
      <c r="AH1299" s="136">
        <f>ROUND((AG1299+W1299)-MAX(0.3*(AG1299-134-388),0),0)</f>
        <v>721</v>
      </c>
      <c r="AI1299" s="136">
        <v>1196</v>
      </c>
      <c r="AJ1299" s="197">
        <v>12</v>
      </c>
      <c r="AK1299" s="136">
        <v>1</v>
      </c>
      <c r="AL1299" s="136">
        <v>52</v>
      </c>
      <c r="AM1299" s="136">
        <v>58</v>
      </c>
      <c r="AN1299" s="6">
        <f>ROUND(AL1299/(AL1299+AM1299),2)</f>
        <v>0.47</v>
      </c>
      <c r="AO1299" s="136">
        <v>16</v>
      </c>
      <c r="AP1299" s="136">
        <v>22</v>
      </c>
      <c r="AQ1299" s="6">
        <f>ROUND(AO1299/(AO1299+AP1299),2)</f>
        <v>0.42</v>
      </c>
      <c r="AR1299" s="149">
        <v>7.6499999999999999E-2</v>
      </c>
      <c r="AS1299" s="149">
        <v>0.34</v>
      </c>
      <c r="AT1299" s="149">
        <v>0.4</v>
      </c>
      <c r="AU1299" s="149">
        <v>0.4</v>
      </c>
      <c r="AV1299" s="136">
        <v>399</v>
      </c>
      <c r="AW1299" s="136">
        <v>2662</v>
      </c>
      <c r="AX1299" s="136">
        <v>4400</v>
      </c>
      <c r="AY1299" s="136">
        <v>4400</v>
      </c>
      <c r="AZ1299" s="149">
        <v>7.6499999999999999E-2</v>
      </c>
      <c r="BA1299" s="149">
        <v>0.1598</v>
      </c>
      <c r="BB1299" s="149">
        <v>0.21060000000000001</v>
      </c>
      <c r="BC1299" s="149">
        <v>0.21060000000000001</v>
      </c>
      <c r="BD1299" s="138">
        <v>0</v>
      </c>
      <c r="BE1299" s="138"/>
      <c r="BF1299" s="138"/>
      <c r="BG1299" s="136">
        <v>0</v>
      </c>
      <c r="BH1299" s="6">
        <v>5.15</v>
      </c>
      <c r="BI1299" s="6">
        <v>5.15</v>
      </c>
      <c r="BJ1299" s="136">
        <v>222073</v>
      </c>
      <c r="BK1299" s="136">
        <v>16878</v>
      </c>
      <c r="BL1299" s="136">
        <v>1748</v>
      </c>
      <c r="BM1299" s="136">
        <v>203447</v>
      </c>
      <c r="BN1299" s="238">
        <v>1482322</v>
      </c>
      <c r="BO1299" s="136">
        <v>226601</v>
      </c>
      <c r="BP1299" s="136">
        <v>390516.99530000001</v>
      </c>
      <c r="BQ1299" s="136">
        <v>76584.192200000005</v>
      </c>
      <c r="BR1299" s="136">
        <v>869217</v>
      </c>
      <c r="BS1299" s="136">
        <v>171971.6151</v>
      </c>
      <c r="BT1299" s="136">
        <v>17481.552199999998</v>
      </c>
      <c r="BU1299" s="136">
        <v>230158</v>
      </c>
    </row>
    <row r="1300" spans="1:73">
      <c r="A1300" s="4" t="s">
        <v>94</v>
      </c>
      <c r="B1300" s="137">
        <v>24</v>
      </c>
      <c r="C1300" s="137">
        <v>2005</v>
      </c>
      <c r="D1300" s="190">
        <v>5119598</v>
      </c>
      <c r="E1300" s="141">
        <v>2762733</v>
      </c>
      <c r="F1300" s="141">
        <v>117027</v>
      </c>
      <c r="G1300" s="191">
        <v>4.0999999999999996</v>
      </c>
      <c r="H1300" s="211">
        <v>16.852810000000002</v>
      </c>
      <c r="I1300" s="211">
        <v>8.4681490000000004</v>
      </c>
      <c r="J1300" s="211">
        <v>3.130125</v>
      </c>
      <c r="K1300" s="145">
        <v>244668</v>
      </c>
      <c r="L1300" s="198">
        <v>37</v>
      </c>
      <c r="M1300" s="199">
        <v>2.9</v>
      </c>
      <c r="N1300" s="140">
        <v>193390784</v>
      </c>
      <c r="O1300" s="145">
        <v>108541</v>
      </c>
      <c r="P1300" s="145">
        <v>72812</v>
      </c>
      <c r="Q1300" s="145">
        <v>28996</v>
      </c>
      <c r="R1300" s="145">
        <v>259937</v>
      </c>
      <c r="S1300" s="145">
        <v>124398</v>
      </c>
      <c r="T1300" s="145">
        <v>437</v>
      </c>
      <c r="U1300" s="145">
        <v>532</v>
      </c>
      <c r="V1300" s="145">
        <v>621</v>
      </c>
      <c r="W1300" s="145">
        <v>149</v>
      </c>
      <c r="X1300" s="145">
        <v>274</v>
      </c>
      <c r="Y1300" s="145">
        <v>393</v>
      </c>
      <c r="Z1300" s="145">
        <v>499</v>
      </c>
      <c r="AA1300" s="136">
        <f>ROUND((T1300+X1300)-MAX(0.3*(T1300-134-388),0),0)</f>
        <v>711</v>
      </c>
      <c r="AB1300" s="136">
        <f>ROUND((U1300+Y1300)-MAX(0.3*(U1300-134-388),0),0)</f>
        <v>922</v>
      </c>
      <c r="AC1300" s="136">
        <f>ROUND((V1300+Z1300)-MAX(0.3*(V1300-134-388),0),0)</f>
        <v>1090</v>
      </c>
      <c r="AD1300" s="203">
        <v>9397.9166666666661</v>
      </c>
      <c r="AE1300" s="136">
        <v>579</v>
      </c>
      <c r="AF1300" s="136">
        <v>61</v>
      </c>
      <c r="AG1300" s="136">
        <f>SUM(AE1300:AF1300)</f>
        <v>640</v>
      </c>
      <c r="AH1300" s="136">
        <f>ROUND((AG1300+W1300)-MAX(0.3*(AG1300-134-388),0),0)</f>
        <v>754</v>
      </c>
      <c r="AI1300" s="136">
        <v>412</v>
      </c>
      <c r="AJ1300" s="197">
        <v>8.1</v>
      </c>
      <c r="AK1300" s="136">
        <v>0</v>
      </c>
      <c r="AL1300" s="136">
        <v>66</v>
      </c>
      <c r="AM1300" s="136">
        <v>68</v>
      </c>
      <c r="AN1300" s="6">
        <f>ROUND(AL1300/(AL1300+AM1300),2)</f>
        <v>0.49</v>
      </c>
      <c r="AO1300" s="136">
        <v>35</v>
      </c>
      <c r="AP1300" s="136">
        <v>31</v>
      </c>
      <c r="AQ1300" s="6">
        <f>ROUND(AO1300/(AO1300+AP1300),2)</f>
        <v>0.53</v>
      </c>
      <c r="AR1300" s="149">
        <v>7.6499999999999999E-2</v>
      </c>
      <c r="AS1300" s="149">
        <v>0.34</v>
      </c>
      <c r="AT1300" s="149">
        <v>0.4</v>
      </c>
      <c r="AU1300" s="149">
        <v>0.4</v>
      </c>
      <c r="AV1300" s="136">
        <v>399</v>
      </c>
      <c r="AW1300" s="136">
        <v>2662</v>
      </c>
      <c r="AX1300" s="136">
        <v>4400</v>
      </c>
      <c r="AY1300" s="136">
        <v>4400</v>
      </c>
      <c r="AZ1300" s="149">
        <v>7.6499999999999999E-2</v>
      </c>
      <c r="BA1300" s="149">
        <v>0.1598</v>
      </c>
      <c r="BB1300" s="149">
        <v>0.21060000000000001</v>
      </c>
      <c r="BC1300" s="149">
        <v>0.21060000000000001</v>
      </c>
      <c r="BD1300" s="138">
        <v>0.33</v>
      </c>
      <c r="BE1300" s="138"/>
      <c r="BF1300" s="138"/>
      <c r="BG1300" s="136">
        <v>1</v>
      </c>
      <c r="BH1300" s="6">
        <v>5.15</v>
      </c>
      <c r="BI1300" s="6">
        <v>6.15</v>
      </c>
      <c r="BJ1300" s="136">
        <v>72915</v>
      </c>
      <c r="BK1300" s="136">
        <v>10023</v>
      </c>
      <c r="BL1300" s="136">
        <v>712</v>
      </c>
      <c r="BM1300" s="136">
        <v>62180</v>
      </c>
      <c r="BN1300" s="238">
        <v>584860</v>
      </c>
      <c r="BO1300" s="136">
        <v>123275</v>
      </c>
      <c r="BP1300" s="136">
        <v>162115.2617</v>
      </c>
      <c r="BQ1300" s="136">
        <v>51244.535400000001</v>
      </c>
      <c r="BR1300" s="136">
        <v>590260</v>
      </c>
      <c r="BS1300" s="136">
        <v>66694.712100000004</v>
      </c>
      <c r="BT1300" s="136">
        <v>14930.9547</v>
      </c>
      <c r="BU1300" s="136">
        <v>117119</v>
      </c>
    </row>
    <row r="1301" spans="1:73">
      <c r="A1301" s="4" t="s">
        <v>95</v>
      </c>
      <c r="B1301" s="137">
        <v>25</v>
      </c>
      <c r="C1301" s="137">
        <v>2005</v>
      </c>
      <c r="D1301" s="190">
        <v>2905943</v>
      </c>
      <c r="E1301" s="141">
        <v>1218825</v>
      </c>
      <c r="F1301" s="141">
        <v>98567</v>
      </c>
      <c r="G1301" s="191">
        <v>7.5</v>
      </c>
      <c r="H1301" s="211">
        <v>31.550989999999999</v>
      </c>
      <c r="I1301" s="211">
        <v>17.76474</v>
      </c>
      <c r="J1301" s="211">
        <v>4.2027130000000001</v>
      </c>
      <c r="K1301" s="145">
        <v>82379</v>
      </c>
      <c r="L1301" s="198">
        <v>71</v>
      </c>
      <c r="M1301" s="199">
        <v>8.8000000000000007</v>
      </c>
      <c r="N1301" s="140">
        <v>77222001</v>
      </c>
      <c r="O1301" s="145">
        <v>31585</v>
      </c>
      <c r="P1301" s="145">
        <v>34695</v>
      </c>
      <c r="Q1301" s="145">
        <v>16060</v>
      </c>
      <c r="R1301" s="145">
        <v>434958</v>
      </c>
      <c r="S1301" s="145">
        <v>174500</v>
      </c>
      <c r="T1301" s="145">
        <v>146</v>
      </c>
      <c r="U1301" s="145">
        <v>170</v>
      </c>
      <c r="V1301" s="145">
        <v>194</v>
      </c>
      <c r="W1301" s="145">
        <v>149</v>
      </c>
      <c r="X1301" s="145">
        <v>274</v>
      </c>
      <c r="Y1301" s="145">
        <v>393</v>
      </c>
      <c r="Z1301" s="145">
        <v>499</v>
      </c>
      <c r="AA1301" s="136">
        <f>ROUND((T1301+X1301)-MAX(0.3*(T1301-134-388),0),0)</f>
        <v>420</v>
      </c>
      <c r="AB1301" s="136">
        <f>ROUND((U1301+Y1301)-MAX(0.3*(U1301-134-388),0),0)</f>
        <v>563</v>
      </c>
      <c r="AC1301" s="136">
        <f>ROUND((V1301+Z1301)-MAX(0.3*(V1301-134-388),0),0)</f>
        <v>693</v>
      </c>
      <c r="AD1301" s="203">
        <v>7630</v>
      </c>
      <c r="AE1301" s="136">
        <v>579</v>
      </c>
      <c r="AF1301" s="136">
        <v>0</v>
      </c>
      <c r="AG1301" s="136">
        <f>SUM(AE1301:AF1301)</f>
        <v>579</v>
      </c>
      <c r="AH1301" s="136">
        <f>ROUND((AG1301+W1301)-MAX(0.3*(AG1301-134-388),0),0)</f>
        <v>711</v>
      </c>
      <c r="AI1301" s="136">
        <v>571</v>
      </c>
      <c r="AJ1301" s="197">
        <v>20.100000000000001</v>
      </c>
      <c r="AK1301" s="136">
        <v>0</v>
      </c>
      <c r="AL1301" s="136">
        <v>75</v>
      </c>
      <c r="AM1301" s="136">
        <v>47</v>
      </c>
      <c r="AN1301" s="6">
        <f>ROUND(AL1301/(AL1301+AM1301),2)</f>
        <v>0.61</v>
      </c>
      <c r="AO1301" s="136">
        <v>28</v>
      </c>
      <c r="AP1301" s="136">
        <v>24</v>
      </c>
      <c r="AQ1301" s="6">
        <f>ROUND(AO1301/(AO1301+AP1301),2)</f>
        <v>0.54</v>
      </c>
      <c r="AR1301" s="149">
        <v>7.6499999999999999E-2</v>
      </c>
      <c r="AS1301" s="149">
        <v>0.34</v>
      </c>
      <c r="AT1301" s="149">
        <v>0.4</v>
      </c>
      <c r="AU1301" s="149">
        <v>0.4</v>
      </c>
      <c r="AV1301" s="136">
        <v>399</v>
      </c>
      <c r="AW1301" s="136">
        <v>2662</v>
      </c>
      <c r="AX1301" s="136">
        <v>4400</v>
      </c>
      <c r="AY1301" s="136">
        <v>4400</v>
      </c>
      <c r="AZ1301" s="149">
        <v>7.6499999999999999E-2</v>
      </c>
      <c r="BA1301" s="149">
        <v>0.1598</v>
      </c>
      <c r="BB1301" s="149">
        <v>0.21060000000000001</v>
      </c>
      <c r="BC1301" s="149">
        <v>0.21060000000000001</v>
      </c>
      <c r="BD1301" s="138">
        <v>0</v>
      </c>
      <c r="BE1301" s="138"/>
      <c r="BF1301" s="138"/>
      <c r="BG1301" s="136">
        <v>0</v>
      </c>
      <c r="BH1301" s="6">
        <v>5.15</v>
      </c>
      <c r="BI1301" s="6">
        <v>5.15</v>
      </c>
      <c r="BJ1301" s="136">
        <v>124561</v>
      </c>
      <c r="BK1301" s="136">
        <v>15161</v>
      </c>
      <c r="BL1301" s="136">
        <v>1018</v>
      </c>
      <c r="BM1301" s="136">
        <v>108382</v>
      </c>
      <c r="BN1301" s="238">
        <v>671918</v>
      </c>
      <c r="BO1301" s="136">
        <v>101694</v>
      </c>
      <c r="BP1301" s="136">
        <v>263126.75040000002</v>
      </c>
      <c r="BQ1301" s="136">
        <v>35369.395400000001</v>
      </c>
      <c r="BR1301" s="136">
        <v>398951</v>
      </c>
      <c r="BS1301" s="136">
        <v>149144.2837</v>
      </c>
      <c r="BT1301" s="136">
        <v>12906.652599999999</v>
      </c>
      <c r="BU1301" s="136">
        <v>181624</v>
      </c>
    </row>
    <row r="1302" spans="1:73">
      <c r="A1302" s="4" t="s">
        <v>96</v>
      </c>
      <c r="B1302" s="137">
        <v>26</v>
      </c>
      <c r="C1302" s="137">
        <v>2005</v>
      </c>
      <c r="D1302" s="190">
        <v>5790300</v>
      </c>
      <c r="E1302" s="141">
        <v>2847006</v>
      </c>
      <c r="F1302" s="141">
        <v>162328</v>
      </c>
      <c r="G1302" s="191">
        <v>5.4</v>
      </c>
      <c r="H1302" s="211">
        <v>20.644909999999999</v>
      </c>
      <c r="I1302" s="211">
        <v>13.237640000000001</v>
      </c>
      <c r="J1302" s="211">
        <v>4.2365839999999997</v>
      </c>
      <c r="K1302" s="145">
        <v>226067</v>
      </c>
      <c r="L1302" s="198">
        <v>72</v>
      </c>
      <c r="M1302" s="199">
        <v>5</v>
      </c>
      <c r="N1302" s="140">
        <v>187778625</v>
      </c>
      <c r="O1302" s="145">
        <v>94018</v>
      </c>
      <c r="P1302" s="145">
        <v>96611</v>
      </c>
      <c r="Q1302" s="145">
        <v>40061</v>
      </c>
      <c r="R1302" s="145">
        <v>766425</v>
      </c>
      <c r="S1302" s="145">
        <v>298380</v>
      </c>
      <c r="T1302" s="145">
        <v>234</v>
      </c>
      <c r="U1302" s="145">
        <v>292</v>
      </c>
      <c r="V1302" s="145">
        <v>342</v>
      </c>
      <c r="W1302" s="145">
        <v>149</v>
      </c>
      <c r="X1302" s="145">
        <v>274</v>
      </c>
      <c r="Y1302" s="145">
        <v>393</v>
      </c>
      <c r="Z1302" s="145">
        <v>499</v>
      </c>
      <c r="AA1302" s="136">
        <f>ROUND((T1302+X1302)-MAX(0.3*(T1302-134-388),0),0)</f>
        <v>508</v>
      </c>
      <c r="AB1302" s="136">
        <f>ROUND((U1302+Y1302)-MAX(0.3*(U1302-134-388),0),0)</f>
        <v>685</v>
      </c>
      <c r="AC1302" s="136">
        <f>ROUND((V1302+Z1302)-MAX(0.3*(V1302-134-388),0),0)</f>
        <v>841</v>
      </c>
      <c r="AD1302" s="203">
        <v>11579.916666666666</v>
      </c>
      <c r="AE1302" s="136">
        <v>579</v>
      </c>
      <c r="AF1302" s="136">
        <v>0</v>
      </c>
      <c r="AG1302" s="136">
        <f>SUM(AE1302:AF1302)</f>
        <v>579</v>
      </c>
      <c r="AH1302" s="136">
        <f>ROUND((AG1302+W1302)-MAX(0.3*(AG1302-134-388),0),0)</f>
        <v>711</v>
      </c>
      <c r="AI1302" s="136">
        <v>659</v>
      </c>
      <c r="AJ1302" s="197">
        <v>11.6</v>
      </c>
      <c r="AK1302" s="136">
        <v>0</v>
      </c>
      <c r="AL1302" s="136">
        <v>66</v>
      </c>
      <c r="AM1302" s="136">
        <v>97</v>
      </c>
      <c r="AN1302" s="6">
        <f>ROUND(AL1302/(AL1302+AM1302),2)</f>
        <v>0.4</v>
      </c>
      <c r="AO1302" s="136">
        <v>10</v>
      </c>
      <c r="AP1302" s="136">
        <v>22</v>
      </c>
      <c r="AQ1302" s="6">
        <f>ROUND(AO1302/(AO1302+AP1302),2)</f>
        <v>0.31</v>
      </c>
      <c r="AR1302" s="149">
        <v>7.6499999999999999E-2</v>
      </c>
      <c r="AS1302" s="149">
        <v>0.34</v>
      </c>
      <c r="AT1302" s="149">
        <v>0.4</v>
      </c>
      <c r="AU1302" s="149">
        <v>0.4</v>
      </c>
      <c r="AV1302" s="136">
        <v>399</v>
      </c>
      <c r="AW1302" s="136">
        <v>2662</v>
      </c>
      <c r="AX1302" s="136">
        <v>4400</v>
      </c>
      <c r="AY1302" s="136">
        <v>4400</v>
      </c>
      <c r="AZ1302" s="149">
        <v>7.6499999999999999E-2</v>
      </c>
      <c r="BA1302" s="149">
        <v>0.1598</v>
      </c>
      <c r="BB1302" s="149">
        <v>0.21060000000000001</v>
      </c>
      <c r="BC1302" s="149">
        <v>0.21060000000000001</v>
      </c>
      <c r="BD1302" s="138">
        <v>0</v>
      </c>
      <c r="BE1302" s="138"/>
      <c r="BF1302" s="138"/>
      <c r="BG1302" s="136">
        <v>0</v>
      </c>
      <c r="BH1302" s="6">
        <v>5.15</v>
      </c>
      <c r="BI1302" s="6">
        <v>5.15</v>
      </c>
      <c r="BJ1302" s="136">
        <v>117613</v>
      </c>
      <c r="BK1302" s="136">
        <v>9537</v>
      </c>
      <c r="BL1302" s="136">
        <v>955</v>
      </c>
      <c r="BM1302" s="136">
        <v>107121</v>
      </c>
      <c r="BN1302" s="238">
        <v>1018319</v>
      </c>
      <c r="BO1302" s="136">
        <v>132227</v>
      </c>
      <c r="BP1302" s="136">
        <v>267047.65610000002</v>
      </c>
      <c r="BQ1302" s="136">
        <v>55201.037199999999</v>
      </c>
      <c r="BR1302" s="136">
        <v>624385</v>
      </c>
      <c r="BS1302" s="136">
        <v>134210.83420000001</v>
      </c>
      <c r="BT1302" s="136">
        <v>18091.937999999998</v>
      </c>
      <c r="BU1302" s="136">
        <v>196507</v>
      </c>
    </row>
    <row r="1303" spans="1:73">
      <c r="A1303" s="4" t="s">
        <v>97</v>
      </c>
      <c r="B1303" s="137">
        <v>27</v>
      </c>
      <c r="C1303" s="137">
        <v>2005</v>
      </c>
      <c r="D1303" s="190">
        <v>940102</v>
      </c>
      <c r="E1303" s="141">
        <v>464907</v>
      </c>
      <c r="F1303" s="141">
        <v>21147</v>
      </c>
      <c r="G1303" s="191">
        <v>4.4000000000000004</v>
      </c>
      <c r="H1303" s="211">
        <v>14.45133</v>
      </c>
      <c r="I1303" s="211">
        <v>9.2814940000000004</v>
      </c>
      <c r="J1303" s="211">
        <v>3.3216899999999998</v>
      </c>
      <c r="K1303" s="145">
        <v>30621</v>
      </c>
      <c r="L1303" s="198">
        <v>21</v>
      </c>
      <c r="M1303" s="199">
        <v>9.5</v>
      </c>
      <c r="N1303" s="140">
        <v>27982487</v>
      </c>
      <c r="O1303" s="145">
        <v>120270</v>
      </c>
      <c r="P1303" s="145">
        <v>12224</v>
      </c>
      <c r="Q1303" s="145">
        <v>4614</v>
      </c>
      <c r="R1303" s="145">
        <v>80870</v>
      </c>
      <c r="S1303" s="145">
        <v>34573</v>
      </c>
      <c r="T1303" s="145">
        <v>328</v>
      </c>
      <c r="U1303" s="145">
        <v>405</v>
      </c>
      <c r="V1303" s="145">
        <v>482</v>
      </c>
      <c r="W1303" s="145">
        <v>149</v>
      </c>
      <c r="X1303" s="145">
        <v>274</v>
      </c>
      <c r="Y1303" s="145">
        <v>393</v>
      </c>
      <c r="Z1303" s="145">
        <v>499</v>
      </c>
      <c r="AA1303" s="136">
        <f>ROUND((T1303+X1303)-MAX(0.3*(T1303-134-388),0),0)</f>
        <v>602</v>
      </c>
      <c r="AB1303" s="136">
        <f>ROUND((U1303+Y1303)-MAX(0.3*(U1303-134-388),0),0)</f>
        <v>798</v>
      </c>
      <c r="AC1303" s="136">
        <f>ROUND((V1303+Z1303)-MAX(0.3*(V1303-134-388),0),0)</f>
        <v>981</v>
      </c>
      <c r="AD1303" s="203">
        <v>1526.4166666666667</v>
      </c>
      <c r="AE1303" s="136">
        <v>579</v>
      </c>
      <c r="AF1303" s="136">
        <v>0</v>
      </c>
      <c r="AG1303" s="136">
        <f>SUM(AE1303:AF1303)</f>
        <v>579</v>
      </c>
      <c r="AH1303" s="136">
        <f>ROUND((AG1303+W1303)-MAX(0.3*(AG1303-134-388),0),0)</f>
        <v>711</v>
      </c>
      <c r="AI1303" s="136">
        <v>128</v>
      </c>
      <c r="AJ1303" s="197">
        <v>13.8</v>
      </c>
      <c r="AK1303" s="136">
        <v>1</v>
      </c>
      <c r="AL1303" s="136">
        <v>49</v>
      </c>
      <c r="AM1303" s="136">
        <v>50</v>
      </c>
      <c r="AN1303" s="6">
        <f>ROUND(AL1303/(AL1303+AM1303),2)</f>
        <v>0.49</v>
      </c>
      <c r="AO1303" s="136">
        <v>27</v>
      </c>
      <c r="AP1303" s="136">
        <v>23</v>
      </c>
      <c r="AQ1303" s="6">
        <f>ROUND(AO1303/(AO1303+AP1303),2)</f>
        <v>0.54</v>
      </c>
      <c r="AR1303" s="149">
        <v>7.6499999999999999E-2</v>
      </c>
      <c r="AS1303" s="149">
        <v>0.34</v>
      </c>
      <c r="AT1303" s="149">
        <v>0.4</v>
      </c>
      <c r="AU1303" s="149">
        <v>0.4</v>
      </c>
      <c r="AV1303" s="136">
        <v>399</v>
      </c>
      <c r="AW1303" s="136">
        <v>2662</v>
      </c>
      <c r="AX1303" s="136">
        <v>4400</v>
      </c>
      <c r="AY1303" s="136">
        <v>4400</v>
      </c>
      <c r="AZ1303" s="149">
        <v>7.6499999999999999E-2</v>
      </c>
      <c r="BA1303" s="149">
        <v>0.1598</v>
      </c>
      <c r="BB1303" s="149">
        <v>0.21060000000000001</v>
      </c>
      <c r="BC1303" s="149">
        <v>0.21060000000000001</v>
      </c>
      <c r="BD1303" s="138">
        <v>0</v>
      </c>
      <c r="BE1303" s="138"/>
      <c r="BF1303" s="138"/>
      <c r="BG1303" s="136">
        <v>0</v>
      </c>
      <c r="BH1303" s="6">
        <v>5.15</v>
      </c>
      <c r="BI1303" s="6">
        <v>5.15</v>
      </c>
      <c r="BJ1303" s="136">
        <v>14784</v>
      </c>
      <c r="BK1303" s="136">
        <v>1105</v>
      </c>
      <c r="BL1303" s="136">
        <v>135</v>
      </c>
      <c r="BM1303" s="136">
        <v>13544</v>
      </c>
      <c r="BN1303" s="238">
        <v>86252</v>
      </c>
      <c r="BO1303" s="136">
        <v>21102</v>
      </c>
      <c r="BP1303" s="136">
        <v>30700.003700000001</v>
      </c>
      <c r="BQ1303" s="136">
        <v>8653.7227000000003</v>
      </c>
      <c r="BR1303" s="136">
        <v>79664</v>
      </c>
      <c r="BS1303" s="136">
        <v>13479.897300000001</v>
      </c>
      <c r="BT1303" s="136">
        <v>2162.3598000000002</v>
      </c>
      <c r="BU1303" s="136">
        <v>20526</v>
      </c>
    </row>
    <row r="1304" spans="1:73">
      <c r="A1304" s="4" t="s">
        <v>98</v>
      </c>
      <c r="B1304" s="137">
        <v>28</v>
      </c>
      <c r="C1304" s="137">
        <v>2005</v>
      </c>
      <c r="D1304" s="190">
        <v>1761497</v>
      </c>
      <c r="E1304" s="141">
        <v>935906</v>
      </c>
      <c r="F1304" s="141">
        <v>37086</v>
      </c>
      <c r="G1304" s="191">
        <v>3.8</v>
      </c>
      <c r="H1304" s="211">
        <v>17.078810000000001</v>
      </c>
      <c r="I1304" s="211">
        <v>10.651949999999999</v>
      </c>
      <c r="J1304" s="211">
        <v>3.3009170000000001</v>
      </c>
      <c r="K1304" s="145">
        <v>74265</v>
      </c>
      <c r="L1304" s="198">
        <v>15</v>
      </c>
      <c r="M1304" s="199">
        <v>3.2</v>
      </c>
      <c r="N1304" s="140">
        <v>60120755</v>
      </c>
      <c r="O1304" s="145">
        <v>9491</v>
      </c>
      <c r="P1304" s="145">
        <v>25136</v>
      </c>
      <c r="Q1304" s="145">
        <v>10017</v>
      </c>
      <c r="R1304" s="145">
        <v>117415</v>
      </c>
      <c r="S1304" s="145">
        <v>49948</v>
      </c>
      <c r="T1304" s="145">
        <v>293</v>
      </c>
      <c r="U1304" s="145">
        <v>364</v>
      </c>
      <c r="V1304" s="145">
        <v>435</v>
      </c>
      <c r="W1304" s="145">
        <v>149</v>
      </c>
      <c r="X1304" s="145">
        <v>274</v>
      </c>
      <c r="Y1304" s="145">
        <v>393</v>
      </c>
      <c r="Z1304" s="145">
        <v>499</v>
      </c>
      <c r="AA1304" s="136">
        <f>ROUND((T1304+X1304)-MAX(0.3*(T1304-134-388),0),0)</f>
        <v>567</v>
      </c>
      <c r="AB1304" s="136">
        <f>ROUND((U1304+Y1304)-MAX(0.3*(U1304-134-388),0),0)</f>
        <v>757</v>
      </c>
      <c r="AC1304" s="136">
        <f>ROUND((V1304+Z1304)-MAX(0.3*(V1304-134-388),0),0)</f>
        <v>934</v>
      </c>
      <c r="AD1304" s="203">
        <v>3574</v>
      </c>
      <c r="AE1304" s="136">
        <v>579</v>
      </c>
      <c r="AF1304" s="136">
        <v>9</v>
      </c>
      <c r="AG1304" s="136">
        <f>SUM(AE1304:AF1304)</f>
        <v>588</v>
      </c>
      <c r="AH1304" s="136">
        <f>ROUND((AG1304+W1304)-MAX(0.3*(AG1304-134-388),0),0)</f>
        <v>717</v>
      </c>
      <c r="AI1304" s="136">
        <v>167</v>
      </c>
      <c r="AJ1304" s="197">
        <v>9.5</v>
      </c>
      <c r="AK1304" s="136">
        <v>0</v>
      </c>
      <c r="AL1304" s="136"/>
      <c r="AM1304" s="136"/>
      <c r="AN1304" s="6"/>
      <c r="AO1304" s="136"/>
      <c r="AP1304" s="136"/>
      <c r="AQ1304" s="6"/>
      <c r="AR1304" s="149">
        <v>7.6499999999999999E-2</v>
      </c>
      <c r="AS1304" s="149">
        <v>0.34</v>
      </c>
      <c r="AT1304" s="149">
        <v>0.4</v>
      </c>
      <c r="AU1304" s="149">
        <v>0.4</v>
      </c>
      <c r="AV1304" s="136">
        <v>399</v>
      </c>
      <c r="AW1304" s="136">
        <v>2662</v>
      </c>
      <c r="AX1304" s="136">
        <v>4400</v>
      </c>
      <c r="AY1304" s="136">
        <v>4400</v>
      </c>
      <c r="AZ1304" s="149">
        <v>7.6499999999999999E-2</v>
      </c>
      <c r="BA1304" s="149">
        <v>0.1598</v>
      </c>
      <c r="BB1304" s="149">
        <v>0.21060000000000001</v>
      </c>
      <c r="BC1304" s="149">
        <v>0.21060000000000001</v>
      </c>
      <c r="BD1304" s="138">
        <v>0</v>
      </c>
      <c r="BE1304" s="138"/>
      <c r="BF1304" s="138"/>
      <c r="BG1304" s="136">
        <v>1</v>
      </c>
      <c r="BH1304" s="6">
        <v>5.15</v>
      </c>
      <c r="BI1304" s="6">
        <v>5.15</v>
      </c>
      <c r="BJ1304" s="136">
        <v>22334</v>
      </c>
      <c r="BK1304" s="136">
        <v>2026</v>
      </c>
      <c r="BL1304" s="136">
        <v>241</v>
      </c>
      <c r="BM1304" s="136">
        <v>20067</v>
      </c>
      <c r="BN1304" s="238">
        <v>203093</v>
      </c>
      <c r="BO1304" s="136">
        <v>40818</v>
      </c>
      <c r="BP1304" s="136">
        <v>72017.119300000006</v>
      </c>
      <c r="BQ1304" s="136">
        <v>22749.138299999999</v>
      </c>
      <c r="BR1304" s="136">
        <v>228691</v>
      </c>
      <c r="BS1304" s="136">
        <v>27861.6073</v>
      </c>
      <c r="BT1304" s="136">
        <v>4793.9161999999997</v>
      </c>
      <c r="BU1304" s="136">
        <v>46114</v>
      </c>
    </row>
    <row r="1305" spans="1:73">
      <c r="A1305" s="4" t="s">
        <v>99</v>
      </c>
      <c r="B1305" s="137">
        <v>29</v>
      </c>
      <c r="C1305" s="137">
        <v>2005</v>
      </c>
      <c r="D1305" s="190">
        <v>2432143</v>
      </c>
      <c r="E1305" s="141">
        <v>1173709</v>
      </c>
      <c r="F1305" s="141">
        <v>50122</v>
      </c>
      <c r="G1305" s="191">
        <v>4.0999999999999996</v>
      </c>
      <c r="H1305" s="211">
        <v>17.041869999999999</v>
      </c>
      <c r="I1305" s="211">
        <v>10.43088</v>
      </c>
      <c r="J1305" s="211">
        <v>4.872528</v>
      </c>
      <c r="K1305" s="145">
        <v>116258</v>
      </c>
      <c r="L1305" s="198">
        <v>50</v>
      </c>
      <c r="M1305" s="199">
        <v>7.4</v>
      </c>
      <c r="N1305" s="140">
        <v>93970899</v>
      </c>
      <c r="O1305" s="145">
        <v>36630</v>
      </c>
      <c r="P1305" s="145">
        <v>15601</v>
      </c>
      <c r="Q1305" s="145">
        <v>6788</v>
      </c>
      <c r="R1305" s="145">
        <v>121707</v>
      </c>
      <c r="S1305" s="145">
        <v>54877</v>
      </c>
      <c r="T1305" s="145">
        <v>289</v>
      </c>
      <c r="U1305" s="145">
        <v>348</v>
      </c>
      <c r="V1305" s="145">
        <v>407</v>
      </c>
      <c r="W1305" s="145">
        <v>149</v>
      </c>
      <c r="X1305" s="145">
        <v>274</v>
      </c>
      <c r="Y1305" s="145">
        <v>393</v>
      </c>
      <c r="Z1305" s="145">
        <v>499</v>
      </c>
      <c r="AA1305" s="136">
        <f>ROUND((T1305+X1305)-MAX(0.3*(T1305-134-388),0),0)</f>
        <v>563</v>
      </c>
      <c r="AB1305" s="136">
        <f>ROUND((U1305+Y1305)-MAX(0.3*(U1305-134-388),0),0)</f>
        <v>741</v>
      </c>
      <c r="AC1305" s="136">
        <f>ROUND((V1305+Z1305)-MAX(0.3*(V1305-134-388),0),0)</f>
        <v>906</v>
      </c>
      <c r="AD1305" s="203">
        <v>3815.6666666666665</v>
      </c>
      <c r="AE1305" s="136">
        <v>579</v>
      </c>
      <c r="AF1305" s="136">
        <v>36</v>
      </c>
      <c r="AG1305" s="136">
        <f>SUM(AE1305:AF1305)</f>
        <v>615</v>
      </c>
      <c r="AH1305" s="136">
        <f>ROUND((AG1305+W1305)-MAX(0.3*(AG1305-134-388),0),0)</f>
        <v>736</v>
      </c>
      <c r="AI1305" s="136">
        <v>260</v>
      </c>
      <c r="AJ1305" s="197">
        <v>10.6</v>
      </c>
      <c r="AK1305" s="136">
        <v>0</v>
      </c>
      <c r="AL1305" s="136">
        <v>26</v>
      </c>
      <c r="AM1305" s="136">
        <v>16</v>
      </c>
      <c r="AN1305" s="6">
        <f>ROUND(AL1305/(AL1305+AM1305),2)</f>
        <v>0.62</v>
      </c>
      <c r="AO1305" s="136">
        <v>9</v>
      </c>
      <c r="AP1305" s="136">
        <v>12</v>
      </c>
      <c r="AQ1305" s="6">
        <f>ROUND(AO1305/(AO1305+AP1305),2)</f>
        <v>0.43</v>
      </c>
      <c r="AR1305" s="149">
        <v>7.6499999999999999E-2</v>
      </c>
      <c r="AS1305" s="149">
        <v>0.34</v>
      </c>
      <c r="AT1305" s="149">
        <v>0.4</v>
      </c>
      <c r="AU1305" s="149">
        <v>0.4</v>
      </c>
      <c r="AV1305" s="136">
        <v>399</v>
      </c>
      <c r="AW1305" s="136">
        <v>2662</v>
      </c>
      <c r="AX1305" s="136">
        <v>4400</v>
      </c>
      <c r="AY1305" s="136">
        <v>4400</v>
      </c>
      <c r="AZ1305" s="149">
        <v>7.6499999999999999E-2</v>
      </c>
      <c r="BA1305" s="149">
        <v>0.1598</v>
      </c>
      <c r="BB1305" s="149">
        <v>0.21060000000000001</v>
      </c>
      <c r="BC1305" s="149">
        <v>0.21060000000000001</v>
      </c>
      <c r="BD1305" s="138">
        <v>0</v>
      </c>
      <c r="BE1305" s="138"/>
      <c r="BF1305" s="138"/>
      <c r="BG1305" s="136">
        <v>0</v>
      </c>
      <c r="BH1305" s="6">
        <v>5.15</v>
      </c>
      <c r="BI1305" s="6">
        <v>5.15</v>
      </c>
      <c r="BJ1305" s="136">
        <v>32977</v>
      </c>
      <c r="BK1305" s="136">
        <v>8527</v>
      </c>
      <c r="BL1305" s="136">
        <v>693</v>
      </c>
      <c r="BM1305" s="136">
        <v>23757</v>
      </c>
      <c r="BN1305" s="238">
        <v>175513</v>
      </c>
      <c r="BO1305" s="136">
        <v>48803</v>
      </c>
      <c r="BP1305" s="136">
        <v>90916.05</v>
      </c>
      <c r="BQ1305" s="136">
        <v>19462.011600000002</v>
      </c>
      <c r="BR1305" s="136">
        <v>172292</v>
      </c>
      <c r="BS1305" s="136">
        <v>37267.474099999999</v>
      </c>
      <c r="BT1305" s="136">
        <v>5160.2021999999997</v>
      </c>
      <c r="BU1305" s="136">
        <v>52867</v>
      </c>
    </row>
    <row r="1306" spans="1:73">
      <c r="A1306" s="4" t="s">
        <v>100</v>
      </c>
      <c r="B1306" s="137">
        <v>30</v>
      </c>
      <c r="C1306" s="137">
        <v>2005</v>
      </c>
      <c r="D1306" s="190">
        <v>1298492</v>
      </c>
      <c r="E1306" s="141">
        <v>700026</v>
      </c>
      <c r="F1306" s="141">
        <v>25823</v>
      </c>
      <c r="G1306" s="191">
        <v>3.6</v>
      </c>
      <c r="H1306" s="211">
        <v>14.209669999999999</v>
      </c>
      <c r="I1306" s="211">
        <v>6.5257680000000002</v>
      </c>
      <c r="J1306" s="211">
        <v>1.791801</v>
      </c>
      <c r="K1306" s="145">
        <v>55924</v>
      </c>
      <c r="L1306" s="198">
        <v>5</v>
      </c>
      <c r="M1306" s="199">
        <v>1.6</v>
      </c>
      <c r="N1306" s="140">
        <v>53136817</v>
      </c>
      <c r="O1306" s="145">
        <v>15467</v>
      </c>
      <c r="P1306" s="145">
        <v>14114</v>
      </c>
      <c r="Q1306" s="145">
        <v>6144</v>
      </c>
      <c r="R1306" s="145">
        <v>52310</v>
      </c>
      <c r="S1306" s="145">
        <v>25198</v>
      </c>
      <c r="T1306" s="145">
        <v>556</v>
      </c>
      <c r="U1306" s="145">
        <v>625</v>
      </c>
      <c r="V1306" s="145">
        <v>688</v>
      </c>
      <c r="W1306" s="145">
        <v>149</v>
      </c>
      <c r="X1306" s="145">
        <v>274</v>
      </c>
      <c r="Y1306" s="145">
        <v>393</v>
      </c>
      <c r="Z1306" s="145">
        <v>499</v>
      </c>
      <c r="AA1306" s="136">
        <f>ROUND((T1306+X1306)-MAX(0.3*(T1306-134-388),0),0)</f>
        <v>820</v>
      </c>
      <c r="AB1306" s="136">
        <f>ROUND((U1306+Y1306)-MAX(0.3*(U1306-134-388),0),0)</f>
        <v>987</v>
      </c>
      <c r="AC1306" s="136">
        <f>ROUND((V1306+Z1306)-MAX(0.3*(V1306-134-388),0),0)</f>
        <v>1137</v>
      </c>
      <c r="AD1306" s="203">
        <v>1948</v>
      </c>
      <c r="AE1306" s="136">
        <v>579</v>
      </c>
      <c r="AF1306" s="136">
        <v>27</v>
      </c>
      <c r="AG1306" s="136">
        <f>SUM(AE1306:AF1306)</f>
        <v>606</v>
      </c>
      <c r="AH1306" s="136">
        <f>ROUND((AG1306+W1306)-MAX(0.3*(AG1306-134-388),0),0)</f>
        <v>730</v>
      </c>
      <c r="AI1306" s="136">
        <v>73</v>
      </c>
      <c r="AJ1306" s="197">
        <v>5.6</v>
      </c>
      <c r="AK1306" s="136">
        <v>1</v>
      </c>
      <c r="AL1306" s="136">
        <v>147</v>
      </c>
      <c r="AM1306" s="136">
        <v>250</v>
      </c>
      <c r="AN1306" s="6">
        <f>ROUND(AL1306/(AL1306+AM1306),2)</f>
        <v>0.37</v>
      </c>
      <c r="AO1306" s="136">
        <v>8</v>
      </c>
      <c r="AP1306" s="136">
        <v>16</v>
      </c>
      <c r="AQ1306" s="6">
        <f>ROUND(AO1306/(AO1306+AP1306),2)</f>
        <v>0.33</v>
      </c>
      <c r="AR1306" s="149">
        <v>7.6499999999999999E-2</v>
      </c>
      <c r="AS1306" s="149">
        <v>0.34</v>
      </c>
      <c r="AT1306" s="149">
        <v>0.4</v>
      </c>
      <c r="AU1306" s="149">
        <v>0.4</v>
      </c>
      <c r="AV1306" s="136">
        <v>399</v>
      </c>
      <c r="AW1306" s="136">
        <v>2662</v>
      </c>
      <c r="AX1306" s="136">
        <v>4400</v>
      </c>
      <c r="AY1306" s="136">
        <v>4400</v>
      </c>
      <c r="AZ1306" s="149">
        <v>7.6499999999999999E-2</v>
      </c>
      <c r="BA1306" s="149">
        <v>0.1598</v>
      </c>
      <c r="BB1306" s="149">
        <v>0.21060000000000001</v>
      </c>
      <c r="BC1306" s="149">
        <v>0.21060000000000001</v>
      </c>
      <c r="BD1306" s="138">
        <v>0</v>
      </c>
      <c r="BE1306" s="138"/>
      <c r="BF1306" s="138"/>
      <c r="BG1306" s="136">
        <v>0</v>
      </c>
      <c r="BH1306" s="6">
        <v>5.15</v>
      </c>
      <c r="BI1306" s="6">
        <v>5.15</v>
      </c>
      <c r="BJ1306" s="136">
        <v>13636</v>
      </c>
      <c r="BK1306" s="136">
        <v>869</v>
      </c>
      <c r="BL1306" s="136">
        <v>140</v>
      </c>
      <c r="BM1306" s="136">
        <v>12627</v>
      </c>
      <c r="BN1306" s="238">
        <v>108445</v>
      </c>
      <c r="BO1306" s="136">
        <v>16677</v>
      </c>
      <c r="BP1306" s="136">
        <v>22919.5442</v>
      </c>
      <c r="BQ1306" s="136">
        <v>7859.5203000000001</v>
      </c>
      <c r="BR1306" s="136">
        <v>113074</v>
      </c>
      <c r="BS1306" s="136">
        <v>8615.8731000000007</v>
      </c>
      <c r="BT1306" s="136">
        <v>1438.1398999999999</v>
      </c>
      <c r="BU1306" s="136">
        <v>18987</v>
      </c>
    </row>
    <row r="1307" spans="1:73">
      <c r="A1307" s="4" t="s">
        <v>101</v>
      </c>
      <c r="B1307" s="137">
        <v>31</v>
      </c>
      <c r="C1307" s="137">
        <v>2005</v>
      </c>
      <c r="D1307" s="190">
        <v>8651974</v>
      </c>
      <c r="E1307" s="141">
        <v>4194895</v>
      </c>
      <c r="F1307" s="141">
        <v>196684</v>
      </c>
      <c r="G1307" s="191">
        <v>4.5</v>
      </c>
      <c r="H1307" s="211">
        <v>15.682079999999999</v>
      </c>
      <c r="I1307" s="211">
        <v>9.3456430000000008</v>
      </c>
      <c r="J1307" s="211">
        <v>1.8740019999999999</v>
      </c>
      <c r="K1307" s="145">
        <v>445238</v>
      </c>
      <c r="L1307" s="198">
        <v>112</v>
      </c>
      <c r="M1307" s="199">
        <v>4.9000000000000004</v>
      </c>
      <c r="N1307" s="140">
        <v>392400318</v>
      </c>
      <c r="O1307" s="145">
        <v>327082</v>
      </c>
      <c r="P1307" s="145">
        <v>105135</v>
      </c>
      <c r="Q1307" s="145">
        <v>43071</v>
      </c>
      <c r="R1307" s="145">
        <v>392416</v>
      </c>
      <c r="S1307" s="145">
        <v>186661</v>
      </c>
      <c r="T1307" s="145">
        <v>322</v>
      </c>
      <c r="U1307" s="145">
        <v>424</v>
      </c>
      <c r="V1307" s="145">
        <v>488</v>
      </c>
      <c r="W1307" s="145">
        <v>149</v>
      </c>
      <c r="X1307" s="145">
        <v>274</v>
      </c>
      <c r="Y1307" s="145">
        <v>393</v>
      </c>
      <c r="Z1307" s="145">
        <v>499</v>
      </c>
      <c r="AA1307" s="136">
        <f>ROUND((T1307+X1307)-MAX(0.3*(T1307-134-388),0),0)</f>
        <v>596</v>
      </c>
      <c r="AB1307" s="136">
        <f>ROUND((U1307+Y1307)-MAX(0.3*(U1307-134-388),0),0)</f>
        <v>817</v>
      </c>
      <c r="AC1307" s="136">
        <f>ROUND((V1307+Z1307)-MAX(0.3*(V1307-134-388),0),0)</f>
        <v>987</v>
      </c>
      <c r="AD1307" s="203">
        <v>14798.083333333334</v>
      </c>
      <c r="AE1307" s="136">
        <v>579</v>
      </c>
      <c r="AF1307" s="136">
        <v>31</v>
      </c>
      <c r="AG1307" s="136">
        <f>SUM(AE1307:AF1307)</f>
        <v>610</v>
      </c>
      <c r="AH1307" s="136">
        <f>ROUND((AG1307+W1307)-MAX(0.3*(AG1307-134-388),0),0)</f>
        <v>733</v>
      </c>
      <c r="AI1307" s="136">
        <v>592</v>
      </c>
      <c r="AJ1307" s="197">
        <v>6.8</v>
      </c>
      <c r="AK1307" s="136">
        <v>1</v>
      </c>
      <c r="AL1307" s="136">
        <v>47</v>
      </c>
      <c r="AM1307" s="136">
        <v>33</v>
      </c>
      <c r="AN1307" s="6">
        <f>ROUND(AL1307/(AL1307+AM1307),2)</f>
        <v>0.59</v>
      </c>
      <c r="AO1307" s="136">
        <v>22</v>
      </c>
      <c r="AP1307" s="136">
        <v>18</v>
      </c>
      <c r="AQ1307" s="6">
        <f>ROUND(AO1307/(AO1307+AP1307),2)</f>
        <v>0.55000000000000004</v>
      </c>
      <c r="AR1307" s="149">
        <v>7.6499999999999999E-2</v>
      </c>
      <c r="AS1307" s="149">
        <v>0.34</v>
      </c>
      <c r="AT1307" s="149">
        <v>0.4</v>
      </c>
      <c r="AU1307" s="149">
        <v>0.4</v>
      </c>
      <c r="AV1307" s="136">
        <v>399</v>
      </c>
      <c r="AW1307" s="136">
        <v>2662</v>
      </c>
      <c r="AX1307" s="136">
        <v>4400</v>
      </c>
      <c r="AY1307" s="136">
        <v>4400</v>
      </c>
      <c r="AZ1307" s="149">
        <v>7.6499999999999999E-2</v>
      </c>
      <c r="BA1307" s="149">
        <v>0.1598</v>
      </c>
      <c r="BB1307" s="149">
        <v>0.21060000000000001</v>
      </c>
      <c r="BC1307" s="149">
        <v>0.21060000000000001</v>
      </c>
      <c r="BD1307" s="138">
        <v>0.2</v>
      </c>
      <c r="BE1307" s="138"/>
      <c r="BF1307" s="138"/>
      <c r="BG1307" s="136">
        <v>1</v>
      </c>
      <c r="BH1307" s="6">
        <v>5.15</v>
      </c>
      <c r="BI1307" s="6">
        <v>6.15</v>
      </c>
      <c r="BJ1307" s="136">
        <v>152352</v>
      </c>
      <c r="BK1307" s="136">
        <v>33551</v>
      </c>
      <c r="BL1307" s="136">
        <v>994</v>
      </c>
      <c r="BM1307" s="136">
        <v>117807</v>
      </c>
      <c r="BN1307" s="238">
        <v>828922</v>
      </c>
      <c r="BO1307" s="136">
        <v>146888</v>
      </c>
      <c r="BP1307" s="136">
        <v>263394.3273</v>
      </c>
      <c r="BQ1307" s="136">
        <v>59917.151299999998</v>
      </c>
      <c r="BR1307" s="136">
        <v>629815</v>
      </c>
      <c r="BS1307" s="136">
        <v>102882.1443</v>
      </c>
      <c r="BT1307" s="136">
        <v>13186.092500000001</v>
      </c>
      <c r="BU1307" s="136">
        <v>141717</v>
      </c>
    </row>
    <row r="1308" spans="1:73">
      <c r="A1308" s="4" t="s">
        <v>102</v>
      </c>
      <c r="B1308" s="137">
        <v>32</v>
      </c>
      <c r="C1308" s="137">
        <v>2005</v>
      </c>
      <c r="D1308" s="190">
        <v>1932274</v>
      </c>
      <c r="E1308" s="141">
        <v>871248</v>
      </c>
      <c r="F1308" s="141">
        <v>46908</v>
      </c>
      <c r="G1308" s="191">
        <v>5.0999999999999996</v>
      </c>
      <c r="H1308" s="211">
        <v>30.862020000000001</v>
      </c>
      <c r="I1308" s="211">
        <v>19.98244</v>
      </c>
      <c r="J1308" s="211">
        <v>5.6977399999999996</v>
      </c>
      <c r="K1308" s="145">
        <v>74207</v>
      </c>
      <c r="L1308" s="198">
        <v>84</v>
      </c>
      <c r="M1308" s="199">
        <v>15.9</v>
      </c>
      <c r="N1308" s="140">
        <v>55562615</v>
      </c>
      <c r="O1308" s="145">
        <v>37141</v>
      </c>
      <c r="P1308" s="145">
        <v>45314</v>
      </c>
      <c r="Q1308" s="145">
        <v>17566</v>
      </c>
      <c r="R1308" s="145">
        <v>240637</v>
      </c>
      <c r="S1308" s="145">
        <v>93094</v>
      </c>
      <c r="T1308" s="145">
        <v>310</v>
      </c>
      <c r="U1308" s="145">
        <v>389</v>
      </c>
      <c r="V1308" s="145">
        <v>468</v>
      </c>
      <c r="W1308" s="145">
        <v>149</v>
      </c>
      <c r="X1308" s="145">
        <v>274</v>
      </c>
      <c r="Y1308" s="145">
        <v>393</v>
      </c>
      <c r="Z1308" s="145">
        <v>499</v>
      </c>
      <c r="AA1308" s="136">
        <f>ROUND((T1308+X1308)-MAX(0.3*(T1308-134-388),0),0)</f>
        <v>584</v>
      </c>
      <c r="AB1308" s="136">
        <f>ROUND((U1308+Y1308)-MAX(0.3*(U1308-134-388),0),0)</f>
        <v>782</v>
      </c>
      <c r="AC1308" s="136">
        <f>ROUND((V1308+Z1308)-MAX(0.3*(V1308-134-388),0),0)</f>
        <v>967</v>
      </c>
      <c r="AD1308" s="203">
        <v>5720.916666666667</v>
      </c>
      <c r="AE1308" s="136">
        <v>579</v>
      </c>
      <c r="AF1308" s="136">
        <v>0</v>
      </c>
      <c r="AG1308" s="136">
        <f>SUM(AE1308:AF1308)</f>
        <v>579</v>
      </c>
      <c r="AH1308" s="136">
        <f>ROUND((AG1308+W1308)-MAX(0.3*(AG1308-134-388),0),0)</f>
        <v>711</v>
      </c>
      <c r="AI1308" s="136">
        <v>347</v>
      </c>
      <c r="AJ1308" s="197">
        <v>17.899999999999999</v>
      </c>
      <c r="AK1308" s="136">
        <v>1</v>
      </c>
      <c r="AL1308" s="136">
        <v>42</v>
      </c>
      <c r="AM1308" s="136">
        <v>28</v>
      </c>
      <c r="AN1308" s="6">
        <f>ROUND(AL1308/(AL1308+AM1308),2)</f>
        <v>0.6</v>
      </c>
      <c r="AO1308" s="136">
        <v>24</v>
      </c>
      <c r="AP1308" s="136">
        <v>18</v>
      </c>
      <c r="AQ1308" s="6">
        <f>ROUND(AO1308/(AO1308+AP1308),2)</f>
        <v>0.56999999999999995</v>
      </c>
      <c r="AR1308" s="149">
        <v>7.6499999999999999E-2</v>
      </c>
      <c r="AS1308" s="149">
        <v>0.34</v>
      </c>
      <c r="AT1308" s="149">
        <v>0.4</v>
      </c>
      <c r="AU1308" s="149">
        <v>0.4</v>
      </c>
      <c r="AV1308" s="136">
        <v>399</v>
      </c>
      <c r="AW1308" s="136">
        <v>2662</v>
      </c>
      <c r="AX1308" s="136">
        <v>4400</v>
      </c>
      <c r="AY1308" s="136">
        <v>4400</v>
      </c>
      <c r="AZ1308" s="149">
        <v>7.6499999999999999E-2</v>
      </c>
      <c r="BA1308" s="149">
        <v>0.1598</v>
      </c>
      <c r="BB1308" s="149">
        <v>0.21060000000000001</v>
      </c>
      <c r="BC1308" s="149">
        <v>0.21060000000000001</v>
      </c>
      <c r="BD1308" s="138">
        <v>0</v>
      </c>
      <c r="BE1308" s="138"/>
      <c r="BF1308" s="138"/>
      <c r="BG1308" s="136">
        <v>0</v>
      </c>
      <c r="BH1308" s="6">
        <v>5.15</v>
      </c>
      <c r="BI1308" s="6">
        <v>5.15</v>
      </c>
      <c r="BJ1308" s="136">
        <v>53773</v>
      </c>
      <c r="BK1308" s="136">
        <v>8589</v>
      </c>
      <c r="BL1308" s="136">
        <v>491</v>
      </c>
      <c r="BM1308" s="136">
        <v>44693</v>
      </c>
      <c r="BN1308" s="238">
        <v>412709</v>
      </c>
      <c r="BO1308" s="136">
        <v>64216</v>
      </c>
      <c r="BP1308" s="136">
        <v>136539.38269999999</v>
      </c>
      <c r="BQ1308" s="136">
        <v>23252.223099999999</v>
      </c>
      <c r="BR1308" s="136">
        <v>211792</v>
      </c>
      <c r="BS1308" s="136">
        <v>75203.397700000001</v>
      </c>
      <c r="BT1308" s="136">
        <v>10247.6307</v>
      </c>
      <c r="BU1308" s="136">
        <v>102755</v>
      </c>
    </row>
    <row r="1309" spans="1:73">
      <c r="A1309" s="4" t="s">
        <v>103</v>
      </c>
      <c r="B1309" s="137">
        <v>33</v>
      </c>
      <c r="C1309" s="137">
        <v>2005</v>
      </c>
      <c r="D1309" s="190">
        <v>19132610</v>
      </c>
      <c r="E1309" s="141">
        <v>8986859</v>
      </c>
      <c r="F1309" s="141">
        <v>474007</v>
      </c>
      <c r="G1309" s="191">
        <v>5</v>
      </c>
      <c r="H1309" s="211">
        <v>18.164750000000002</v>
      </c>
      <c r="I1309" s="211">
        <v>10.556190000000001</v>
      </c>
      <c r="J1309" s="211">
        <v>2.614725</v>
      </c>
      <c r="K1309" s="145">
        <v>1025987</v>
      </c>
      <c r="L1309" s="198">
        <v>211</v>
      </c>
      <c r="M1309" s="199">
        <v>4.4000000000000004</v>
      </c>
      <c r="N1309" s="140">
        <v>793176071</v>
      </c>
      <c r="O1309" s="145">
        <v>1911080</v>
      </c>
      <c r="P1309" s="145">
        <v>323134</v>
      </c>
      <c r="Q1309" s="145">
        <v>141512</v>
      </c>
      <c r="R1309" s="145">
        <v>1754861</v>
      </c>
      <c r="S1309" s="145">
        <v>915703</v>
      </c>
      <c r="T1309" s="145">
        <v>501</v>
      </c>
      <c r="U1309" s="145">
        <v>691</v>
      </c>
      <c r="V1309" s="145">
        <v>825</v>
      </c>
      <c r="W1309" s="145">
        <v>149</v>
      </c>
      <c r="X1309" s="145">
        <v>274</v>
      </c>
      <c r="Y1309" s="145">
        <v>393</v>
      </c>
      <c r="Z1309" s="145">
        <v>499</v>
      </c>
      <c r="AA1309" s="136">
        <f>ROUND((T1309+X1309)-MAX(0.3*(T1309-134-388),0),0)</f>
        <v>775</v>
      </c>
      <c r="AB1309" s="136">
        <f>ROUND((U1309+Y1309)-MAX(0.3*(U1309-134-388),0),0)</f>
        <v>1033</v>
      </c>
      <c r="AC1309" s="136">
        <f>ROUND((V1309+Z1309)-MAX(0.3*(V1309-134-388),0),0)</f>
        <v>1233</v>
      </c>
      <c r="AD1309" s="203">
        <v>62947.166666666664</v>
      </c>
      <c r="AE1309" s="136">
        <v>579</v>
      </c>
      <c r="AF1309" s="136">
        <v>87</v>
      </c>
      <c r="AG1309" s="136">
        <f>SUM(AE1309:AF1309)</f>
        <v>666</v>
      </c>
      <c r="AH1309" s="136">
        <f>ROUND((AG1309+W1309)-MAX(0.3*(AG1309-134-388),0),0)</f>
        <v>772</v>
      </c>
      <c r="AI1309" s="136">
        <v>2760</v>
      </c>
      <c r="AJ1309" s="197">
        <v>14.5</v>
      </c>
      <c r="AK1309" s="136">
        <v>0</v>
      </c>
      <c r="AL1309" s="136">
        <v>104</v>
      </c>
      <c r="AM1309" s="136">
        <v>46</v>
      </c>
      <c r="AN1309" s="6">
        <f>ROUND(AL1309/(AL1309+AM1309),2)</f>
        <v>0.69</v>
      </c>
      <c r="AO1309" s="136">
        <v>28</v>
      </c>
      <c r="AP1309" s="136">
        <v>34</v>
      </c>
      <c r="AQ1309" s="6">
        <f>ROUND(AO1309/(AO1309+AP1309),2)</f>
        <v>0.45</v>
      </c>
      <c r="AR1309" s="149">
        <v>7.6499999999999999E-2</v>
      </c>
      <c r="AS1309" s="149">
        <v>0.34</v>
      </c>
      <c r="AT1309" s="149">
        <v>0.4</v>
      </c>
      <c r="AU1309" s="149">
        <v>0.4</v>
      </c>
      <c r="AV1309" s="136">
        <v>399</v>
      </c>
      <c r="AW1309" s="136">
        <v>2662</v>
      </c>
      <c r="AX1309" s="136">
        <v>4400</v>
      </c>
      <c r="AY1309" s="136">
        <v>4400</v>
      </c>
      <c r="AZ1309" s="149">
        <v>7.6499999999999999E-2</v>
      </c>
      <c r="BA1309" s="149">
        <v>0.1598</v>
      </c>
      <c r="BB1309" s="149">
        <v>0.21060000000000001</v>
      </c>
      <c r="BC1309" s="149">
        <v>0.21060000000000001</v>
      </c>
      <c r="BD1309" s="138">
        <v>0.3</v>
      </c>
      <c r="BE1309" s="138"/>
      <c r="BF1309" s="138"/>
      <c r="BG1309" s="136">
        <v>1</v>
      </c>
      <c r="BH1309" s="6">
        <v>5.15</v>
      </c>
      <c r="BI1309" s="6">
        <v>6</v>
      </c>
      <c r="BJ1309" s="136">
        <v>635079</v>
      </c>
      <c r="BK1309" s="136">
        <v>134506</v>
      </c>
      <c r="BL1309" s="136">
        <v>3015</v>
      </c>
      <c r="BM1309" s="136">
        <v>497558</v>
      </c>
      <c r="BN1309" s="238">
        <v>4185741</v>
      </c>
      <c r="BO1309" s="136">
        <v>482807</v>
      </c>
      <c r="BP1309" s="136">
        <v>984233.30169999995</v>
      </c>
      <c r="BQ1309" s="136">
        <v>167383.95300000001</v>
      </c>
      <c r="BR1309" s="136">
        <v>1823454</v>
      </c>
      <c r="BS1309" s="136">
        <v>380400.43339999998</v>
      </c>
      <c r="BT1309" s="136">
        <v>43783.731500000002</v>
      </c>
      <c r="BU1309" s="136">
        <v>514762</v>
      </c>
    </row>
    <row r="1310" spans="1:73">
      <c r="A1310" s="4" t="s">
        <v>104</v>
      </c>
      <c r="B1310" s="137">
        <v>34</v>
      </c>
      <c r="C1310" s="137">
        <v>2005</v>
      </c>
      <c r="D1310" s="190">
        <v>8705407</v>
      </c>
      <c r="E1310" s="141">
        <v>4091039</v>
      </c>
      <c r="F1310" s="141">
        <v>226389</v>
      </c>
      <c r="G1310" s="191">
        <v>5.2</v>
      </c>
      <c r="H1310" s="211">
        <v>22.946210000000001</v>
      </c>
      <c r="I1310" s="211">
        <v>12.23349</v>
      </c>
      <c r="J1310" s="211">
        <v>3.0385900000000001</v>
      </c>
      <c r="K1310" s="145">
        <v>357241</v>
      </c>
      <c r="L1310" s="198">
        <v>180</v>
      </c>
      <c r="M1310" s="199">
        <v>7.8</v>
      </c>
      <c r="N1310" s="140">
        <v>280648703</v>
      </c>
      <c r="O1310" s="145">
        <v>93927</v>
      </c>
      <c r="P1310" s="145">
        <v>67644</v>
      </c>
      <c r="Q1310" s="145">
        <v>33773</v>
      </c>
      <c r="R1310" s="145">
        <v>799747</v>
      </c>
      <c r="S1310" s="145">
        <v>343397</v>
      </c>
      <c r="T1310" s="145">
        <v>236</v>
      </c>
      <c r="U1310" s="145">
        <v>272</v>
      </c>
      <c r="V1310" s="145">
        <v>297</v>
      </c>
      <c r="W1310" s="145">
        <v>149</v>
      </c>
      <c r="X1310" s="145">
        <v>274</v>
      </c>
      <c r="Y1310" s="145">
        <v>393</v>
      </c>
      <c r="Z1310" s="145">
        <v>499</v>
      </c>
      <c r="AA1310" s="136">
        <f>ROUND((T1310+X1310)-MAX(0.3*(T1310-134-388),0),0)</f>
        <v>510</v>
      </c>
      <c r="AB1310" s="136">
        <f>ROUND((U1310+Y1310)-MAX(0.3*(U1310-134-388),0),0)</f>
        <v>665</v>
      </c>
      <c r="AC1310" s="136">
        <f>ROUND((V1310+Z1310)-MAX(0.3*(V1310-134-388),0),0)</f>
        <v>796</v>
      </c>
      <c r="AD1310" s="203">
        <v>20134.416666666668</v>
      </c>
      <c r="AE1310" s="136">
        <v>579</v>
      </c>
      <c r="AF1310" s="136">
        <v>0</v>
      </c>
      <c r="AG1310" s="136">
        <f>SUM(AE1310:AF1310)</f>
        <v>579</v>
      </c>
      <c r="AH1310" s="136">
        <f>ROUND((AG1310+W1310)-MAX(0.3*(AG1310-134-388),0),0)</f>
        <v>711</v>
      </c>
      <c r="AI1310" s="136">
        <v>1115</v>
      </c>
      <c r="AJ1310" s="197">
        <v>13.1</v>
      </c>
      <c r="AK1310" s="136">
        <v>1</v>
      </c>
      <c r="AL1310" s="136">
        <v>63</v>
      </c>
      <c r="AM1310" s="136">
        <v>57</v>
      </c>
      <c r="AN1310" s="6">
        <f>ROUND(AL1310/(AL1310+AM1310),2)</f>
        <v>0.53</v>
      </c>
      <c r="AO1310" s="136">
        <v>29</v>
      </c>
      <c r="AP1310" s="136">
        <v>21</v>
      </c>
      <c r="AQ1310" s="6">
        <f>ROUND(AO1310/(AO1310+AP1310),2)</f>
        <v>0.57999999999999996</v>
      </c>
      <c r="AR1310" s="149">
        <v>7.6499999999999999E-2</v>
      </c>
      <c r="AS1310" s="149">
        <v>0.34</v>
      </c>
      <c r="AT1310" s="149">
        <v>0.4</v>
      </c>
      <c r="AU1310" s="149">
        <v>0.4</v>
      </c>
      <c r="AV1310" s="136">
        <v>399</v>
      </c>
      <c r="AW1310" s="136">
        <v>2662</v>
      </c>
      <c r="AX1310" s="136">
        <v>4400</v>
      </c>
      <c r="AY1310" s="136">
        <v>4400</v>
      </c>
      <c r="AZ1310" s="149">
        <v>7.6499999999999999E-2</v>
      </c>
      <c r="BA1310" s="149">
        <v>0.1598</v>
      </c>
      <c r="BB1310" s="149">
        <v>0.21060000000000001</v>
      </c>
      <c r="BC1310" s="149">
        <v>0.21060000000000001</v>
      </c>
      <c r="BD1310" s="138">
        <v>0</v>
      </c>
      <c r="BE1310" s="138"/>
      <c r="BF1310" s="138"/>
      <c r="BG1310" s="136">
        <v>0</v>
      </c>
      <c r="BH1310" s="6">
        <v>5.15</v>
      </c>
      <c r="BI1310" s="6">
        <v>5.15</v>
      </c>
      <c r="BJ1310" s="136">
        <v>199270</v>
      </c>
      <c r="BK1310" s="136">
        <v>25384</v>
      </c>
      <c r="BL1310" s="136">
        <v>1801</v>
      </c>
      <c r="BM1310" s="136">
        <v>172085</v>
      </c>
      <c r="BN1310" s="238">
        <v>1233106</v>
      </c>
      <c r="BO1310" s="136">
        <v>225252</v>
      </c>
      <c r="BP1310" s="136">
        <v>456849.30190000002</v>
      </c>
      <c r="BQ1310" s="136">
        <v>88419.983900000007</v>
      </c>
      <c r="BR1310" s="136">
        <v>915560</v>
      </c>
      <c r="BS1310" s="136">
        <v>243885.1501</v>
      </c>
      <c r="BT1310" s="136">
        <v>31224.5815</v>
      </c>
      <c r="BU1310" s="136">
        <v>343329</v>
      </c>
    </row>
    <row r="1311" spans="1:73">
      <c r="A1311" s="4" t="s">
        <v>105</v>
      </c>
      <c r="B1311" s="137">
        <v>35</v>
      </c>
      <c r="C1311" s="137">
        <v>2005</v>
      </c>
      <c r="D1311" s="190">
        <v>646089</v>
      </c>
      <c r="E1311" s="141">
        <v>343508</v>
      </c>
      <c r="F1311" s="141">
        <v>12037</v>
      </c>
      <c r="G1311" s="191">
        <v>3.4</v>
      </c>
      <c r="H1311" s="211">
        <v>12.74194</v>
      </c>
      <c r="I1311" s="211">
        <v>6.5005179999999996</v>
      </c>
      <c r="J1311" s="211">
        <v>1.4233929999999999</v>
      </c>
      <c r="K1311" s="145">
        <v>25018</v>
      </c>
      <c r="L1311" s="198">
        <v>9</v>
      </c>
      <c r="M1311" s="199">
        <v>5.7</v>
      </c>
      <c r="N1311" s="140">
        <v>20365614</v>
      </c>
      <c r="O1311" s="145">
        <v>152360</v>
      </c>
      <c r="P1311" s="145">
        <v>7334</v>
      </c>
      <c r="Q1311" s="145">
        <v>2856</v>
      </c>
      <c r="R1311" s="145">
        <v>42204</v>
      </c>
      <c r="S1311" s="145">
        <v>18927</v>
      </c>
      <c r="T1311" s="145">
        <v>378</v>
      </c>
      <c r="U1311" s="145">
        <v>477</v>
      </c>
      <c r="V1311" s="145">
        <v>573</v>
      </c>
      <c r="W1311" s="145">
        <v>149</v>
      </c>
      <c r="X1311" s="145">
        <v>274</v>
      </c>
      <c r="Y1311" s="145">
        <v>393</v>
      </c>
      <c r="Z1311" s="145">
        <v>499</v>
      </c>
      <c r="AA1311" s="136">
        <f>ROUND((T1311+X1311)-MAX(0.3*(T1311-134-388),0),0)</f>
        <v>652</v>
      </c>
      <c r="AB1311" s="136">
        <f>ROUND((U1311+Y1311)-MAX(0.3*(U1311-134-388),0),0)</f>
        <v>870</v>
      </c>
      <c r="AC1311" s="136">
        <f>ROUND((V1311+Z1311)-MAX(0.3*(V1311-134-388),0),0)</f>
        <v>1057</v>
      </c>
      <c r="AD1311" s="203">
        <v>706.25</v>
      </c>
      <c r="AE1311" s="136">
        <v>579</v>
      </c>
      <c r="AF1311" s="136">
        <v>0</v>
      </c>
      <c r="AG1311" s="136">
        <f>SUM(AE1311:AF1311)</f>
        <v>579</v>
      </c>
      <c r="AH1311" s="136">
        <f>ROUND((AG1311+W1311)-MAX(0.3*(AG1311-134-388),0),0)</f>
        <v>711</v>
      </c>
      <c r="AI1311" s="136">
        <v>70</v>
      </c>
      <c r="AJ1311" s="197">
        <v>11.2</v>
      </c>
      <c r="AK1311" s="136">
        <v>0</v>
      </c>
      <c r="AL1311" s="136">
        <v>27</v>
      </c>
      <c r="AM1311" s="136">
        <v>67</v>
      </c>
      <c r="AN1311" s="6">
        <f>ROUND(AL1311/(AL1311+AM1311),2)</f>
        <v>0.28999999999999998</v>
      </c>
      <c r="AO1311" s="136">
        <v>15</v>
      </c>
      <c r="AP1311" s="136">
        <v>32</v>
      </c>
      <c r="AQ1311" s="6">
        <f>ROUND(AO1311/(AO1311+AP1311),2)</f>
        <v>0.32</v>
      </c>
      <c r="AR1311" s="149">
        <v>7.6499999999999999E-2</v>
      </c>
      <c r="AS1311" s="149">
        <v>0.34</v>
      </c>
      <c r="AT1311" s="149">
        <v>0.4</v>
      </c>
      <c r="AU1311" s="149">
        <v>0.4</v>
      </c>
      <c r="AV1311" s="136">
        <v>399</v>
      </c>
      <c r="AW1311" s="136">
        <v>2662</v>
      </c>
      <c r="AX1311" s="136">
        <v>4400</v>
      </c>
      <c r="AY1311" s="136">
        <v>4400</v>
      </c>
      <c r="AZ1311" s="149">
        <v>7.6499999999999999E-2</v>
      </c>
      <c r="BA1311" s="149">
        <v>0.1598</v>
      </c>
      <c r="BB1311" s="149">
        <v>0.21060000000000001</v>
      </c>
      <c r="BC1311" s="149">
        <v>0.21060000000000001</v>
      </c>
      <c r="BD1311" s="138">
        <v>0</v>
      </c>
      <c r="BE1311" s="138"/>
      <c r="BF1311" s="138"/>
      <c r="BG1311" s="136">
        <v>0</v>
      </c>
      <c r="BH1311" s="6">
        <v>5.15</v>
      </c>
      <c r="BI1311" s="6">
        <v>5.15</v>
      </c>
      <c r="BJ1311" s="136">
        <v>7917</v>
      </c>
      <c r="BK1311" s="136">
        <v>971</v>
      </c>
      <c r="BL1311" s="136">
        <v>76</v>
      </c>
      <c r="BM1311" s="136">
        <v>6870</v>
      </c>
      <c r="BN1311" s="238">
        <v>53919</v>
      </c>
      <c r="BO1311" s="136">
        <v>14248</v>
      </c>
      <c r="BP1311" s="136">
        <v>20304.065200000001</v>
      </c>
      <c r="BQ1311" s="136">
        <v>6878.2637000000004</v>
      </c>
      <c r="BR1311" s="136">
        <v>78418</v>
      </c>
      <c r="BS1311" s="136">
        <v>8706.2582999999995</v>
      </c>
      <c r="BT1311" s="136">
        <v>1594.3225</v>
      </c>
      <c r="BU1311" s="136">
        <v>16419</v>
      </c>
    </row>
    <row r="1312" spans="1:73">
      <c r="A1312" s="4" t="s">
        <v>106</v>
      </c>
      <c r="B1312" s="137">
        <v>36</v>
      </c>
      <c r="C1312" s="137">
        <v>2005</v>
      </c>
      <c r="D1312" s="190">
        <v>11463320</v>
      </c>
      <c r="E1312" s="141">
        <v>5541082</v>
      </c>
      <c r="F1312" s="141">
        <v>348964</v>
      </c>
      <c r="G1312" s="191">
        <v>5.9</v>
      </c>
      <c r="H1312" s="211">
        <v>22.412389999999998</v>
      </c>
      <c r="I1312" s="211">
        <v>14.453480000000001</v>
      </c>
      <c r="J1312" s="211">
        <v>4.1697660000000001</v>
      </c>
      <c r="K1312" s="145">
        <v>466610</v>
      </c>
      <c r="L1312" s="198">
        <v>139</v>
      </c>
      <c r="M1312" s="199">
        <v>4.9000000000000004</v>
      </c>
      <c r="N1312" s="140">
        <v>372826780</v>
      </c>
      <c r="O1312" s="145">
        <v>1972863</v>
      </c>
      <c r="P1312" s="145">
        <v>179422</v>
      </c>
      <c r="Q1312" s="145">
        <v>82597</v>
      </c>
      <c r="R1312" s="145">
        <v>1007172</v>
      </c>
      <c r="S1312" s="145">
        <v>448524</v>
      </c>
      <c r="T1312" s="145">
        <v>305</v>
      </c>
      <c r="U1312" s="145">
        <v>373</v>
      </c>
      <c r="V1312" s="145">
        <v>461</v>
      </c>
      <c r="W1312" s="145">
        <v>149</v>
      </c>
      <c r="X1312" s="145">
        <v>274</v>
      </c>
      <c r="Y1312" s="145">
        <v>393</v>
      </c>
      <c r="Z1312" s="145">
        <v>499</v>
      </c>
      <c r="AA1312" s="136">
        <f>ROUND((T1312+X1312)-MAX(0.3*(T1312-134-388),0),0)</f>
        <v>579</v>
      </c>
      <c r="AB1312" s="136">
        <f>ROUND((U1312+Y1312)-MAX(0.3*(U1312-134-388),0),0)</f>
        <v>766</v>
      </c>
      <c r="AC1312" s="136">
        <f>ROUND((V1312+Z1312)-MAX(0.3*(V1312-134-388),0),0)</f>
        <v>960</v>
      </c>
      <c r="AD1312" s="203">
        <v>43241</v>
      </c>
      <c r="AE1312" s="136">
        <v>579</v>
      </c>
      <c r="AF1312" s="136">
        <v>0</v>
      </c>
      <c r="AG1312" s="136">
        <f>SUM(AE1312:AF1312)</f>
        <v>579</v>
      </c>
      <c r="AH1312" s="136">
        <f>ROUND((AG1312+W1312)-MAX(0.3*(AG1312-134-388),0),0)</f>
        <v>711</v>
      </c>
      <c r="AI1312" s="136">
        <v>1392</v>
      </c>
      <c r="AJ1312" s="197">
        <v>12.3</v>
      </c>
      <c r="AK1312" s="136">
        <v>0</v>
      </c>
      <c r="AL1312" s="136">
        <v>40</v>
      </c>
      <c r="AM1312" s="136">
        <v>59</v>
      </c>
      <c r="AN1312" s="6">
        <f>ROUND(AL1312/(AL1312+AM1312),2)</f>
        <v>0.4</v>
      </c>
      <c r="AO1312" s="136">
        <v>11</v>
      </c>
      <c r="AP1312" s="136">
        <v>22</v>
      </c>
      <c r="AQ1312" s="6">
        <f>ROUND(AO1312/(AO1312+AP1312),2)</f>
        <v>0.33</v>
      </c>
      <c r="AR1312" s="149">
        <v>7.6499999999999999E-2</v>
      </c>
      <c r="AS1312" s="149">
        <v>0.34</v>
      </c>
      <c r="AT1312" s="149">
        <v>0.4</v>
      </c>
      <c r="AU1312" s="149">
        <v>0.4</v>
      </c>
      <c r="AV1312" s="136">
        <v>399</v>
      </c>
      <c r="AW1312" s="136">
        <v>2662</v>
      </c>
      <c r="AX1312" s="136">
        <v>4400</v>
      </c>
      <c r="AY1312" s="136">
        <v>4400</v>
      </c>
      <c r="AZ1312" s="149">
        <v>7.6499999999999999E-2</v>
      </c>
      <c r="BA1312" s="149">
        <v>0.1598</v>
      </c>
      <c r="BB1312" s="149">
        <v>0.21060000000000001</v>
      </c>
      <c r="BC1312" s="149">
        <v>0.21060000000000001</v>
      </c>
      <c r="BD1312" s="138">
        <v>0</v>
      </c>
      <c r="BE1312" s="138"/>
      <c r="BF1312" s="138"/>
      <c r="BG1312" s="136">
        <v>0</v>
      </c>
      <c r="BH1312" s="6">
        <v>5.15</v>
      </c>
      <c r="BI1312" s="6">
        <v>4.25</v>
      </c>
      <c r="BJ1312" s="136">
        <v>250283</v>
      </c>
      <c r="BK1312" s="136">
        <v>15242</v>
      </c>
      <c r="BL1312" s="136">
        <v>1930</v>
      </c>
      <c r="BM1312" s="136">
        <v>233111</v>
      </c>
      <c r="BN1312" s="238">
        <v>1716021</v>
      </c>
      <c r="BO1312" s="136">
        <v>272632</v>
      </c>
      <c r="BP1312" s="136">
        <v>430494.9596</v>
      </c>
      <c r="BQ1312" s="136">
        <v>85320.528300000005</v>
      </c>
      <c r="BR1312" s="136">
        <v>1060938</v>
      </c>
      <c r="BS1312" s="136">
        <v>180285.53020000001</v>
      </c>
      <c r="BT1312" s="136">
        <v>17060.099600000001</v>
      </c>
      <c r="BU1312" s="136">
        <v>242114</v>
      </c>
    </row>
    <row r="1313" spans="1:73">
      <c r="A1313" s="4" t="s">
        <v>107</v>
      </c>
      <c r="B1313" s="137">
        <v>37</v>
      </c>
      <c r="C1313" s="137">
        <v>2005</v>
      </c>
      <c r="D1313" s="190">
        <v>3548597</v>
      </c>
      <c r="E1313" s="141">
        <v>1627110</v>
      </c>
      <c r="F1313" s="141">
        <v>76183</v>
      </c>
      <c r="G1313" s="191">
        <v>4.5</v>
      </c>
      <c r="H1313" s="211">
        <v>25.814430000000002</v>
      </c>
      <c r="I1313" s="211">
        <v>15.04726</v>
      </c>
      <c r="J1313" s="211">
        <v>4.1233180000000003</v>
      </c>
      <c r="K1313" s="145">
        <v>126206</v>
      </c>
      <c r="L1313" s="198">
        <v>55</v>
      </c>
      <c r="M1313" s="199">
        <v>6.2</v>
      </c>
      <c r="N1313" s="140">
        <v>110225753</v>
      </c>
      <c r="O1313" s="145">
        <v>337143</v>
      </c>
      <c r="P1313" s="145">
        <v>27876</v>
      </c>
      <c r="Q1313" s="145">
        <v>12073</v>
      </c>
      <c r="R1313" s="145">
        <v>424402</v>
      </c>
      <c r="S1313" s="145">
        <v>172837</v>
      </c>
      <c r="T1313" s="145">
        <v>225</v>
      </c>
      <c r="U1313" s="145">
        <v>292</v>
      </c>
      <c r="V1313" s="145">
        <v>361</v>
      </c>
      <c r="W1313" s="145">
        <v>149</v>
      </c>
      <c r="X1313" s="145">
        <v>274</v>
      </c>
      <c r="Y1313" s="145">
        <v>393</v>
      </c>
      <c r="Z1313" s="145">
        <v>499</v>
      </c>
      <c r="AA1313" s="136">
        <f>ROUND((T1313+X1313)-MAX(0.3*(T1313-134-388),0),0)</f>
        <v>499</v>
      </c>
      <c r="AB1313" s="136">
        <f>ROUND((U1313+Y1313)-MAX(0.3*(U1313-134-388),0),0)</f>
        <v>685</v>
      </c>
      <c r="AC1313" s="136">
        <f>ROUND((V1313+Z1313)-MAX(0.3*(V1313-134-388),0),0)</f>
        <v>860</v>
      </c>
      <c r="AD1313" s="203">
        <v>6400.916666666667</v>
      </c>
      <c r="AE1313" s="136">
        <v>579</v>
      </c>
      <c r="AF1313" s="136">
        <v>48</v>
      </c>
      <c r="AG1313" s="136">
        <f>SUM(AE1313:AF1313)</f>
        <v>627</v>
      </c>
      <c r="AH1313" s="136">
        <f>ROUND((AG1313+W1313)-MAX(0.3*(AG1313-134-388),0),0)</f>
        <v>745</v>
      </c>
      <c r="AI1313" s="136">
        <v>543</v>
      </c>
      <c r="AJ1313" s="197">
        <v>15.6</v>
      </c>
      <c r="AK1313" s="136">
        <v>1</v>
      </c>
      <c r="AL1313" s="136">
        <v>44</v>
      </c>
      <c r="AM1313" s="136">
        <v>57</v>
      </c>
      <c r="AN1313" s="6">
        <f>ROUND(AL1313/(AL1313+AM1313),2)</f>
        <v>0.44</v>
      </c>
      <c r="AO1313" s="136">
        <v>26</v>
      </c>
      <c r="AP1313" s="136">
        <v>22</v>
      </c>
      <c r="AQ1313" s="6">
        <f>ROUND(AO1313/(AO1313+AP1313),2)</f>
        <v>0.54</v>
      </c>
      <c r="AR1313" s="149">
        <v>7.6499999999999999E-2</v>
      </c>
      <c r="AS1313" s="149">
        <v>0.34</v>
      </c>
      <c r="AT1313" s="149">
        <v>0.4</v>
      </c>
      <c r="AU1313" s="149">
        <v>0.4</v>
      </c>
      <c r="AV1313" s="136">
        <v>399</v>
      </c>
      <c r="AW1313" s="136">
        <v>2662</v>
      </c>
      <c r="AX1313" s="136">
        <v>4400</v>
      </c>
      <c r="AY1313" s="136">
        <v>4400</v>
      </c>
      <c r="AZ1313" s="149">
        <v>7.6499999999999999E-2</v>
      </c>
      <c r="BA1313" s="149">
        <v>0.1598</v>
      </c>
      <c r="BB1313" s="149">
        <v>0.21060000000000001</v>
      </c>
      <c r="BC1313" s="149">
        <v>0.21060000000000001</v>
      </c>
      <c r="BD1313" s="138">
        <v>0.05</v>
      </c>
      <c r="BE1313" s="138"/>
      <c r="BF1313" s="138"/>
      <c r="BG1313" s="136">
        <v>1</v>
      </c>
      <c r="BH1313" s="6">
        <v>5.15</v>
      </c>
      <c r="BI1313" s="6">
        <v>5.15</v>
      </c>
      <c r="BJ1313" s="136">
        <v>79564</v>
      </c>
      <c r="BK1313" s="136">
        <v>8066</v>
      </c>
      <c r="BL1313" s="136">
        <v>791</v>
      </c>
      <c r="BM1313" s="136">
        <v>70707</v>
      </c>
      <c r="BN1313" s="238">
        <v>557786</v>
      </c>
      <c r="BO1313" s="136">
        <v>119779</v>
      </c>
      <c r="BP1313" s="136">
        <v>216104.71960000001</v>
      </c>
      <c r="BQ1313" s="136">
        <v>45146.431700000001</v>
      </c>
      <c r="BR1313" s="136">
        <v>402917</v>
      </c>
      <c r="BS1313" s="136">
        <v>124522.3475</v>
      </c>
      <c r="BT1313" s="136">
        <v>18433.055499999999</v>
      </c>
      <c r="BU1313" s="136">
        <v>176011</v>
      </c>
    </row>
    <row r="1314" spans="1:73">
      <c r="A1314" s="4" t="s">
        <v>108</v>
      </c>
      <c r="B1314" s="137">
        <v>38</v>
      </c>
      <c r="C1314" s="137">
        <v>2005</v>
      </c>
      <c r="D1314" s="190">
        <v>3613202</v>
      </c>
      <c r="E1314" s="141">
        <v>1731845</v>
      </c>
      <c r="F1314" s="141">
        <v>113916</v>
      </c>
      <c r="G1314" s="191">
        <v>6.2</v>
      </c>
      <c r="H1314" s="211">
        <v>22.763290000000001</v>
      </c>
      <c r="I1314" s="211">
        <v>14.62743</v>
      </c>
      <c r="J1314" s="211">
        <v>2.525658</v>
      </c>
      <c r="K1314" s="145">
        <v>147752</v>
      </c>
      <c r="L1314" s="198">
        <v>71</v>
      </c>
      <c r="M1314" s="199">
        <v>7.7</v>
      </c>
      <c r="N1314" s="140">
        <v>117144304</v>
      </c>
      <c r="O1314" s="145">
        <v>649646</v>
      </c>
      <c r="P1314" s="145">
        <v>44432</v>
      </c>
      <c r="Q1314" s="145">
        <v>19488</v>
      </c>
      <c r="R1314" s="145">
        <v>429358</v>
      </c>
      <c r="S1314" s="145">
        <v>218297</v>
      </c>
      <c r="T1314" s="145">
        <v>395</v>
      </c>
      <c r="U1314" s="145">
        <v>460</v>
      </c>
      <c r="V1314" s="145">
        <v>565</v>
      </c>
      <c r="W1314" s="145">
        <v>149</v>
      </c>
      <c r="X1314" s="145">
        <v>274</v>
      </c>
      <c r="Y1314" s="145">
        <v>393</v>
      </c>
      <c r="Z1314" s="145">
        <v>499</v>
      </c>
      <c r="AA1314" s="136">
        <f>ROUND((T1314+X1314)-MAX(0.3*(T1314-134-388),0),0)</f>
        <v>669</v>
      </c>
      <c r="AB1314" s="136">
        <f>ROUND((U1314+Y1314)-MAX(0.3*(U1314-134-388),0),0)</f>
        <v>853</v>
      </c>
      <c r="AC1314" s="136">
        <f>ROUND((V1314+Z1314)-MAX(0.3*(V1314-134-388),0),0)</f>
        <v>1051</v>
      </c>
      <c r="AD1314" s="203">
        <v>8780.8333333333339</v>
      </c>
      <c r="AE1314" s="136">
        <v>579</v>
      </c>
      <c r="AF1314" s="136">
        <v>2</v>
      </c>
      <c r="AG1314" s="136">
        <f>SUM(AE1314:AF1314)</f>
        <v>581</v>
      </c>
      <c r="AH1314" s="136">
        <f>ROUND((AG1314+W1314)-MAX(0.3*(AG1314-134-388),0),0)</f>
        <v>712</v>
      </c>
      <c r="AI1314" s="136">
        <v>436</v>
      </c>
      <c r="AJ1314" s="197">
        <v>12</v>
      </c>
      <c r="AK1314" s="136">
        <v>1</v>
      </c>
      <c r="AL1314" s="136">
        <v>27</v>
      </c>
      <c r="AM1314" s="136">
        <v>33</v>
      </c>
      <c r="AN1314" s="6">
        <f>ROUND(AL1314/(AL1314+AM1314),2)</f>
        <v>0.45</v>
      </c>
      <c r="AO1314" s="136">
        <v>18</v>
      </c>
      <c r="AP1314" s="136">
        <v>12</v>
      </c>
      <c r="AQ1314" s="6">
        <f>ROUND(AO1314/(AO1314+AP1314),2)</f>
        <v>0.6</v>
      </c>
      <c r="AR1314" s="149">
        <v>7.6499999999999999E-2</v>
      </c>
      <c r="AS1314" s="149">
        <v>0.34</v>
      </c>
      <c r="AT1314" s="149">
        <v>0.4</v>
      </c>
      <c r="AU1314" s="149">
        <v>0.4</v>
      </c>
      <c r="AV1314" s="136">
        <v>399</v>
      </c>
      <c r="AW1314" s="136">
        <v>2662</v>
      </c>
      <c r="AX1314" s="136">
        <v>4400</v>
      </c>
      <c r="AY1314" s="136">
        <v>4400</v>
      </c>
      <c r="AZ1314" s="149">
        <v>7.6499999999999999E-2</v>
      </c>
      <c r="BA1314" s="149">
        <v>0.1598</v>
      </c>
      <c r="BB1314" s="149">
        <v>0.21060000000000001</v>
      </c>
      <c r="BC1314" s="149">
        <v>0.21060000000000001</v>
      </c>
      <c r="BD1314" s="138">
        <v>0.05</v>
      </c>
      <c r="BE1314" s="138"/>
      <c r="BF1314" s="138"/>
      <c r="BG1314" s="136">
        <v>1</v>
      </c>
      <c r="BH1314" s="6">
        <v>5.15</v>
      </c>
      <c r="BI1314" s="6">
        <v>7.25</v>
      </c>
      <c r="BJ1314" s="136">
        <v>60557</v>
      </c>
      <c r="BK1314" s="136">
        <v>7772</v>
      </c>
      <c r="BL1314" s="136">
        <v>670</v>
      </c>
      <c r="BM1314" s="136">
        <v>52115</v>
      </c>
      <c r="BN1314" s="238">
        <v>405017</v>
      </c>
      <c r="BO1314" s="136">
        <v>102793</v>
      </c>
      <c r="BP1314" s="136">
        <v>148921.4258</v>
      </c>
      <c r="BQ1314" s="136">
        <v>31806.836299999999</v>
      </c>
      <c r="BR1314" s="136">
        <v>291326</v>
      </c>
      <c r="BS1314" s="136">
        <v>88584.168000000005</v>
      </c>
      <c r="BT1314" s="136">
        <v>12462.241</v>
      </c>
      <c r="BU1314" s="136">
        <v>128404</v>
      </c>
    </row>
    <row r="1315" spans="1:73">
      <c r="A1315" s="4" t="s">
        <v>109</v>
      </c>
      <c r="B1315" s="137">
        <v>39</v>
      </c>
      <c r="C1315" s="137">
        <v>2005</v>
      </c>
      <c r="D1315" s="190">
        <v>12449990</v>
      </c>
      <c r="E1315" s="141">
        <v>5940570</v>
      </c>
      <c r="F1315" s="141">
        <v>310832</v>
      </c>
      <c r="G1315" s="191">
        <v>5</v>
      </c>
      <c r="H1315" s="211">
        <v>18.687380000000001</v>
      </c>
      <c r="I1315" s="211">
        <v>10.305910000000001</v>
      </c>
      <c r="J1315" s="211">
        <v>2.9527429999999999</v>
      </c>
      <c r="K1315" s="145">
        <v>507485</v>
      </c>
      <c r="L1315" s="198">
        <v>149</v>
      </c>
      <c r="M1315" s="199">
        <v>5</v>
      </c>
      <c r="N1315" s="140">
        <v>451274953</v>
      </c>
      <c r="O1315" s="145">
        <v>339611</v>
      </c>
      <c r="P1315" s="145">
        <v>253352</v>
      </c>
      <c r="Q1315" s="145">
        <v>96635</v>
      </c>
      <c r="R1315" s="145">
        <v>1042809</v>
      </c>
      <c r="S1315" s="145">
        <v>471960</v>
      </c>
      <c r="T1315" s="145">
        <v>330</v>
      </c>
      <c r="U1315" s="145">
        <v>421</v>
      </c>
      <c r="V1315" s="145">
        <v>514</v>
      </c>
      <c r="W1315" s="145">
        <v>149</v>
      </c>
      <c r="X1315" s="145">
        <v>274</v>
      </c>
      <c r="Y1315" s="145">
        <v>393</v>
      </c>
      <c r="Z1315" s="145">
        <v>499</v>
      </c>
      <c r="AA1315" s="136">
        <f>ROUND((T1315+X1315)-MAX(0.3*(T1315-134-388),0),0)</f>
        <v>604</v>
      </c>
      <c r="AB1315" s="136">
        <f>ROUND((U1315+Y1315)-MAX(0.3*(U1315-134-388),0),0)</f>
        <v>814</v>
      </c>
      <c r="AC1315" s="136">
        <f>ROUND((V1315+Z1315)-MAX(0.3*(V1315-134-388),0),0)</f>
        <v>1013</v>
      </c>
      <c r="AD1315" s="203">
        <v>28061.416666666668</v>
      </c>
      <c r="AE1315" s="136">
        <v>579</v>
      </c>
      <c r="AF1315" s="136">
        <v>27</v>
      </c>
      <c r="AG1315" s="136">
        <f>SUM(AE1315:AF1315)</f>
        <v>606</v>
      </c>
      <c r="AH1315" s="136">
        <f>ROUND((AG1315+W1315)-MAX(0.3*(AG1315-134-388),0),0)</f>
        <v>730</v>
      </c>
      <c r="AI1315" s="136">
        <v>1372</v>
      </c>
      <c r="AJ1315" s="197">
        <v>11.2</v>
      </c>
      <c r="AK1315" s="136">
        <v>1</v>
      </c>
      <c r="AL1315" s="136">
        <v>93</v>
      </c>
      <c r="AM1315" s="136">
        <v>110</v>
      </c>
      <c r="AN1315" s="6">
        <f>ROUND(AL1315/(AL1315+AM1315),2)</f>
        <v>0.46</v>
      </c>
      <c r="AO1315" s="136">
        <v>18</v>
      </c>
      <c r="AP1315" s="136">
        <v>29</v>
      </c>
      <c r="AQ1315" s="6">
        <f>ROUND(AO1315/(AO1315+AP1315),2)</f>
        <v>0.38</v>
      </c>
      <c r="AR1315" s="149">
        <v>7.6499999999999999E-2</v>
      </c>
      <c r="AS1315" s="149">
        <v>0.34</v>
      </c>
      <c r="AT1315" s="149">
        <v>0.4</v>
      </c>
      <c r="AU1315" s="149">
        <v>0.4</v>
      </c>
      <c r="AV1315" s="136">
        <v>399</v>
      </c>
      <c r="AW1315" s="136">
        <v>2662</v>
      </c>
      <c r="AX1315" s="136">
        <v>4400</v>
      </c>
      <c r="AY1315" s="136">
        <v>4400</v>
      </c>
      <c r="AZ1315" s="149">
        <v>7.6499999999999999E-2</v>
      </c>
      <c r="BA1315" s="149">
        <v>0.1598</v>
      </c>
      <c r="BB1315" s="149">
        <v>0.21060000000000001</v>
      </c>
      <c r="BC1315" s="149">
        <v>0.21060000000000001</v>
      </c>
      <c r="BD1315" s="138">
        <v>0</v>
      </c>
      <c r="BE1315" s="138"/>
      <c r="BF1315" s="138"/>
      <c r="BG1315" s="136">
        <v>0</v>
      </c>
      <c r="BH1315" s="6">
        <v>5.15</v>
      </c>
      <c r="BI1315" s="6">
        <v>5.15</v>
      </c>
      <c r="BJ1315" s="136">
        <v>317462</v>
      </c>
      <c r="BK1315" s="136">
        <v>29562</v>
      </c>
      <c r="BL1315" s="136">
        <v>2198</v>
      </c>
      <c r="BM1315" s="136">
        <v>285702</v>
      </c>
      <c r="BN1315" s="238">
        <v>1693509</v>
      </c>
      <c r="BO1315" s="136">
        <v>240754</v>
      </c>
      <c r="BP1315" s="136">
        <v>420335.15879999998</v>
      </c>
      <c r="BQ1315" s="136">
        <v>92895.134699999995</v>
      </c>
      <c r="BR1315" s="136">
        <v>1121383</v>
      </c>
      <c r="BS1315" s="136">
        <v>164653.39230000001</v>
      </c>
      <c r="BT1315" s="136">
        <v>19488.241300000002</v>
      </c>
      <c r="BU1315" s="136">
        <v>237499</v>
      </c>
    </row>
    <row r="1316" spans="1:73">
      <c r="A1316" s="4" t="s">
        <v>110</v>
      </c>
      <c r="B1316" s="137">
        <v>40</v>
      </c>
      <c r="C1316" s="137">
        <v>2005</v>
      </c>
      <c r="D1316" s="190">
        <v>1067916</v>
      </c>
      <c r="E1316" s="141">
        <v>537194</v>
      </c>
      <c r="F1316" s="141">
        <v>28541</v>
      </c>
      <c r="G1316" s="191">
        <v>5</v>
      </c>
      <c r="H1316" s="211">
        <v>20.41235</v>
      </c>
      <c r="I1316" s="211">
        <v>12.043469999999999</v>
      </c>
      <c r="J1316" s="211">
        <v>4.0386040000000003</v>
      </c>
      <c r="K1316" s="145">
        <v>45079</v>
      </c>
      <c r="L1316" s="198">
        <v>7</v>
      </c>
      <c r="M1316" s="199">
        <v>2.8</v>
      </c>
      <c r="N1316" s="140">
        <v>39434531</v>
      </c>
      <c r="O1316" s="145">
        <v>13335</v>
      </c>
      <c r="P1316" s="145">
        <v>27017</v>
      </c>
      <c r="Q1316" s="145">
        <v>10715</v>
      </c>
      <c r="R1316" s="145">
        <v>76085</v>
      </c>
      <c r="S1316" s="145">
        <v>34751</v>
      </c>
      <c r="T1316" s="145">
        <v>449</v>
      </c>
      <c r="U1316" s="145">
        <v>554</v>
      </c>
      <c r="V1316" s="145">
        <v>634</v>
      </c>
      <c r="W1316" s="145">
        <v>149</v>
      </c>
      <c r="X1316" s="145">
        <v>274</v>
      </c>
      <c r="Y1316" s="145">
        <v>393</v>
      </c>
      <c r="Z1316" s="145">
        <v>499</v>
      </c>
      <c r="AA1316" s="136">
        <f>ROUND((T1316+X1316)-MAX(0.3*(T1316-134-388),0),0)</f>
        <v>723</v>
      </c>
      <c r="AB1316" s="136">
        <f>ROUND((U1316+Y1316)-MAX(0.3*(U1316-134-388),0),0)</f>
        <v>937</v>
      </c>
      <c r="AC1316" s="136">
        <f>ROUND((V1316+Z1316)-MAX(0.3*(V1316-134-388),0),0)</f>
        <v>1099</v>
      </c>
      <c r="AD1316" s="203">
        <v>2871.3333333333335</v>
      </c>
      <c r="AE1316" s="136">
        <v>579</v>
      </c>
      <c r="AF1316" s="136">
        <v>57</v>
      </c>
      <c r="AG1316" s="136">
        <f>SUM(AE1316:AF1316)</f>
        <v>636</v>
      </c>
      <c r="AH1316" s="136">
        <f>ROUND((AG1316+W1316)-MAX(0.3*(AG1316-134-388),0),0)</f>
        <v>751</v>
      </c>
      <c r="AI1316" s="136">
        <v>127</v>
      </c>
      <c r="AJ1316" s="197">
        <v>12.1</v>
      </c>
      <c r="AK1316" s="136">
        <v>0</v>
      </c>
      <c r="AL1316" s="136">
        <v>60</v>
      </c>
      <c r="AM1316" s="136">
        <v>15</v>
      </c>
      <c r="AN1316" s="6">
        <f>ROUND(AL1316/(AL1316+AM1316),2)</f>
        <v>0.8</v>
      </c>
      <c r="AO1316" s="136">
        <v>33</v>
      </c>
      <c r="AP1316" s="136">
        <v>5</v>
      </c>
      <c r="AQ1316" s="6">
        <f>ROUND(AO1316/(AO1316+AP1316),2)</f>
        <v>0.87</v>
      </c>
      <c r="AR1316" s="149">
        <v>7.6499999999999999E-2</v>
      </c>
      <c r="AS1316" s="149">
        <v>0.34</v>
      </c>
      <c r="AT1316" s="149">
        <v>0.4</v>
      </c>
      <c r="AU1316" s="149">
        <v>0.4</v>
      </c>
      <c r="AV1316" s="136">
        <v>399</v>
      </c>
      <c r="AW1316" s="136">
        <v>2662</v>
      </c>
      <c r="AX1316" s="136">
        <v>4400</v>
      </c>
      <c r="AY1316" s="136">
        <v>4400</v>
      </c>
      <c r="AZ1316" s="149">
        <v>7.6499999999999999E-2</v>
      </c>
      <c r="BA1316" s="149">
        <v>0.1598</v>
      </c>
      <c r="BB1316" s="149">
        <v>0.21060000000000001</v>
      </c>
      <c r="BC1316" s="149">
        <v>0.21060000000000001</v>
      </c>
      <c r="BD1316" s="138">
        <v>0.25</v>
      </c>
      <c r="BE1316" s="138"/>
      <c r="BF1316" s="138"/>
      <c r="BG1316" s="136">
        <v>0</v>
      </c>
      <c r="BH1316" s="6">
        <v>5.15</v>
      </c>
      <c r="BI1316" s="6">
        <v>6.75</v>
      </c>
      <c r="BJ1316" s="136">
        <v>30194</v>
      </c>
      <c r="BK1316" s="136">
        <v>3934</v>
      </c>
      <c r="BL1316" s="136">
        <v>197</v>
      </c>
      <c r="BM1316" s="136">
        <v>26063</v>
      </c>
      <c r="BN1316" s="238">
        <v>185935</v>
      </c>
      <c r="BO1316" s="136">
        <v>22914</v>
      </c>
      <c r="BP1316" s="136">
        <v>41278.503499999999</v>
      </c>
      <c r="BQ1316" s="136">
        <v>7349.6593999999996</v>
      </c>
      <c r="BR1316" s="136">
        <v>84080</v>
      </c>
      <c r="BS1316" s="136">
        <v>19113.246500000001</v>
      </c>
      <c r="BT1316" s="136">
        <v>2019.0011</v>
      </c>
      <c r="BU1316" s="136">
        <v>25633</v>
      </c>
    </row>
    <row r="1317" spans="1:73">
      <c r="A1317" s="4" t="s">
        <v>111</v>
      </c>
      <c r="B1317" s="137">
        <v>41</v>
      </c>
      <c r="C1317" s="137">
        <v>2005</v>
      </c>
      <c r="D1317" s="190">
        <v>4270150</v>
      </c>
      <c r="E1317" s="141">
        <v>1929233</v>
      </c>
      <c r="F1317" s="141">
        <v>139366</v>
      </c>
      <c r="G1317" s="191">
        <v>6.7</v>
      </c>
      <c r="H1317" s="211">
        <v>28.480630000000001</v>
      </c>
      <c r="I1317" s="211">
        <v>16.469390000000001</v>
      </c>
      <c r="J1317" s="211">
        <v>6.7700950000000004</v>
      </c>
      <c r="K1317" s="145">
        <v>143937</v>
      </c>
      <c r="L1317" s="198">
        <v>61</v>
      </c>
      <c r="M1317" s="199">
        <v>5.8</v>
      </c>
      <c r="N1317" s="140">
        <v>123655488</v>
      </c>
      <c r="O1317" s="145">
        <v>271061</v>
      </c>
      <c r="P1317" s="145">
        <v>36069</v>
      </c>
      <c r="Q1317" s="145">
        <v>15854</v>
      </c>
      <c r="R1317" s="145">
        <v>521125</v>
      </c>
      <c r="S1317" s="145">
        <v>219503</v>
      </c>
      <c r="T1317" s="145">
        <v>163</v>
      </c>
      <c r="U1317" s="145">
        <v>205</v>
      </c>
      <c r="V1317" s="145">
        <v>248</v>
      </c>
      <c r="W1317" s="145">
        <v>149</v>
      </c>
      <c r="X1317" s="145">
        <v>274</v>
      </c>
      <c r="Y1317" s="145">
        <v>393</v>
      </c>
      <c r="Z1317" s="145">
        <v>499</v>
      </c>
      <c r="AA1317" s="136">
        <f>ROUND((T1317+X1317)-MAX(0.3*(T1317-134-388),0),0)</f>
        <v>437</v>
      </c>
      <c r="AB1317" s="136">
        <f>ROUND((U1317+Y1317)-MAX(0.3*(U1317-134-388),0),0)</f>
        <v>598</v>
      </c>
      <c r="AC1317" s="136">
        <f>ROUND((V1317+Z1317)-MAX(0.3*(V1317-134-388),0),0)</f>
        <v>747</v>
      </c>
      <c r="AD1317" s="203">
        <v>7795.5</v>
      </c>
      <c r="AE1317" s="136">
        <v>579</v>
      </c>
      <c r="AF1317" s="136">
        <v>0</v>
      </c>
      <c r="AG1317" s="136">
        <f>SUM(AE1317:AF1317)</f>
        <v>579</v>
      </c>
      <c r="AH1317" s="136">
        <f>ROUND((AG1317+W1317)-MAX(0.3*(AG1317-134-388),0),0)</f>
        <v>711</v>
      </c>
      <c r="AI1317" s="136">
        <v>626</v>
      </c>
      <c r="AJ1317" s="197">
        <v>15</v>
      </c>
      <c r="AK1317" s="136">
        <v>0</v>
      </c>
      <c r="AL1317" s="136">
        <v>50</v>
      </c>
      <c r="AM1317" s="136">
        <v>74</v>
      </c>
      <c r="AN1317" s="6">
        <f>ROUND(AL1317/(AL1317+AM1317),2)</f>
        <v>0.4</v>
      </c>
      <c r="AO1317" s="136">
        <v>20</v>
      </c>
      <c r="AP1317" s="136">
        <v>26</v>
      </c>
      <c r="AQ1317" s="6">
        <f>ROUND(AO1317/(AO1317+AP1317),2)</f>
        <v>0.43</v>
      </c>
      <c r="AR1317" s="149">
        <v>7.6499999999999999E-2</v>
      </c>
      <c r="AS1317" s="149">
        <v>0.34</v>
      </c>
      <c r="AT1317" s="149">
        <v>0.4</v>
      </c>
      <c r="AU1317" s="149">
        <v>0.4</v>
      </c>
      <c r="AV1317" s="136">
        <v>399</v>
      </c>
      <c r="AW1317" s="136">
        <v>2662</v>
      </c>
      <c r="AX1317" s="136">
        <v>4400</v>
      </c>
      <c r="AY1317" s="136">
        <v>4400</v>
      </c>
      <c r="AZ1317" s="149">
        <v>7.6499999999999999E-2</v>
      </c>
      <c r="BA1317" s="149">
        <v>0.1598</v>
      </c>
      <c r="BB1317" s="149">
        <v>0.21060000000000001</v>
      </c>
      <c r="BC1317" s="149">
        <v>0.21060000000000001</v>
      </c>
      <c r="BD1317" s="138">
        <v>0</v>
      </c>
      <c r="BE1317" s="138"/>
      <c r="BF1317" s="138"/>
      <c r="BG1317" s="136">
        <v>0</v>
      </c>
      <c r="BH1317" s="6">
        <v>5.15</v>
      </c>
      <c r="BI1317" s="6">
        <v>5.15</v>
      </c>
      <c r="BJ1317" s="136">
        <v>105341</v>
      </c>
      <c r="BK1317" s="136">
        <v>12303</v>
      </c>
      <c r="BL1317" s="136">
        <v>1386</v>
      </c>
      <c r="BM1317" s="136">
        <v>91652</v>
      </c>
      <c r="BN1317" s="238">
        <v>855887</v>
      </c>
      <c r="BO1317" s="136">
        <v>108341</v>
      </c>
      <c r="BP1317" s="136">
        <v>270125.1127</v>
      </c>
      <c r="BQ1317" s="136">
        <v>42173.783499999998</v>
      </c>
      <c r="BR1317" s="136">
        <v>482820</v>
      </c>
      <c r="BS1317" s="136">
        <v>154293.07089999999</v>
      </c>
      <c r="BT1317" s="136">
        <v>16082.627500000001</v>
      </c>
      <c r="BU1317" s="136">
        <v>202615</v>
      </c>
    </row>
    <row r="1318" spans="1:73">
      <c r="A1318" s="4" t="s">
        <v>112</v>
      </c>
      <c r="B1318" s="137">
        <v>42</v>
      </c>
      <c r="C1318" s="137">
        <v>2005</v>
      </c>
      <c r="D1318" s="190">
        <v>775493</v>
      </c>
      <c r="E1318" s="141">
        <v>414209</v>
      </c>
      <c r="F1318" s="141">
        <v>16397</v>
      </c>
      <c r="G1318" s="191">
        <v>3.8</v>
      </c>
      <c r="H1318" s="211">
        <v>19.82272</v>
      </c>
      <c r="I1318" s="211">
        <v>10.397220000000001</v>
      </c>
      <c r="J1318" s="211">
        <v>3.1786759999999998</v>
      </c>
      <c r="K1318" s="145">
        <v>31621</v>
      </c>
      <c r="L1318" s="200">
        <v>9</v>
      </c>
      <c r="M1318" s="199">
        <v>4.7</v>
      </c>
      <c r="N1318" s="140">
        <v>26189694</v>
      </c>
      <c r="O1318" s="145">
        <v>17333</v>
      </c>
      <c r="P1318" s="145">
        <v>6059</v>
      </c>
      <c r="Q1318" s="145">
        <v>2771</v>
      </c>
      <c r="R1318" s="145">
        <v>56095</v>
      </c>
      <c r="S1318" s="145">
        <v>22483</v>
      </c>
      <c r="T1318" s="145">
        <v>448</v>
      </c>
      <c r="U1318" s="145">
        <v>501</v>
      </c>
      <c r="V1318" s="145">
        <v>553</v>
      </c>
      <c r="W1318" s="145">
        <v>149</v>
      </c>
      <c r="X1318" s="145">
        <v>274</v>
      </c>
      <c r="Y1318" s="145">
        <v>393</v>
      </c>
      <c r="Z1318" s="145">
        <v>499</v>
      </c>
      <c r="AA1318" s="136">
        <f>ROUND((T1318+X1318)-MAX(0.3*(T1318-134-388),0),0)</f>
        <v>722</v>
      </c>
      <c r="AB1318" s="136">
        <f>ROUND((U1318+Y1318)-MAX(0.3*(U1318-134-388),0),0)</f>
        <v>894</v>
      </c>
      <c r="AC1318" s="136">
        <f>ROUND((V1318+Z1318)-MAX(0.3*(V1318-134-388),0),0)</f>
        <v>1043</v>
      </c>
      <c r="AD1318" s="203">
        <v>1777.1666666666667</v>
      </c>
      <c r="AE1318" s="136">
        <v>579</v>
      </c>
      <c r="AF1318" s="136">
        <v>15</v>
      </c>
      <c r="AG1318" s="136">
        <f>SUM(AE1318:AF1318)</f>
        <v>594</v>
      </c>
      <c r="AH1318" s="136">
        <f>ROUND((AG1318+W1318)-MAX(0.3*(AG1318-134-388),0),0)</f>
        <v>721</v>
      </c>
      <c r="AI1318" s="136">
        <v>90</v>
      </c>
      <c r="AJ1318" s="197">
        <v>11.8</v>
      </c>
      <c r="AK1318" s="136">
        <v>0</v>
      </c>
      <c r="AL1318" s="136">
        <v>19</v>
      </c>
      <c r="AM1318" s="136">
        <v>51</v>
      </c>
      <c r="AN1318" s="6">
        <f>ROUND(AL1318/(AL1318+AM1318),2)</f>
        <v>0.27</v>
      </c>
      <c r="AO1318" s="136">
        <v>10</v>
      </c>
      <c r="AP1318" s="136">
        <v>25</v>
      </c>
      <c r="AQ1318" s="6">
        <f>ROUND(AO1318/(AO1318+AP1318),2)</f>
        <v>0.28999999999999998</v>
      </c>
      <c r="AR1318" s="149">
        <v>7.6499999999999999E-2</v>
      </c>
      <c r="AS1318" s="149">
        <v>0.34</v>
      </c>
      <c r="AT1318" s="149">
        <v>0.4</v>
      </c>
      <c r="AU1318" s="149">
        <v>0.4</v>
      </c>
      <c r="AV1318" s="136">
        <v>399</v>
      </c>
      <c r="AW1318" s="136">
        <v>2662</v>
      </c>
      <c r="AX1318" s="136">
        <v>4400</v>
      </c>
      <c r="AY1318" s="136">
        <v>4400</v>
      </c>
      <c r="AZ1318" s="149">
        <v>7.6499999999999999E-2</v>
      </c>
      <c r="BA1318" s="149">
        <v>0.1598</v>
      </c>
      <c r="BB1318" s="149">
        <v>0.21060000000000001</v>
      </c>
      <c r="BC1318" s="149">
        <v>0.21060000000000001</v>
      </c>
      <c r="BD1318" s="138">
        <v>0</v>
      </c>
      <c r="BE1318" s="138"/>
      <c r="BF1318" s="138"/>
      <c r="BG1318" s="136">
        <v>0</v>
      </c>
      <c r="BH1318" s="6">
        <v>5.15</v>
      </c>
      <c r="BI1318" s="6">
        <v>5.15</v>
      </c>
      <c r="BJ1318" s="136">
        <v>12573</v>
      </c>
      <c r="BK1318" s="136">
        <v>1673</v>
      </c>
      <c r="BL1318" s="136">
        <v>95</v>
      </c>
      <c r="BM1318" s="136">
        <v>10805</v>
      </c>
      <c r="BN1318" s="238">
        <v>100196</v>
      </c>
      <c r="BO1318" s="136">
        <v>21580</v>
      </c>
      <c r="BP1318" s="136">
        <v>33707.944900000002</v>
      </c>
      <c r="BQ1318" s="136">
        <v>10093.4696</v>
      </c>
      <c r="BR1318" s="136">
        <v>103986</v>
      </c>
      <c r="BS1318" s="136">
        <v>14923.9838</v>
      </c>
      <c r="BT1318" s="136">
        <v>2002.7641000000001</v>
      </c>
      <c r="BU1318" s="136">
        <v>21992</v>
      </c>
    </row>
    <row r="1319" spans="1:73">
      <c r="A1319" s="4" t="s">
        <v>113</v>
      </c>
      <c r="B1319" s="137">
        <v>43</v>
      </c>
      <c r="C1319" s="137">
        <v>2005</v>
      </c>
      <c r="D1319" s="190">
        <v>5991057</v>
      </c>
      <c r="E1319" s="141">
        <v>2743383</v>
      </c>
      <c r="F1319" s="141">
        <v>161411</v>
      </c>
      <c r="G1319" s="191">
        <v>5.6</v>
      </c>
      <c r="H1319" s="211">
        <v>23.510400000000001</v>
      </c>
      <c r="I1319" s="211">
        <v>15.734769999999999</v>
      </c>
      <c r="J1319" s="211">
        <v>5.3168030000000002</v>
      </c>
      <c r="K1319" s="145">
        <v>228786</v>
      </c>
      <c r="L1319" s="198">
        <v>101</v>
      </c>
      <c r="M1319" s="199">
        <v>6.8</v>
      </c>
      <c r="N1319" s="140">
        <v>188355736</v>
      </c>
      <c r="O1319" s="145">
        <v>86615</v>
      </c>
      <c r="P1319" s="145">
        <v>186025</v>
      </c>
      <c r="Q1319" s="145">
        <v>70572</v>
      </c>
      <c r="R1319" s="145">
        <v>849703</v>
      </c>
      <c r="S1319" s="145">
        <v>374011</v>
      </c>
      <c r="T1319" s="145">
        <v>142</v>
      </c>
      <c r="U1319" s="145">
        <v>185</v>
      </c>
      <c r="V1319" s="145">
        <v>226</v>
      </c>
      <c r="W1319" s="145">
        <v>149</v>
      </c>
      <c r="X1319" s="145">
        <v>274</v>
      </c>
      <c r="Y1319" s="145">
        <v>393</v>
      </c>
      <c r="Z1319" s="145">
        <v>499</v>
      </c>
      <c r="AA1319" s="136">
        <f>ROUND((T1319+X1319)-MAX(0.3*(T1319-134-388),0),0)</f>
        <v>416</v>
      </c>
      <c r="AB1319" s="136">
        <f>ROUND((U1319+Y1319)-MAX(0.3*(U1319-134-388),0),0)</f>
        <v>578</v>
      </c>
      <c r="AC1319" s="136">
        <f>ROUND((V1319+Z1319)-MAX(0.3*(V1319-134-388),0),0)</f>
        <v>725</v>
      </c>
      <c r="AD1319" s="203">
        <v>18155.583333333332</v>
      </c>
      <c r="AE1319" s="136">
        <v>579</v>
      </c>
      <c r="AF1319" s="136">
        <v>0</v>
      </c>
      <c r="AG1319" s="136">
        <f>SUM(AE1319:AF1319)</f>
        <v>579</v>
      </c>
      <c r="AH1319" s="136">
        <f>ROUND((AG1319+W1319)-MAX(0.3*(AG1319-134-388),0),0)</f>
        <v>711</v>
      </c>
      <c r="AI1319" s="136">
        <v>872</v>
      </c>
      <c r="AJ1319" s="197">
        <v>14.9</v>
      </c>
      <c r="AK1319" s="136">
        <v>1</v>
      </c>
      <c r="AL1319" s="136">
        <v>53</v>
      </c>
      <c r="AM1319" s="136">
        <v>46</v>
      </c>
      <c r="AN1319" s="6">
        <f>ROUND(AL1319/(AL1319+AM1319),2)</f>
        <v>0.54</v>
      </c>
      <c r="AO1319" s="136">
        <v>16</v>
      </c>
      <c r="AP1319" s="136">
        <v>17</v>
      </c>
      <c r="AQ1319" s="6">
        <f>ROUND(AO1319/(AO1319+AP1319),2)</f>
        <v>0.48</v>
      </c>
      <c r="AR1319" s="149">
        <v>7.6499999999999999E-2</v>
      </c>
      <c r="AS1319" s="149">
        <v>0.34</v>
      </c>
      <c r="AT1319" s="149">
        <v>0.4</v>
      </c>
      <c r="AU1319" s="149">
        <v>0.4</v>
      </c>
      <c r="AV1319" s="136">
        <v>399</v>
      </c>
      <c r="AW1319" s="136">
        <v>2662</v>
      </c>
      <c r="AX1319" s="136">
        <v>4400</v>
      </c>
      <c r="AY1319" s="136">
        <v>4400</v>
      </c>
      <c r="AZ1319" s="149">
        <v>7.6499999999999999E-2</v>
      </c>
      <c r="BA1319" s="149">
        <v>0.1598</v>
      </c>
      <c r="BB1319" s="149">
        <v>0.21060000000000001</v>
      </c>
      <c r="BC1319" s="149">
        <v>0.21060000000000001</v>
      </c>
      <c r="BD1319" s="138">
        <v>0</v>
      </c>
      <c r="BE1319" s="138"/>
      <c r="BF1319" s="138"/>
      <c r="BG1319" s="136">
        <v>0</v>
      </c>
      <c r="BH1319" s="6">
        <v>5.15</v>
      </c>
      <c r="BI1319" s="6">
        <v>5.15</v>
      </c>
      <c r="BJ1319" s="136">
        <v>161099</v>
      </c>
      <c r="BK1319" s="136">
        <v>16915</v>
      </c>
      <c r="BL1319" s="136">
        <v>1550</v>
      </c>
      <c r="BM1319" s="136">
        <v>142634</v>
      </c>
      <c r="BN1319" s="238">
        <v>1386983</v>
      </c>
      <c r="BO1319" s="136">
        <v>155330</v>
      </c>
      <c r="BP1319" s="136">
        <v>329573.61210000003</v>
      </c>
      <c r="BQ1319" s="136">
        <v>56947.042099999999</v>
      </c>
      <c r="BR1319" s="136">
        <v>660282</v>
      </c>
      <c r="BS1319" s="136">
        <v>168585.49979999999</v>
      </c>
      <c r="BT1319" s="136">
        <v>20248.569299999999</v>
      </c>
      <c r="BU1319" s="136">
        <v>232310</v>
      </c>
    </row>
    <row r="1320" spans="1:73">
      <c r="A1320" s="4" t="s">
        <v>114</v>
      </c>
      <c r="B1320" s="137">
        <v>44</v>
      </c>
      <c r="C1320" s="137">
        <v>2005</v>
      </c>
      <c r="D1320" s="190">
        <v>22778123</v>
      </c>
      <c r="E1320" s="141">
        <v>10523257</v>
      </c>
      <c r="F1320" s="141">
        <v>600983</v>
      </c>
      <c r="G1320" s="191">
        <v>5.4</v>
      </c>
      <c r="H1320" s="211">
        <v>27.32367</v>
      </c>
      <c r="I1320" s="211">
        <v>16.593229999999998</v>
      </c>
      <c r="J1320" s="211">
        <v>5.1583209999999999</v>
      </c>
      <c r="K1320" s="145">
        <v>998092</v>
      </c>
      <c r="L1320" s="198">
        <v>855</v>
      </c>
      <c r="M1320" s="199">
        <v>12.7</v>
      </c>
      <c r="N1320" s="140">
        <v>746963828</v>
      </c>
      <c r="O1320" s="145">
        <v>533645</v>
      </c>
      <c r="P1320" s="145">
        <v>201365</v>
      </c>
      <c r="Q1320" s="145">
        <v>86739</v>
      </c>
      <c r="R1320" s="145">
        <v>2451197</v>
      </c>
      <c r="S1320" s="145">
        <v>941050</v>
      </c>
      <c r="T1320" s="145">
        <v>193</v>
      </c>
      <c r="U1320" s="145">
        <v>223</v>
      </c>
      <c r="V1320" s="145">
        <v>268</v>
      </c>
      <c r="W1320" s="145">
        <v>149</v>
      </c>
      <c r="X1320" s="145">
        <v>274</v>
      </c>
      <c r="Y1320" s="145">
        <v>393</v>
      </c>
      <c r="Z1320" s="145">
        <v>499</v>
      </c>
      <c r="AA1320" s="136">
        <f>ROUND((T1320+X1320)-MAX(0.3*(T1320-134-388),0),0)</f>
        <v>467</v>
      </c>
      <c r="AB1320" s="136">
        <f>ROUND((U1320+Y1320)-MAX(0.3*(U1320-134-388),0),0)</f>
        <v>616</v>
      </c>
      <c r="AC1320" s="136">
        <f>ROUND((V1320+Z1320)-MAX(0.3*(V1320-134-388),0),0)</f>
        <v>767</v>
      </c>
      <c r="AD1320" s="203">
        <v>50913.333333333336</v>
      </c>
      <c r="AE1320" s="136">
        <v>579</v>
      </c>
      <c r="AF1320" s="136">
        <v>0</v>
      </c>
      <c r="AG1320" s="136">
        <f>SUM(AE1320:AF1320)</f>
        <v>579</v>
      </c>
      <c r="AH1320" s="136">
        <f>ROUND((AG1320+W1320)-MAX(0.3*(AG1320-134-388),0),0)</f>
        <v>711</v>
      </c>
      <c r="AI1320" s="136">
        <v>3681</v>
      </c>
      <c r="AJ1320" s="197">
        <v>16.2</v>
      </c>
      <c r="AK1320" s="136">
        <v>0</v>
      </c>
      <c r="AL1320" s="136">
        <v>63</v>
      </c>
      <c r="AM1320" s="136">
        <v>87</v>
      </c>
      <c r="AN1320" s="6">
        <f>ROUND(AL1320/(AL1320+AM1320),2)</f>
        <v>0.42</v>
      </c>
      <c r="AO1320" s="136">
        <v>12</v>
      </c>
      <c r="AP1320" s="136">
        <v>19</v>
      </c>
      <c r="AQ1320" s="6">
        <f>ROUND(AO1320/(AO1320+AP1320),2)</f>
        <v>0.39</v>
      </c>
      <c r="AR1320" s="149">
        <v>7.6499999999999999E-2</v>
      </c>
      <c r="AS1320" s="149">
        <v>0.34</v>
      </c>
      <c r="AT1320" s="149">
        <v>0.4</v>
      </c>
      <c r="AU1320" s="149">
        <v>0.4</v>
      </c>
      <c r="AV1320" s="136">
        <v>399</v>
      </c>
      <c r="AW1320" s="136">
        <v>2662</v>
      </c>
      <c r="AX1320" s="136">
        <v>4400</v>
      </c>
      <c r="AY1320" s="136">
        <v>4400</v>
      </c>
      <c r="AZ1320" s="149">
        <v>7.6499999999999999E-2</v>
      </c>
      <c r="BA1320" s="149">
        <v>0.1598</v>
      </c>
      <c r="BB1320" s="149">
        <v>0.21060000000000001</v>
      </c>
      <c r="BC1320" s="149">
        <v>0.21060000000000001</v>
      </c>
      <c r="BD1320" s="138">
        <v>0</v>
      </c>
      <c r="BE1320" s="138"/>
      <c r="BF1320" s="138"/>
      <c r="BG1320" s="136">
        <v>0</v>
      </c>
      <c r="BH1320" s="6">
        <v>5.15</v>
      </c>
      <c r="BI1320" s="6">
        <v>5.15</v>
      </c>
      <c r="BJ1320" s="136">
        <v>501762</v>
      </c>
      <c r="BK1320" s="136">
        <v>109823</v>
      </c>
      <c r="BL1320" s="136">
        <v>6531</v>
      </c>
      <c r="BM1320" s="136">
        <v>385408</v>
      </c>
      <c r="BN1320" s="238">
        <v>2976438</v>
      </c>
      <c r="BO1320" s="136">
        <v>892195</v>
      </c>
      <c r="BP1320" s="136">
        <v>1750728.906</v>
      </c>
      <c r="BQ1320" s="136">
        <v>290357.52779999998</v>
      </c>
      <c r="BR1320" s="136">
        <v>2892593</v>
      </c>
      <c r="BS1320" s="136">
        <v>981702.34039999999</v>
      </c>
      <c r="BT1320" s="136">
        <v>112414.1479</v>
      </c>
      <c r="BU1320" s="136">
        <v>1290127</v>
      </c>
    </row>
    <row r="1321" spans="1:73">
      <c r="A1321" s="4" t="s">
        <v>115</v>
      </c>
      <c r="B1321" s="137">
        <v>45</v>
      </c>
      <c r="C1321" s="137">
        <v>2005</v>
      </c>
      <c r="D1321" s="190">
        <v>2457719</v>
      </c>
      <c r="E1321" s="141">
        <v>1220617</v>
      </c>
      <c r="F1321" s="141">
        <v>51828</v>
      </c>
      <c r="G1321" s="191">
        <v>4.0999999999999996</v>
      </c>
      <c r="H1321" s="211">
        <v>27.8399</v>
      </c>
      <c r="I1321" s="211">
        <v>15.62335</v>
      </c>
      <c r="J1321" s="211">
        <v>5.2945659999999997</v>
      </c>
      <c r="K1321" s="145">
        <v>94983</v>
      </c>
      <c r="L1321" s="198">
        <v>58</v>
      </c>
      <c r="M1321" s="199">
        <v>7.3</v>
      </c>
      <c r="N1321" s="140">
        <v>70680942</v>
      </c>
      <c r="O1321" s="145">
        <v>234066</v>
      </c>
      <c r="P1321" s="145">
        <v>22758</v>
      </c>
      <c r="Q1321" s="145">
        <v>9030</v>
      </c>
      <c r="R1321" s="145">
        <v>133263</v>
      </c>
      <c r="S1321" s="145">
        <v>53162</v>
      </c>
      <c r="T1321" s="145">
        <v>380</v>
      </c>
      <c r="U1321" s="145">
        <v>474</v>
      </c>
      <c r="V1321" s="145">
        <v>555</v>
      </c>
      <c r="W1321" s="145">
        <v>149</v>
      </c>
      <c r="X1321" s="145">
        <v>274</v>
      </c>
      <c r="Y1321" s="145">
        <v>393</v>
      </c>
      <c r="Z1321" s="145">
        <v>499</v>
      </c>
      <c r="AA1321" s="136">
        <f>ROUND((T1321+X1321)-MAX(0.3*(T1321-134-388),0),0)</f>
        <v>654</v>
      </c>
      <c r="AB1321" s="136">
        <f>ROUND((U1321+Y1321)-MAX(0.3*(U1321-134-388),0),0)</f>
        <v>867</v>
      </c>
      <c r="AC1321" s="136">
        <f>ROUND((V1321+Z1321)-MAX(0.3*(V1321-134-388),0),0)</f>
        <v>1044</v>
      </c>
      <c r="AD1321" s="203">
        <v>3007.9166666666665</v>
      </c>
      <c r="AE1321" s="136">
        <v>579</v>
      </c>
      <c r="AF1321" s="136">
        <v>0</v>
      </c>
      <c r="AG1321" s="136">
        <f>SUM(AE1321:AF1321)</f>
        <v>579</v>
      </c>
      <c r="AH1321" s="136">
        <f>ROUND((AG1321+W1321)-MAX(0.3*(AG1321-134-388),0),0)</f>
        <v>711</v>
      </c>
      <c r="AI1321" s="136">
        <v>232</v>
      </c>
      <c r="AJ1321" s="197">
        <v>9.1999999999999993</v>
      </c>
      <c r="AK1321" s="136">
        <v>0</v>
      </c>
      <c r="AL1321" s="136">
        <v>19</v>
      </c>
      <c r="AM1321" s="136">
        <v>56</v>
      </c>
      <c r="AN1321" s="6">
        <f>ROUND(AL1321/(AL1321+AM1321),2)</f>
        <v>0.25</v>
      </c>
      <c r="AO1321" s="136">
        <v>8</v>
      </c>
      <c r="AP1321" s="136">
        <v>21</v>
      </c>
      <c r="AQ1321" s="6">
        <f>ROUND(AO1321/(AO1321+AP1321),2)</f>
        <v>0.28000000000000003</v>
      </c>
      <c r="AR1321" s="149">
        <v>7.6499999999999999E-2</v>
      </c>
      <c r="AS1321" s="149">
        <v>0.34</v>
      </c>
      <c r="AT1321" s="149">
        <v>0.4</v>
      </c>
      <c r="AU1321" s="149">
        <v>0.4</v>
      </c>
      <c r="AV1321" s="136">
        <v>399</v>
      </c>
      <c r="AW1321" s="136">
        <v>2662</v>
      </c>
      <c r="AX1321" s="136">
        <v>4400</v>
      </c>
      <c r="AY1321" s="136">
        <v>4400</v>
      </c>
      <c r="AZ1321" s="149">
        <v>7.6499999999999999E-2</v>
      </c>
      <c r="BA1321" s="149">
        <v>0.1598</v>
      </c>
      <c r="BB1321" s="149">
        <v>0.21060000000000001</v>
      </c>
      <c r="BC1321" s="149">
        <v>0.21060000000000001</v>
      </c>
      <c r="BD1321" s="138">
        <v>0</v>
      </c>
      <c r="BE1321" s="138"/>
      <c r="BF1321" s="138"/>
      <c r="BG1321" s="136">
        <v>0</v>
      </c>
      <c r="BH1321" s="6">
        <v>5.15</v>
      </c>
      <c r="BI1321" s="6">
        <v>5.15</v>
      </c>
      <c r="BJ1321" s="136">
        <v>22587</v>
      </c>
      <c r="BK1321" s="136">
        <v>2245</v>
      </c>
      <c r="BL1321" s="136">
        <v>258</v>
      </c>
      <c r="BM1321" s="136">
        <v>20084</v>
      </c>
      <c r="BN1321" s="238">
        <v>210038</v>
      </c>
      <c r="BO1321" s="136">
        <v>68147</v>
      </c>
      <c r="BP1321" s="136">
        <v>97452.409400000004</v>
      </c>
      <c r="BQ1321" s="136">
        <v>36379.502999999997</v>
      </c>
      <c r="BR1321" s="136">
        <v>297669</v>
      </c>
      <c r="BS1321" s="136">
        <v>35576.157399999996</v>
      </c>
      <c r="BT1321" s="136">
        <v>6312.8366999999998</v>
      </c>
      <c r="BU1321" s="136">
        <v>52473</v>
      </c>
    </row>
    <row r="1322" spans="1:73">
      <c r="A1322" s="4" t="s">
        <v>116</v>
      </c>
      <c r="B1322" s="137">
        <v>46</v>
      </c>
      <c r="C1322" s="137">
        <v>2005</v>
      </c>
      <c r="D1322" s="190">
        <v>621215</v>
      </c>
      <c r="E1322" s="141">
        <v>338553</v>
      </c>
      <c r="F1322" s="141">
        <v>12213</v>
      </c>
      <c r="G1322" s="191">
        <v>3.5</v>
      </c>
      <c r="H1322" s="211">
        <v>16.133199999999999</v>
      </c>
      <c r="I1322" s="211">
        <v>9.8621479999999995</v>
      </c>
      <c r="J1322" s="211">
        <v>3.18445</v>
      </c>
      <c r="K1322" s="145">
        <v>23524</v>
      </c>
      <c r="L1322" s="198">
        <v>3</v>
      </c>
      <c r="M1322" s="199">
        <v>2.2000000000000002</v>
      </c>
      <c r="N1322" s="140">
        <v>21536171</v>
      </c>
      <c r="O1322" s="145">
        <v>5676</v>
      </c>
      <c r="P1322" s="145">
        <v>11412</v>
      </c>
      <c r="Q1322" s="145">
        <v>4570</v>
      </c>
      <c r="R1322" s="145">
        <v>45218</v>
      </c>
      <c r="S1322" s="145">
        <v>22355</v>
      </c>
      <c r="T1322" s="145">
        <v>604</v>
      </c>
      <c r="U1322" s="145">
        <v>709</v>
      </c>
      <c r="V1322" s="145">
        <v>795</v>
      </c>
      <c r="W1322" s="145">
        <v>149</v>
      </c>
      <c r="X1322" s="145">
        <v>274</v>
      </c>
      <c r="Y1322" s="145">
        <v>393</v>
      </c>
      <c r="Z1322" s="145">
        <v>499</v>
      </c>
      <c r="AA1322" s="136">
        <f>ROUND((T1322+X1322)-MAX(0.3*(T1322-134-388),0),0)</f>
        <v>853</v>
      </c>
      <c r="AB1322" s="136">
        <f>ROUND((U1322+Y1322)-MAX(0.3*(U1322-134-388),0),0)</f>
        <v>1046</v>
      </c>
      <c r="AC1322" s="136">
        <f>ROUND((V1322+Z1322)-MAX(0.3*(V1322-134-388),0),0)</f>
        <v>1212</v>
      </c>
      <c r="AD1322" s="203">
        <v>1025.8333333333333</v>
      </c>
      <c r="AE1322" s="136">
        <v>579</v>
      </c>
      <c r="AF1322" s="136">
        <v>52</v>
      </c>
      <c r="AG1322" s="136">
        <f>SUM(AE1322:AF1322)</f>
        <v>631</v>
      </c>
      <c r="AH1322" s="136">
        <f>ROUND((AG1322+W1322)-MAX(0.3*(AG1322-134-388),0),0)</f>
        <v>747</v>
      </c>
      <c r="AI1322" s="136">
        <v>47</v>
      </c>
      <c r="AJ1322" s="197">
        <v>7.6</v>
      </c>
      <c r="AK1322" s="136">
        <v>0</v>
      </c>
      <c r="AL1322" s="136">
        <v>83</v>
      </c>
      <c r="AM1322" s="136">
        <v>60</v>
      </c>
      <c r="AN1322" s="6">
        <f>ROUND(AL1322/(AL1322+AM1322),2)</f>
        <v>0.57999999999999996</v>
      </c>
      <c r="AO1322" s="136">
        <v>21</v>
      </c>
      <c r="AP1322" s="136">
        <v>9</v>
      </c>
      <c r="AQ1322" s="6">
        <f>ROUND(AO1322/(AO1322+AP1322),2)</f>
        <v>0.7</v>
      </c>
      <c r="AR1322" s="149">
        <v>7.6499999999999999E-2</v>
      </c>
      <c r="AS1322" s="149">
        <v>0.34</v>
      </c>
      <c r="AT1322" s="149">
        <v>0.4</v>
      </c>
      <c r="AU1322" s="149">
        <v>0.4</v>
      </c>
      <c r="AV1322" s="136">
        <v>399</v>
      </c>
      <c r="AW1322" s="136">
        <v>2662</v>
      </c>
      <c r="AX1322" s="136">
        <v>4400</v>
      </c>
      <c r="AY1322" s="136">
        <v>4400</v>
      </c>
      <c r="AZ1322" s="149">
        <v>7.6499999999999999E-2</v>
      </c>
      <c r="BA1322" s="149">
        <v>0.1598</v>
      </c>
      <c r="BB1322" s="149">
        <v>0.21060000000000001</v>
      </c>
      <c r="BC1322" s="149">
        <v>0.21060000000000001</v>
      </c>
      <c r="BD1322" s="138">
        <v>0.32</v>
      </c>
      <c r="BE1322" s="138"/>
      <c r="BF1322" s="138"/>
      <c r="BG1322" s="136">
        <v>1</v>
      </c>
      <c r="BH1322" s="6">
        <v>5.15</v>
      </c>
      <c r="BI1322" s="6">
        <v>7</v>
      </c>
      <c r="BJ1322" s="136">
        <v>13138</v>
      </c>
      <c r="BK1322" s="136">
        <v>1136</v>
      </c>
      <c r="BL1322" s="136">
        <v>89</v>
      </c>
      <c r="BM1322" s="136">
        <v>11913</v>
      </c>
      <c r="BN1322" s="238">
        <v>126600</v>
      </c>
      <c r="BO1322" s="136">
        <v>16306</v>
      </c>
      <c r="BP1322" s="136">
        <v>17592.9611</v>
      </c>
      <c r="BQ1322" s="136">
        <v>5282.6338999999998</v>
      </c>
      <c r="BR1322" s="136">
        <v>55363</v>
      </c>
      <c r="BS1322" s="136">
        <v>10247.8796</v>
      </c>
      <c r="BT1322" s="136">
        <v>1978.0052000000001</v>
      </c>
      <c r="BU1322" s="136">
        <v>18666</v>
      </c>
    </row>
    <row r="1323" spans="1:73">
      <c r="A1323" s="4" t="s">
        <v>117</v>
      </c>
      <c r="B1323" s="137">
        <v>47</v>
      </c>
      <c r="C1323" s="137">
        <v>2005</v>
      </c>
      <c r="D1323" s="190">
        <v>7577105</v>
      </c>
      <c r="E1323" s="141">
        <v>3757592</v>
      </c>
      <c r="F1323" s="141">
        <v>139450</v>
      </c>
      <c r="G1323" s="191">
        <v>3.6</v>
      </c>
      <c r="H1323" s="211">
        <v>15.708909999999999</v>
      </c>
      <c r="I1323" s="211">
        <v>8.6199169999999992</v>
      </c>
      <c r="J1323" s="211">
        <v>2.6233930000000001</v>
      </c>
      <c r="K1323" s="145">
        <v>357708</v>
      </c>
      <c r="L1323" s="198">
        <v>100</v>
      </c>
      <c r="M1323" s="199">
        <v>5.2</v>
      </c>
      <c r="N1323" s="140">
        <v>305504952</v>
      </c>
      <c r="O1323" s="145">
        <v>123974</v>
      </c>
      <c r="P1323" s="145">
        <v>28241</v>
      </c>
      <c r="Q1323" s="145">
        <v>9916</v>
      </c>
      <c r="R1323" s="145">
        <v>488481</v>
      </c>
      <c r="S1323" s="145">
        <v>214983</v>
      </c>
      <c r="T1323" s="145">
        <v>323</v>
      </c>
      <c r="U1323" s="145">
        <v>389</v>
      </c>
      <c r="V1323" s="145">
        <v>451</v>
      </c>
      <c r="W1323" s="145">
        <v>149</v>
      </c>
      <c r="X1323" s="145">
        <v>274</v>
      </c>
      <c r="Y1323" s="145">
        <v>393</v>
      </c>
      <c r="Z1323" s="145">
        <v>499</v>
      </c>
      <c r="AA1323" s="136">
        <f>ROUND((T1323+X1323)-MAX(0.3*(T1323-134-388),0),0)</f>
        <v>597</v>
      </c>
      <c r="AB1323" s="136">
        <f>ROUND((U1323+Y1323)-MAX(0.3*(U1323-134-388),0),0)</f>
        <v>782</v>
      </c>
      <c r="AC1323" s="136">
        <f>ROUND((V1323+Z1323)-MAX(0.3*(V1323-134-388),0),0)</f>
        <v>950</v>
      </c>
      <c r="AD1323" s="203">
        <v>0</v>
      </c>
      <c r="AE1323" s="136">
        <v>579</v>
      </c>
      <c r="AF1323" s="136">
        <v>0</v>
      </c>
      <c r="AG1323" s="136">
        <f>SUM(AE1323:AF1323)</f>
        <v>579</v>
      </c>
      <c r="AH1323" s="136">
        <f>ROUND((AG1323+W1323)-MAX(0.3*(AG1323-134-388),0),0)</f>
        <v>711</v>
      </c>
      <c r="AI1323" s="136">
        <v>684</v>
      </c>
      <c r="AJ1323" s="197">
        <v>9.1999999999999993</v>
      </c>
      <c r="AK1323" s="136">
        <v>1</v>
      </c>
      <c r="AL1323" s="136">
        <v>38</v>
      </c>
      <c r="AM1323" s="136">
        <v>60</v>
      </c>
      <c r="AN1323" s="6">
        <f>ROUND(AL1323/(AL1323+AM1323),2)</f>
        <v>0.39</v>
      </c>
      <c r="AO1323" s="136">
        <v>16</v>
      </c>
      <c r="AP1323" s="136">
        <v>24</v>
      </c>
      <c r="AQ1323" s="6">
        <f>ROUND(AO1323/(AO1323+AP1323),2)</f>
        <v>0.4</v>
      </c>
      <c r="AR1323" s="149">
        <v>7.6499999999999999E-2</v>
      </c>
      <c r="AS1323" s="149">
        <v>0.34</v>
      </c>
      <c r="AT1323" s="149">
        <v>0.4</v>
      </c>
      <c r="AU1323" s="149">
        <v>0.4</v>
      </c>
      <c r="AV1323" s="136">
        <v>399</v>
      </c>
      <c r="AW1323" s="136">
        <v>2662</v>
      </c>
      <c r="AX1323" s="136">
        <v>4400</v>
      </c>
      <c r="AY1323" s="136">
        <v>4400</v>
      </c>
      <c r="AZ1323" s="149">
        <v>7.6499999999999999E-2</v>
      </c>
      <c r="BA1323" s="149">
        <v>0.1598</v>
      </c>
      <c r="BB1323" s="149">
        <v>0.21060000000000001</v>
      </c>
      <c r="BC1323" s="149">
        <v>0.21060000000000001</v>
      </c>
      <c r="BD1323" s="138">
        <v>0</v>
      </c>
      <c r="BE1323" s="138"/>
      <c r="BF1323" s="138"/>
      <c r="BG1323" s="136">
        <v>0</v>
      </c>
      <c r="BH1323" s="6">
        <v>5.15</v>
      </c>
      <c r="BI1323" s="6">
        <v>5.15</v>
      </c>
      <c r="BJ1323" s="136">
        <v>137340</v>
      </c>
      <c r="BK1323" s="136">
        <v>20830</v>
      </c>
      <c r="BL1323" s="136">
        <v>1293</v>
      </c>
      <c r="BM1323" s="136">
        <v>115217</v>
      </c>
      <c r="BN1323" s="238">
        <v>713814</v>
      </c>
      <c r="BO1323" s="136">
        <v>138221</v>
      </c>
      <c r="BP1323" s="136">
        <v>261761.147</v>
      </c>
      <c r="BQ1323" s="136">
        <v>65070.754800000002</v>
      </c>
      <c r="BR1323" s="136">
        <v>730970</v>
      </c>
      <c r="BS1323" s="136">
        <v>125531.8256</v>
      </c>
      <c r="BT1323" s="136">
        <v>19175.858</v>
      </c>
      <c r="BU1323" s="136">
        <v>195752</v>
      </c>
    </row>
    <row r="1324" spans="1:73">
      <c r="A1324" s="4" t="s">
        <v>118</v>
      </c>
      <c r="B1324" s="137">
        <v>48</v>
      </c>
      <c r="C1324" s="137">
        <v>2005</v>
      </c>
      <c r="D1324" s="190">
        <v>6257305</v>
      </c>
      <c r="E1324" s="141">
        <v>3082399</v>
      </c>
      <c r="F1324" s="141">
        <v>181304</v>
      </c>
      <c r="G1324" s="191">
        <v>5.6</v>
      </c>
      <c r="H1324" s="211">
        <v>18.749369999999999</v>
      </c>
      <c r="I1324" s="211">
        <v>11.16541</v>
      </c>
      <c r="J1324" s="211">
        <v>3.420982</v>
      </c>
      <c r="K1324" s="145">
        <v>296019</v>
      </c>
      <c r="L1324" s="198">
        <v>83</v>
      </c>
      <c r="M1324" s="199">
        <v>5.2</v>
      </c>
      <c r="N1324" s="140">
        <v>236271199</v>
      </c>
      <c r="O1324" s="145">
        <v>1559528</v>
      </c>
      <c r="P1324" s="145">
        <v>136882</v>
      </c>
      <c r="Q1324" s="145">
        <v>56823</v>
      </c>
      <c r="R1324" s="145">
        <v>508472</v>
      </c>
      <c r="S1324" s="145">
        <v>250788</v>
      </c>
      <c r="T1324" s="145">
        <v>440</v>
      </c>
      <c r="U1324" s="145">
        <v>546</v>
      </c>
      <c r="V1324" s="145">
        <v>642</v>
      </c>
      <c r="W1324" s="145">
        <v>149</v>
      </c>
      <c r="X1324" s="145">
        <v>274</v>
      </c>
      <c r="Y1324" s="145">
        <v>393</v>
      </c>
      <c r="Z1324" s="145">
        <v>499</v>
      </c>
      <c r="AA1324" s="136">
        <f>ROUND((T1324+X1324)-MAX(0.3*(T1324-134-388),0),0)</f>
        <v>714</v>
      </c>
      <c r="AB1324" s="136">
        <f>ROUND((U1324+Y1324)-MAX(0.3*(U1324-134-388),0),0)</f>
        <v>932</v>
      </c>
      <c r="AC1324" s="136">
        <f>ROUND((V1324+Z1324)-MAX(0.3*(V1324-134-388),0),0)</f>
        <v>1105</v>
      </c>
      <c r="AD1324" s="203">
        <v>21435.083333333332</v>
      </c>
      <c r="AE1324" s="136">
        <v>579</v>
      </c>
      <c r="AF1324" s="136">
        <v>26</v>
      </c>
      <c r="AG1324" s="136">
        <f>SUM(AE1324:AF1324)</f>
        <v>605</v>
      </c>
      <c r="AH1324" s="136">
        <f>ROUND((AG1324+W1324)-MAX(0.3*(AG1324-134-388),0),0)</f>
        <v>729</v>
      </c>
      <c r="AI1324" s="136">
        <v>636</v>
      </c>
      <c r="AJ1324" s="197">
        <v>10.199999999999999</v>
      </c>
      <c r="AK1324" s="136">
        <v>1</v>
      </c>
      <c r="AL1324" s="136">
        <v>55</v>
      </c>
      <c r="AM1324" s="136">
        <v>43</v>
      </c>
      <c r="AN1324" s="6">
        <f>ROUND(AL1324/(AL1324+AM1324),2)</f>
        <v>0.56000000000000005</v>
      </c>
      <c r="AO1324" s="136">
        <v>26</v>
      </c>
      <c r="AP1324" s="136">
        <v>23</v>
      </c>
      <c r="AQ1324" s="6">
        <f>ROUND(AO1324/(AO1324+AP1324),2)</f>
        <v>0.53</v>
      </c>
      <c r="AR1324" s="149">
        <v>7.6499999999999999E-2</v>
      </c>
      <c r="AS1324" s="149">
        <v>0.34</v>
      </c>
      <c r="AT1324" s="149">
        <v>0.4</v>
      </c>
      <c r="AU1324" s="149">
        <v>0.4</v>
      </c>
      <c r="AV1324" s="136">
        <v>399</v>
      </c>
      <c r="AW1324" s="136">
        <v>2662</v>
      </c>
      <c r="AX1324" s="136">
        <v>4400</v>
      </c>
      <c r="AY1324" s="136">
        <v>4400</v>
      </c>
      <c r="AZ1324" s="149">
        <v>7.6499999999999999E-2</v>
      </c>
      <c r="BA1324" s="149">
        <v>0.1598</v>
      </c>
      <c r="BB1324" s="149">
        <v>0.21060000000000001</v>
      </c>
      <c r="BC1324" s="149">
        <v>0.21060000000000001</v>
      </c>
      <c r="BD1324" s="138">
        <v>0</v>
      </c>
      <c r="BE1324" s="138"/>
      <c r="BF1324" s="138"/>
      <c r="BG1324" s="136">
        <v>0</v>
      </c>
      <c r="BH1324" s="6">
        <v>5.15</v>
      </c>
      <c r="BI1324" s="6">
        <v>7.35</v>
      </c>
      <c r="BJ1324" s="136">
        <v>115563</v>
      </c>
      <c r="BK1324" s="136">
        <v>14697</v>
      </c>
      <c r="BL1324" s="136">
        <v>960</v>
      </c>
      <c r="BM1324" s="136">
        <v>99906</v>
      </c>
      <c r="BN1324" s="238">
        <v>935955</v>
      </c>
      <c r="BO1324" s="136">
        <v>160703</v>
      </c>
      <c r="BP1324" s="136">
        <v>230049.74189999999</v>
      </c>
      <c r="BQ1324" s="136">
        <v>61766.789400000001</v>
      </c>
      <c r="BR1324" s="136">
        <v>513488</v>
      </c>
      <c r="BS1324" s="136">
        <v>102993.7205</v>
      </c>
      <c r="BT1324" s="136">
        <v>16842.982800000002</v>
      </c>
      <c r="BU1324" s="136">
        <v>144909</v>
      </c>
    </row>
    <row r="1325" spans="1:73">
      <c r="A1325" s="4" t="s">
        <v>119</v>
      </c>
      <c r="B1325" s="137">
        <v>49</v>
      </c>
      <c r="C1325" s="137">
        <v>2005</v>
      </c>
      <c r="D1325" s="190">
        <v>1820492</v>
      </c>
      <c r="E1325" s="141">
        <v>750561</v>
      </c>
      <c r="F1325" s="141">
        <v>40421</v>
      </c>
      <c r="G1325" s="191">
        <v>5.0999999999999996</v>
      </c>
      <c r="H1325" s="211">
        <v>18.51464</v>
      </c>
      <c r="I1325" s="211">
        <v>10.16253</v>
      </c>
      <c r="J1325" s="211">
        <v>2.6133639999999998</v>
      </c>
      <c r="K1325" s="145">
        <v>53294</v>
      </c>
      <c r="L1325" s="198">
        <v>15</v>
      </c>
      <c r="M1325" s="199">
        <v>3.6</v>
      </c>
      <c r="N1325" s="140">
        <v>48411990</v>
      </c>
      <c r="O1325" s="145">
        <v>132917</v>
      </c>
      <c r="P1325" s="145">
        <v>27218</v>
      </c>
      <c r="Q1325" s="145">
        <v>12003</v>
      </c>
      <c r="R1325" s="145">
        <v>262442</v>
      </c>
      <c r="S1325" s="145">
        <v>114038</v>
      </c>
      <c r="T1325" s="145">
        <v>301</v>
      </c>
      <c r="U1325" s="145">
        <v>340</v>
      </c>
      <c r="V1325" s="145">
        <v>384</v>
      </c>
      <c r="W1325" s="145">
        <v>149</v>
      </c>
      <c r="X1325" s="145">
        <v>274</v>
      </c>
      <c r="Y1325" s="145">
        <v>393</v>
      </c>
      <c r="Z1325" s="145">
        <v>499</v>
      </c>
      <c r="AA1325" s="136">
        <f>ROUND((T1325+X1325)-MAX(0.3*(T1325-134-388),0),0)</f>
        <v>575</v>
      </c>
      <c r="AB1325" s="136">
        <f>ROUND((U1325+Y1325)-MAX(0.3*(U1325-134-388),0),0)</f>
        <v>733</v>
      </c>
      <c r="AC1325" s="136">
        <f>ROUND((V1325+Z1325)-MAX(0.3*(V1325-134-388),0),0)</f>
        <v>883</v>
      </c>
      <c r="AD1325" s="203">
        <v>5308</v>
      </c>
      <c r="AE1325" s="136">
        <v>579</v>
      </c>
      <c r="AF1325" s="136">
        <v>0</v>
      </c>
      <c r="AG1325" s="136">
        <f>SUM(AE1325:AF1325)</f>
        <v>579</v>
      </c>
      <c r="AH1325" s="136">
        <f>ROUND((AG1325+W1325)-MAX(0.3*(AG1325-134-388),0),0)</f>
        <v>711</v>
      </c>
      <c r="AI1325" s="136">
        <v>276</v>
      </c>
      <c r="AJ1325" s="197">
        <v>15.4</v>
      </c>
      <c r="AK1325" s="136">
        <v>1</v>
      </c>
      <c r="AL1325" s="136">
        <v>68</v>
      </c>
      <c r="AM1325" s="136">
        <v>32</v>
      </c>
      <c r="AN1325" s="6">
        <f>ROUND(AL1325/(AL1325+AM1325),2)</f>
        <v>0.68</v>
      </c>
      <c r="AO1325" s="136">
        <v>21</v>
      </c>
      <c r="AP1325" s="136">
        <v>13</v>
      </c>
      <c r="AQ1325" s="6">
        <f>ROUND(AO1325/(AO1325+AP1325),2)</f>
        <v>0.62</v>
      </c>
      <c r="AR1325" s="149">
        <v>7.6499999999999999E-2</v>
      </c>
      <c r="AS1325" s="149">
        <v>0.34</v>
      </c>
      <c r="AT1325" s="149">
        <v>0.4</v>
      </c>
      <c r="AU1325" s="149">
        <v>0.4</v>
      </c>
      <c r="AV1325" s="136">
        <v>399</v>
      </c>
      <c r="AW1325" s="136">
        <v>2662</v>
      </c>
      <c r="AX1325" s="136">
        <v>4400</v>
      </c>
      <c r="AY1325" s="136">
        <v>4400</v>
      </c>
      <c r="AZ1325" s="149">
        <v>7.6499999999999999E-2</v>
      </c>
      <c r="BA1325" s="149">
        <v>0.1598</v>
      </c>
      <c r="BB1325" s="149">
        <v>0.21060000000000001</v>
      </c>
      <c r="BC1325" s="149">
        <v>0.21060000000000001</v>
      </c>
      <c r="BD1325" s="138">
        <v>0</v>
      </c>
      <c r="BE1325" s="138"/>
      <c r="BF1325" s="138"/>
      <c r="BG1325" s="136">
        <v>0</v>
      </c>
      <c r="BH1325" s="6">
        <v>5.15</v>
      </c>
      <c r="BI1325" s="6">
        <v>5.15</v>
      </c>
      <c r="BJ1325" s="136">
        <v>76728</v>
      </c>
      <c r="BK1325" s="136">
        <v>4258</v>
      </c>
      <c r="BL1325" s="136">
        <v>576</v>
      </c>
      <c r="BM1325" s="136">
        <v>71894</v>
      </c>
      <c r="BN1325" s="238">
        <v>305593</v>
      </c>
      <c r="BO1325" s="136">
        <v>49961</v>
      </c>
      <c r="BP1325" s="136">
        <v>94110.124599999996</v>
      </c>
      <c r="BQ1325" s="136">
        <v>21893.058400000002</v>
      </c>
      <c r="BR1325" s="136">
        <v>202574</v>
      </c>
      <c r="BS1325" s="136">
        <v>54776.791799999999</v>
      </c>
      <c r="BT1325" s="136">
        <v>9924.5517999999993</v>
      </c>
      <c r="BU1325" s="136">
        <v>89609</v>
      </c>
    </row>
    <row r="1326" spans="1:73">
      <c r="A1326" s="4" t="s">
        <v>120</v>
      </c>
      <c r="B1326" s="137">
        <v>50</v>
      </c>
      <c r="C1326" s="137">
        <v>2005</v>
      </c>
      <c r="D1326" s="190">
        <v>5546166</v>
      </c>
      <c r="E1326" s="141">
        <v>2878086</v>
      </c>
      <c r="F1326" s="141">
        <v>143000</v>
      </c>
      <c r="G1326" s="191">
        <v>4.7</v>
      </c>
      <c r="H1326" s="211">
        <v>18.522020000000001</v>
      </c>
      <c r="I1326" s="211">
        <v>11.42019</v>
      </c>
      <c r="J1326" s="211">
        <v>3.1862240000000002</v>
      </c>
      <c r="K1326" s="145">
        <v>227407</v>
      </c>
      <c r="L1326" s="198">
        <v>60</v>
      </c>
      <c r="M1326" s="199">
        <v>4.3</v>
      </c>
      <c r="N1326" s="140">
        <v>189528086</v>
      </c>
      <c r="O1326" s="145">
        <v>33485</v>
      </c>
      <c r="P1326" s="145">
        <v>46609</v>
      </c>
      <c r="Q1326" s="145">
        <v>20199</v>
      </c>
      <c r="R1326" s="145">
        <v>345748</v>
      </c>
      <c r="S1326" s="145">
        <v>143459</v>
      </c>
      <c r="T1326" s="145">
        <v>673</v>
      </c>
      <c r="U1326" s="145">
        <v>673</v>
      </c>
      <c r="V1326" s="145">
        <v>673</v>
      </c>
      <c r="W1326" s="145">
        <v>149</v>
      </c>
      <c r="X1326" s="145">
        <v>274</v>
      </c>
      <c r="Y1326" s="145">
        <v>393</v>
      </c>
      <c r="Z1326" s="145">
        <v>499</v>
      </c>
      <c r="AA1326" s="136">
        <f>ROUND((T1326+X1326)-MAX(0.3*(T1326-134-388),0),0)</f>
        <v>902</v>
      </c>
      <c r="AB1326" s="136">
        <f>ROUND((U1326+Y1326)-MAX(0.3*(U1326-134-388),0),0)</f>
        <v>1021</v>
      </c>
      <c r="AC1326" s="136">
        <f>ROUND((V1326+Z1326)-MAX(0.3*(V1326-134-388),0),0)</f>
        <v>1127</v>
      </c>
      <c r="AD1326" s="203">
        <v>11487.833333333334</v>
      </c>
      <c r="AE1326" s="136">
        <v>579</v>
      </c>
      <c r="AF1326" s="136">
        <v>84</v>
      </c>
      <c r="AG1326" s="136">
        <f>SUM(AE1326:AF1326)</f>
        <v>663</v>
      </c>
      <c r="AH1326" s="136">
        <f>ROUND((AG1326+W1326)-MAX(0.3*(AG1326-134-388),0),0)</f>
        <v>770</v>
      </c>
      <c r="AI1326" s="136">
        <v>553</v>
      </c>
      <c r="AJ1326" s="197">
        <v>10.199999999999999</v>
      </c>
      <c r="AK1326" s="136">
        <v>1</v>
      </c>
      <c r="AL1326" s="136">
        <v>39</v>
      </c>
      <c r="AM1326" s="136">
        <v>60</v>
      </c>
      <c r="AN1326" s="6">
        <f>ROUND(AL1326/(AL1326+AM1326),2)</f>
        <v>0.39</v>
      </c>
      <c r="AO1326" s="136">
        <v>14</v>
      </c>
      <c r="AP1326" s="136">
        <v>19</v>
      </c>
      <c r="AQ1326" s="6">
        <f>ROUND(AO1326/(AO1326+AP1326),2)</f>
        <v>0.42</v>
      </c>
      <c r="AR1326" s="149">
        <v>7.6499999999999999E-2</v>
      </c>
      <c r="AS1326" s="149">
        <v>0.34</v>
      </c>
      <c r="AT1326" s="149">
        <v>0.4</v>
      </c>
      <c r="AU1326" s="149">
        <v>0.4</v>
      </c>
      <c r="AV1326" s="136">
        <v>399</v>
      </c>
      <c r="AW1326" s="136">
        <v>2662</v>
      </c>
      <c r="AX1326" s="136">
        <v>4400</v>
      </c>
      <c r="AY1326" s="136">
        <v>4400</v>
      </c>
      <c r="AZ1326" s="149">
        <v>7.6499999999999999E-2</v>
      </c>
      <c r="BA1326" s="149">
        <v>0.1598</v>
      </c>
      <c r="BB1326" s="149">
        <v>0.21060000000000001</v>
      </c>
      <c r="BC1326" s="149">
        <v>0.21060000000000001</v>
      </c>
      <c r="BD1326" s="138">
        <v>0.04</v>
      </c>
      <c r="BE1326" s="138">
        <v>0.14000000000000001</v>
      </c>
      <c r="BF1326" s="138">
        <v>0.43</v>
      </c>
      <c r="BG1326" s="136">
        <v>1</v>
      </c>
      <c r="BH1326" s="6">
        <v>5.15</v>
      </c>
      <c r="BI1326" s="6">
        <v>5.7</v>
      </c>
      <c r="BJ1326" s="136">
        <v>92225</v>
      </c>
      <c r="BK1326" s="136">
        <v>8375</v>
      </c>
      <c r="BL1326" s="136">
        <v>936</v>
      </c>
      <c r="BM1326" s="136">
        <v>82914</v>
      </c>
      <c r="BN1326" s="238">
        <v>822220</v>
      </c>
      <c r="BO1326" s="136">
        <v>112942</v>
      </c>
      <c r="BP1326" s="136">
        <v>175550.73069999999</v>
      </c>
      <c r="BQ1326" s="136">
        <v>50362.061000000002</v>
      </c>
      <c r="BR1326" s="136">
        <v>583338</v>
      </c>
      <c r="BS1326" s="136">
        <v>51886.624000000003</v>
      </c>
      <c r="BT1326" s="136">
        <v>8383.2155000000002</v>
      </c>
      <c r="BU1326" s="136">
        <v>81943</v>
      </c>
    </row>
    <row r="1327" spans="1:73">
      <c r="A1327" s="4" t="s">
        <v>121</v>
      </c>
      <c r="B1327" s="137">
        <v>51</v>
      </c>
      <c r="C1327" s="137">
        <v>2005</v>
      </c>
      <c r="D1327" s="190">
        <v>514157</v>
      </c>
      <c r="E1327" s="141">
        <v>266630</v>
      </c>
      <c r="F1327" s="141">
        <v>9897</v>
      </c>
      <c r="G1327" s="191">
        <v>3.6</v>
      </c>
      <c r="H1327" s="211">
        <v>25.67267</v>
      </c>
      <c r="I1327" s="211">
        <v>12.82544</v>
      </c>
      <c r="J1327" s="211">
        <v>4.2595479999999997</v>
      </c>
      <c r="K1327" s="145">
        <v>27783</v>
      </c>
      <c r="L1327" s="198">
        <v>7</v>
      </c>
      <c r="M1327" s="199">
        <v>5.8</v>
      </c>
      <c r="N1327" s="140">
        <v>19656998</v>
      </c>
      <c r="O1327" s="145">
        <v>120313</v>
      </c>
      <c r="P1327" s="145">
        <v>548</v>
      </c>
      <c r="Q1327" s="145">
        <v>310</v>
      </c>
      <c r="R1327" s="145">
        <v>25481</v>
      </c>
      <c r="S1327" s="145">
        <v>10422</v>
      </c>
      <c r="T1327" s="145">
        <v>320</v>
      </c>
      <c r="U1327" s="145">
        <v>340</v>
      </c>
      <c r="V1327" s="145">
        <v>340</v>
      </c>
      <c r="W1327" s="145">
        <v>149</v>
      </c>
      <c r="X1327" s="145">
        <v>274</v>
      </c>
      <c r="Y1327" s="145">
        <v>393</v>
      </c>
      <c r="Z1327" s="145">
        <v>499</v>
      </c>
      <c r="AA1327" s="136">
        <f>ROUND((T1327+X1327)-MAX(0.3*(T1327-134-388),0),0)</f>
        <v>594</v>
      </c>
      <c r="AB1327" s="136">
        <f>ROUND((U1327+Y1327)-MAX(0.3*(U1327-134-388),0),0)</f>
        <v>733</v>
      </c>
      <c r="AC1327" s="136">
        <f>ROUND((V1327+Z1327)-MAX(0.3*(V1327-134-388),0),0)</f>
        <v>839</v>
      </c>
      <c r="AD1327" s="203">
        <v>247.08333333333334</v>
      </c>
      <c r="AE1327" s="136">
        <v>579</v>
      </c>
      <c r="AF1327" s="136">
        <v>10</v>
      </c>
      <c r="AG1327" s="136">
        <f>SUM(AE1327:AF1327)</f>
        <v>589</v>
      </c>
      <c r="AH1327" s="136">
        <f>ROUND((AG1327+W1327)-MAX(0.3*(AG1327-134-388),0),0)</f>
        <v>718</v>
      </c>
      <c r="AI1327" s="136">
        <v>54</v>
      </c>
      <c r="AJ1327" s="197">
        <v>10.6</v>
      </c>
      <c r="AK1327" s="136">
        <v>1</v>
      </c>
      <c r="AL1327" s="136">
        <v>14</v>
      </c>
      <c r="AM1327" s="136">
        <v>46</v>
      </c>
      <c r="AN1327" s="6">
        <f>ROUND(AL1327/(AL1327+AM1327),2)</f>
        <v>0.23</v>
      </c>
      <c r="AO1327" s="136">
        <v>7</v>
      </c>
      <c r="AP1327" s="136">
        <v>23</v>
      </c>
      <c r="AQ1327" s="6">
        <f>ROUND(AO1327/(AO1327+AP1327),2)</f>
        <v>0.23</v>
      </c>
      <c r="AR1327" s="149">
        <v>7.6499999999999999E-2</v>
      </c>
      <c r="AS1327" s="149">
        <v>0.34</v>
      </c>
      <c r="AT1327" s="149">
        <v>0.4</v>
      </c>
      <c r="AU1327" s="149">
        <v>0.4</v>
      </c>
      <c r="AV1327" s="136">
        <v>399</v>
      </c>
      <c r="AW1327" s="136">
        <v>2662</v>
      </c>
      <c r="AX1327" s="136">
        <v>4400</v>
      </c>
      <c r="AY1327" s="136">
        <v>4400</v>
      </c>
      <c r="AZ1327" s="149">
        <v>7.6499999999999999E-2</v>
      </c>
      <c r="BA1327" s="149">
        <v>0.1598</v>
      </c>
      <c r="BB1327" s="149">
        <v>0.21060000000000001</v>
      </c>
      <c r="BC1327" s="149">
        <v>0.21060000000000001</v>
      </c>
      <c r="BD1327" s="138">
        <v>0</v>
      </c>
      <c r="BE1327" s="138"/>
      <c r="BF1327" s="138"/>
      <c r="BG1327" s="136">
        <v>0</v>
      </c>
      <c r="BH1327" s="6">
        <v>5.15</v>
      </c>
      <c r="BI1327" s="6">
        <v>5.15</v>
      </c>
      <c r="BJ1327" s="136">
        <v>5797</v>
      </c>
      <c r="BK1327" s="136">
        <v>441</v>
      </c>
      <c r="BL1327" s="136">
        <v>44</v>
      </c>
      <c r="BM1327" s="136">
        <v>5312</v>
      </c>
      <c r="BN1327" s="238">
        <v>60919</v>
      </c>
      <c r="BO1327" s="136">
        <v>12699</v>
      </c>
      <c r="BP1327" s="136">
        <v>16436.587599999999</v>
      </c>
      <c r="BQ1327" s="136">
        <v>6482.8393999999998</v>
      </c>
      <c r="BR1327" s="136">
        <v>51187</v>
      </c>
      <c r="BS1327" s="136">
        <v>7012.8046000000004</v>
      </c>
      <c r="BT1327" s="136">
        <v>1601.6378</v>
      </c>
      <c r="BU1327" s="136">
        <v>11885</v>
      </c>
    </row>
    <row r="1328" spans="1:73">
      <c r="A1328" s="4" t="s">
        <v>70</v>
      </c>
      <c r="B1328" s="137">
        <v>1</v>
      </c>
      <c r="C1328" s="137">
        <v>2006</v>
      </c>
      <c r="D1328" s="190">
        <v>4628981</v>
      </c>
      <c r="E1328" s="141">
        <v>2080233</v>
      </c>
      <c r="F1328" s="141">
        <v>87576</v>
      </c>
      <c r="G1328" s="191">
        <v>4</v>
      </c>
      <c r="H1328" s="211">
        <v>20.72831</v>
      </c>
      <c r="I1328" s="211">
        <v>11.841670000000001</v>
      </c>
      <c r="J1328" s="211">
        <v>2.5353430000000001</v>
      </c>
      <c r="K1328" s="145">
        <v>164820</v>
      </c>
      <c r="L1328" s="198">
        <v>64</v>
      </c>
      <c r="M1328" s="199">
        <v>5.4</v>
      </c>
      <c r="N1328" s="140">
        <v>144954288</v>
      </c>
      <c r="O1328" s="145">
        <v>79553</v>
      </c>
      <c r="P1328" s="145">
        <v>44693</v>
      </c>
      <c r="Q1328" s="145">
        <v>19162</v>
      </c>
      <c r="R1328" s="145">
        <v>546684</v>
      </c>
      <c r="S1328" s="145">
        <v>220345</v>
      </c>
      <c r="T1328" s="145">
        <v>190</v>
      </c>
      <c r="U1328" s="145">
        <v>215</v>
      </c>
      <c r="V1328" s="145">
        <v>245</v>
      </c>
      <c r="W1328" s="145">
        <v>152</v>
      </c>
      <c r="X1328" s="145">
        <v>278</v>
      </c>
      <c r="Y1328" s="145">
        <v>399</v>
      </c>
      <c r="Z1328" s="145">
        <v>506</v>
      </c>
      <c r="AA1328" s="136">
        <f>ROUND((T1328+X1328)-MAX(0.3*(T1328-134-400),0),0)</f>
        <v>468</v>
      </c>
      <c r="AB1328" s="136">
        <f>ROUND((U1328+Y1328)-MAX(0.3*(U1328-134-400),0),0)</f>
        <v>614</v>
      </c>
      <c r="AC1328" s="136">
        <f>ROUND((V1328+Z1328)-MAX(0.3*(V1328-134-400),0),0)</f>
        <v>751</v>
      </c>
      <c r="AD1328" s="203">
        <v>9069.0833333333339</v>
      </c>
      <c r="AE1328" s="136">
        <v>603</v>
      </c>
      <c r="AF1328" s="136">
        <v>0</v>
      </c>
      <c r="AG1328" s="136">
        <f>SUM(AE1328:AF1328)</f>
        <v>603</v>
      </c>
      <c r="AH1328" s="136">
        <f>ROUND((AG1328+W1328)-MAX(0.3*(AG1328-134-400),0),0)</f>
        <v>734</v>
      </c>
      <c r="AI1328" s="136">
        <v>650</v>
      </c>
      <c r="AJ1328" s="197">
        <v>14.3</v>
      </c>
      <c r="AK1328" s="136">
        <v>0</v>
      </c>
      <c r="AL1328" s="136">
        <v>62</v>
      </c>
      <c r="AM1328" s="136">
        <v>43</v>
      </c>
      <c r="AN1328" s="6">
        <f>ROUND(AL1328/(AL1328+AM1328),2)</f>
        <v>0.59</v>
      </c>
      <c r="AO1328" s="136">
        <v>23</v>
      </c>
      <c r="AP1328" s="136">
        <v>12</v>
      </c>
      <c r="AQ1328" s="6">
        <f>ROUND(AO1328/(AO1328+AP1328),2)</f>
        <v>0.66</v>
      </c>
      <c r="AR1328" s="149">
        <v>7.6499999999999999E-2</v>
      </c>
      <c r="AS1328" s="149">
        <v>0.34</v>
      </c>
      <c r="AT1328" s="149">
        <v>0.4</v>
      </c>
      <c r="AU1328" s="149">
        <v>0.4</v>
      </c>
      <c r="AV1328" s="136">
        <v>412</v>
      </c>
      <c r="AW1328" s="136">
        <v>2747</v>
      </c>
      <c r="AX1328" s="136">
        <v>4536</v>
      </c>
      <c r="AY1328" s="136">
        <v>4536</v>
      </c>
      <c r="AZ1328" s="149">
        <v>7.6499999999999999E-2</v>
      </c>
      <c r="BA1328" s="149">
        <v>0.1598</v>
      </c>
      <c r="BB1328" s="149">
        <v>0.21060000000000001</v>
      </c>
      <c r="BC1328" s="149">
        <v>0.21060000000000001</v>
      </c>
      <c r="BD1328" s="138">
        <v>0</v>
      </c>
      <c r="BE1328" s="138"/>
      <c r="BF1328" s="138"/>
      <c r="BG1328" s="136">
        <v>0</v>
      </c>
      <c r="BH1328" s="6">
        <v>5.15</v>
      </c>
      <c r="BI1328" s="6">
        <v>5.15</v>
      </c>
      <c r="BJ1328" s="136">
        <v>164764</v>
      </c>
      <c r="BK1328" s="136">
        <v>16659</v>
      </c>
      <c r="BL1328" s="136">
        <v>929</v>
      </c>
      <c r="BM1328" s="136">
        <v>147176</v>
      </c>
      <c r="BN1328" s="238">
        <v>773709</v>
      </c>
      <c r="BO1328" s="136">
        <v>121760</v>
      </c>
      <c r="BP1328" s="136">
        <v>297068.64079999999</v>
      </c>
      <c r="BQ1328" s="136">
        <v>53923.613899999997</v>
      </c>
      <c r="BR1328" s="136">
        <v>574060</v>
      </c>
      <c r="BS1328" s="136">
        <v>141681.41310000001</v>
      </c>
      <c r="BT1328" s="136">
        <v>16233.9997</v>
      </c>
      <c r="BU1328" s="136">
        <v>189115</v>
      </c>
    </row>
    <row r="1329" spans="1:73">
      <c r="A1329" s="4" t="s">
        <v>71</v>
      </c>
      <c r="B1329" s="137">
        <v>2</v>
      </c>
      <c r="C1329" s="137">
        <v>2006</v>
      </c>
      <c r="D1329" s="190">
        <v>675302</v>
      </c>
      <c r="E1329" s="141">
        <v>326542</v>
      </c>
      <c r="F1329" s="141">
        <v>23149</v>
      </c>
      <c r="G1329" s="191">
        <v>6.6</v>
      </c>
      <c r="H1329" s="211">
        <v>22.658919999999998</v>
      </c>
      <c r="I1329" s="211">
        <v>10.376860000000001</v>
      </c>
      <c r="J1329" s="211">
        <v>3.5909</v>
      </c>
      <c r="K1329" s="145">
        <v>44835</v>
      </c>
      <c r="L1329" s="198">
        <v>8</v>
      </c>
      <c r="M1329" s="199">
        <v>4.5</v>
      </c>
      <c r="N1329" s="140">
        <v>27582437</v>
      </c>
      <c r="O1329" s="145">
        <v>18157</v>
      </c>
      <c r="P1329" s="145">
        <v>9824</v>
      </c>
      <c r="Q1329" s="145">
        <v>3614</v>
      </c>
      <c r="R1329" s="145">
        <v>57153</v>
      </c>
      <c r="S1329" s="145">
        <v>21172</v>
      </c>
      <c r="T1329" s="145">
        <v>821</v>
      </c>
      <c r="U1329" s="145">
        <v>923</v>
      </c>
      <c r="V1329" s="145">
        <v>1025</v>
      </c>
      <c r="W1329" s="145">
        <v>181</v>
      </c>
      <c r="X1329" s="145">
        <v>333</v>
      </c>
      <c r="Y1329" s="145">
        <v>425</v>
      </c>
      <c r="Z1329" s="145">
        <v>517</v>
      </c>
      <c r="AA1329" s="136">
        <f>ROUND((T1329+X1329)-MAX(0.3*(T1329-229-640),0),0)</f>
        <v>1154</v>
      </c>
      <c r="AB1329" s="136">
        <f>ROUND((U1329+Y1329)-MAX(0.3*(U1329-229-640),0),0)</f>
        <v>1332</v>
      </c>
      <c r="AC1329" s="136">
        <f>ROUND((V1329+Z1329)-MAX(0.3*(V1329-229-640),0),0)</f>
        <v>1495</v>
      </c>
      <c r="AD1329" s="203">
        <v>1025.0833333333333</v>
      </c>
      <c r="AE1329" s="136">
        <v>603</v>
      </c>
      <c r="AF1329" s="136">
        <v>362</v>
      </c>
      <c r="AG1329" s="136">
        <f>SUM(AE1329:AF1329)</f>
        <v>965</v>
      </c>
      <c r="AH1329" s="136">
        <f>ROUND((AG1329+W1329)-MAX(0.3*(AG1329-229-640),0),0)</f>
        <v>1117</v>
      </c>
      <c r="AI1329" s="136">
        <v>58</v>
      </c>
      <c r="AJ1329" s="197">
        <v>8.9</v>
      </c>
      <c r="AK1329" s="136">
        <v>0</v>
      </c>
      <c r="AL1329" s="136">
        <v>17</v>
      </c>
      <c r="AM1329" s="136">
        <v>23</v>
      </c>
      <c r="AN1329" s="6">
        <f>ROUND(AL1329/(AL1329+AM1329),2)</f>
        <v>0.43</v>
      </c>
      <c r="AO1329" s="136">
        <v>9</v>
      </c>
      <c r="AP1329" s="136">
        <v>11</v>
      </c>
      <c r="AQ1329" s="6">
        <f>ROUND(AO1329/(AO1329+AP1329),2)</f>
        <v>0.45</v>
      </c>
      <c r="AR1329" s="149">
        <v>7.6499999999999999E-2</v>
      </c>
      <c r="AS1329" s="149">
        <v>0.34</v>
      </c>
      <c r="AT1329" s="149">
        <v>0.4</v>
      </c>
      <c r="AU1329" s="149">
        <v>0.4</v>
      </c>
      <c r="AV1329" s="136">
        <v>412</v>
      </c>
      <c r="AW1329" s="136">
        <v>2747</v>
      </c>
      <c r="AX1329" s="136">
        <v>4536</v>
      </c>
      <c r="AY1329" s="136">
        <v>4536</v>
      </c>
      <c r="AZ1329" s="149">
        <v>7.6499999999999999E-2</v>
      </c>
      <c r="BA1329" s="149">
        <v>0.1598</v>
      </c>
      <c r="BB1329" s="149">
        <v>0.21060000000000001</v>
      </c>
      <c r="BC1329" s="149">
        <v>0.21060000000000001</v>
      </c>
      <c r="BD1329" s="138">
        <v>0</v>
      </c>
      <c r="BE1329" s="138"/>
      <c r="BF1329" s="138"/>
      <c r="BG1329" s="136">
        <v>0</v>
      </c>
      <c r="BH1329" s="6">
        <v>5.15</v>
      </c>
      <c r="BI1329" s="6">
        <v>7.15</v>
      </c>
      <c r="BJ1329" s="136">
        <v>11340</v>
      </c>
      <c r="BK1329" s="136">
        <v>2114</v>
      </c>
      <c r="BL1329" s="136">
        <v>102</v>
      </c>
      <c r="BM1329" s="136">
        <v>9124</v>
      </c>
      <c r="BN1329" s="238">
        <v>100682</v>
      </c>
      <c r="BO1329" s="136">
        <v>25229</v>
      </c>
      <c r="BP1329" s="136">
        <v>28108.053100000001</v>
      </c>
      <c r="BQ1329" s="136">
        <v>6437.8562000000002</v>
      </c>
      <c r="BR1329" s="136">
        <v>53363</v>
      </c>
      <c r="BS1329" s="136">
        <v>10004.3469</v>
      </c>
      <c r="BT1329" s="136">
        <v>1525.9096</v>
      </c>
      <c r="BU1329" s="136">
        <v>14254</v>
      </c>
    </row>
    <row r="1330" spans="1:73">
      <c r="A1330" s="4" t="s">
        <v>72</v>
      </c>
      <c r="B1330" s="137">
        <v>3</v>
      </c>
      <c r="C1330" s="137">
        <v>2006</v>
      </c>
      <c r="D1330" s="190">
        <v>6029141</v>
      </c>
      <c r="E1330" s="141">
        <v>2864385</v>
      </c>
      <c r="F1330" s="141">
        <v>126056</v>
      </c>
      <c r="G1330" s="191">
        <v>4.2</v>
      </c>
      <c r="H1330" s="211">
        <v>23.819179999999999</v>
      </c>
      <c r="I1330" s="211">
        <v>16.00563</v>
      </c>
      <c r="J1330" s="211">
        <v>5.430294</v>
      </c>
      <c r="K1330" s="145">
        <v>247833</v>
      </c>
      <c r="L1330" s="198">
        <v>211</v>
      </c>
      <c r="M1330" s="199">
        <v>12.1</v>
      </c>
      <c r="N1330" s="140">
        <v>209240727</v>
      </c>
      <c r="O1330" s="145">
        <v>439551</v>
      </c>
      <c r="P1330" s="145">
        <v>87191</v>
      </c>
      <c r="Q1330" s="145">
        <v>39369</v>
      </c>
      <c r="R1330" s="145">
        <v>540782</v>
      </c>
      <c r="S1330" s="145">
        <v>220293</v>
      </c>
      <c r="T1330" s="145">
        <v>275</v>
      </c>
      <c r="U1330" s="145">
        <v>347</v>
      </c>
      <c r="V1330" s="145">
        <v>418</v>
      </c>
      <c r="W1330" s="145">
        <v>152</v>
      </c>
      <c r="X1330" s="145">
        <v>278</v>
      </c>
      <c r="Y1330" s="145">
        <v>399</v>
      </c>
      <c r="Z1330" s="145">
        <v>506</v>
      </c>
      <c r="AA1330" s="136">
        <f>ROUND((T1330+X1330)-MAX(0.3*(T1330-134-400),0),0)</f>
        <v>553</v>
      </c>
      <c r="AB1330" s="136">
        <f>ROUND((U1330+Y1330)-MAX(0.3*(U1330-134-400),0),0)</f>
        <v>746</v>
      </c>
      <c r="AC1330" s="136">
        <f>ROUND((V1330+Z1330)-MAX(0.3*(V1330-134-400),0),0)</f>
        <v>924</v>
      </c>
      <c r="AD1330" s="203">
        <v>18725.5</v>
      </c>
      <c r="AE1330" s="136">
        <v>603</v>
      </c>
      <c r="AF1330" s="136">
        <v>0</v>
      </c>
      <c r="AG1330" s="136">
        <f>SUM(AE1330:AF1330)</f>
        <v>603</v>
      </c>
      <c r="AH1330" s="136">
        <f>ROUND((AG1330+W1330)-MAX(0.3*(AG1330-134-400),0),0)</f>
        <v>734</v>
      </c>
      <c r="AI1330" s="136">
        <v>902</v>
      </c>
      <c r="AJ1330" s="197">
        <v>14.4</v>
      </c>
      <c r="AK1330" s="136">
        <v>1</v>
      </c>
      <c r="AL1330" s="136">
        <v>27</v>
      </c>
      <c r="AM1330" s="136">
        <v>33</v>
      </c>
      <c r="AN1330" s="6">
        <f>ROUND(AL1330/(AL1330+AM1330),2)</f>
        <v>0.45</v>
      </c>
      <c r="AO1330" s="136">
        <v>13</v>
      </c>
      <c r="AP1330" s="136">
        <v>17</v>
      </c>
      <c r="AQ1330" s="6">
        <f>ROUND(AO1330/(AO1330+AP1330),2)</f>
        <v>0.43</v>
      </c>
      <c r="AR1330" s="149">
        <v>7.6499999999999999E-2</v>
      </c>
      <c r="AS1330" s="149">
        <v>0.34</v>
      </c>
      <c r="AT1330" s="149">
        <v>0.4</v>
      </c>
      <c r="AU1330" s="149">
        <v>0.4</v>
      </c>
      <c r="AV1330" s="136">
        <v>412</v>
      </c>
      <c r="AW1330" s="136">
        <v>2747</v>
      </c>
      <c r="AX1330" s="136">
        <v>4536</v>
      </c>
      <c r="AY1330" s="136">
        <v>4536</v>
      </c>
      <c r="AZ1330" s="149">
        <v>7.6499999999999999E-2</v>
      </c>
      <c r="BA1330" s="149">
        <v>0.1598</v>
      </c>
      <c r="BB1330" s="149">
        <v>0.21060000000000001</v>
      </c>
      <c r="BC1330" s="149">
        <v>0.21060000000000001</v>
      </c>
      <c r="BD1330" s="138">
        <v>0</v>
      </c>
      <c r="BE1330" s="138"/>
      <c r="BF1330" s="138"/>
      <c r="BG1330" s="136">
        <v>0</v>
      </c>
      <c r="BH1330" s="6">
        <v>5.15</v>
      </c>
      <c r="BI1330" s="6">
        <v>5.15</v>
      </c>
      <c r="BJ1330" s="136">
        <v>99196</v>
      </c>
      <c r="BK1330" s="136">
        <v>13415</v>
      </c>
      <c r="BL1330" s="136">
        <v>877</v>
      </c>
      <c r="BM1330" s="136">
        <v>84904</v>
      </c>
      <c r="BN1330" s="238">
        <v>1062709</v>
      </c>
      <c r="BO1330" s="136">
        <v>177168</v>
      </c>
      <c r="BP1330" s="136">
        <v>337522.81929999997</v>
      </c>
      <c r="BQ1330" s="136">
        <v>63286.814400000003</v>
      </c>
      <c r="BR1330" s="136">
        <v>607905</v>
      </c>
      <c r="BS1330" s="136">
        <v>140761.9026</v>
      </c>
      <c r="BT1330" s="136">
        <v>19333.092400000001</v>
      </c>
      <c r="BU1330" s="136">
        <v>196502</v>
      </c>
    </row>
    <row r="1331" spans="1:73">
      <c r="A1331" s="4" t="s">
        <v>73</v>
      </c>
      <c r="B1331" s="137">
        <v>4</v>
      </c>
      <c r="C1331" s="137">
        <v>2006</v>
      </c>
      <c r="D1331" s="190">
        <v>2821761</v>
      </c>
      <c r="E1331" s="141">
        <v>1294906</v>
      </c>
      <c r="F1331" s="141">
        <v>70504</v>
      </c>
      <c r="G1331" s="191">
        <v>5.2</v>
      </c>
      <c r="H1331" s="211">
        <v>26.162500000000001</v>
      </c>
      <c r="I1331" s="211">
        <v>12.96369</v>
      </c>
      <c r="J1331" s="211">
        <v>3.9311639999999999</v>
      </c>
      <c r="K1331" s="145">
        <v>99883</v>
      </c>
      <c r="L1331" s="198">
        <v>55</v>
      </c>
      <c r="M1331" s="199">
        <v>7.7</v>
      </c>
      <c r="N1331" s="140">
        <v>82701324</v>
      </c>
      <c r="O1331" s="145">
        <v>44871</v>
      </c>
      <c r="P1331" s="145">
        <v>17925</v>
      </c>
      <c r="Q1331" s="145">
        <v>8204</v>
      </c>
      <c r="R1331" s="145">
        <v>384889</v>
      </c>
      <c r="S1331" s="145">
        <v>159354</v>
      </c>
      <c r="T1331" s="145">
        <v>162</v>
      </c>
      <c r="U1331" s="145">
        <v>204</v>
      </c>
      <c r="V1331" s="145">
        <v>247</v>
      </c>
      <c r="W1331" s="145">
        <v>152</v>
      </c>
      <c r="X1331" s="145">
        <v>278</v>
      </c>
      <c r="Y1331" s="145">
        <v>399</v>
      </c>
      <c r="Z1331" s="145">
        <v>506</v>
      </c>
      <c r="AA1331" s="136">
        <f>ROUND((T1331+X1331)-MAX(0.3*(T1331-134-400),0),0)</f>
        <v>440</v>
      </c>
      <c r="AB1331" s="136">
        <f>ROUND((U1331+Y1331)-MAX(0.3*(U1331-134-400),0),0)</f>
        <v>603</v>
      </c>
      <c r="AC1331" s="136">
        <f>ROUND((V1331+Z1331)-MAX(0.3*(V1331-134-400),0),0)</f>
        <v>753</v>
      </c>
      <c r="AD1331" s="203">
        <v>4177.75</v>
      </c>
      <c r="AE1331" s="136">
        <v>603</v>
      </c>
      <c r="AF1331" s="136">
        <v>0</v>
      </c>
      <c r="AG1331" s="136">
        <f>SUM(AE1331:AF1331)</f>
        <v>603</v>
      </c>
      <c r="AH1331" s="136">
        <f>ROUND((AG1331+W1331)-MAX(0.3*(AG1331-134-400),0),0)</f>
        <v>734</v>
      </c>
      <c r="AI1331" s="136">
        <v>487</v>
      </c>
      <c r="AJ1331" s="197">
        <v>17.7</v>
      </c>
      <c r="AK1331" s="136">
        <v>1</v>
      </c>
      <c r="AL1331" s="136">
        <v>75</v>
      </c>
      <c r="AM1331" s="136">
        <v>25</v>
      </c>
      <c r="AN1331" s="6">
        <f>ROUND(AL1331/(AL1331+AM1331),2)</f>
        <v>0.75</v>
      </c>
      <c r="AO1331" s="136">
        <v>27</v>
      </c>
      <c r="AP1331" s="136">
        <v>8</v>
      </c>
      <c r="AQ1331" s="6">
        <f>ROUND(AO1331/(AO1331+AP1331),2)</f>
        <v>0.77</v>
      </c>
      <c r="AR1331" s="149">
        <v>7.6499999999999999E-2</v>
      </c>
      <c r="AS1331" s="149">
        <v>0.34</v>
      </c>
      <c r="AT1331" s="149">
        <v>0.4</v>
      </c>
      <c r="AU1331" s="149">
        <v>0.4</v>
      </c>
      <c r="AV1331" s="136">
        <v>412</v>
      </c>
      <c r="AW1331" s="136">
        <v>2747</v>
      </c>
      <c r="AX1331" s="136">
        <v>4536</v>
      </c>
      <c r="AY1331" s="136">
        <v>4536</v>
      </c>
      <c r="AZ1331" s="149">
        <v>7.6499999999999999E-2</v>
      </c>
      <c r="BA1331" s="149">
        <v>0.1598</v>
      </c>
      <c r="BB1331" s="149">
        <v>0.21060000000000001</v>
      </c>
      <c r="BC1331" s="149">
        <v>0.21060000000000001</v>
      </c>
      <c r="BD1331" s="138">
        <v>0</v>
      </c>
      <c r="BE1331" s="138"/>
      <c r="BF1331" s="138"/>
      <c r="BG1331" s="136">
        <v>0</v>
      </c>
      <c r="BH1331" s="6">
        <v>5.15</v>
      </c>
      <c r="BI1331" s="6">
        <v>5.15</v>
      </c>
      <c r="BJ1331" s="136">
        <v>92960</v>
      </c>
      <c r="BK1331" s="136">
        <v>9157</v>
      </c>
      <c r="BL1331" s="136">
        <v>775</v>
      </c>
      <c r="BM1331" s="136">
        <v>83028</v>
      </c>
      <c r="BN1331" s="238">
        <v>631436</v>
      </c>
      <c r="BO1331" s="136">
        <v>88186</v>
      </c>
      <c r="BP1331" s="136">
        <v>188712.92629999999</v>
      </c>
      <c r="BQ1331" s="136">
        <v>34700.977500000001</v>
      </c>
      <c r="BR1331" s="136">
        <v>345925</v>
      </c>
      <c r="BS1331" s="136">
        <v>106706.85709999999</v>
      </c>
      <c r="BT1331" s="136">
        <v>13201.365900000001</v>
      </c>
      <c r="BU1331" s="136">
        <v>145763</v>
      </c>
    </row>
    <row r="1332" spans="1:73">
      <c r="A1332" s="4" t="s">
        <v>74</v>
      </c>
      <c r="B1332" s="137">
        <v>5</v>
      </c>
      <c r="C1332" s="137">
        <v>2006</v>
      </c>
      <c r="D1332" s="190">
        <v>36021202</v>
      </c>
      <c r="E1332" s="141">
        <v>16789422</v>
      </c>
      <c r="F1332" s="141">
        <v>864687</v>
      </c>
      <c r="G1332" s="191">
        <v>4.9000000000000004</v>
      </c>
      <c r="H1332" s="211">
        <v>20.791910000000001</v>
      </c>
      <c r="I1332" s="211">
        <v>11.802809999999999</v>
      </c>
      <c r="J1332" s="211">
        <v>3.6390950000000002</v>
      </c>
      <c r="K1332" s="145">
        <v>1866312</v>
      </c>
      <c r="L1332" s="198">
        <v>778</v>
      </c>
      <c r="M1332" s="199">
        <v>7.7</v>
      </c>
      <c r="N1332" s="140">
        <v>1524919622</v>
      </c>
      <c r="O1332" s="145">
        <v>3145759</v>
      </c>
      <c r="P1332" s="145">
        <v>1049315</v>
      </c>
      <c r="Q1332" s="145">
        <v>449971</v>
      </c>
      <c r="R1332" s="145">
        <v>1999656</v>
      </c>
      <c r="S1332" s="145">
        <v>799469</v>
      </c>
      <c r="T1332" s="145">
        <v>584</v>
      </c>
      <c r="U1332" s="145">
        <v>723</v>
      </c>
      <c r="V1332" s="145">
        <v>862</v>
      </c>
      <c r="W1332" s="145">
        <v>152</v>
      </c>
      <c r="X1332" s="145">
        <v>278</v>
      </c>
      <c r="Y1332" s="145">
        <v>399</v>
      </c>
      <c r="Z1332" s="145">
        <v>506</v>
      </c>
      <c r="AA1332" s="136">
        <f>ROUND((T1332+X1332)-MAX(0.3*(T1332-134-400),0),0)</f>
        <v>847</v>
      </c>
      <c r="AB1332" s="136">
        <f>ROUND((U1332+Y1332)-MAX(0.3*(U1332-134-400),0),0)</f>
        <v>1065</v>
      </c>
      <c r="AC1332" s="136">
        <f>ROUND((V1332+Z1332)-MAX(0.3*(V1332-134-400),0),0)</f>
        <v>1270</v>
      </c>
      <c r="AD1332" s="203">
        <v>223576.25</v>
      </c>
      <c r="AE1332" s="136">
        <v>603</v>
      </c>
      <c r="AF1332" s="136">
        <v>209</v>
      </c>
      <c r="AG1332" s="136">
        <f>SUM(AE1332:AF1332)</f>
        <v>812</v>
      </c>
      <c r="AH1332" s="136">
        <f>ROUND((AG1332+W1332)-MAX(0.3*(AG1332-134-400),0),0)</f>
        <v>881</v>
      </c>
      <c r="AI1332" s="136">
        <v>4427</v>
      </c>
      <c r="AJ1332" s="197">
        <v>12.2</v>
      </c>
      <c r="AK1332" s="136">
        <v>0</v>
      </c>
      <c r="AL1332" s="136">
        <v>48</v>
      </c>
      <c r="AM1332" s="136">
        <v>32</v>
      </c>
      <c r="AN1332" s="6">
        <f>ROUND(AL1332/(AL1332+AM1332),2)</f>
        <v>0.6</v>
      </c>
      <c r="AO1332" s="136">
        <v>25</v>
      </c>
      <c r="AP1332" s="136">
        <v>15</v>
      </c>
      <c r="AQ1332" s="6">
        <f>ROUND(AO1332/(AO1332+AP1332),2)</f>
        <v>0.63</v>
      </c>
      <c r="AR1332" s="149">
        <v>7.6499999999999999E-2</v>
      </c>
      <c r="AS1332" s="149">
        <v>0.34</v>
      </c>
      <c r="AT1332" s="149">
        <v>0.4</v>
      </c>
      <c r="AU1332" s="149">
        <v>0.4</v>
      </c>
      <c r="AV1332" s="136">
        <v>412</v>
      </c>
      <c r="AW1332" s="136">
        <v>2747</v>
      </c>
      <c r="AX1332" s="136">
        <v>4536</v>
      </c>
      <c r="AY1332" s="136">
        <v>4536</v>
      </c>
      <c r="AZ1332" s="149">
        <v>7.6499999999999999E-2</v>
      </c>
      <c r="BA1332" s="149">
        <v>0.1598</v>
      </c>
      <c r="BB1332" s="149">
        <v>0.21060000000000001</v>
      </c>
      <c r="BC1332" s="149">
        <v>0.21060000000000001</v>
      </c>
      <c r="BD1332" s="138">
        <v>0</v>
      </c>
      <c r="BE1332" s="138"/>
      <c r="BF1332" s="138"/>
      <c r="BG1332" s="136">
        <v>0</v>
      </c>
      <c r="BH1332" s="6">
        <v>5.15</v>
      </c>
      <c r="BI1332" s="6">
        <v>6.75</v>
      </c>
      <c r="BJ1332" s="136">
        <v>1226697</v>
      </c>
      <c r="BK1332" s="136">
        <v>360316</v>
      </c>
      <c r="BL1332" s="136">
        <v>21273</v>
      </c>
      <c r="BM1332" s="136">
        <v>845108</v>
      </c>
      <c r="BN1332" s="238">
        <v>8056739</v>
      </c>
      <c r="BO1332" s="136">
        <v>1347858</v>
      </c>
      <c r="BP1332" s="136">
        <v>1777758.6348999999</v>
      </c>
      <c r="BQ1332" s="136">
        <v>371993.96250000002</v>
      </c>
      <c r="BR1332" s="136">
        <v>2896191</v>
      </c>
      <c r="BS1332" s="136">
        <v>748083.09490000003</v>
      </c>
      <c r="BT1332" s="136">
        <v>116361.7061</v>
      </c>
      <c r="BU1332" s="136">
        <v>982245</v>
      </c>
    </row>
    <row r="1333" spans="1:73">
      <c r="A1333" s="4" t="s">
        <v>75</v>
      </c>
      <c r="B1333" s="137">
        <v>6</v>
      </c>
      <c r="C1333" s="137">
        <v>2006</v>
      </c>
      <c r="D1333" s="190">
        <v>4720423</v>
      </c>
      <c r="E1333" s="141">
        <v>2509729</v>
      </c>
      <c r="F1333" s="141">
        <v>112514</v>
      </c>
      <c r="G1333" s="191">
        <v>4.3</v>
      </c>
      <c r="H1333" s="211">
        <v>18.1249</v>
      </c>
      <c r="I1333" s="211">
        <v>12.27022</v>
      </c>
      <c r="J1333" s="211">
        <v>4.2186430000000001</v>
      </c>
      <c r="K1333" s="145">
        <v>232381</v>
      </c>
      <c r="L1333" s="198">
        <v>121</v>
      </c>
      <c r="M1333" s="199">
        <v>9.6</v>
      </c>
      <c r="N1333" s="140">
        <v>189492643</v>
      </c>
      <c r="O1333" s="145">
        <v>452447</v>
      </c>
      <c r="P1333" s="145">
        <v>37391</v>
      </c>
      <c r="Q1333" s="145">
        <v>14468</v>
      </c>
      <c r="R1333" s="145">
        <v>251385</v>
      </c>
      <c r="S1333" s="145">
        <v>107246</v>
      </c>
      <c r="T1333" s="145">
        <v>280</v>
      </c>
      <c r="U1333" s="145">
        <v>356</v>
      </c>
      <c r="V1333" s="145">
        <v>432</v>
      </c>
      <c r="W1333" s="145">
        <v>152</v>
      </c>
      <c r="X1333" s="145">
        <v>278</v>
      </c>
      <c r="Y1333" s="145">
        <v>399</v>
      </c>
      <c r="Z1333" s="145">
        <v>506</v>
      </c>
      <c r="AA1333" s="136">
        <f>ROUND((T1333+X1333)-MAX(0.3*(T1333-134-400),0),0)</f>
        <v>558</v>
      </c>
      <c r="AB1333" s="136">
        <f>ROUND((U1333+Y1333)-MAX(0.3*(U1333-134-400),0),0)</f>
        <v>755</v>
      </c>
      <c r="AC1333" s="136">
        <f>ROUND((V1333+Z1333)-MAX(0.3*(V1333-134-400),0),0)</f>
        <v>938</v>
      </c>
      <c r="AD1333" s="203">
        <v>5131.166666666667</v>
      </c>
      <c r="AE1333" s="136">
        <v>603</v>
      </c>
      <c r="AF1333" s="136">
        <v>25</v>
      </c>
      <c r="AG1333" s="136">
        <f>SUM(AE1333:AF1333)</f>
        <v>628</v>
      </c>
      <c r="AH1333" s="136">
        <f>ROUND((AG1333+W1333)-MAX(0.3*(AG1333-134-400),0),0)</f>
        <v>752</v>
      </c>
      <c r="AI1333" s="136">
        <v>466</v>
      </c>
      <c r="AJ1333" s="197">
        <v>9.6999999999999993</v>
      </c>
      <c r="AK1333" s="136">
        <v>1</v>
      </c>
      <c r="AL1333" s="136">
        <v>39</v>
      </c>
      <c r="AM1333" s="136">
        <v>26</v>
      </c>
      <c r="AN1333" s="6">
        <f>ROUND(AL1333/(AL1333+AM1333),2)</f>
        <v>0.6</v>
      </c>
      <c r="AO1333" s="136">
        <v>20</v>
      </c>
      <c r="AP1333" s="136">
        <v>15</v>
      </c>
      <c r="AQ1333" s="6">
        <f>ROUND(AO1333/(AO1333+AP1333),2)</f>
        <v>0.56999999999999995</v>
      </c>
      <c r="AR1333" s="149">
        <v>7.6499999999999999E-2</v>
      </c>
      <c r="AS1333" s="149">
        <v>0.34</v>
      </c>
      <c r="AT1333" s="149">
        <v>0.4</v>
      </c>
      <c r="AU1333" s="149">
        <v>0.4</v>
      </c>
      <c r="AV1333" s="136">
        <v>412</v>
      </c>
      <c r="AW1333" s="136">
        <v>2747</v>
      </c>
      <c r="AX1333" s="136">
        <v>4536</v>
      </c>
      <c r="AY1333" s="136">
        <v>4536</v>
      </c>
      <c r="AZ1333" s="149">
        <v>7.6499999999999999E-2</v>
      </c>
      <c r="BA1333" s="149">
        <v>0.1598</v>
      </c>
      <c r="BB1333" s="149">
        <v>0.21060000000000001</v>
      </c>
      <c r="BC1333" s="149">
        <v>0.21060000000000001</v>
      </c>
      <c r="BD1333" s="138">
        <v>0</v>
      </c>
      <c r="BE1333" s="138"/>
      <c r="BF1333" s="138"/>
      <c r="BG1333" s="136">
        <v>0</v>
      </c>
      <c r="BH1333" s="6">
        <v>5.15</v>
      </c>
      <c r="BI1333" s="6">
        <v>5.15</v>
      </c>
      <c r="BJ1333" s="136">
        <v>56830</v>
      </c>
      <c r="BK1333" s="136">
        <v>8648</v>
      </c>
      <c r="BL1333" s="136">
        <v>528</v>
      </c>
      <c r="BM1333" s="136">
        <v>47654</v>
      </c>
      <c r="BN1333" s="238">
        <v>403607</v>
      </c>
      <c r="BO1333" s="136">
        <v>86171</v>
      </c>
      <c r="BP1333" s="136">
        <v>154424.65419999999</v>
      </c>
      <c r="BQ1333" s="136">
        <v>31334.283800000001</v>
      </c>
      <c r="BR1333" s="136">
        <v>347945</v>
      </c>
      <c r="BS1333" s="136">
        <v>59154.303999999996</v>
      </c>
      <c r="BT1333" s="136">
        <v>8139.5108</v>
      </c>
      <c r="BU1333" s="136">
        <v>86001</v>
      </c>
    </row>
    <row r="1334" spans="1:73">
      <c r="A1334" s="4" t="s">
        <v>76</v>
      </c>
      <c r="B1334" s="137">
        <v>7</v>
      </c>
      <c r="C1334" s="137">
        <v>2006</v>
      </c>
      <c r="D1334" s="190">
        <v>3517460</v>
      </c>
      <c r="E1334" s="141">
        <v>1749191</v>
      </c>
      <c r="F1334" s="141">
        <v>79460</v>
      </c>
      <c r="G1334" s="191">
        <v>4.3</v>
      </c>
      <c r="H1334" s="211">
        <v>19.794450000000001</v>
      </c>
      <c r="I1334" s="211">
        <v>9.9697650000000007</v>
      </c>
      <c r="J1334" s="211">
        <v>3.011682</v>
      </c>
      <c r="K1334" s="145">
        <v>222953</v>
      </c>
      <c r="L1334" s="198">
        <v>15</v>
      </c>
      <c r="M1334" s="199">
        <v>1.8</v>
      </c>
      <c r="N1334" s="140">
        <v>190614991</v>
      </c>
      <c r="O1334" s="145">
        <v>68391</v>
      </c>
      <c r="P1334" s="145">
        <v>36841</v>
      </c>
      <c r="Q1334" s="145">
        <v>18490</v>
      </c>
      <c r="R1334" s="145">
        <v>210288</v>
      </c>
      <c r="S1334" s="145">
        <v>111958</v>
      </c>
      <c r="T1334" s="145">
        <v>443</v>
      </c>
      <c r="U1334" s="145">
        <v>543</v>
      </c>
      <c r="V1334" s="145">
        <v>639</v>
      </c>
      <c r="W1334" s="145">
        <v>152</v>
      </c>
      <c r="X1334" s="145">
        <v>278</v>
      </c>
      <c r="Y1334" s="145">
        <v>399</v>
      </c>
      <c r="Z1334" s="145">
        <v>506</v>
      </c>
      <c r="AA1334" s="136">
        <f>ROUND((T1334+X1334)-MAX(0.3*(T1334-134-400),0),0)</f>
        <v>721</v>
      </c>
      <c r="AB1334" s="136">
        <f>ROUND((U1334+Y1334)-MAX(0.3*(U1334-134-400),0),0)</f>
        <v>939</v>
      </c>
      <c r="AC1334" s="136">
        <f>ROUND((V1334+Z1334)-MAX(0.3*(V1334-134-400),0),0)</f>
        <v>1114</v>
      </c>
      <c r="AD1334" s="203">
        <v>8266.25</v>
      </c>
      <c r="AE1334" s="136">
        <v>603</v>
      </c>
      <c r="AF1334" s="136">
        <v>168</v>
      </c>
      <c r="AG1334" s="136">
        <f>SUM(AE1334:AF1334)</f>
        <v>771</v>
      </c>
      <c r="AH1334" s="136">
        <f>ROUND((AG1334+W1334)-MAX(0.3*(AG1334-134-400),0),0)</f>
        <v>852</v>
      </c>
      <c r="AI1334" s="136">
        <v>275</v>
      </c>
      <c r="AJ1334" s="197">
        <v>8</v>
      </c>
      <c r="AK1334" s="136">
        <v>0</v>
      </c>
      <c r="AL1334" s="136">
        <v>107</v>
      </c>
      <c r="AM1334" s="136">
        <v>44</v>
      </c>
      <c r="AN1334" s="6">
        <f>ROUND(AL1334/(AL1334+AM1334),2)</f>
        <v>0.71</v>
      </c>
      <c r="AO1334" s="136">
        <v>24</v>
      </c>
      <c r="AP1334" s="136">
        <v>12</v>
      </c>
      <c r="AQ1334" s="6">
        <f>ROUND(AO1334/(AO1334+AP1334),2)</f>
        <v>0.67</v>
      </c>
      <c r="AR1334" s="149">
        <v>7.6499999999999999E-2</v>
      </c>
      <c r="AS1334" s="149">
        <v>0.34</v>
      </c>
      <c r="AT1334" s="149">
        <v>0.4</v>
      </c>
      <c r="AU1334" s="149">
        <v>0.4</v>
      </c>
      <c r="AV1334" s="136">
        <v>412</v>
      </c>
      <c r="AW1334" s="136">
        <v>2747</v>
      </c>
      <c r="AX1334" s="136">
        <v>4536</v>
      </c>
      <c r="AY1334" s="136">
        <v>4536</v>
      </c>
      <c r="AZ1334" s="149">
        <v>7.6499999999999999E-2</v>
      </c>
      <c r="BA1334" s="149">
        <v>0.1598</v>
      </c>
      <c r="BB1334" s="149">
        <v>0.21060000000000001</v>
      </c>
      <c r="BC1334" s="149">
        <v>0.21060000000000001</v>
      </c>
      <c r="BD1334" s="138">
        <v>0</v>
      </c>
      <c r="BE1334" s="138"/>
      <c r="BF1334" s="138"/>
      <c r="BG1334" s="136">
        <v>0</v>
      </c>
      <c r="BH1334" s="6">
        <v>5.15</v>
      </c>
      <c r="BI1334" s="6">
        <v>7.4</v>
      </c>
      <c r="BJ1334" s="136">
        <v>53276</v>
      </c>
      <c r="BK1334" s="136">
        <v>6700</v>
      </c>
      <c r="BL1334" s="136">
        <v>467</v>
      </c>
      <c r="BM1334" s="136">
        <v>46109</v>
      </c>
      <c r="BN1334" s="238">
        <v>443456</v>
      </c>
      <c r="BO1334" s="136">
        <v>51443</v>
      </c>
      <c r="BP1334" s="136">
        <v>114399.50049999999</v>
      </c>
      <c r="BQ1334" s="136">
        <v>24715.535100000001</v>
      </c>
      <c r="BR1334" s="136">
        <v>307389</v>
      </c>
      <c r="BS1334" s="136">
        <v>42975.177000000003</v>
      </c>
      <c r="BT1334" s="136">
        <v>4460.6773000000003</v>
      </c>
      <c r="BU1334" s="136">
        <v>56198</v>
      </c>
    </row>
    <row r="1335" spans="1:73">
      <c r="A1335" s="4" t="s">
        <v>77</v>
      </c>
      <c r="B1335" s="137">
        <v>8</v>
      </c>
      <c r="C1335" s="137">
        <v>2006</v>
      </c>
      <c r="D1335" s="190">
        <v>859268</v>
      </c>
      <c r="E1335" s="141">
        <v>425399</v>
      </c>
      <c r="F1335" s="141">
        <v>15785</v>
      </c>
      <c r="G1335" s="191">
        <v>3.6</v>
      </c>
      <c r="H1335" s="211">
        <v>15.661899999999999</v>
      </c>
      <c r="I1335" s="211">
        <v>10.24169</v>
      </c>
      <c r="J1335" s="211">
        <v>3.588622</v>
      </c>
      <c r="K1335" s="145">
        <v>55011</v>
      </c>
      <c r="L1335" s="198">
        <v>12</v>
      </c>
      <c r="M1335" s="199">
        <v>5.4</v>
      </c>
      <c r="N1335" s="140">
        <v>35524883</v>
      </c>
      <c r="O1335" s="145">
        <v>15732</v>
      </c>
      <c r="P1335" s="145">
        <v>12209</v>
      </c>
      <c r="Q1335" s="145">
        <v>5504</v>
      </c>
      <c r="R1335" s="145">
        <v>65698</v>
      </c>
      <c r="S1335" s="145">
        <v>28211</v>
      </c>
      <c r="T1335" s="145">
        <v>270</v>
      </c>
      <c r="U1335" s="145">
        <v>338</v>
      </c>
      <c r="V1335" s="145">
        <v>407</v>
      </c>
      <c r="W1335" s="145">
        <v>152</v>
      </c>
      <c r="X1335" s="145">
        <v>278</v>
      </c>
      <c r="Y1335" s="145">
        <v>399</v>
      </c>
      <c r="Z1335" s="145">
        <v>506</v>
      </c>
      <c r="AA1335" s="136">
        <f>ROUND((T1335+X1335)-MAX(0.3*(T1335-134-400),0),0)</f>
        <v>548</v>
      </c>
      <c r="AB1335" s="136">
        <f>ROUND((U1335+Y1335)-MAX(0.3*(U1335-134-400),0),0)</f>
        <v>737</v>
      </c>
      <c r="AC1335" s="136">
        <f>ROUND((V1335+Z1335)-MAX(0.3*(V1335-134-400),0),0)</f>
        <v>913</v>
      </c>
      <c r="AD1335" s="203">
        <v>2572.4166666666665</v>
      </c>
      <c r="AE1335" s="136">
        <v>603</v>
      </c>
      <c r="AF1335" s="136">
        <v>0</v>
      </c>
      <c r="AG1335" s="136">
        <f>SUM(AE1335:AF1335)</f>
        <v>603</v>
      </c>
      <c r="AH1335" s="136">
        <f>ROUND((AG1335+W1335)-MAX(0.3*(AG1335-134-400),0),0)</f>
        <v>734</v>
      </c>
      <c r="AI1335" s="136">
        <v>80</v>
      </c>
      <c r="AJ1335" s="197">
        <v>9.3000000000000007</v>
      </c>
      <c r="AK1335" s="136">
        <v>1</v>
      </c>
      <c r="AL1335" s="136">
        <v>18</v>
      </c>
      <c r="AM1335" s="136">
        <v>21</v>
      </c>
      <c r="AN1335" s="6">
        <f>ROUND(AL1335/(AL1335+AM1335),2)</f>
        <v>0.46</v>
      </c>
      <c r="AO1335" s="136">
        <v>13</v>
      </c>
      <c r="AP1335" s="136">
        <v>8</v>
      </c>
      <c r="AQ1335" s="6">
        <f>ROUND(AO1335/(AO1335+AP1335),2)</f>
        <v>0.62</v>
      </c>
      <c r="AR1335" s="149">
        <v>7.6499999999999999E-2</v>
      </c>
      <c r="AS1335" s="149">
        <v>0.34</v>
      </c>
      <c r="AT1335" s="149">
        <v>0.4</v>
      </c>
      <c r="AU1335" s="149">
        <v>0.4</v>
      </c>
      <c r="AV1335" s="136">
        <v>412</v>
      </c>
      <c r="AW1335" s="136">
        <v>2747</v>
      </c>
      <c r="AX1335" s="136">
        <v>4536</v>
      </c>
      <c r="AY1335" s="136">
        <v>4536</v>
      </c>
      <c r="AZ1335" s="149">
        <v>7.6499999999999999E-2</v>
      </c>
      <c r="BA1335" s="149">
        <v>0.1598</v>
      </c>
      <c r="BB1335" s="149">
        <v>0.21060000000000001</v>
      </c>
      <c r="BC1335" s="149">
        <v>0.21060000000000001</v>
      </c>
      <c r="BD1335" s="138">
        <v>0.2</v>
      </c>
      <c r="BE1335" s="138"/>
      <c r="BF1335" s="138"/>
      <c r="BG1335" s="136">
        <v>0</v>
      </c>
      <c r="BH1335" s="6">
        <v>5.15</v>
      </c>
      <c r="BI1335" s="6">
        <v>6.15</v>
      </c>
      <c r="BJ1335" s="136">
        <v>14038</v>
      </c>
      <c r="BK1335" s="136">
        <v>1300</v>
      </c>
      <c r="BL1335" s="136">
        <v>106</v>
      </c>
      <c r="BM1335" s="136">
        <v>12632</v>
      </c>
      <c r="BN1335" s="238">
        <v>147028</v>
      </c>
      <c r="BO1335" s="136">
        <v>19900</v>
      </c>
      <c r="BP1335" s="136">
        <v>34803.219499999999</v>
      </c>
      <c r="BQ1335" s="136">
        <v>5622.0829999999996</v>
      </c>
      <c r="BR1335" s="136">
        <v>83648</v>
      </c>
      <c r="BS1335" s="136">
        <v>17186.645700000001</v>
      </c>
      <c r="BT1335" s="136">
        <v>1971.2451000000001</v>
      </c>
      <c r="BU1335" s="136">
        <v>27651</v>
      </c>
    </row>
    <row r="1336" spans="1:73">
      <c r="A1336" s="4" t="s">
        <v>78</v>
      </c>
      <c r="B1336" s="137">
        <v>9</v>
      </c>
      <c r="C1336" s="137">
        <v>2006</v>
      </c>
      <c r="D1336" s="190">
        <v>570681</v>
      </c>
      <c r="E1336" s="141">
        <v>297786</v>
      </c>
      <c r="F1336" s="141">
        <v>18297</v>
      </c>
      <c r="G1336" s="191">
        <v>5.8</v>
      </c>
      <c r="H1336" s="211">
        <v>24.743880000000001</v>
      </c>
      <c r="I1336" s="211">
        <v>13.73828</v>
      </c>
      <c r="J1336" s="211">
        <v>2.6847530000000002</v>
      </c>
      <c r="K1336" s="145">
        <v>89861</v>
      </c>
      <c r="L1336" s="198">
        <v>6</v>
      </c>
      <c r="M1336" s="199">
        <v>4.7</v>
      </c>
      <c r="N1336" s="140">
        <v>32542965</v>
      </c>
      <c r="O1336" s="145">
        <v>23313</v>
      </c>
      <c r="P1336" s="145">
        <v>38706</v>
      </c>
      <c r="Q1336" s="145">
        <v>15717</v>
      </c>
      <c r="R1336" s="145">
        <v>89168</v>
      </c>
      <c r="S1336" s="145">
        <v>45469</v>
      </c>
      <c r="T1336" s="145">
        <v>320</v>
      </c>
      <c r="U1336" s="145">
        <v>407</v>
      </c>
      <c r="V1336" s="145">
        <v>498</v>
      </c>
      <c r="W1336" s="145">
        <v>152</v>
      </c>
      <c r="X1336" s="145">
        <v>278</v>
      </c>
      <c r="Y1336" s="145">
        <v>399</v>
      </c>
      <c r="Z1336" s="145">
        <v>506</v>
      </c>
      <c r="AA1336" s="136">
        <f>ROUND((T1336+X1336)-MAX(0.3*(T1336-134-400),0),0)</f>
        <v>598</v>
      </c>
      <c r="AB1336" s="136">
        <f>ROUND((U1336+Y1336)-MAX(0.3*(U1336-134-400),0),0)</f>
        <v>806</v>
      </c>
      <c r="AC1336" s="136">
        <f>ROUND((V1336+Z1336)-MAX(0.3*(V1336-134-400),0),0)</f>
        <v>1004</v>
      </c>
      <c r="AD1336" s="203">
        <v>6793.25</v>
      </c>
      <c r="AE1336" s="136">
        <v>603</v>
      </c>
      <c r="AF1336" s="136">
        <v>0</v>
      </c>
      <c r="AG1336" s="136">
        <f>SUM(AE1336:AF1336)</f>
        <v>603</v>
      </c>
      <c r="AH1336" s="136">
        <f>ROUND((AG1336+W1336)-MAX(0.3*(AG1336-134-400),0),0)</f>
        <v>734</v>
      </c>
      <c r="AI1336" s="136">
        <v>104</v>
      </c>
      <c r="AJ1336" s="197">
        <v>18.3</v>
      </c>
      <c r="AK1336" s="136"/>
      <c r="AL1336" s="136"/>
      <c r="AM1336" s="136"/>
      <c r="AN1336" s="6"/>
      <c r="AO1336" s="136"/>
      <c r="AP1336" s="136"/>
      <c r="AQ1336" s="6"/>
      <c r="AR1336" s="149">
        <v>7.6499999999999999E-2</v>
      </c>
      <c r="AS1336" s="149">
        <v>0.34</v>
      </c>
      <c r="AT1336" s="149">
        <v>0.4</v>
      </c>
      <c r="AU1336" s="149">
        <v>0.4</v>
      </c>
      <c r="AV1336" s="136">
        <v>412</v>
      </c>
      <c r="AW1336" s="136">
        <v>2747</v>
      </c>
      <c r="AX1336" s="136">
        <v>4536</v>
      </c>
      <c r="AY1336" s="136">
        <v>4536</v>
      </c>
      <c r="AZ1336" s="149">
        <v>7.6499999999999999E-2</v>
      </c>
      <c r="BA1336" s="149">
        <v>0.1598</v>
      </c>
      <c r="BB1336" s="149">
        <v>0.21060000000000001</v>
      </c>
      <c r="BC1336" s="149">
        <v>0.21060000000000001</v>
      </c>
      <c r="BD1336" s="138">
        <v>0.35</v>
      </c>
      <c r="BE1336" s="138"/>
      <c r="BF1336" s="138"/>
      <c r="BG1336" s="136">
        <v>1</v>
      </c>
      <c r="BH1336" s="6">
        <v>5.15</v>
      </c>
      <c r="BI1336" s="6">
        <v>7</v>
      </c>
      <c r="BJ1336" s="136">
        <v>21713</v>
      </c>
      <c r="BK1336" s="136">
        <v>1974</v>
      </c>
      <c r="BL1336" s="136">
        <v>151</v>
      </c>
      <c r="BM1336" s="136">
        <v>19588</v>
      </c>
      <c r="BN1336" s="238">
        <v>143108</v>
      </c>
      <c r="BO1336" s="136">
        <v>15193</v>
      </c>
      <c r="BP1336" s="136">
        <v>33347.563800000004</v>
      </c>
      <c r="BQ1336" s="136">
        <v>2492.2674000000002</v>
      </c>
      <c r="BR1336" s="136">
        <v>45229</v>
      </c>
      <c r="BS1336" s="136">
        <v>15400.991</v>
      </c>
      <c r="BT1336" s="136">
        <v>1042.5806</v>
      </c>
      <c r="BU1336" s="136">
        <v>20042</v>
      </c>
    </row>
    <row r="1337" spans="1:73">
      <c r="A1337" s="4" t="s">
        <v>80</v>
      </c>
      <c r="B1337" s="137">
        <v>10</v>
      </c>
      <c r="C1337" s="137">
        <v>2006</v>
      </c>
      <c r="D1337" s="190">
        <v>18166990</v>
      </c>
      <c r="E1337" s="141">
        <v>8709522</v>
      </c>
      <c r="F1337" s="141">
        <v>290682</v>
      </c>
      <c r="G1337" s="191">
        <v>3.2</v>
      </c>
      <c r="H1337" s="211">
        <v>18.415900000000001</v>
      </c>
      <c r="I1337" s="211">
        <v>11.378170000000001</v>
      </c>
      <c r="J1337" s="211">
        <v>3.4577599999999999</v>
      </c>
      <c r="K1337" s="145">
        <v>747470</v>
      </c>
      <c r="L1337" s="198">
        <v>480</v>
      </c>
      <c r="M1337" s="199">
        <v>11.1</v>
      </c>
      <c r="N1337" s="140">
        <v>703750490</v>
      </c>
      <c r="O1337" s="145">
        <v>424484</v>
      </c>
      <c r="P1337" s="145">
        <v>86447</v>
      </c>
      <c r="Q1337" s="145">
        <v>52470</v>
      </c>
      <c r="R1337" s="145">
        <v>1417749</v>
      </c>
      <c r="S1337" s="145">
        <v>673299</v>
      </c>
      <c r="T1337" s="145">
        <v>241</v>
      </c>
      <c r="U1337" s="145">
        <v>303</v>
      </c>
      <c r="V1337" s="145">
        <v>364</v>
      </c>
      <c r="W1337" s="145">
        <v>152</v>
      </c>
      <c r="X1337" s="145">
        <v>278</v>
      </c>
      <c r="Y1337" s="145">
        <v>399</v>
      </c>
      <c r="Z1337" s="145">
        <v>506</v>
      </c>
      <c r="AA1337" s="136">
        <f>ROUND((T1337+X1337)-MAX(0.3*(T1337-134-400),0),0)</f>
        <v>519</v>
      </c>
      <c r="AB1337" s="136">
        <f>ROUND((U1337+Y1337)-MAX(0.3*(U1337-134-400),0),0)</f>
        <v>702</v>
      </c>
      <c r="AC1337" s="136">
        <f>ROUND((V1337+Z1337)-MAX(0.3*(V1337-134-400),0),0)</f>
        <v>870</v>
      </c>
      <c r="AD1337" s="203">
        <v>39466.083333333336</v>
      </c>
      <c r="AE1337" s="136">
        <v>603</v>
      </c>
      <c r="AF1337" s="136">
        <v>0</v>
      </c>
      <c r="AG1337" s="136">
        <f>SUM(AE1337:AF1337)</f>
        <v>603</v>
      </c>
      <c r="AH1337" s="136">
        <f>ROUND((AG1337+W1337)-MAX(0.3*(AG1337-134-400),0),0)</f>
        <v>734</v>
      </c>
      <c r="AI1337" s="136">
        <v>2068</v>
      </c>
      <c r="AJ1337" s="197">
        <v>11.5</v>
      </c>
      <c r="AK1337" s="136">
        <v>0</v>
      </c>
      <c r="AL1337" s="136">
        <v>41</v>
      </c>
      <c r="AM1337" s="136">
        <v>79</v>
      </c>
      <c r="AN1337" s="6">
        <f>ROUND(AL1337/(AL1337+AM1337),2)</f>
        <v>0.34</v>
      </c>
      <c r="AO1337" s="136">
        <v>14</v>
      </c>
      <c r="AP1337" s="136">
        <v>26</v>
      </c>
      <c r="AQ1337" s="6">
        <f>ROUND(AO1337/(AO1337+AP1337),2)</f>
        <v>0.35</v>
      </c>
      <c r="AR1337" s="149">
        <v>7.6499999999999999E-2</v>
      </c>
      <c r="AS1337" s="149">
        <v>0.34</v>
      </c>
      <c r="AT1337" s="149">
        <v>0.4</v>
      </c>
      <c r="AU1337" s="149">
        <v>0.4</v>
      </c>
      <c r="AV1337" s="136">
        <v>412</v>
      </c>
      <c r="AW1337" s="136">
        <v>2747</v>
      </c>
      <c r="AX1337" s="136">
        <v>4536</v>
      </c>
      <c r="AY1337" s="136">
        <v>4536</v>
      </c>
      <c r="AZ1337" s="149">
        <v>7.6499999999999999E-2</v>
      </c>
      <c r="BA1337" s="149">
        <v>0.1598</v>
      </c>
      <c r="BB1337" s="149">
        <v>0.21060000000000001</v>
      </c>
      <c r="BC1337" s="149">
        <v>0.21060000000000001</v>
      </c>
      <c r="BD1337" s="138">
        <v>0</v>
      </c>
      <c r="BE1337" s="138"/>
      <c r="BF1337" s="138"/>
      <c r="BG1337" s="136">
        <v>0</v>
      </c>
      <c r="BH1337" s="6">
        <v>5.15</v>
      </c>
      <c r="BI1337" s="6">
        <v>6.4</v>
      </c>
      <c r="BJ1337" s="136">
        <v>427902</v>
      </c>
      <c r="BK1337" s="136">
        <v>100597</v>
      </c>
      <c r="BL1337" s="136">
        <v>2770</v>
      </c>
      <c r="BM1337" s="136">
        <v>324535</v>
      </c>
      <c r="BN1337" s="238">
        <v>2232473</v>
      </c>
      <c r="BO1337" s="136">
        <v>382763</v>
      </c>
      <c r="BP1337" s="136">
        <v>829609.72840000002</v>
      </c>
      <c r="BQ1337" s="136">
        <v>168851.45269999999</v>
      </c>
      <c r="BR1337" s="136">
        <v>1523315</v>
      </c>
      <c r="BS1337" s="136">
        <v>409088.22369999997</v>
      </c>
      <c r="BT1337" s="136">
        <v>56473.749900000003</v>
      </c>
      <c r="BU1337" s="136">
        <v>590315</v>
      </c>
    </row>
    <row r="1338" spans="1:73">
      <c r="A1338" s="4" t="s">
        <v>81</v>
      </c>
      <c r="B1338" s="137">
        <v>11</v>
      </c>
      <c r="C1338" s="137">
        <v>2006</v>
      </c>
      <c r="D1338" s="190">
        <v>9155813</v>
      </c>
      <c r="E1338" s="141">
        <v>4489128</v>
      </c>
      <c r="F1338" s="141">
        <v>221647</v>
      </c>
      <c r="G1338" s="191">
        <v>4.7</v>
      </c>
      <c r="H1338" s="211">
        <v>23.34628</v>
      </c>
      <c r="I1338" s="211">
        <v>14.65574</v>
      </c>
      <c r="J1338" s="211">
        <v>3.8952990000000001</v>
      </c>
      <c r="K1338" s="145">
        <v>393840</v>
      </c>
      <c r="L1338" s="198">
        <v>230</v>
      </c>
      <c r="M1338" s="199">
        <v>9</v>
      </c>
      <c r="N1338" s="140">
        <v>317384082</v>
      </c>
      <c r="O1338" s="145">
        <v>121550</v>
      </c>
      <c r="P1338" s="145">
        <v>62584</v>
      </c>
      <c r="Q1338" s="145">
        <v>31781</v>
      </c>
      <c r="R1338" s="145">
        <v>946812</v>
      </c>
      <c r="S1338" s="145">
        <v>386192</v>
      </c>
      <c r="T1338" s="145">
        <v>235</v>
      </c>
      <c r="U1338" s="145">
        <v>280</v>
      </c>
      <c r="V1338" s="145">
        <v>330</v>
      </c>
      <c r="W1338" s="145">
        <v>152</v>
      </c>
      <c r="X1338" s="145">
        <v>278</v>
      </c>
      <c r="Y1338" s="145">
        <v>399</v>
      </c>
      <c r="Z1338" s="145">
        <v>506</v>
      </c>
      <c r="AA1338" s="136">
        <f>ROUND((T1338+X1338)-MAX(0.3*(T1338-134-400),0),0)</f>
        <v>513</v>
      </c>
      <c r="AB1338" s="136">
        <f>ROUND((U1338+Y1338)-MAX(0.3*(U1338-134-400),0),0)</f>
        <v>679</v>
      </c>
      <c r="AC1338" s="136">
        <f>ROUND((V1338+Z1338)-MAX(0.3*(V1338-134-400),0),0)</f>
        <v>836</v>
      </c>
      <c r="AD1338" s="203">
        <v>23747</v>
      </c>
      <c r="AE1338" s="136">
        <v>603</v>
      </c>
      <c r="AF1338" s="136">
        <v>0</v>
      </c>
      <c r="AG1338" s="136">
        <f>SUM(AE1338:AF1338)</f>
        <v>603</v>
      </c>
      <c r="AH1338" s="136">
        <f>ROUND((AG1338+W1338)-MAX(0.3*(AG1338-134-400),0),0)</f>
        <v>734</v>
      </c>
      <c r="AI1338" s="136">
        <v>1172</v>
      </c>
      <c r="AJ1338" s="197">
        <v>12.6</v>
      </c>
      <c r="AK1338" s="136">
        <v>0</v>
      </c>
      <c r="AL1338" s="136">
        <v>74</v>
      </c>
      <c r="AM1338" s="136">
        <v>106</v>
      </c>
      <c r="AN1338" s="6">
        <f>ROUND(AL1338/(AL1338+AM1338),2)</f>
        <v>0.41</v>
      </c>
      <c r="AO1338" s="136">
        <v>22</v>
      </c>
      <c r="AP1338" s="136">
        <v>34</v>
      </c>
      <c r="AQ1338" s="6">
        <f>ROUND(AO1338/(AO1338+AP1338),2)</f>
        <v>0.39</v>
      </c>
      <c r="AR1338" s="149">
        <v>7.6499999999999999E-2</v>
      </c>
      <c r="AS1338" s="149">
        <v>0.34</v>
      </c>
      <c r="AT1338" s="149">
        <v>0.4</v>
      </c>
      <c r="AU1338" s="149">
        <v>0.4</v>
      </c>
      <c r="AV1338" s="136">
        <v>412</v>
      </c>
      <c r="AW1338" s="136">
        <v>2747</v>
      </c>
      <c r="AX1338" s="136">
        <v>4536</v>
      </c>
      <c r="AY1338" s="136">
        <v>4536</v>
      </c>
      <c r="AZ1338" s="149">
        <v>7.6499999999999999E-2</v>
      </c>
      <c r="BA1338" s="149">
        <v>0.1598</v>
      </c>
      <c r="BB1338" s="149">
        <v>0.21060000000000001</v>
      </c>
      <c r="BC1338" s="149">
        <v>0.21060000000000001</v>
      </c>
      <c r="BD1338" s="138">
        <v>0</v>
      </c>
      <c r="BE1338" s="138"/>
      <c r="BF1338" s="138"/>
      <c r="BG1338" s="136">
        <v>0</v>
      </c>
      <c r="BH1338" s="6">
        <v>5.15</v>
      </c>
      <c r="BI1338" s="6">
        <v>5.15</v>
      </c>
      <c r="BJ1338" s="136">
        <v>205793</v>
      </c>
      <c r="BK1338" s="136">
        <v>26753</v>
      </c>
      <c r="BL1338" s="136">
        <v>1974</v>
      </c>
      <c r="BM1338" s="136">
        <v>177066</v>
      </c>
      <c r="BN1338" s="238">
        <v>1317063</v>
      </c>
      <c r="BO1338" s="136">
        <v>276053</v>
      </c>
      <c r="BP1338" s="136">
        <v>629107.72409999999</v>
      </c>
      <c r="BQ1338" s="136">
        <v>115705.07769999999</v>
      </c>
      <c r="BR1338" s="136">
        <v>1252790</v>
      </c>
      <c r="BS1338" s="136">
        <v>352137.33100000001</v>
      </c>
      <c r="BT1338" s="136">
        <v>45920.315499999997</v>
      </c>
      <c r="BU1338" s="136">
        <v>501826</v>
      </c>
    </row>
    <row r="1339" spans="1:73">
      <c r="A1339" s="4" t="s">
        <v>82</v>
      </c>
      <c r="B1339" s="137">
        <v>12</v>
      </c>
      <c r="C1339" s="137">
        <v>2006</v>
      </c>
      <c r="D1339" s="190">
        <v>1309731</v>
      </c>
      <c r="E1339" s="141">
        <v>621573</v>
      </c>
      <c r="F1339" s="141">
        <v>16687</v>
      </c>
      <c r="G1339" s="191">
        <v>2.6</v>
      </c>
      <c r="H1339" s="211">
        <v>11.58727</v>
      </c>
      <c r="I1339" s="211">
        <v>6.997179</v>
      </c>
      <c r="J1339" s="211">
        <v>2.3965960000000002</v>
      </c>
      <c r="K1339" s="145">
        <v>61608</v>
      </c>
      <c r="L1339" s="198">
        <v>8</v>
      </c>
      <c r="M1339" s="199">
        <v>2.6</v>
      </c>
      <c r="N1339" s="140">
        <v>50618308</v>
      </c>
      <c r="O1339" s="145">
        <v>31427</v>
      </c>
      <c r="P1339" s="145">
        <v>17383</v>
      </c>
      <c r="Q1339" s="145">
        <v>6953</v>
      </c>
      <c r="R1339" s="145">
        <v>87942</v>
      </c>
      <c r="S1339" s="145">
        <v>44883</v>
      </c>
      <c r="T1339" s="145">
        <v>452</v>
      </c>
      <c r="U1339" s="145">
        <v>570</v>
      </c>
      <c r="V1339" s="145">
        <v>687</v>
      </c>
      <c r="W1339" s="145">
        <v>229</v>
      </c>
      <c r="X1339" s="145">
        <v>421</v>
      </c>
      <c r="Y1339" s="145">
        <v>602</v>
      </c>
      <c r="Z1339" s="145">
        <v>765</v>
      </c>
      <c r="AA1339" s="136">
        <f>ROUND((T1339+X1339)-MAX(0.3*(T1339-189-539),0),0)</f>
        <v>873</v>
      </c>
      <c r="AB1339" s="136">
        <f>ROUND((U1339+Y1339)-MAX(0.3*(U1339-189-539),0),0)</f>
        <v>1172</v>
      </c>
      <c r="AC1339" s="136">
        <f>ROUND((V1339+Z1339)-MAX(0.3*(V1339-189-539),0),0)</f>
        <v>1452</v>
      </c>
      <c r="AD1339" s="203">
        <v>2178.25</v>
      </c>
      <c r="AE1339" s="136">
        <v>603</v>
      </c>
      <c r="AF1339" s="136">
        <v>0</v>
      </c>
      <c r="AG1339" s="136">
        <f>SUM(AE1339:AF1339)</f>
        <v>603</v>
      </c>
      <c r="AH1339" s="136">
        <f>ROUND((AG1339+W1339)-MAX(0.3*(AG1339-189-539),0),0)</f>
        <v>832</v>
      </c>
      <c r="AI1339" s="136">
        <v>116</v>
      </c>
      <c r="AJ1339" s="197">
        <v>9.1999999999999993</v>
      </c>
      <c r="AK1339" s="136">
        <v>0</v>
      </c>
      <c r="AL1339" s="136">
        <v>43</v>
      </c>
      <c r="AM1339" s="136">
        <v>8</v>
      </c>
      <c r="AN1339" s="6">
        <f>ROUND(AL1339/(AL1339+AM1339),2)</f>
        <v>0.84</v>
      </c>
      <c r="AO1339" s="136">
        <v>20</v>
      </c>
      <c r="AP1339" s="136">
        <v>5</v>
      </c>
      <c r="AQ1339" s="6">
        <f>ROUND(AO1339/(AO1339+AP1339),2)</f>
        <v>0.8</v>
      </c>
      <c r="AR1339" s="149">
        <v>7.6499999999999999E-2</v>
      </c>
      <c r="AS1339" s="149">
        <v>0.34</v>
      </c>
      <c r="AT1339" s="149">
        <v>0.4</v>
      </c>
      <c r="AU1339" s="149">
        <v>0.4</v>
      </c>
      <c r="AV1339" s="136">
        <v>412</v>
      </c>
      <c r="AW1339" s="136">
        <v>2747</v>
      </c>
      <c r="AX1339" s="136">
        <v>4536</v>
      </c>
      <c r="AY1339" s="136">
        <v>4536</v>
      </c>
      <c r="AZ1339" s="149">
        <v>7.6499999999999999E-2</v>
      </c>
      <c r="BA1339" s="149">
        <v>0.1598</v>
      </c>
      <c r="BB1339" s="149">
        <v>0.21060000000000001</v>
      </c>
      <c r="BC1339" s="149">
        <v>0.21060000000000001</v>
      </c>
      <c r="BD1339" s="138">
        <v>0</v>
      </c>
      <c r="BE1339" s="138"/>
      <c r="BF1339" s="138"/>
      <c r="BG1339" s="136">
        <v>0</v>
      </c>
      <c r="BH1339" s="6">
        <v>5.15</v>
      </c>
      <c r="BI1339" s="6">
        <v>6.75</v>
      </c>
      <c r="BJ1339" s="136">
        <v>22924</v>
      </c>
      <c r="BK1339" s="136">
        <v>6452</v>
      </c>
      <c r="BL1339" s="136">
        <v>198</v>
      </c>
      <c r="BM1339" s="136">
        <v>16274</v>
      </c>
      <c r="BN1339" s="238">
        <v>191994</v>
      </c>
      <c r="BO1339" s="136">
        <v>32075</v>
      </c>
      <c r="BP1339" s="136">
        <v>39372.222600000001</v>
      </c>
      <c r="BQ1339" s="136">
        <v>14355.516799999999</v>
      </c>
      <c r="BR1339" s="136">
        <v>112822</v>
      </c>
      <c r="BS1339" s="136">
        <v>18148.326000000001</v>
      </c>
      <c r="BT1339" s="136">
        <v>4525.8486000000003</v>
      </c>
      <c r="BU1339" s="136">
        <v>35883</v>
      </c>
    </row>
    <row r="1340" spans="1:73">
      <c r="A1340" s="4" t="s">
        <v>83</v>
      </c>
      <c r="B1340" s="137">
        <v>13</v>
      </c>
      <c r="C1340" s="137">
        <v>2006</v>
      </c>
      <c r="D1340" s="190">
        <v>1468669</v>
      </c>
      <c r="E1340" s="141">
        <v>721346</v>
      </c>
      <c r="F1340" s="141">
        <v>26031</v>
      </c>
      <c r="G1340" s="191">
        <v>3.5</v>
      </c>
      <c r="H1340" s="211">
        <v>20.72082</v>
      </c>
      <c r="I1340" s="211">
        <v>11.67048</v>
      </c>
      <c r="J1340" s="211">
        <v>2.5842480000000001</v>
      </c>
      <c r="K1340" s="145">
        <v>51632</v>
      </c>
      <c r="L1340" s="198">
        <v>30</v>
      </c>
      <c r="M1340" s="199">
        <v>7.2</v>
      </c>
      <c r="N1340" s="140">
        <v>46053410</v>
      </c>
      <c r="O1340" s="145">
        <v>143051</v>
      </c>
      <c r="P1340" s="145">
        <v>3054</v>
      </c>
      <c r="Q1340" s="145">
        <v>1818</v>
      </c>
      <c r="R1340" s="145">
        <v>91106</v>
      </c>
      <c r="S1340" s="145">
        <v>36959</v>
      </c>
      <c r="T1340" s="145">
        <v>309</v>
      </c>
      <c r="U1340" s="145">
        <v>309</v>
      </c>
      <c r="V1340" s="145">
        <v>309</v>
      </c>
      <c r="W1340" s="145">
        <v>152</v>
      </c>
      <c r="X1340" s="145">
        <v>278</v>
      </c>
      <c r="Y1340" s="145">
        <v>399</v>
      </c>
      <c r="Z1340" s="145">
        <v>506</v>
      </c>
      <c r="AA1340" s="136">
        <f>ROUND((T1340+X1340)-MAX(0.3*(T1340-134-400),0),0)</f>
        <v>587</v>
      </c>
      <c r="AB1340" s="136">
        <f>ROUND((U1340+Y1340)-MAX(0.3*(U1340-134-400),0),0)</f>
        <v>708</v>
      </c>
      <c r="AC1340" s="136">
        <f>ROUND((V1340+Z1340)-MAX(0.3*(V1340-134-400),0),0)</f>
        <v>815</v>
      </c>
      <c r="AD1340" s="203">
        <v>1423.4166666666667</v>
      </c>
      <c r="AE1340" s="136">
        <v>603</v>
      </c>
      <c r="AF1340" s="136">
        <v>32</v>
      </c>
      <c r="AG1340" s="136">
        <f>SUM(AE1340:AF1340)</f>
        <v>635</v>
      </c>
      <c r="AH1340" s="136">
        <f>ROUND((AG1340+W1340)-MAX(0.3*(AG1340-134-400),0),0)</f>
        <v>757</v>
      </c>
      <c r="AI1340" s="136">
        <v>141</v>
      </c>
      <c r="AJ1340" s="197">
        <v>9.5</v>
      </c>
      <c r="AK1340" s="136">
        <v>0</v>
      </c>
      <c r="AL1340" s="136">
        <v>19</v>
      </c>
      <c r="AM1340" s="136">
        <v>51</v>
      </c>
      <c r="AN1340" s="6">
        <f>ROUND(AL1340/(AL1340+AM1340),2)</f>
        <v>0.27</v>
      </c>
      <c r="AO1340" s="136">
        <v>7</v>
      </c>
      <c r="AP1340" s="136">
        <v>28</v>
      </c>
      <c r="AQ1340" s="6">
        <f>ROUND(AO1340/(AO1340+AP1340),2)</f>
        <v>0.2</v>
      </c>
      <c r="AR1340" s="149">
        <v>7.6499999999999999E-2</v>
      </c>
      <c r="AS1340" s="149">
        <v>0.34</v>
      </c>
      <c r="AT1340" s="149">
        <v>0.4</v>
      </c>
      <c r="AU1340" s="149">
        <v>0.4</v>
      </c>
      <c r="AV1340" s="136">
        <v>412</v>
      </c>
      <c r="AW1340" s="136">
        <v>2747</v>
      </c>
      <c r="AX1340" s="136">
        <v>4536</v>
      </c>
      <c r="AY1340" s="136">
        <v>4536</v>
      </c>
      <c r="AZ1340" s="149">
        <v>7.6499999999999999E-2</v>
      </c>
      <c r="BA1340" s="149">
        <v>0.1598</v>
      </c>
      <c r="BB1340" s="149">
        <v>0.21060000000000001</v>
      </c>
      <c r="BC1340" s="149">
        <v>0.21060000000000001</v>
      </c>
      <c r="BD1340" s="138">
        <v>0</v>
      </c>
      <c r="BE1340" s="138"/>
      <c r="BF1340" s="138"/>
      <c r="BG1340" s="136">
        <v>0</v>
      </c>
      <c r="BH1340" s="6">
        <v>5.15</v>
      </c>
      <c r="BI1340" s="6">
        <v>5.15</v>
      </c>
      <c r="BJ1340" s="136">
        <v>23053</v>
      </c>
      <c r="BK1340" s="136">
        <v>1825</v>
      </c>
      <c r="BL1340" s="136">
        <v>206</v>
      </c>
      <c r="BM1340" s="136">
        <v>21022</v>
      </c>
      <c r="BN1340" s="238">
        <v>180011</v>
      </c>
      <c r="BO1340" s="136">
        <v>37034</v>
      </c>
      <c r="BP1340" s="136">
        <v>64635.167000000001</v>
      </c>
      <c r="BQ1340" s="136">
        <v>21198.2637</v>
      </c>
      <c r="BR1340" s="136">
        <v>161257</v>
      </c>
      <c r="BS1340" s="136">
        <v>35483.626700000001</v>
      </c>
      <c r="BT1340" s="136">
        <v>6912.9719999999998</v>
      </c>
      <c r="BU1340" s="136">
        <v>56744</v>
      </c>
    </row>
    <row r="1341" spans="1:73">
      <c r="A1341" s="4" t="s">
        <v>84</v>
      </c>
      <c r="B1341" s="137">
        <v>14</v>
      </c>
      <c r="C1341" s="137">
        <v>2006</v>
      </c>
      <c r="D1341" s="190">
        <v>12643955</v>
      </c>
      <c r="E1341" s="141">
        <v>6230845</v>
      </c>
      <c r="F1341" s="141">
        <v>295428</v>
      </c>
      <c r="G1341" s="191">
        <v>4.5</v>
      </c>
      <c r="H1341" s="211">
        <v>17.278870000000001</v>
      </c>
      <c r="I1341" s="211">
        <v>10.74399</v>
      </c>
      <c r="J1341" s="211">
        <v>3.5504959999999999</v>
      </c>
      <c r="K1341" s="145">
        <v>623078</v>
      </c>
      <c r="L1341" s="198">
        <v>197</v>
      </c>
      <c r="M1341" s="199">
        <v>5.9</v>
      </c>
      <c r="N1341" s="140">
        <v>507325828</v>
      </c>
      <c r="O1341" s="145">
        <v>100797</v>
      </c>
      <c r="P1341" s="145">
        <v>90101</v>
      </c>
      <c r="Q1341" s="145">
        <v>36330</v>
      </c>
      <c r="R1341" s="145">
        <v>1225093</v>
      </c>
      <c r="S1341" s="145">
        <v>556293</v>
      </c>
      <c r="T1341" s="145">
        <v>292</v>
      </c>
      <c r="U1341" s="145">
        <v>396</v>
      </c>
      <c r="V1341" s="145">
        <v>435</v>
      </c>
      <c r="W1341" s="145">
        <v>152</v>
      </c>
      <c r="X1341" s="145">
        <v>278</v>
      </c>
      <c r="Y1341" s="145">
        <v>399</v>
      </c>
      <c r="Z1341" s="145">
        <v>506</v>
      </c>
      <c r="AA1341" s="136">
        <f>ROUND((T1341+X1341)-MAX(0.3*(T1341-134-400),0),0)</f>
        <v>570</v>
      </c>
      <c r="AB1341" s="136">
        <f>ROUND((U1341+Y1341)-MAX(0.3*(U1341-134-400),0),0)</f>
        <v>795</v>
      </c>
      <c r="AC1341" s="136">
        <f>ROUND((V1341+Z1341)-MAX(0.3*(V1341-134-400),0),0)</f>
        <v>941</v>
      </c>
      <c r="AD1341" s="203">
        <v>18703.666666666668</v>
      </c>
      <c r="AE1341" s="136">
        <v>603</v>
      </c>
      <c r="AF1341" s="136">
        <v>0</v>
      </c>
      <c r="AG1341" s="136">
        <f>SUM(AE1341:AF1341)</f>
        <v>603</v>
      </c>
      <c r="AH1341" s="136">
        <f>ROUND((AG1341+W1341)-MAX(0.3*(AG1341-134-400),0),0)</f>
        <v>734</v>
      </c>
      <c r="AI1341" s="136">
        <v>1338</v>
      </c>
      <c r="AJ1341" s="197">
        <v>10.6</v>
      </c>
      <c r="AK1341" s="136">
        <v>1</v>
      </c>
      <c r="AL1341" s="136">
        <v>66</v>
      </c>
      <c r="AM1341" s="136">
        <v>52</v>
      </c>
      <c r="AN1341" s="6">
        <f>ROUND(AL1341/(AL1341+AM1341),2)</f>
        <v>0.56000000000000005</v>
      </c>
      <c r="AO1341" s="136">
        <v>37</v>
      </c>
      <c r="AP1341" s="136">
        <v>22</v>
      </c>
      <c r="AQ1341" s="6">
        <f>ROUND(AO1341/(AO1341+AP1341),2)</f>
        <v>0.63</v>
      </c>
      <c r="AR1341" s="149">
        <v>7.6499999999999999E-2</v>
      </c>
      <c r="AS1341" s="149">
        <v>0.34</v>
      </c>
      <c r="AT1341" s="149">
        <v>0.4</v>
      </c>
      <c r="AU1341" s="149">
        <v>0.4</v>
      </c>
      <c r="AV1341" s="136">
        <v>412</v>
      </c>
      <c r="AW1341" s="136">
        <v>2747</v>
      </c>
      <c r="AX1341" s="136">
        <v>4536</v>
      </c>
      <c r="AY1341" s="136">
        <v>4536</v>
      </c>
      <c r="AZ1341" s="149">
        <v>7.6499999999999999E-2</v>
      </c>
      <c r="BA1341" s="149">
        <v>0.1598</v>
      </c>
      <c r="BB1341" s="149">
        <v>0.21060000000000001</v>
      </c>
      <c r="BC1341" s="149">
        <v>0.21060000000000001</v>
      </c>
      <c r="BD1341" s="138">
        <v>0.05</v>
      </c>
      <c r="BE1341" s="138"/>
      <c r="BF1341" s="138"/>
      <c r="BG1341" s="136">
        <v>1</v>
      </c>
      <c r="BH1341" s="6">
        <v>5.15</v>
      </c>
      <c r="BI1341" s="6">
        <v>6.5</v>
      </c>
      <c r="BJ1341" s="136">
        <v>261052</v>
      </c>
      <c r="BK1341" s="136">
        <v>30448</v>
      </c>
      <c r="BL1341" s="136">
        <v>2382</v>
      </c>
      <c r="BM1341" s="136">
        <v>228222</v>
      </c>
      <c r="BN1341" s="238">
        <v>1906660</v>
      </c>
      <c r="BO1341" s="136">
        <v>276597</v>
      </c>
      <c r="BP1341" s="136">
        <v>609102.90130000003</v>
      </c>
      <c r="BQ1341" s="136">
        <v>87689.178700000004</v>
      </c>
      <c r="BR1341" s="136">
        <v>1104900</v>
      </c>
      <c r="BS1341" s="136">
        <v>208723.69039999999</v>
      </c>
      <c r="BT1341" s="136">
        <v>16320.371999999999</v>
      </c>
      <c r="BU1341" s="136">
        <v>259216</v>
      </c>
    </row>
    <row r="1342" spans="1:73">
      <c r="A1342" s="4" t="s">
        <v>85</v>
      </c>
      <c r="B1342" s="137">
        <v>15</v>
      </c>
      <c r="C1342" s="137">
        <v>2006</v>
      </c>
      <c r="D1342" s="190">
        <v>6332669</v>
      </c>
      <c r="E1342" s="141">
        <v>3072113</v>
      </c>
      <c r="F1342" s="141">
        <v>162997</v>
      </c>
      <c r="G1342" s="191">
        <v>5</v>
      </c>
      <c r="H1342" s="211">
        <v>16.334389999999999</v>
      </c>
      <c r="I1342" s="211">
        <v>9.9517100000000003</v>
      </c>
      <c r="J1342" s="211">
        <v>2.8486419999999999</v>
      </c>
      <c r="K1342" s="145">
        <v>257635</v>
      </c>
      <c r="L1342" s="198">
        <v>56</v>
      </c>
      <c r="M1342" s="199">
        <v>3.3</v>
      </c>
      <c r="N1342" s="140">
        <v>207376568</v>
      </c>
      <c r="O1342" s="145">
        <v>35532</v>
      </c>
      <c r="P1342" s="145">
        <v>119311</v>
      </c>
      <c r="Q1342" s="145">
        <v>42533</v>
      </c>
      <c r="R1342" s="145">
        <v>574696</v>
      </c>
      <c r="S1342" s="145">
        <v>249498</v>
      </c>
      <c r="T1342" s="145">
        <v>229.5</v>
      </c>
      <c r="U1342" s="145">
        <v>288</v>
      </c>
      <c r="V1342" s="145">
        <v>346.5</v>
      </c>
      <c r="W1342" s="145">
        <v>152</v>
      </c>
      <c r="X1342" s="145">
        <v>278</v>
      </c>
      <c r="Y1342" s="145">
        <v>399</v>
      </c>
      <c r="Z1342" s="145">
        <v>506</v>
      </c>
      <c r="AA1342" s="136">
        <f>ROUND((T1342+X1342)-MAX(0.3*(T1342-134-400),0),0)</f>
        <v>508</v>
      </c>
      <c r="AB1342" s="136">
        <f>ROUND((U1342+Y1342)-MAX(0.3*(U1342-134-400),0),0)</f>
        <v>687</v>
      </c>
      <c r="AC1342" s="136">
        <f>ROUND((V1342+Z1342)-MAX(0.3*(V1342-134-400),0),0)</f>
        <v>853</v>
      </c>
      <c r="AD1342" s="203">
        <v>18412.916666666668</v>
      </c>
      <c r="AE1342" s="136">
        <v>603</v>
      </c>
      <c r="AF1342" s="136">
        <v>0</v>
      </c>
      <c r="AG1342" s="136">
        <f>SUM(AE1342:AF1342)</f>
        <v>603</v>
      </c>
      <c r="AH1342" s="136">
        <f>ROUND((AG1342+W1342)-MAX(0.3*(AG1342-134-400),0),0)</f>
        <v>734</v>
      </c>
      <c r="AI1342" s="136">
        <v>674</v>
      </c>
      <c r="AJ1342" s="197">
        <v>10.6</v>
      </c>
      <c r="AK1342" s="136">
        <v>0</v>
      </c>
      <c r="AL1342" s="136">
        <v>51</v>
      </c>
      <c r="AM1342" s="136">
        <v>49</v>
      </c>
      <c r="AN1342" s="6">
        <f>ROUND(AL1342/(AL1342+AM1342),2)</f>
        <v>0.51</v>
      </c>
      <c r="AO1342" s="136">
        <v>17</v>
      </c>
      <c r="AP1342" s="136">
        <v>33</v>
      </c>
      <c r="AQ1342" s="6">
        <f>ROUND(AO1342/(AO1342+AP1342),2)</f>
        <v>0.34</v>
      </c>
      <c r="AR1342" s="149">
        <v>7.6499999999999999E-2</v>
      </c>
      <c r="AS1342" s="149">
        <v>0.34</v>
      </c>
      <c r="AT1342" s="149">
        <v>0.4</v>
      </c>
      <c r="AU1342" s="149">
        <v>0.4</v>
      </c>
      <c r="AV1342" s="136">
        <v>412</v>
      </c>
      <c r="AW1342" s="136">
        <v>2747</v>
      </c>
      <c r="AX1342" s="136">
        <v>4536</v>
      </c>
      <c r="AY1342" s="136">
        <v>4536</v>
      </c>
      <c r="AZ1342" s="149">
        <v>7.6499999999999999E-2</v>
      </c>
      <c r="BA1342" s="149">
        <v>0.1598</v>
      </c>
      <c r="BB1342" s="149">
        <v>0.21060000000000001</v>
      </c>
      <c r="BC1342" s="149">
        <v>0.21060000000000001</v>
      </c>
      <c r="BD1342" s="138">
        <v>0.06</v>
      </c>
      <c r="BE1342" s="138"/>
      <c r="BF1342" s="138"/>
      <c r="BG1342" s="136">
        <v>1</v>
      </c>
      <c r="BH1342" s="6">
        <v>5.15</v>
      </c>
      <c r="BI1342" s="6">
        <v>5.15</v>
      </c>
      <c r="BJ1342" s="136">
        <v>101058</v>
      </c>
      <c r="BK1342" s="136">
        <v>5756</v>
      </c>
      <c r="BL1342" s="136">
        <v>934</v>
      </c>
      <c r="BM1342" s="136">
        <v>94368</v>
      </c>
      <c r="BN1342" s="238">
        <v>831487</v>
      </c>
      <c r="BO1342" s="136">
        <v>137374</v>
      </c>
      <c r="BP1342" s="136">
        <v>262416.40730000002</v>
      </c>
      <c r="BQ1342" s="136">
        <v>66664.534299999999</v>
      </c>
      <c r="BR1342" s="136">
        <v>723568</v>
      </c>
      <c r="BS1342" s="136">
        <v>116645.6495</v>
      </c>
      <c r="BT1342" s="136">
        <v>16175.9764</v>
      </c>
      <c r="BU1342" s="136">
        <v>165901</v>
      </c>
    </row>
    <row r="1343" spans="1:73">
      <c r="A1343" s="4" t="s">
        <v>86</v>
      </c>
      <c r="B1343" s="137">
        <v>16</v>
      </c>
      <c r="C1343" s="137">
        <v>2006</v>
      </c>
      <c r="D1343" s="190">
        <v>2982644</v>
      </c>
      <c r="E1343" s="141">
        <v>1596530</v>
      </c>
      <c r="F1343" s="141">
        <v>61054</v>
      </c>
      <c r="G1343" s="191">
        <v>3.7</v>
      </c>
      <c r="H1343" s="211">
        <v>19.997640000000001</v>
      </c>
      <c r="I1343" s="211">
        <v>11.57892</v>
      </c>
      <c r="J1343" s="211">
        <v>3.0606779999999998</v>
      </c>
      <c r="K1343" s="145">
        <v>128085</v>
      </c>
      <c r="L1343" s="198">
        <v>18</v>
      </c>
      <c r="M1343" s="199">
        <v>2.4</v>
      </c>
      <c r="N1343" s="140">
        <v>102703805</v>
      </c>
      <c r="O1343" s="145">
        <v>14420</v>
      </c>
      <c r="P1343" s="145">
        <v>40184</v>
      </c>
      <c r="Q1343" s="145">
        <v>16675</v>
      </c>
      <c r="R1343" s="145">
        <v>225717</v>
      </c>
      <c r="S1343" s="145">
        <v>100753</v>
      </c>
      <c r="T1343" s="145">
        <v>361</v>
      </c>
      <c r="U1343" s="145">
        <v>426</v>
      </c>
      <c r="V1343" s="145">
        <v>495</v>
      </c>
      <c r="W1343" s="145">
        <v>152</v>
      </c>
      <c r="X1343" s="145">
        <v>278</v>
      </c>
      <c r="Y1343" s="145">
        <v>399</v>
      </c>
      <c r="Z1343" s="145">
        <v>506</v>
      </c>
      <c r="AA1343" s="136">
        <f>ROUND((T1343+X1343)-MAX(0.3*(T1343-134-400),0),0)</f>
        <v>639</v>
      </c>
      <c r="AB1343" s="136">
        <f>ROUND((U1343+Y1343)-MAX(0.3*(U1343-134-400),0),0)</f>
        <v>825</v>
      </c>
      <c r="AC1343" s="136">
        <f>ROUND((V1343+Z1343)-MAX(0.3*(V1343-134-400),0),0)</f>
        <v>1001</v>
      </c>
      <c r="AD1343" s="203">
        <v>5272.833333333333</v>
      </c>
      <c r="AE1343" s="136">
        <v>603</v>
      </c>
      <c r="AF1343" s="136">
        <v>0</v>
      </c>
      <c r="AG1343" s="136">
        <f>SUM(AE1343:AF1343)</f>
        <v>603</v>
      </c>
      <c r="AH1343" s="136">
        <f>ROUND((AG1343+W1343)-MAX(0.3*(AG1343-134-400),0),0)</f>
        <v>734</v>
      </c>
      <c r="AI1343" s="136">
        <v>301</v>
      </c>
      <c r="AJ1343" s="197">
        <v>10.3</v>
      </c>
      <c r="AK1343" s="136">
        <v>1</v>
      </c>
      <c r="AL1343" s="136">
        <v>54</v>
      </c>
      <c r="AM1343" s="136">
        <v>46</v>
      </c>
      <c r="AN1343" s="6">
        <f>ROUND(AL1343/(AL1343+AM1343),2)</f>
        <v>0.54</v>
      </c>
      <c r="AO1343" s="136">
        <v>30</v>
      </c>
      <c r="AP1343" s="136">
        <v>20</v>
      </c>
      <c r="AQ1343" s="6">
        <f>ROUND(AO1343/(AO1343+AP1343),2)</f>
        <v>0.6</v>
      </c>
      <c r="AR1343" s="149">
        <v>7.6499999999999999E-2</v>
      </c>
      <c r="AS1343" s="149">
        <v>0.34</v>
      </c>
      <c r="AT1343" s="149">
        <v>0.4</v>
      </c>
      <c r="AU1343" s="149">
        <v>0.4</v>
      </c>
      <c r="AV1343" s="136">
        <v>412</v>
      </c>
      <c r="AW1343" s="136">
        <v>2747</v>
      </c>
      <c r="AX1343" s="136">
        <v>4536</v>
      </c>
      <c r="AY1343" s="136">
        <v>4536</v>
      </c>
      <c r="AZ1343" s="149">
        <v>7.6499999999999999E-2</v>
      </c>
      <c r="BA1343" s="149">
        <v>0.1598</v>
      </c>
      <c r="BB1343" s="149">
        <v>0.21060000000000001</v>
      </c>
      <c r="BC1343" s="149">
        <v>0.21060000000000001</v>
      </c>
      <c r="BD1343" s="138">
        <v>6.5000000000000002E-2</v>
      </c>
      <c r="BE1343" s="138"/>
      <c r="BF1343" s="138"/>
      <c r="BG1343" s="136">
        <v>0</v>
      </c>
      <c r="BH1343" s="6">
        <v>5.15</v>
      </c>
      <c r="BI1343" s="6">
        <v>5.15</v>
      </c>
      <c r="BJ1343" s="136">
        <v>43896</v>
      </c>
      <c r="BK1343" s="136">
        <v>3568</v>
      </c>
      <c r="BL1343" s="136">
        <v>769</v>
      </c>
      <c r="BM1343" s="136">
        <v>39559</v>
      </c>
      <c r="BN1343" s="238">
        <v>362563</v>
      </c>
      <c r="BO1343" s="136">
        <v>66339</v>
      </c>
      <c r="BP1343" s="136">
        <v>108991.75659999999</v>
      </c>
      <c r="BQ1343" s="136">
        <v>32758.35</v>
      </c>
      <c r="BR1343" s="136">
        <v>390385</v>
      </c>
      <c r="BS1343" s="136">
        <v>45195.688099999999</v>
      </c>
      <c r="BT1343" s="136">
        <v>7575.9621999999999</v>
      </c>
      <c r="BU1343" s="136">
        <v>78798</v>
      </c>
    </row>
    <row r="1344" spans="1:73">
      <c r="A1344" s="4" t="s">
        <v>87</v>
      </c>
      <c r="B1344" s="137">
        <v>17</v>
      </c>
      <c r="C1344" s="137">
        <v>2006</v>
      </c>
      <c r="D1344" s="190">
        <v>2762931</v>
      </c>
      <c r="E1344" s="141">
        <v>1402796</v>
      </c>
      <c r="F1344" s="141">
        <v>64299</v>
      </c>
      <c r="G1344" s="191">
        <v>4.4000000000000004</v>
      </c>
      <c r="H1344" s="211">
        <v>23.905909999999999</v>
      </c>
      <c r="I1344" s="211">
        <v>14.165179999999999</v>
      </c>
      <c r="J1344" s="211">
        <v>4.1520219999999997</v>
      </c>
      <c r="K1344" s="145">
        <v>112464</v>
      </c>
      <c r="L1344" s="198">
        <v>33</v>
      </c>
      <c r="M1344" s="199">
        <v>4.5</v>
      </c>
      <c r="N1344" s="140">
        <v>97677245</v>
      </c>
      <c r="O1344" s="145">
        <v>20071</v>
      </c>
      <c r="P1344" s="145">
        <v>44966</v>
      </c>
      <c r="Q1344" s="145">
        <v>17232</v>
      </c>
      <c r="R1344" s="145">
        <v>183071</v>
      </c>
      <c r="S1344" s="145">
        <v>81625</v>
      </c>
      <c r="T1344" s="145">
        <v>352</v>
      </c>
      <c r="U1344" s="145">
        <v>429</v>
      </c>
      <c r="V1344" s="145">
        <v>497</v>
      </c>
      <c r="W1344" s="145">
        <v>152</v>
      </c>
      <c r="X1344" s="145">
        <v>278</v>
      </c>
      <c r="Y1344" s="145">
        <v>399</v>
      </c>
      <c r="Z1344" s="145">
        <v>506</v>
      </c>
      <c r="AA1344" s="136">
        <f>ROUND((T1344+X1344)-MAX(0.3*(T1344-134-400),0),0)</f>
        <v>630</v>
      </c>
      <c r="AB1344" s="136">
        <f>ROUND((U1344+Y1344)-MAX(0.3*(U1344-134-400),0),0)</f>
        <v>828</v>
      </c>
      <c r="AC1344" s="136">
        <f>ROUND((V1344+Z1344)-MAX(0.3*(V1344-134-400),0),0)</f>
        <v>1003</v>
      </c>
      <c r="AD1344" s="203">
        <v>4600.166666666667</v>
      </c>
      <c r="AE1344" s="136">
        <v>603</v>
      </c>
      <c r="AF1344" s="136">
        <v>0</v>
      </c>
      <c r="AG1344" s="136">
        <f>SUM(AE1344:AF1344)</f>
        <v>603</v>
      </c>
      <c r="AH1344" s="136">
        <f>ROUND((AG1344+W1344)-MAX(0.3*(AG1344-134-400),0),0)</f>
        <v>734</v>
      </c>
      <c r="AI1344" s="136">
        <v>349</v>
      </c>
      <c r="AJ1344" s="197">
        <v>12.8</v>
      </c>
      <c r="AK1344" s="136">
        <v>1</v>
      </c>
      <c r="AL1344" s="136">
        <v>48</v>
      </c>
      <c r="AM1344" s="136">
        <v>77</v>
      </c>
      <c r="AN1344" s="6">
        <f>ROUND(AL1344/(AL1344+AM1344),2)</f>
        <v>0.38</v>
      </c>
      <c r="AO1344" s="136">
        <v>10</v>
      </c>
      <c r="AP1344" s="136">
        <v>30</v>
      </c>
      <c r="AQ1344" s="6">
        <f>ROUND(AO1344/(AO1344+AP1344),2)</f>
        <v>0.25</v>
      </c>
      <c r="AR1344" s="149">
        <v>7.6499999999999999E-2</v>
      </c>
      <c r="AS1344" s="149">
        <v>0.34</v>
      </c>
      <c r="AT1344" s="149">
        <v>0.4</v>
      </c>
      <c r="AU1344" s="149">
        <v>0.4</v>
      </c>
      <c r="AV1344" s="136">
        <v>412</v>
      </c>
      <c r="AW1344" s="136">
        <v>2747</v>
      </c>
      <c r="AX1344" s="136">
        <v>4536</v>
      </c>
      <c r="AY1344" s="136">
        <v>4536</v>
      </c>
      <c r="AZ1344" s="149">
        <v>7.6499999999999999E-2</v>
      </c>
      <c r="BA1344" s="149">
        <v>0.1598</v>
      </c>
      <c r="BB1344" s="149">
        <v>0.21060000000000001</v>
      </c>
      <c r="BC1344" s="149">
        <v>0.21060000000000001</v>
      </c>
      <c r="BD1344" s="138">
        <v>0.15</v>
      </c>
      <c r="BE1344" s="138"/>
      <c r="BF1344" s="138"/>
      <c r="BG1344" s="136">
        <v>1</v>
      </c>
      <c r="BH1344" s="6">
        <v>5.15</v>
      </c>
      <c r="BI1344" s="6">
        <v>2.65</v>
      </c>
      <c r="BJ1344" s="136">
        <v>39501</v>
      </c>
      <c r="BK1344" s="136">
        <v>3225</v>
      </c>
      <c r="BL1344" s="136">
        <v>356</v>
      </c>
      <c r="BM1344" s="136">
        <v>35920</v>
      </c>
      <c r="BN1344" s="238">
        <v>274491</v>
      </c>
      <c r="BO1344" s="136">
        <v>69584</v>
      </c>
      <c r="BP1344" s="136">
        <v>118336.9183</v>
      </c>
      <c r="BQ1344" s="136">
        <v>38024.768100000001</v>
      </c>
      <c r="BR1344" s="136">
        <v>336461</v>
      </c>
      <c r="BS1344" s="136">
        <v>54750.6446</v>
      </c>
      <c r="BT1344" s="136">
        <v>11148.385399999999</v>
      </c>
      <c r="BU1344" s="136">
        <v>85289</v>
      </c>
    </row>
    <row r="1345" spans="1:73">
      <c r="A1345" s="4" t="s">
        <v>88</v>
      </c>
      <c r="B1345" s="137">
        <v>18</v>
      </c>
      <c r="C1345" s="137">
        <v>2006</v>
      </c>
      <c r="D1345" s="190">
        <v>4219239</v>
      </c>
      <c r="E1345" s="141">
        <v>1913472</v>
      </c>
      <c r="F1345" s="141">
        <v>115759</v>
      </c>
      <c r="G1345" s="191">
        <v>5.7</v>
      </c>
      <c r="H1345" s="211">
        <v>26.432980000000001</v>
      </c>
      <c r="I1345" s="211">
        <v>15.310879999999999</v>
      </c>
      <c r="J1345" s="211">
        <v>5.0407570000000002</v>
      </c>
      <c r="K1345" s="145">
        <v>152470</v>
      </c>
      <c r="L1345" s="198">
        <v>62</v>
      </c>
      <c r="M1345" s="199">
        <v>5.9</v>
      </c>
      <c r="N1345" s="140">
        <v>128434393</v>
      </c>
      <c r="O1345" s="145">
        <v>127698</v>
      </c>
      <c r="P1345" s="145">
        <v>69928</v>
      </c>
      <c r="Q1345" s="145">
        <v>33092</v>
      </c>
      <c r="R1345" s="145">
        <v>589102</v>
      </c>
      <c r="S1345" s="145">
        <v>257605</v>
      </c>
      <c r="T1345" s="145">
        <v>225</v>
      </c>
      <c r="U1345" s="145">
        <v>262</v>
      </c>
      <c r="V1345" s="145">
        <v>328</v>
      </c>
      <c r="W1345" s="145">
        <v>152</v>
      </c>
      <c r="X1345" s="145">
        <v>278</v>
      </c>
      <c r="Y1345" s="145">
        <v>399</v>
      </c>
      <c r="Z1345" s="145">
        <v>506</v>
      </c>
      <c r="AA1345" s="136">
        <f>ROUND((T1345+X1345)-MAX(0.3*(T1345-134-400),0),0)</f>
        <v>503</v>
      </c>
      <c r="AB1345" s="136">
        <f>ROUND((U1345+Y1345)-MAX(0.3*(U1345-134-400),0),0)</f>
        <v>661</v>
      </c>
      <c r="AC1345" s="136">
        <f>ROUND((V1345+Z1345)-MAX(0.3*(V1345-134-400),0),0)</f>
        <v>834</v>
      </c>
      <c r="AD1345" s="203">
        <v>17145.5</v>
      </c>
      <c r="AE1345" s="136">
        <v>603</v>
      </c>
      <c r="AF1345" s="136">
        <v>0</v>
      </c>
      <c r="AG1345" s="136">
        <f>SUM(AE1345:AF1345)</f>
        <v>603</v>
      </c>
      <c r="AH1345" s="136">
        <f>ROUND((AG1345+W1345)-MAX(0.3*(AG1345-134-400),0),0)</f>
        <v>734</v>
      </c>
      <c r="AI1345" s="136">
        <v>690</v>
      </c>
      <c r="AJ1345" s="197">
        <v>16.8</v>
      </c>
      <c r="AK1345" s="136">
        <v>0</v>
      </c>
      <c r="AL1345" s="136">
        <v>61</v>
      </c>
      <c r="AM1345" s="136">
        <v>39</v>
      </c>
      <c r="AN1345" s="6">
        <f>ROUND(AL1345/(AL1345+AM1345),2)</f>
        <v>0.61</v>
      </c>
      <c r="AO1345" s="136">
        <v>16</v>
      </c>
      <c r="AP1345" s="136">
        <v>21</v>
      </c>
      <c r="AQ1345" s="6">
        <f>ROUND(AO1345/(AO1345+AP1345),2)</f>
        <v>0.43</v>
      </c>
      <c r="AR1345" s="149">
        <v>7.6499999999999999E-2</v>
      </c>
      <c r="AS1345" s="149">
        <v>0.34</v>
      </c>
      <c r="AT1345" s="149">
        <v>0.4</v>
      </c>
      <c r="AU1345" s="149">
        <v>0.4</v>
      </c>
      <c r="AV1345" s="136">
        <v>412</v>
      </c>
      <c r="AW1345" s="136">
        <v>2747</v>
      </c>
      <c r="AX1345" s="136">
        <v>4536</v>
      </c>
      <c r="AY1345" s="136">
        <v>4536</v>
      </c>
      <c r="AZ1345" s="149">
        <v>7.6499999999999999E-2</v>
      </c>
      <c r="BA1345" s="149">
        <v>0.1598</v>
      </c>
      <c r="BB1345" s="149">
        <v>0.21060000000000001</v>
      </c>
      <c r="BC1345" s="149">
        <v>0.21060000000000001</v>
      </c>
      <c r="BD1345" s="138">
        <v>0</v>
      </c>
      <c r="BE1345" s="138"/>
      <c r="BF1345" s="138"/>
      <c r="BG1345" s="136">
        <v>0</v>
      </c>
      <c r="BH1345" s="6">
        <v>5.15</v>
      </c>
      <c r="BI1345" s="6">
        <v>5.15</v>
      </c>
      <c r="BJ1345" s="136">
        <v>181857</v>
      </c>
      <c r="BK1345" s="136">
        <v>13374</v>
      </c>
      <c r="BL1345" s="136">
        <v>1381</v>
      </c>
      <c r="BM1345" s="136">
        <v>167102</v>
      </c>
      <c r="BN1345" s="238">
        <v>703025</v>
      </c>
      <c r="BO1345" s="136">
        <v>125082</v>
      </c>
      <c r="BP1345" s="136">
        <v>257106.78779999999</v>
      </c>
      <c r="BQ1345" s="136">
        <v>49758.731899999999</v>
      </c>
      <c r="BR1345" s="136">
        <v>542971</v>
      </c>
      <c r="BS1345" s="136">
        <v>152222.174</v>
      </c>
      <c r="BT1345" s="136">
        <v>20287.281800000001</v>
      </c>
      <c r="BU1345" s="136">
        <v>223267</v>
      </c>
    </row>
    <row r="1346" spans="1:73">
      <c r="A1346" s="4" t="s">
        <v>89</v>
      </c>
      <c r="B1346" s="137">
        <v>19</v>
      </c>
      <c r="C1346" s="137">
        <v>2006</v>
      </c>
      <c r="D1346" s="190">
        <v>4302665</v>
      </c>
      <c r="E1346" s="141">
        <v>1899981</v>
      </c>
      <c r="F1346" s="141">
        <v>88532</v>
      </c>
      <c r="G1346" s="191">
        <v>4.5</v>
      </c>
      <c r="H1346" s="211">
        <v>24.501300000000001</v>
      </c>
      <c r="I1346" s="211">
        <v>15.69534</v>
      </c>
      <c r="J1346" s="211">
        <v>6.2029949999999996</v>
      </c>
      <c r="K1346" s="145">
        <v>207963</v>
      </c>
      <c r="L1346" s="198">
        <v>121</v>
      </c>
      <c r="M1346" s="199">
        <v>10.8</v>
      </c>
      <c r="N1346" s="140">
        <v>143175909</v>
      </c>
      <c r="O1346" s="145">
        <v>43579</v>
      </c>
      <c r="P1346" s="145">
        <v>26749</v>
      </c>
      <c r="Q1346" s="145">
        <v>11915</v>
      </c>
      <c r="R1346" s="145">
        <v>829882</v>
      </c>
      <c r="S1346" s="145">
        <v>333400</v>
      </c>
      <c r="T1346" s="145">
        <v>188</v>
      </c>
      <c r="U1346" s="145">
        <v>240</v>
      </c>
      <c r="V1346" s="145">
        <v>284</v>
      </c>
      <c r="W1346" s="145">
        <v>152</v>
      </c>
      <c r="X1346" s="145">
        <v>278</v>
      </c>
      <c r="Y1346" s="145">
        <v>399</v>
      </c>
      <c r="Z1346" s="145">
        <v>506</v>
      </c>
      <c r="AA1346" s="136">
        <f>ROUND((T1346+X1346)-MAX(0.3*(T1346-134-400),0),0)</f>
        <v>466</v>
      </c>
      <c r="AB1346" s="136">
        <f>ROUND((U1346+Y1346)-MAX(0.3*(U1346-134-400),0),0)</f>
        <v>639</v>
      </c>
      <c r="AC1346" s="136">
        <f>ROUND((V1346+Z1346)-MAX(0.3*(V1346-134-400),0),0)</f>
        <v>790</v>
      </c>
      <c r="AD1346" s="203">
        <v>8299.5833333333339</v>
      </c>
      <c r="AE1346" s="136">
        <v>603</v>
      </c>
      <c r="AF1346" s="136">
        <v>0</v>
      </c>
      <c r="AG1346" s="136">
        <f>SUM(AE1346:AF1346)</f>
        <v>603</v>
      </c>
      <c r="AH1346" s="136">
        <f>ROUND((AG1346+W1346)-MAX(0.3*(AG1346-134-400),0),0)</f>
        <v>734</v>
      </c>
      <c r="AI1346" s="136">
        <v>713</v>
      </c>
      <c r="AJ1346" s="197">
        <v>17</v>
      </c>
      <c r="AK1346" s="136">
        <v>1</v>
      </c>
      <c r="AL1346" s="136">
        <v>63</v>
      </c>
      <c r="AM1346" s="136">
        <v>41</v>
      </c>
      <c r="AN1346" s="6">
        <f>ROUND(AL1346/(AL1346+AM1346),2)</f>
        <v>0.61</v>
      </c>
      <c r="AO1346" s="136">
        <v>24</v>
      </c>
      <c r="AP1346" s="136">
        <v>15</v>
      </c>
      <c r="AQ1346" s="6">
        <f>ROUND(AO1346/(AO1346+AP1346),2)</f>
        <v>0.62</v>
      </c>
      <c r="AR1346" s="149">
        <v>7.6499999999999999E-2</v>
      </c>
      <c r="AS1346" s="149">
        <v>0.34</v>
      </c>
      <c r="AT1346" s="149">
        <v>0.4</v>
      </c>
      <c r="AU1346" s="149">
        <v>0.4</v>
      </c>
      <c r="AV1346" s="136">
        <v>412</v>
      </c>
      <c r="AW1346" s="136">
        <v>2747</v>
      </c>
      <c r="AX1346" s="136">
        <v>4536</v>
      </c>
      <c r="AY1346" s="136">
        <v>4536</v>
      </c>
      <c r="AZ1346" s="149">
        <v>7.6499999999999999E-2</v>
      </c>
      <c r="BA1346" s="149">
        <v>0.1598</v>
      </c>
      <c r="BB1346" s="149">
        <v>0.21060000000000001</v>
      </c>
      <c r="BC1346" s="149">
        <v>0.21060000000000001</v>
      </c>
      <c r="BD1346" s="138">
        <v>0</v>
      </c>
      <c r="BE1346" s="138"/>
      <c r="BF1346" s="138"/>
      <c r="BG1346" s="136">
        <v>0</v>
      </c>
      <c r="BH1346" s="6">
        <v>5.15</v>
      </c>
      <c r="BI1346" s="6">
        <v>5.15</v>
      </c>
      <c r="BJ1346" s="136">
        <v>157299</v>
      </c>
      <c r="BK1346" s="136">
        <v>16794</v>
      </c>
      <c r="BL1346" s="136">
        <v>1608</v>
      </c>
      <c r="BM1346" s="136">
        <v>138897</v>
      </c>
      <c r="BN1346" s="238">
        <v>1010977</v>
      </c>
      <c r="BO1346" s="136">
        <v>122505</v>
      </c>
      <c r="BP1346" s="136">
        <v>349994.40289999999</v>
      </c>
      <c r="BQ1346" s="136">
        <v>40756.634400000003</v>
      </c>
      <c r="BR1346" s="136">
        <v>571269</v>
      </c>
      <c r="BS1346" s="136">
        <v>175640.1041</v>
      </c>
      <c r="BT1346" s="136">
        <v>14111.240599999999</v>
      </c>
      <c r="BU1346" s="136">
        <v>220926</v>
      </c>
    </row>
    <row r="1347" spans="1:73">
      <c r="A1347" s="4" t="s">
        <v>90</v>
      </c>
      <c r="B1347" s="137">
        <v>20</v>
      </c>
      <c r="C1347" s="137">
        <v>2006</v>
      </c>
      <c r="D1347" s="190">
        <v>1323619</v>
      </c>
      <c r="E1347" s="141">
        <v>669554</v>
      </c>
      <c r="F1347" s="141">
        <v>31987</v>
      </c>
      <c r="G1347" s="191">
        <v>4.5999999999999996</v>
      </c>
      <c r="H1347" s="211">
        <v>23.165900000000001</v>
      </c>
      <c r="I1347" s="211">
        <v>12.77347</v>
      </c>
      <c r="J1347" s="211">
        <v>4.8269739999999999</v>
      </c>
      <c r="K1347" s="145">
        <v>48134</v>
      </c>
      <c r="L1347" s="198">
        <v>9</v>
      </c>
      <c r="M1347" s="199">
        <v>3.1</v>
      </c>
      <c r="N1347" s="140">
        <v>45402329</v>
      </c>
      <c r="O1347" s="145">
        <v>20020</v>
      </c>
      <c r="P1347" s="145">
        <v>24814</v>
      </c>
      <c r="Q1347" s="145">
        <v>9304</v>
      </c>
      <c r="R1347" s="145">
        <v>160294</v>
      </c>
      <c r="S1347" s="145">
        <v>81557</v>
      </c>
      <c r="T1347" s="145">
        <v>363</v>
      </c>
      <c r="U1347" s="145">
        <v>485</v>
      </c>
      <c r="V1347" s="145">
        <v>611</v>
      </c>
      <c r="W1347" s="145">
        <v>152</v>
      </c>
      <c r="X1347" s="145">
        <v>278</v>
      </c>
      <c r="Y1347" s="145">
        <v>399</v>
      </c>
      <c r="Z1347" s="145">
        <v>506</v>
      </c>
      <c r="AA1347" s="136">
        <f>ROUND((T1347+X1347)-MAX(0.3*(T1347-134-400),0),0)</f>
        <v>641</v>
      </c>
      <c r="AB1347" s="136">
        <f>ROUND((U1347+Y1347)-MAX(0.3*(U1347-134-400),0),0)</f>
        <v>884</v>
      </c>
      <c r="AC1347" s="136">
        <f>ROUND((V1347+Z1347)-MAX(0.3*(V1347-134-400),0),0)</f>
        <v>1094</v>
      </c>
      <c r="AD1347" s="203">
        <v>2486.1666666666665</v>
      </c>
      <c r="AE1347" s="136">
        <v>603</v>
      </c>
      <c r="AF1347" s="136">
        <v>10</v>
      </c>
      <c r="AG1347" s="136">
        <f>SUM(AE1347:AF1347)</f>
        <v>613</v>
      </c>
      <c r="AH1347" s="136">
        <f>ROUND((AG1347+W1347)-MAX(0.3*(AG1347-134-400),0),0)</f>
        <v>741</v>
      </c>
      <c r="AI1347" s="136">
        <v>134</v>
      </c>
      <c r="AJ1347" s="197">
        <v>10.199999999999999</v>
      </c>
      <c r="AK1347" s="136">
        <v>1</v>
      </c>
      <c r="AL1347" s="136">
        <v>89</v>
      </c>
      <c r="AM1347" s="136">
        <v>60</v>
      </c>
      <c r="AN1347" s="6">
        <f>ROUND(AL1347/(AL1347+AM1347),2)</f>
        <v>0.6</v>
      </c>
      <c r="AO1347" s="136">
        <v>18</v>
      </c>
      <c r="AP1347" s="136">
        <v>17</v>
      </c>
      <c r="AQ1347" s="6">
        <f>ROUND(AO1347/(AO1347+AP1347),2)</f>
        <v>0.51</v>
      </c>
      <c r="AR1347" s="149">
        <v>7.6499999999999999E-2</v>
      </c>
      <c r="AS1347" s="149">
        <v>0.34</v>
      </c>
      <c r="AT1347" s="149">
        <v>0.4</v>
      </c>
      <c r="AU1347" s="149">
        <v>0.4</v>
      </c>
      <c r="AV1347" s="136">
        <v>412</v>
      </c>
      <c r="AW1347" s="136">
        <v>2747</v>
      </c>
      <c r="AX1347" s="136">
        <v>4536</v>
      </c>
      <c r="AY1347" s="136">
        <v>4536</v>
      </c>
      <c r="AZ1347" s="149">
        <v>7.6499999999999999E-2</v>
      </c>
      <c r="BA1347" s="149">
        <v>0.1598</v>
      </c>
      <c r="BB1347" s="149">
        <v>0.21060000000000001</v>
      </c>
      <c r="BC1347" s="149">
        <v>0.21060000000000001</v>
      </c>
      <c r="BD1347" s="138">
        <v>0.05</v>
      </c>
      <c r="BE1347" s="138"/>
      <c r="BF1347" s="138"/>
      <c r="BG1347" s="136">
        <v>0</v>
      </c>
      <c r="BH1347" s="6">
        <v>5.15</v>
      </c>
      <c r="BI1347" s="6">
        <v>6.75</v>
      </c>
      <c r="BJ1347" s="136">
        <v>32536</v>
      </c>
      <c r="BK1347" s="136">
        <v>2356</v>
      </c>
      <c r="BL1347" s="136">
        <v>223</v>
      </c>
      <c r="BM1347" s="136">
        <v>29957</v>
      </c>
      <c r="BN1347" s="238">
        <v>275409</v>
      </c>
      <c r="BO1347" s="136">
        <v>23661</v>
      </c>
      <c r="BP1347" s="136">
        <v>42037.837500000001</v>
      </c>
      <c r="BQ1347" s="136">
        <v>10280.327300000001</v>
      </c>
      <c r="BR1347" s="136">
        <v>109152</v>
      </c>
      <c r="BS1347" s="136">
        <v>18944.715899999999</v>
      </c>
      <c r="BT1347" s="136">
        <v>2905.3827999999999</v>
      </c>
      <c r="BU1347" s="136">
        <v>31192</v>
      </c>
    </row>
    <row r="1348" spans="1:73">
      <c r="A1348" s="4" t="s">
        <v>91</v>
      </c>
      <c r="B1348" s="137">
        <v>21</v>
      </c>
      <c r="C1348" s="137">
        <v>2006</v>
      </c>
      <c r="D1348" s="190">
        <v>5627367</v>
      </c>
      <c r="E1348" s="141">
        <v>2849354</v>
      </c>
      <c r="F1348" s="141">
        <v>114512</v>
      </c>
      <c r="G1348" s="191">
        <v>3.9</v>
      </c>
      <c r="H1348" s="211">
        <v>16.711860000000001</v>
      </c>
      <c r="I1348" s="211">
        <v>9.7857939999999992</v>
      </c>
      <c r="J1348" s="211">
        <v>4.4255250000000004</v>
      </c>
      <c r="K1348" s="145">
        <v>278616</v>
      </c>
      <c r="L1348" s="198">
        <v>76</v>
      </c>
      <c r="M1348" s="199">
        <v>5.3</v>
      </c>
      <c r="N1348" s="140">
        <v>257913392</v>
      </c>
      <c r="O1348" s="145">
        <v>436918</v>
      </c>
      <c r="P1348" s="145">
        <v>46879</v>
      </c>
      <c r="Q1348" s="145">
        <v>20364</v>
      </c>
      <c r="R1348" s="145">
        <v>305395</v>
      </c>
      <c r="S1348" s="145">
        <v>140394</v>
      </c>
      <c r="T1348" s="145">
        <v>386</v>
      </c>
      <c r="U1348" s="145">
        <v>490</v>
      </c>
      <c r="V1348" s="145">
        <v>592</v>
      </c>
      <c r="W1348" s="145">
        <v>152</v>
      </c>
      <c r="X1348" s="145">
        <v>278</v>
      </c>
      <c r="Y1348" s="145">
        <v>399</v>
      </c>
      <c r="Z1348" s="145">
        <v>506</v>
      </c>
      <c r="AA1348" s="136">
        <f>ROUND((T1348+X1348)-MAX(0.3*(T1348-134-400),0),0)</f>
        <v>664</v>
      </c>
      <c r="AB1348" s="136">
        <f>ROUND((U1348+Y1348)-MAX(0.3*(U1348-134-400),0),0)</f>
        <v>889</v>
      </c>
      <c r="AC1348" s="136">
        <f>ROUND((V1348+Z1348)-MAX(0.3*(V1348-134-400),0),0)</f>
        <v>1081</v>
      </c>
      <c r="AD1348" s="203">
        <v>8571.5</v>
      </c>
      <c r="AE1348" s="136">
        <v>603</v>
      </c>
      <c r="AF1348" s="136">
        <v>0</v>
      </c>
      <c r="AG1348" s="136">
        <f>SUM(AE1348:AF1348)</f>
        <v>603</v>
      </c>
      <c r="AH1348" s="136">
        <f>ROUND((AG1348+W1348)-MAX(0.3*(AG1348-134-400),0),0)</f>
        <v>734</v>
      </c>
      <c r="AI1348" s="136">
        <v>469</v>
      </c>
      <c r="AJ1348" s="197">
        <v>8.4</v>
      </c>
      <c r="AK1348" s="136">
        <v>1</v>
      </c>
      <c r="AL1348" s="136">
        <v>106</v>
      </c>
      <c r="AM1348" s="136">
        <v>35</v>
      </c>
      <c r="AN1348" s="6">
        <f>ROUND(AL1348/(AL1348+AM1348),2)</f>
        <v>0.75</v>
      </c>
      <c r="AO1348" s="136">
        <v>33</v>
      </c>
      <c r="AP1348" s="136">
        <v>14</v>
      </c>
      <c r="AQ1348" s="6">
        <f>ROUND(AO1348/(AO1348+AP1348),2)</f>
        <v>0.7</v>
      </c>
      <c r="AR1348" s="149">
        <v>7.6499999999999999E-2</v>
      </c>
      <c r="AS1348" s="149">
        <v>0.34</v>
      </c>
      <c r="AT1348" s="149">
        <v>0.4</v>
      </c>
      <c r="AU1348" s="149">
        <v>0.4</v>
      </c>
      <c r="AV1348" s="136">
        <v>412</v>
      </c>
      <c r="AW1348" s="136">
        <v>2747</v>
      </c>
      <c r="AX1348" s="136">
        <v>4536</v>
      </c>
      <c r="AY1348" s="136">
        <v>4536</v>
      </c>
      <c r="AZ1348" s="149">
        <v>7.6499999999999999E-2</v>
      </c>
      <c r="BA1348" s="149">
        <v>0.1598</v>
      </c>
      <c r="BB1348" s="149">
        <v>0.21060000000000001</v>
      </c>
      <c r="BC1348" s="149">
        <v>0.21060000000000001</v>
      </c>
      <c r="BD1348" s="138">
        <v>0.2</v>
      </c>
      <c r="BE1348" s="138"/>
      <c r="BF1348" s="138"/>
      <c r="BG1348" s="136">
        <v>1</v>
      </c>
      <c r="BH1348" s="6">
        <v>5.15</v>
      </c>
      <c r="BI1348" s="6">
        <v>5.15</v>
      </c>
      <c r="BJ1348" s="136">
        <v>96248</v>
      </c>
      <c r="BK1348" s="136">
        <v>15294</v>
      </c>
      <c r="BL1348" s="136">
        <v>647</v>
      </c>
      <c r="BM1348" s="136">
        <v>80307</v>
      </c>
      <c r="BN1348" s="238">
        <v>692659</v>
      </c>
      <c r="BO1348" s="136">
        <v>115165</v>
      </c>
      <c r="BP1348" s="136">
        <v>175719.08970000001</v>
      </c>
      <c r="BQ1348" s="136">
        <v>45945.568800000001</v>
      </c>
      <c r="BR1348" s="136">
        <v>444058</v>
      </c>
      <c r="BS1348" s="136">
        <v>78786.876000000004</v>
      </c>
      <c r="BT1348" s="136">
        <v>15010.434800000001</v>
      </c>
      <c r="BU1348" s="136">
        <v>129798</v>
      </c>
    </row>
    <row r="1349" spans="1:73">
      <c r="A1349" s="4" t="s">
        <v>92</v>
      </c>
      <c r="B1349" s="137">
        <v>22</v>
      </c>
      <c r="C1349" s="137">
        <v>2006</v>
      </c>
      <c r="D1349" s="190">
        <v>6410084</v>
      </c>
      <c r="E1349" s="141">
        <v>3246316</v>
      </c>
      <c r="F1349" s="141">
        <v>167023</v>
      </c>
      <c r="G1349" s="191">
        <v>4.9000000000000004</v>
      </c>
      <c r="H1349" s="211">
        <v>14.56555</v>
      </c>
      <c r="I1349" s="211">
        <v>7.0987739999999997</v>
      </c>
      <c r="J1349" s="211">
        <v>2.5224669999999998</v>
      </c>
      <c r="K1349" s="145">
        <v>361077</v>
      </c>
      <c r="L1349" s="198">
        <v>67</v>
      </c>
      <c r="M1349" s="199">
        <v>4.3</v>
      </c>
      <c r="N1349" s="140">
        <v>309652139</v>
      </c>
      <c r="O1349" s="145">
        <v>108439</v>
      </c>
      <c r="P1349" s="145">
        <v>93379</v>
      </c>
      <c r="Q1349" s="145">
        <v>46582</v>
      </c>
      <c r="R1349" s="145">
        <v>431518</v>
      </c>
      <c r="S1349" s="145">
        <v>227263</v>
      </c>
      <c r="T1349" s="145">
        <v>531</v>
      </c>
      <c r="U1349" s="145">
        <v>633</v>
      </c>
      <c r="V1349" s="145">
        <v>731</v>
      </c>
      <c r="W1349" s="145">
        <v>152</v>
      </c>
      <c r="X1349" s="145">
        <v>278</v>
      </c>
      <c r="Y1349" s="145">
        <v>399</v>
      </c>
      <c r="Z1349" s="145">
        <v>506</v>
      </c>
      <c r="AA1349" s="136">
        <f>ROUND((T1349+X1349)-MAX(0.3*(T1349-134-400),0),0)</f>
        <v>809</v>
      </c>
      <c r="AB1349" s="136">
        <f>ROUND((U1349+Y1349)-MAX(0.3*(U1349-134-400),0),0)</f>
        <v>1002</v>
      </c>
      <c r="AC1349" s="136">
        <f>ROUND((V1349+Z1349)-MAX(0.3*(V1349-134-400),0),0)</f>
        <v>1178</v>
      </c>
      <c r="AD1349" s="203">
        <v>16763.5</v>
      </c>
      <c r="AE1349" s="136">
        <v>603</v>
      </c>
      <c r="AF1349" s="136">
        <v>129</v>
      </c>
      <c r="AG1349" s="136">
        <f>SUM(AE1349:AF1349)</f>
        <v>732</v>
      </c>
      <c r="AH1349" s="136">
        <f>ROUND((AG1349+W1349)-MAX(0.3*(AG1349-134-400),0),0)</f>
        <v>825</v>
      </c>
      <c r="AI1349" s="136">
        <v>758</v>
      </c>
      <c r="AJ1349" s="197">
        <v>12</v>
      </c>
      <c r="AK1349" s="136">
        <v>1</v>
      </c>
      <c r="AL1349" s="136">
        <v>141</v>
      </c>
      <c r="AM1349" s="136">
        <v>19</v>
      </c>
      <c r="AN1349" s="6">
        <f>ROUND(AL1349/(AL1349+AM1349),2)</f>
        <v>0.88</v>
      </c>
      <c r="AO1349" s="136">
        <v>35</v>
      </c>
      <c r="AP1349" s="136">
        <v>5</v>
      </c>
      <c r="AQ1349" s="6">
        <f>ROUND(AO1349/(AO1349+AP1349),2)</f>
        <v>0.88</v>
      </c>
      <c r="AR1349" s="149">
        <v>7.6499999999999999E-2</v>
      </c>
      <c r="AS1349" s="149">
        <v>0.34</v>
      </c>
      <c r="AT1349" s="149">
        <v>0.4</v>
      </c>
      <c r="AU1349" s="149">
        <v>0.4</v>
      </c>
      <c r="AV1349" s="136">
        <v>412</v>
      </c>
      <c r="AW1349" s="136">
        <v>2747</v>
      </c>
      <c r="AX1349" s="136">
        <v>4536</v>
      </c>
      <c r="AY1349" s="136">
        <v>4536</v>
      </c>
      <c r="AZ1349" s="149">
        <v>7.6499999999999999E-2</v>
      </c>
      <c r="BA1349" s="149">
        <v>0.1598</v>
      </c>
      <c r="BB1349" s="149">
        <v>0.21060000000000001</v>
      </c>
      <c r="BC1349" s="149">
        <v>0.21060000000000001</v>
      </c>
      <c r="BD1349" s="138">
        <v>0.15</v>
      </c>
      <c r="BE1349" s="138"/>
      <c r="BF1349" s="138"/>
      <c r="BG1349" s="136">
        <v>1</v>
      </c>
      <c r="BH1349" s="6">
        <v>5.15</v>
      </c>
      <c r="BI1349" s="6">
        <v>6.75</v>
      </c>
      <c r="BJ1349" s="136">
        <v>174509</v>
      </c>
      <c r="BK1349" s="136">
        <v>44807</v>
      </c>
      <c r="BL1349" s="136">
        <v>3729</v>
      </c>
      <c r="BM1349" s="136">
        <v>125973</v>
      </c>
      <c r="BN1349" s="238">
        <v>1045427</v>
      </c>
      <c r="BO1349" s="136">
        <v>115959</v>
      </c>
      <c r="BP1349" s="136">
        <v>203260.09669999999</v>
      </c>
      <c r="BQ1349" s="136">
        <v>36024.1702</v>
      </c>
      <c r="BR1349" s="136">
        <v>559612</v>
      </c>
      <c r="BS1349" s="136">
        <v>95587.722399999999</v>
      </c>
      <c r="BT1349" s="136">
        <v>8698.1888999999992</v>
      </c>
      <c r="BU1349" s="136">
        <v>126351</v>
      </c>
    </row>
    <row r="1350" spans="1:73">
      <c r="A1350" s="4" t="s">
        <v>93</v>
      </c>
      <c r="B1350" s="137">
        <v>23</v>
      </c>
      <c r="C1350" s="137">
        <v>2006</v>
      </c>
      <c r="D1350" s="190">
        <v>10036081</v>
      </c>
      <c r="E1350" s="141">
        <v>4721085</v>
      </c>
      <c r="F1350" s="141">
        <v>355571</v>
      </c>
      <c r="G1350" s="191">
        <v>7</v>
      </c>
      <c r="H1350" s="211">
        <v>20.183679999999999</v>
      </c>
      <c r="I1350" s="211">
        <v>12.043620000000001</v>
      </c>
      <c r="J1350" s="211">
        <v>3.7251129999999999</v>
      </c>
      <c r="K1350" s="145">
        <v>397304</v>
      </c>
      <c r="L1350" s="198">
        <v>86</v>
      </c>
      <c r="M1350" s="199">
        <v>3.3</v>
      </c>
      <c r="N1350" s="140">
        <v>337588867</v>
      </c>
      <c r="O1350" s="145">
        <v>73082</v>
      </c>
      <c r="P1350" s="145">
        <v>219813</v>
      </c>
      <c r="Q1350" s="145">
        <v>82953</v>
      </c>
      <c r="R1350" s="145">
        <v>1133793</v>
      </c>
      <c r="S1350" s="145">
        <v>515030</v>
      </c>
      <c r="T1350" s="145">
        <v>401</v>
      </c>
      <c r="U1350" s="145">
        <v>489</v>
      </c>
      <c r="V1350" s="145">
        <v>593</v>
      </c>
      <c r="W1350" s="145">
        <v>152</v>
      </c>
      <c r="X1350" s="145">
        <v>278</v>
      </c>
      <c r="Y1350" s="145">
        <v>399</v>
      </c>
      <c r="Z1350" s="145">
        <v>506</v>
      </c>
      <c r="AA1350" s="136">
        <f>ROUND((T1350+X1350)-MAX(0.3*(T1350-134-400),0),0)</f>
        <v>679</v>
      </c>
      <c r="AB1350" s="136">
        <f>ROUND((U1350+Y1350)-MAX(0.3*(U1350-134-400),0),0)</f>
        <v>888</v>
      </c>
      <c r="AC1350" s="136">
        <f>ROUND((V1350+Z1350)-MAX(0.3*(V1350-134-400),0),0)</f>
        <v>1081</v>
      </c>
      <c r="AD1350" s="203">
        <v>27101.166666666668</v>
      </c>
      <c r="AE1350" s="136">
        <v>603</v>
      </c>
      <c r="AF1350" s="136">
        <v>14</v>
      </c>
      <c r="AG1350" s="136">
        <f>SUM(AE1350:AF1350)</f>
        <v>617</v>
      </c>
      <c r="AH1350" s="136">
        <f>ROUND((AG1350+W1350)-MAX(0.3*(AG1350-134-400),0),0)</f>
        <v>744</v>
      </c>
      <c r="AI1350" s="136">
        <v>1323</v>
      </c>
      <c r="AJ1350" s="197">
        <v>13.3</v>
      </c>
      <c r="AK1350" s="136">
        <v>1</v>
      </c>
      <c r="AL1350" s="136">
        <v>58</v>
      </c>
      <c r="AM1350" s="136">
        <v>52</v>
      </c>
      <c r="AN1350" s="6">
        <f>ROUND(AL1350/(AL1350+AM1350),2)</f>
        <v>0.53</v>
      </c>
      <c r="AO1350" s="136">
        <v>17</v>
      </c>
      <c r="AP1350" s="136">
        <v>21</v>
      </c>
      <c r="AQ1350" s="6">
        <f>ROUND(AO1350/(AO1350+AP1350),2)</f>
        <v>0.45</v>
      </c>
      <c r="AR1350" s="149">
        <v>7.6499999999999999E-2</v>
      </c>
      <c r="AS1350" s="149">
        <v>0.34</v>
      </c>
      <c r="AT1350" s="149">
        <v>0.4</v>
      </c>
      <c r="AU1350" s="149">
        <v>0.4</v>
      </c>
      <c r="AV1350" s="136">
        <v>412</v>
      </c>
      <c r="AW1350" s="136">
        <v>2747</v>
      </c>
      <c r="AX1350" s="136">
        <v>4536</v>
      </c>
      <c r="AY1350" s="136">
        <v>4536</v>
      </c>
      <c r="AZ1350" s="149">
        <v>7.6499999999999999E-2</v>
      </c>
      <c r="BA1350" s="149">
        <v>0.1598</v>
      </c>
      <c r="BB1350" s="149">
        <v>0.21060000000000001</v>
      </c>
      <c r="BC1350" s="149">
        <v>0.21060000000000001</v>
      </c>
      <c r="BD1350" s="138">
        <v>0</v>
      </c>
      <c r="BE1350" s="138"/>
      <c r="BF1350" s="138"/>
      <c r="BG1350" s="136">
        <v>0</v>
      </c>
      <c r="BH1350" s="6">
        <v>5.15</v>
      </c>
      <c r="BI1350" s="6">
        <v>6.95</v>
      </c>
      <c r="BJ1350" s="136">
        <v>225160</v>
      </c>
      <c r="BK1350" s="136">
        <v>16680</v>
      </c>
      <c r="BL1350" s="136">
        <v>1697</v>
      </c>
      <c r="BM1350" s="136">
        <v>206783</v>
      </c>
      <c r="BN1350" s="238">
        <v>1530601</v>
      </c>
      <c r="BO1350" s="136">
        <v>229770</v>
      </c>
      <c r="BP1350" s="136">
        <v>399202.21750000003</v>
      </c>
      <c r="BQ1350" s="136">
        <v>79486.096799999999</v>
      </c>
      <c r="BR1350" s="136">
        <v>884793</v>
      </c>
      <c r="BS1350" s="136">
        <v>173654.82019999999</v>
      </c>
      <c r="BT1350" s="136">
        <v>18113.520499999999</v>
      </c>
      <c r="BU1350" s="136">
        <v>233608</v>
      </c>
    </row>
    <row r="1351" spans="1:73">
      <c r="A1351" s="4" t="s">
        <v>94</v>
      </c>
      <c r="B1351" s="137">
        <v>24</v>
      </c>
      <c r="C1351" s="137">
        <v>2006</v>
      </c>
      <c r="D1351" s="190">
        <v>5163555</v>
      </c>
      <c r="E1351" s="141">
        <v>2772115</v>
      </c>
      <c r="F1351" s="141">
        <v>115717</v>
      </c>
      <c r="G1351" s="191">
        <v>4</v>
      </c>
      <c r="H1351" s="211">
        <v>18.651340000000001</v>
      </c>
      <c r="I1351" s="211">
        <v>11.023400000000001</v>
      </c>
      <c r="J1351" s="211">
        <v>3.3239269999999999</v>
      </c>
      <c r="K1351" s="145">
        <v>251451</v>
      </c>
      <c r="L1351" s="198">
        <v>62</v>
      </c>
      <c r="M1351" s="199">
        <v>4.7</v>
      </c>
      <c r="N1351" s="140">
        <v>203478772</v>
      </c>
      <c r="O1351" s="145">
        <v>100960</v>
      </c>
      <c r="P1351" s="145">
        <v>66843</v>
      </c>
      <c r="Q1351" s="145">
        <v>27479</v>
      </c>
      <c r="R1351" s="145">
        <v>263986</v>
      </c>
      <c r="S1351" s="145">
        <v>125764</v>
      </c>
      <c r="T1351" s="145">
        <v>437</v>
      </c>
      <c r="U1351" s="145">
        <v>532</v>
      </c>
      <c r="V1351" s="145">
        <v>621</v>
      </c>
      <c r="W1351" s="145">
        <v>152</v>
      </c>
      <c r="X1351" s="145">
        <v>278</v>
      </c>
      <c r="Y1351" s="145">
        <v>399</v>
      </c>
      <c r="Z1351" s="145">
        <v>506</v>
      </c>
      <c r="AA1351" s="136">
        <f>ROUND((T1351+X1351)-MAX(0.3*(T1351-134-400),0),0)</f>
        <v>715</v>
      </c>
      <c r="AB1351" s="136">
        <f>ROUND((U1351+Y1351)-MAX(0.3*(U1351-134-400),0),0)</f>
        <v>931</v>
      </c>
      <c r="AC1351" s="136">
        <f>ROUND((V1351+Z1351)-MAX(0.3*(V1351-134-400),0),0)</f>
        <v>1101</v>
      </c>
      <c r="AD1351" s="203">
        <v>9761.0833333333339</v>
      </c>
      <c r="AE1351" s="136">
        <v>603</v>
      </c>
      <c r="AF1351" s="136">
        <v>81</v>
      </c>
      <c r="AG1351" s="136">
        <f>SUM(AE1351:AF1351)</f>
        <v>684</v>
      </c>
      <c r="AH1351" s="136">
        <f>ROUND((AG1351+W1351)-MAX(0.3*(AG1351-134-400),0),0)</f>
        <v>791</v>
      </c>
      <c r="AI1351" s="136">
        <v>422</v>
      </c>
      <c r="AJ1351" s="197">
        <v>8.1999999999999993</v>
      </c>
      <c r="AK1351" s="136">
        <v>0</v>
      </c>
      <c r="AL1351" s="136">
        <v>85</v>
      </c>
      <c r="AM1351" s="136">
        <v>49</v>
      </c>
      <c r="AN1351" s="6">
        <f>ROUND(AL1351/(AL1351+AM1351),2)</f>
        <v>0.63</v>
      </c>
      <c r="AO1351" s="136">
        <v>44</v>
      </c>
      <c r="AP1351" s="136">
        <v>23</v>
      </c>
      <c r="AQ1351" s="6">
        <f>ROUND(AO1351/(AO1351+AP1351),2)</f>
        <v>0.66</v>
      </c>
      <c r="AR1351" s="149">
        <v>7.6499999999999999E-2</v>
      </c>
      <c r="AS1351" s="149">
        <v>0.34</v>
      </c>
      <c r="AT1351" s="149">
        <v>0.4</v>
      </c>
      <c r="AU1351" s="149">
        <v>0.4</v>
      </c>
      <c r="AV1351" s="136">
        <v>412</v>
      </c>
      <c r="AW1351" s="136">
        <v>2747</v>
      </c>
      <c r="AX1351" s="136">
        <v>4536</v>
      </c>
      <c r="AY1351" s="136">
        <v>4536</v>
      </c>
      <c r="AZ1351" s="149">
        <v>7.6499999999999999E-2</v>
      </c>
      <c r="BA1351" s="149">
        <v>0.1598</v>
      </c>
      <c r="BB1351" s="149">
        <v>0.21060000000000001</v>
      </c>
      <c r="BC1351" s="149">
        <v>0.21060000000000001</v>
      </c>
      <c r="BD1351" s="138">
        <v>0.33</v>
      </c>
      <c r="BE1351" s="138"/>
      <c r="BF1351" s="138"/>
      <c r="BG1351" s="136">
        <v>1</v>
      </c>
      <c r="BH1351" s="6">
        <v>5.15</v>
      </c>
      <c r="BI1351" s="6">
        <v>6.15</v>
      </c>
      <c r="BJ1351" s="136">
        <v>75793</v>
      </c>
      <c r="BK1351" s="136">
        <v>10266</v>
      </c>
      <c r="BL1351" s="136">
        <v>724</v>
      </c>
      <c r="BM1351" s="136">
        <v>64803</v>
      </c>
      <c r="BN1351" s="238">
        <v>585224</v>
      </c>
      <c r="BO1351" s="136">
        <v>129066</v>
      </c>
      <c r="BP1351" s="136">
        <v>167935.37849999999</v>
      </c>
      <c r="BQ1351" s="136">
        <v>51572.999900000003</v>
      </c>
      <c r="BR1351" s="136">
        <v>597114</v>
      </c>
      <c r="BS1351" s="136">
        <v>70778.751900000003</v>
      </c>
      <c r="BT1351" s="136">
        <v>15756.763199999999</v>
      </c>
      <c r="BU1351" s="136">
        <v>123880</v>
      </c>
    </row>
    <row r="1352" spans="1:73">
      <c r="A1352" s="4" t="s">
        <v>95</v>
      </c>
      <c r="B1352" s="137">
        <v>25</v>
      </c>
      <c r="C1352" s="137">
        <v>2006</v>
      </c>
      <c r="D1352" s="190">
        <v>2904978</v>
      </c>
      <c r="E1352" s="141">
        <v>1205906</v>
      </c>
      <c r="F1352" s="141">
        <v>84265</v>
      </c>
      <c r="G1352" s="191">
        <v>6.5</v>
      </c>
      <c r="H1352" s="211">
        <v>30.816510000000001</v>
      </c>
      <c r="I1352" s="211">
        <v>18.415209999999998</v>
      </c>
      <c r="J1352" s="211">
        <v>7.7154629999999997</v>
      </c>
      <c r="K1352" s="145">
        <v>87293</v>
      </c>
      <c r="L1352" s="198">
        <v>120</v>
      </c>
      <c r="M1352" s="199">
        <v>14.6</v>
      </c>
      <c r="N1352" s="140">
        <v>80500778</v>
      </c>
      <c r="O1352" s="145">
        <v>33885</v>
      </c>
      <c r="P1352" s="145">
        <v>27833</v>
      </c>
      <c r="Q1352" s="145">
        <v>13417</v>
      </c>
      <c r="R1352" s="145">
        <v>447710</v>
      </c>
      <c r="S1352" s="145">
        <v>181184</v>
      </c>
      <c r="T1352" s="145">
        <v>146</v>
      </c>
      <c r="U1352" s="145">
        <v>170</v>
      </c>
      <c r="V1352" s="145">
        <v>194</v>
      </c>
      <c r="W1352" s="145">
        <v>152</v>
      </c>
      <c r="X1352" s="145">
        <v>278</v>
      </c>
      <c r="Y1352" s="145">
        <v>399</v>
      </c>
      <c r="Z1352" s="145">
        <v>506</v>
      </c>
      <c r="AA1352" s="136">
        <f>ROUND((T1352+X1352)-MAX(0.3*(T1352-134-400),0),0)</f>
        <v>424</v>
      </c>
      <c r="AB1352" s="136">
        <f>ROUND((U1352+Y1352)-MAX(0.3*(U1352-134-400),0),0)</f>
        <v>569</v>
      </c>
      <c r="AC1352" s="136">
        <f>ROUND((V1352+Z1352)-MAX(0.3*(V1352-134-400),0),0)</f>
        <v>700</v>
      </c>
      <c r="AD1352" s="203">
        <v>7053</v>
      </c>
      <c r="AE1352" s="136">
        <v>603</v>
      </c>
      <c r="AF1352" s="136">
        <v>0</v>
      </c>
      <c r="AG1352" s="136">
        <f>SUM(AE1352:AF1352)</f>
        <v>603</v>
      </c>
      <c r="AH1352" s="136">
        <f>ROUND((AG1352+W1352)-MAX(0.3*(AG1352-134-400),0),0)</f>
        <v>734</v>
      </c>
      <c r="AI1352" s="136">
        <v>596</v>
      </c>
      <c r="AJ1352" s="197">
        <v>20.6</v>
      </c>
      <c r="AK1352" s="136">
        <v>0</v>
      </c>
      <c r="AL1352" s="136">
        <v>74</v>
      </c>
      <c r="AM1352" s="136">
        <v>47</v>
      </c>
      <c r="AN1352" s="6">
        <f>ROUND(AL1352/(AL1352+AM1352),2)</f>
        <v>0.61</v>
      </c>
      <c r="AO1352" s="136">
        <v>25</v>
      </c>
      <c r="AP1352" s="136">
        <v>27</v>
      </c>
      <c r="AQ1352" s="6">
        <f>ROUND(AO1352/(AO1352+AP1352),2)</f>
        <v>0.48</v>
      </c>
      <c r="AR1352" s="149">
        <v>7.6499999999999999E-2</v>
      </c>
      <c r="AS1352" s="149">
        <v>0.34</v>
      </c>
      <c r="AT1352" s="149">
        <v>0.4</v>
      </c>
      <c r="AU1352" s="149">
        <v>0.4</v>
      </c>
      <c r="AV1352" s="136">
        <v>412</v>
      </c>
      <c r="AW1352" s="136">
        <v>2747</v>
      </c>
      <c r="AX1352" s="136">
        <v>4536</v>
      </c>
      <c r="AY1352" s="136">
        <v>4536</v>
      </c>
      <c r="AZ1352" s="149">
        <v>7.6499999999999999E-2</v>
      </c>
      <c r="BA1352" s="149">
        <v>0.1598</v>
      </c>
      <c r="BB1352" s="149">
        <v>0.21060000000000001</v>
      </c>
      <c r="BC1352" s="149">
        <v>0.21060000000000001</v>
      </c>
      <c r="BD1352" s="138">
        <v>0</v>
      </c>
      <c r="BE1352" s="138"/>
      <c r="BF1352" s="138"/>
      <c r="BG1352" s="136">
        <v>0</v>
      </c>
      <c r="BH1352" s="6">
        <v>5.15</v>
      </c>
      <c r="BI1352" s="6">
        <v>5.15</v>
      </c>
      <c r="BJ1352" s="136">
        <v>123679</v>
      </c>
      <c r="BK1352" s="136">
        <v>14157</v>
      </c>
      <c r="BL1352" s="136">
        <v>969</v>
      </c>
      <c r="BM1352" s="136">
        <v>108553</v>
      </c>
      <c r="BN1352" s="238">
        <v>624872</v>
      </c>
      <c r="BO1352" s="136">
        <v>97267</v>
      </c>
      <c r="BP1352" s="136">
        <v>280869.46220000001</v>
      </c>
      <c r="BQ1352" s="136">
        <v>32349.008399999999</v>
      </c>
      <c r="BR1352" s="136">
        <v>404503</v>
      </c>
      <c r="BS1352" s="136">
        <v>155021.53320000001</v>
      </c>
      <c r="BT1352" s="136">
        <v>12186.471100000001</v>
      </c>
      <c r="BU1352" s="136">
        <v>186254</v>
      </c>
    </row>
    <row r="1353" spans="1:73">
      <c r="A1353" s="4" t="s">
        <v>96</v>
      </c>
      <c r="B1353" s="137">
        <v>26</v>
      </c>
      <c r="C1353" s="137">
        <v>2006</v>
      </c>
      <c r="D1353" s="190">
        <v>5842704</v>
      </c>
      <c r="E1353" s="141">
        <v>2882757</v>
      </c>
      <c r="F1353" s="141">
        <v>146932</v>
      </c>
      <c r="G1353" s="191">
        <v>4.8</v>
      </c>
      <c r="H1353" s="211">
        <v>21.49042</v>
      </c>
      <c r="I1353" s="211">
        <v>13.319839999999999</v>
      </c>
      <c r="J1353" s="211">
        <v>4.1065360000000002</v>
      </c>
      <c r="K1353" s="145">
        <v>234590</v>
      </c>
      <c r="L1353" s="198">
        <v>86</v>
      </c>
      <c r="M1353" s="199">
        <v>5.8</v>
      </c>
      <c r="N1353" s="140">
        <v>199490640</v>
      </c>
      <c r="O1353" s="145">
        <v>94228</v>
      </c>
      <c r="P1353" s="145">
        <v>93286</v>
      </c>
      <c r="Q1353" s="145">
        <v>38580</v>
      </c>
      <c r="R1353" s="145">
        <v>796350</v>
      </c>
      <c r="S1353" s="145">
        <v>301019</v>
      </c>
      <c r="T1353" s="145">
        <v>234</v>
      </c>
      <c r="U1353" s="145">
        <v>292</v>
      </c>
      <c r="V1353" s="145">
        <v>342</v>
      </c>
      <c r="W1353" s="145">
        <v>152</v>
      </c>
      <c r="X1353" s="145">
        <v>278</v>
      </c>
      <c r="Y1353" s="145">
        <v>399</v>
      </c>
      <c r="Z1353" s="145">
        <v>506</v>
      </c>
      <c r="AA1353" s="136">
        <f>ROUND((T1353+X1353)-MAX(0.3*(T1353-134-400),0),0)</f>
        <v>512</v>
      </c>
      <c r="AB1353" s="136">
        <f>ROUND((U1353+Y1353)-MAX(0.3*(U1353-134-400),0),0)</f>
        <v>691</v>
      </c>
      <c r="AC1353" s="136">
        <f>ROUND((V1353+Z1353)-MAX(0.3*(V1353-134-400),0),0)</f>
        <v>848</v>
      </c>
      <c r="AD1353" s="203">
        <v>10973</v>
      </c>
      <c r="AE1353" s="136">
        <v>603</v>
      </c>
      <c r="AF1353" s="136">
        <v>0</v>
      </c>
      <c r="AG1353" s="136">
        <f>SUM(AE1353:AF1353)</f>
        <v>603</v>
      </c>
      <c r="AH1353" s="136">
        <f>ROUND((AG1353+W1353)-MAX(0.3*(AG1353-134-400),0),0)</f>
        <v>734</v>
      </c>
      <c r="AI1353" s="136">
        <v>659</v>
      </c>
      <c r="AJ1353" s="197">
        <v>11.4</v>
      </c>
      <c r="AK1353" s="136">
        <v>0</v>
      </c>
      <c r="AL1353" s="136">
        <v>71</v>
      </c>
      <c r="AM1353" s="136">
        <v>92</v>
      </c>
      <c r="AN1353" s="6">
        <f>ROUND(AL1353/(AL1353+AM1353),2)</f>
        <v>0.44</v>
      </c>
      <c r="AO1353" s="136">
        <v>13</v>
      </c>
      <c r="AP1353" s="136">
        <v>21</v>
      </c>
      <c r="AQ1353" s="6">
        <f>ROUND(AO1353/(AO1353+AP1353),2)</f>
        <v>0.38</v>
      </c>
      <c r="AR1353" s="149">
        <v>7.6499999999999999E-2</v>
      </c>
      <c r="AS1353" s="149">
        <v>0.34</v>
      </c>
      <c r="AT1353" s="149">
        <v>0.4</v>
      </c>
      <c r="AU1353" s="149">
        <v>0.4</v>
      </c>
      <c r="AV1353" s="136">
        <v>412</v>
      </c>
      <c r="AW1353" s="136">
        <v>2747</v>
      </c>
      <c r="AX1353" s="136">
        <v>4536</v>
      </c>
      <c r="AY1353" s="136">
        <v>4536</v>
      </c>
      <c r="AZ1353" s="149">
        <v>7.6499999999999999E-2</v>
      </c>
      <c r="BA1353" s="149">
        <v>0.1598</v>
      </c>
      <c r="BB1353" s="149">
        <v>0.21060000000000001</v>
      </c>
      <c r="BC1353" s="149">
        <v>0.21060000000000001</v>
      </c>
      <c r="BD1353" s="138">
        <v>0</v>
      </c>
      <c r="BE1353" s="138"/>
      <c r="BF1353" s="138"/>
      <c r="BG1353" s="136">
        <v>0</v>
      </c>
      <c r="BH1353" s="6">
        <v>5.15</v>
      </c>
      <c r="BI1353" s="6">
        <v>5.15</v>
      </c>
      <c r="BJ1353" s="136">
        <v>119795</v>
      </c>
      <c r="BK1353" s="136">
        <v>9219</v>
      </c>
      <c r="BL1353" s="136">
        <v>975</v>
      </c>
      <c r="BM1353" s="136">
        <v>109601</v>
      </c>
      <c r="BN1353" s="238">
        <v>893326</v>
      </c>
      <c r="BO1353" s="136">
        <v>132493</v>
      </c>
      <c r="BP1353" s="136">
        <v>265092.28370000003</v>
      </c>
      <c r="BQ1353" s="136">
        <v>59709.1587</v>
      </c>
      <c r="BR1353" s="136">
        <v>634351</v>
      </c>
      <c r="BS1353" s="136">
        <v>139725.0644</v>
      </c>
      <c r="BT1353" s="136">
        <v>20842.853999999999</v>
      </c>
      <c r="BU1353" s="136">
        <v>210550</v>
      </c>
    </row>
    <row r="1354" spans="1:73">
      <c r="A1354" s="4" t="s">
        <v>97</v>
      </c>
      <c r="B1354" s="137">
        <v>27</v>
      </c>
      <c r="C1354" s="137">
        <v>2006</v>
      </c>
      <c r="D1354" s="190">
        <v>952692</v>
      </c>
      <c r="E1354" s="141">
        <v>476377</v>
      </c>
      <c r="F1354" s="141">
        <v>17237</v>
      </c>
      <c r="G1354" s="191">
        <v>3.5</v>
      </c>
      <c r="H1354" s="211">
        <v>16.661670000000001</v>
      </c>
      <c r="I1354" s="211">
        <v>8.8491920000000004</v>
      </c>
      <c r="J1354" s="211">
        <v>2.6026310000000001</v>
      </c>
      <c r="K1354" s="145">
        <v>32875</v>
      </c>
      <c r="L1354" s="198">
        <v>22</v>
      </c>
      <c r="M1354" s="199">
        <v>9.5</v>
      </c>
      <c r="N1354" s="140">
        <v>30304534</v>
      </c>
      <c r="O1354" s="145">
        <v>134104</v>
      </c>
      <c r="P1354" s="145">
        <v>9907</v>
      </c>
      <c r="Q1354" s="145">
        <v>3812</v>
      </c>
      <c r="R1354" s="145">
        <v>81567</v>
      </c>
      <c r="S1354" s="145">
        <v>35268</v>
      </c>
      <c r="T1354" s="145">
        <v>353</v>
      </c>
      <c r="U1354" s="145">
        <v>442</v>
      </c>
      <c r="V1354" s="145">
        <v>532</v>
      </c>
      <c r="W1354" s="145">
        <v>152</v>
      </c>
      <c r="X1354" s="145">
        <v>278</v>
      </c>
      <c r="Y1354" s="145">
        <v>399</v>
      </c>
      <c r="Z1354" s="145">
        <v>506</v>
      </c>
      <c r="AA1354" s="136">
        <f>ROUND((T1354+X1354)-MAX(0.3*(T1354-134-400),0),0)</f>
        <v>631</v>
      </c>
      <c r="AB1354" s="136">
        <f>ROUND((U1354+Y1354)-MAX(0.3*(U1354-134-400),0),0)</f>
        <v>841</v>
      </c>
      <c r="AC1354" s="136">
        <f>ROUND((V1354+Z1354)-MAX(0.3*(V1354-134-400),0),0)</f>
        <v>1038</v>
      </c>
      <c r="AD1354" s="203">
        <v>1329.5</v>
      </c>
      <c r="AE1354" s="136">
        <v>603</v>
      </c>
      <c r="AF1354" s="136">
        <v>0</v>
      </c>
      <c r="AG1354" s="136">
        <f>SUM(AE1354:AF1354)</f>
        <v>603</v>
      </c>
      <c r="AH1354" s="136">
        <f>ROUND((AG1354+W1354)-MAX(0.3*(AG1354-134-400),0),0)</f>
        <v>734</v>
      </c>
      <c r="AI1354" s="136">
        <v>125</v>
      </c>
      <c r="AJ1354" s="197">
        <v>13.5</v>
      </c>
      <c r="AK1354" s="136">
        <v>1</v>
      </c>
      <c r="AL1354" s="136">
        <v>49</v>
      </c>
      <c r="AM1354" s="136">
        <v>50</v>
      </c>
      <c r="AN1354" s="6">
        <f>ROUND(AL1354/(AL1354+AM1354),2)</f>
        <v>0.49</v>
      </c>
      <c r="AO1354" s="136">
        <v>26</v>
      </c>
      <c r="AP1354" s="136">
        <v>24</v>
      </c>
      <c r="AQ1354" s="6">
        <f>ROUND(AO1354/(AO1354+AP1354),2)</f>
        <v>0.52</v>
      </c>
      <c r="AR1354" s="149">
        <v>7.6499999999999999E-2</v>
      </c>
      <c r="AS1354" s="149">
        <v>0.34</v>
      </c>
      <c r="AT1354" s="149">
        <v>0.4</v>
      </c>
      <c r="AU1354" s="149">
        <v>0.4</v>
      </c>
      <c r="AV1354" s="136">
        <v>412</v>
      </c>
      <c r="AW1354" s="136">
        <v>2747</v>
      </c>
      <c r="AX1354" s="136">
        <v>4536</v>
      </c>
      <c r="AY1354" s="136">
        <v>4536</v>
      </c>
      <c r="AZ1354" s="149">
        <v>7.6499999999999999E-2</v>
      </c>
      <c r="BA1354" s="149">
        <v>0.1598</v>
      </c>
      <c r="BB1354" s="149">
        <v>0.21060000000000001</v>
      </c>
      <c r="BC1354" s="149">
        <v>0.21060000000000001</v>
      </c>
      <c r="BD1354" s="138">
        <v>0</v>
      </c>
      <c r="BE1354" s="138"/>
      <c r="BF1354" s="138"/>
      <c r="BG1354" s="136">
        <v>0</v>
      </c>
      <c r="BH1354" s="6">
        <v>5.15</v>
      </c>
      <c r="BI1354" s="6">
        <v>5.15</v>
      </c>
      <c r="BJ1354" s="136">
        <v>15208</v>
      </c>
      <c r="BK1354" s="136">
        <v>1087</v>
      </c>
      <c r="BL1354" s="136">
        <v>131</v>
      </c>
      <c r="BM1354" s="136">
        <v>13990</v>
      </c>
      <c r="BN1354" s="238">
        <v>84117</v>
      </c>
      <c r="BO1354" s="136">
        <v>20156</v>
      </c>
      <c r="BP1354" s="136">
        <v>31583.790300000001</v>
      </c>
      <c r="BQ1354" s="136">
        <v>9013.5511000000006</v>
      </c>
      <c r="BR1354" s="136">
        <v>83073</v>
      </c>
      <c r="BS1354" s="136">
        <v>14447.5067</v>
      </c>
      <c r="BT1354" s="136">
        <v>2428.2622999999999</v>
      </c>
      <c r="BU1354" s="136">
        <v>22341</v>
      </c>
    </row>
    <row r="1355" spans="1:73">
      <c r="A1355" s="4" t="s">
        <v>98</v>
      </c>
      <c r="B1355" s="137">
        <v>28</v>
      </c>
      <c r="C1355" s="137">
        <v>2006</v>
      </c>
      <c r="D1355" s="190">
        <v>1772693</v>
      </c>
      <c r="E1355" s="141">
        <v>939874</v>
      </c>
      <c r="F1355" s="141">
        <v>30178</v>
      </c>
      <c r="G1355" s="191">
        <v>3.1</v>
      </c>
      <c r="H1355" s="211">
        <v>15.02308</v>
      </c>
      <c r="I1355" s="211">
        <v>7.8694309999999996</v>
      </c>
      <c r="J1355" s="211">
        <v>2.2117819999999999</v>
      </c>
      <c r="K1355" s="145">
        <v>78355</v>
      </c>
      <c r="L1355" s="198">
        <v>31</v>
      </c>
      <c r="M1355" s="199">
        <v>6.6</v>
      </c>
      <c r="N1355" s="140">
        <v>62951389</v>
      </c>
      <c r="O1355" s="145">
        <v>9588</v>
      </c>
      <c r="P1355" s="145">
        <v>24266</v>
      </c>
      <c r="Q1355" s="145">
        <v>10097</v>
      </c>
      <c r="R1355" s="145">
        <v>119683</v>
      </c>
      <c r="S1355" s="145">
        <v>51285</v>
      </c>
      <c r="T1355" s="145">
        <v>293</v>
      </c>
      <c r="U1355" s="145">
        <v>364</v>
      </c>
      <c r="V1355" s="145">
        <v>435</v>
      </c>
      <c r="W1355" s="145">
        <v>152</v>
      </c>
      <c r="X1355" s="145">
        <v>278</v>
      </c>
      <c r="Y1355" s="145">
        <v>399</v>
      </c>
      <c r="Z1355" s="145">
        <v>506</v>
      </c>
      <c r="AA1355" s="136">
        <f>ROUND((T1355+X1355)-MAX(0.3*(T1355-134-400),0),0)</f>
        <v>571</v>
      </c>
      <c r="AB1355" s="136">
        <f>ROUND((U1355+Y1355)-MAX(0.3*(U1355-134-400),0),0)</f>
        <v>763</v>
      </c>
      <c r="AC1355" s="136">
        <f>ROUND((V1355+Z1355)-MAX(0.3*(V1355-134-400),0),0)</f>
        <v>941</v>
      </c>
      <c r="AD1355" s="203">
        <v>3541.6666666666665</v>
      </c>
      <c r="AE1355" s="136">
        <v>603</v>
      </c>
      <c r="AF1355" s="136">
        <v>0</v>
      </c>
      <c r="AG1355" s="136">
        <f>SUM(AE1355:AF1355)</f>
        <v>603</v>
      </c>
      <c r="AH1355" s="136">
        <f>ROUND((AG1355+W1355)-MAX(0.3*(AG1355-134-400),0),0)</f>
        <v>734</v>
      </c>
      <c r="AI1355" s="136">
        <v>180</v>
      </c>
      <c r="AJ1355" s="197">
        <v>10.199999999999999</v>
      </c>
      <c r="AK1355" s="136">
        <v>0</v>
      </c>
      <c r="AL1355" s="136"/>
      <c r="AM1355" s="136"/>
      <c r="AN1355" s="6"/>
      <c r="AO1355" s="136"/>
      <c r="AP1355" s="136"/>
      <c r="AQ1355" s="6"/>
      <c r="AR1355" s="149">
        <v>7.6499999999999999E-2</v>
      </c>
      <c r="AS1355" s="149">
        <v>0.34</v>
      </c>
      <c r="AT1355" s="149">
        <v>0.4</v>
      </c>
      <c r="AU1355" s="149">
        <v>0.4</v>
      </c>
      <c r="AV1355" s="136">
        <v>412</v>
      </c>
      <c r="AW1355" s="136">
        <v>2747</v>
      </c>
      <c r="AX1355" s="136">
        <v>4536</v>
      </c>
      <c r="AY1355" s="136">
        <v>4536</v>
      </c>
      <c r="AZ1355" s="149">
        <v>7.6499999999999999E-2</v>
      </c>
      <c r="BA1355" s="149">
        <v>0.1598</v>
      </c>
      <c r="BB1355" s="149">
        <v>0.21060000000000001</v>
      </c>
      <c r="BC1355" s="149">
        <v>0.21060000000000001</v>
      </c>
      <c r="BD1355" s="138">
        <v>0.08</v>
      </c>
      <c r="BE1355" s="138"/>
      <c r="BF1355" s="138"/>
      <c r="BG1355" s="136">
        <v>1</v>
      </c>
      <c r="BH1355" s="6">
        <v>5.15</v>
      </c>
      <c r="BI1355" s="6">
        <v>5.15</v>
      </c>
      <c r="BJ1355" s="136">
        <v>22621</v>
      </c>
      <c r="BK1355" s="136">
        <v>2046</v>
      </c>
      <c r="BL1355" s="136">
        <v>244</v>
      </c>
      <c r="BM1355" s="136">
        <v>20331</v>
      </c>
      <c r="BN1355" s="238">
        <v>205822</v>
      </c>
      <c r="BO1355" s="136">
        <v>41359</v>
      </c>
      <c r="BP1355" s="136">
        <v>73400.565499999997</v>
      </c>
      <c r="BQ1355" s="136">
        <v>23952.729800000001</v>
      </c>
      <c r="BR1355" s="136">
        <v>232823</v>
      </c>
      <c r="BS1355" s="136">
        <v>29943.671999999999</v>
      </c>
      <c r="BT1355" s="136">
        <v>5315.3022000000001</v>
      </c>
      <c r="BU1355" s="136">
        <v>50579</v>
      </c>
    </row>
    <row r="1356" spans="1:73">
      <c r="A1356" s="4" t="s">
        <v>99</v>
      </c>
      <c r="B1356" s="137">
        <v>29</v>
      </c>
      <c r="C1356" s="137">
        <v>2006</v>
      </c>
      <c r="D1356" s="190">
        <v>2522658</v>
      </c>
      <c r="E1356" s="141">
        <v>1233287</v>
      </c>
      <c r="F1356" s="141">
        <v>52031</v>
      </c>
      <c r="G1356" s="191">
        <v>4</v>
      </c>
      <c r="H1356" s="211">
        <v>19.389119999999998</v>
      </c>
      <c r="I1356" s="211">
        <v>12.65878</v>
      </c>
      <c r="J1356" s="211">
        <v>4.5668329999999999</v>
      </c>
      <c r="K1356" s="145">
        <v>125205</v>
      </c>
      <c r="L1356" s="198">
        <v>69</v>
      </c>
      <c r="M1356" s="199">
        <v>10.3</v>
      </c>
      <c r="N1356" s="140">
        <v>100730483</v>
      </c>
      <c r="O1356" s="145">
        <v>36598</v>
      </c>
      <c r="P1356" s="145">
        <v>12237</v>
      </c>
      <c r="Q1356" s="145">
        <v>5399</v>
      </c>
      <c r="R1356" s="145">
        <v>117920</v>
      </c>
      <c r="S1356" s="145">
        <v>54517</v>
      </c>
      <c r="T1356" s="145">
        <v>289</v>
      </c>
      <c r="U1356" s="145">
        <v>348</v>
      </c>
      <c r="V1356" s="145">
        <v>407</v>
      </c>
      <c r="W1356" s="145">
        <v>152</v>
      </c>
      <c r="X1356" s="145">
        <v>278</v>
      </c>
      <c r="Y1356" s="145">
        <v>399</v>
      </c>
      <c r="Z1356" s="145">
        <v>506</v>
      </c>
      <c r="AA1356" s="136">
        <f>ROUND((T1356+X1356)-MAX(0.3*(T1356-134-400),0),0)</f>
        <v>567</v>
      </c>
      <c r="AB1356" s="136">
        <f>ROUND((U1356+Y1356)-MAX(0.3*(U1356-134-400),0),0)</f>
        <v>747</v>
      </c>
      <c r="AC1356" s="136">
        <f>ROUND((V1356+Z1356)-MAX(0.3*(V1356-134-400),0),0)</f>
        <v>913</v>
      </c>
      <c r="AD1356" s="203">
        <v>3377.0833333333335</v>
      </c>
      <c r="AE1356" s="136">
        <v>603</v>
      </c>
      <c r="AF1356" s="136">
        <v>36</v>
      </c>
      <c r="AG1356" s="136">
        <f>SUM(AE1356:AF1356)</f>
        <v>639</v>
      </c>
      <c r="AH1356" s="136">
        <f>ROUND((AG1356+W1356)-MAX(0.3*(AG1356-134-400),0),0)</f>
        <v>760</v>
      </c>
      <c r="AI1356" s="136">
        <v>241</v>
      </c>
      <c r="AJ1356" s="197">
        <v>9.5</v>
      </c>
      <c r="AK1356" s="136">
        <v>0</v>
      </c>
      <c r="AL1356" s="136">
        <v>27</v>
      </c>
      <c r="AM1356" s="136">
        <v>15</v>
      </c>
      <c r="AN1356" s="6">
        <f>ROUND(AL1356/(AL1356+AM1356),2)</f>
        <v>0.64</v>
      </c>
      <c r="AO1356" s="136">
        <v>10</v>
      </c>
      <c r="AP1356" s="136">
        <v>11</v>
      </c>
      <c r="AQ1356" s="6">
        <f>ROUND(AO1356/(AO1356+AP1356),2)</f>
        <v>0.48</v>
      </c>
      <c r="AR1356" s="149">
        <v>7.6499999999999999E-2</v>
      </c>
      <c r="AS1356" s="149">
        <v>0.34</v>
      </c>
      <c r="AT1356" s="149">
        <v>0.4</v>
      </c>
      <c r="AU1356" s="149">
        <v>0.4</v>
      </c>
      <c r="AV1356" s="136">
        <v>412</v>
      </c>
      <c r="AW1356" s="136">
        <v>2747</v>
      </c>
      <c r="AX1356" s="136">
        <v>4536</v>
      </c>
      <c r="AY1356" s="136">
        <v>4536</v>
      </c>
      <c r="AZ1356" s="149">
        <v>7.6499999999999999E-2</v>
      </c>
      <c r="BA1356" s="149">
        <v>0.1598</v>
      </c>
      <c r="BB1356" s="149">
        <v>0.21060000000000001</v>
      </c>
      <c r="BC1356" s="149">
        <v>0.21060000000000001</v>
      </c>
      <c r="BD1356" s="138">
        <v>0</v>
      </c>
      <c r="BE1356" s="138"/>
      <c r="BF1356" s="138"/>
      <c r="BG1356" s="136">
        <v>0</v>
      </c>
      <c r="BH1356" s="6">
        <v>5.15</v>
      </c>
      <c r="BI1356" s="6">
        <v>6.15</v>
      </c>
      <c r="BJ1356" s="136">
        <v>34468</v>
      </c>
      <c r="BK1356" s="136">
        <v>8823</v>
      </c>
      <c r="BL1356" s="136">
        <v>670</v>
      </c>
      <c r="BM1356" s="136">
        <v>24975</v>
      </c>
      <c r="BN1356" s="238">
        <v>174505</v>
      </c>
      <c r="BO1356" s="136">
        <v>51684</v>
      </c>
      <c r="BP1356" s="136">
        <v>93102.8655</v>
      </c>
      <c r="BQ1356" s="136">
        <v>22092.941699999999</v>
      </c>
      <c r="BR1356" s="136">
        <v>181940</v>
      </c>
      <c r="BS1356" s="136">
        <v>37490.5815</v>
      </c>
      <c r="BT1356" s="136">
        <v>5736.1745000000001</v>
      </c>
      <c r="BU1356" s="136">
        <v>54896</v>
      </c>
    </row>
    <row r="1357" spans="1:73">
      <c r="A1357" s="4" t="s">
        <v>100</v>
      </c>
      <c r="B1357" s="137">
        <v>30</v>
      </c>
      <c r="C1357" s="137">
        <v>2006</v>
      </c>
      <c r="D1357" s="190">
        <v>1308389</v>
      </c>
      <c r="E1357" s="141">
        <v>706777</v>
      </c>
      <c r="F1357" s="141">
        <v>25077</v>
      </c>
      <c r="G1357" s="191">
        <v>3.4</v>
      </c>
      <c r="H1357" s="211">
        <v>14.93643</v>
      </c>
      <c r="I1357" s="211">
        <v>8.4985710000000001</v>
      </c>
      <c r="J1357" s="211">
        <v>1.4983230000000001</v>
      </c>
      <c r="K1357" s="145">
        <v>58302</v>
      </c>
      <c r="L1357" s="198">
        <v>10</v>
      </c>
      <c r="M1357" s="199">
        <v>3.1</v>
      </c>
      <c r="N1357" s="140">
        <v>57259284</v>
      </c>
      <c r="O1357" s="145">
        <v>16164</v>
      </c>
      <c r="P1357" s="145">
        <v>13742</v>
      </c>
      <c r="Q1357" s="145">
        <v>6105</v>
      </c>
      <c r="R1357" s="145">
        <v>56338</v>
      </c>
      <c r="S1357" s="145">
        <v>27377</v>
      </c>
      <c r="T1357" s="145">
        <v>556</v>
      </c>
      <c r="U1357" s="145">
        <v>625</v>
      </c>
      <c r="V1357" s="145">
        <v>688</v>
      </c>
      <c r="W1357" s="145">
        <v>152</v>
      </c>
      <c r="X1357" s="145">
        <v>278</v>
      </c>
      <c r="Y1357" s="145">
        <v>399</v>
      </c>
      <c r="Z1357" s="145">
        <v>506</v>
      </c>
      <c r="AA1357" s="136">
        <f>ROUND((T1357+X1357)-MAX(0.3*(T1357-134-400),0),0)</f>
        <v>827</v>
      </c>
      <c r="AB1357" s="136">
        <f>ROUND((U1357+Y1357)-MAX(0.3*(U1357-134-400),0),0)</f>
        <v>997</v>
      </c>
      <c r="AC1357" s="136">
        <f>ROUND((V1357+Z1357)-MAX(0.3*(V1357-134-400),0),0)</f>
        <v>1148</v>
      </c>
      <c r="AD1357" s="203">
        <v>2031.5833333333333</v>
      </c>
      <c r="AE1357" s="136">
        <v>603</v>
      </c>
      <c r="AF1357" s="136">
        <v>27</v>
      </c>
      <c r="AG1357" s="136">
        <f>SUM(AE1357:AF1357)</f>
        <v>630</v>
      </c>
      <c r="AH1357" s="136">
        <f>ROUND((AG1357+W1357)-MAX(0.3*(AG1357-134-400),0),0)</f>
        <v>753</v>
      </c>
      <c r="AI1357" s="136">
        <v>71</v>
      </c>
      <c r="AJ1357" s="197">
        <v>5.4</v>
      </c>
      <c r="AK1357" s="136">
        <v>1</v>
      </c>
      <c r="AL1357" s="136">
        <v>239</v>
      </c>
      <c r="AM1357" s="136">
        <v>161</v>
      </c>
      <c r="AN1357" s="6">
        <f>ROUND(AL1357/(AL1357+AM1357),2)</f>
        <v>0.6</v>
      </c>
      <c r="AO1357" s="136">
        <v>14</v>
      </c>
      <c r="AP1357" s="136">
        <v>10</v>
      </c>
      <c r="AQ1357" s="6">
        <f>ROUND(AO1357/(AO1357+AP1357),2)</f>
        <v>0.57999999999999996</v>
      </c>
      <c r="AR1357" s="149">
        <v>7.6499999999999999E-2</v>
      </c>
      <c r="AS1357" s="149">
        <v>0.34</v>
      </c>
      <c r="AT1357" s="149">
        <v>0.4</v>
      </c>
      <c r="AU1357" s="149">
        <v>0.4</v>
      </c>
      <c r="AV1357" s="136">
        <v>412</v>
      </c>
      <c r="AW1357" s="136">
        <v>2747</v>
      </c>
      <c r="AX1357" s="136">
        <v>4536</v>
      </c>
      <c r="AY1357" s="136">
        <v>4536</v>
      </c>
      <c r="AZ1357" s="149">
        <v>7.6499999999999999E-2</v>
      </c>
      <c r="BA1357" s="149">
        <v>0.1598</v>
      </c>
      <c r="BB1357" s="149">
        <v>0.21060000000000001</v>
      </c>
      <c r="BC1357" s="149">
        <v>0.21060000000000001</v>
      </c>
      <c r="BD1357" s="138">
        <v>0</v>
      </c>
      <c r="BE1357" s="138"/>
      <c r="BF1357" s="138"/>
      <c r="BG1357" s="136">
        <v>0</v>
      </c>
      <c r="BH1357" s="6">
        <v>5.15</v>
      </c>
      <c r="BI1357" s="6">
        <v>5.15</v>
      </c>
      <c r="BJ1357" s="136">
        <v>14470</v>
      </c>
      <c r="BK1357" s="136">
        <v>869</v>
      </c>
      <c r="BL1357" s="136">
        <v>157</v>
      </c>
      <c r="BM1357" s="136">
        <v>13444</v>
      </c>
      <c r="BN1357" s="238">
        <v>111689</v>
      </c>
      <c r="BO1357" s="136">
        <v>16407</v>
      </c>
      <c r="BP1357" s="136">
        <v>23654.021499999999</v>
      </c>
      <c r="BQ1357" s="136">
        <v>8156.6111000000001</v>
      </c>
      <c r="BR1357" s="136">
        <v>112654</v>
      </c>
      <c r="BS1357" s="136">
        <v>9118.5454000000009</v>
      </c>
      <c r="BT1357" s="136">
        <v>1582.0450000000001</v>
      </c>
      <c r="BU1357" s="136">
        <v>19926</v>
      </c>
    </row>
    <row r="1358" spans="1:73">
      <c r="A1358" s="4" t="s">
        <v>101</v>
      </c>
      <c r="B1358" s="137">
        <v>31</v>
      </c>
      <c r="C1358" s="137">
        <v>2006</v>
      </c>
      <c r="D1358" s="190">
        <v>8661679</v>
      </c>
      <c r="E1358" s="141">
        <v>4236485</v>
      </c>
      <c r="F1358" s="141">
        <v>209394</v>
      </c>
      <c r="G1358" s="191">
        <v>4.7</v>
      </c>
      <c r="H1358" s="211">
        <v>13.870229999999999</v>
      </c>
      <c r="I1358" s="211">
        <v>8.2832329999999992</v>
      </c>
      <c r="J1358" s="211">
        <v>2.4076919999999999</v>
      </c>
      <c r="K1358" s="145">
        <v>469640</v>
      </c>
      <c r="L1358" s="198">
        <v>150</v>
      </c>
      <c r="M1358" s="199">
        <v>6.8</v>
      </c>
      <c r="N1358" s="140">
        <v>418875514</v>
      </c>
      <c r="O1358" s="145">
        <v>342910</v>
      </c>
      <c r="P1358" s="145">
        <v>101065</v>
      </c>
      <c r="Q1358" s="145">
        <v>40832</v>
      </c>
      <c r="R1358" s="145">
        <v>405667</v>
      </c>
      <c r="S1358" s="145">
        <v>194108</v>
      </c>
      <c r="T1358" s="145">
        <v>322</v>
      </c>
      <c r="U1358" s="145">
        <v>424</v>
      </c>
      <c r="V1358" s="145">
        <v>488</v>
      </c>
      <c r="W1358" s="145">
        <v>152</v>
      </c>
      <c r="X1358" s="145">
        <v>278</v>
      </c>
      <c r="Y1358" s="145">
        <v>399</v>
      </c>
      <c r="Z1358" s="145">
        <v>506</v>
      </c>
      <c r="AA1358" s="136">
        <f>ROUND((T1358+X1358)-MAX(0.3*(T1358-134-400),0),0)</f>
        <v>600</v>
      </c>
      <c r="AB1358" s="136">
        <f>ROUND((U1358+Y1358)-MAX(0.3*(U1358-134-400),0),0)</f>
        <v>823</v>
      </c>
      <c r="AC1358" s="136">
        <f>ROUND((V1358+Z1358)-MAX(0.3*(V1358-134-400),0),0)</f>
        <v>994</v>
      </c>
      <c r="AD1358" s="203">
        <v>12146.833333333334</v>
      </c>
      <c r="AE1358" s="136">
        <v>603</v>
      </c>
      <c r="AF1358" s="136">
        <v>31</v>
      </c>
      <c r="AG1358" s="136">
        <f>SUM(AE1358:AF1358)</f>
        <v>634</v>
      </c>
      <c r="AH1358" s="136">
        <f>ROUND((AG1358+W1358)-MAX(0.3*(AG1358-134-400),0),0)</f>
        <v>756</v>
      </c>
      <c r="AI1358" s="136">
        <v>762</v>
      </c>
      <c r="AJ1358" s="197">
        <v>8.8000000000000007</v>
      </c>
      <c r="AK1358" s="136">
        <v>1</v>
      </c>
      <c r="AL1358" s="136">
        <v>49</v>
      </c>
      <c r="AM1358" s="136">
        <v>31</v>
      </c>
      <c r="AN1358" s="6">
        <f>ROUND(AL1358/(AL1358+AM1358),2)</f>
        <v>0.61</v>
      </c>
      <c r="AO1358" s="136">
        <v>22</v>
      </c>
      <c r="AP1358" s="136">
        <v>18</v>
      </c>
      <c r="AQ1358" s="6">
        <f>ROUND(AO1358/(AO1358+AP1358),2)</f>
        <v>0.55000000000000004</v>
      </c>
      <c r="AR1358" s="149">
        <v>7.6499999999999999E-2</v>
      </c>
      <c r="AS1358" s="149">
        <v>0.34</v>
      </c>
      <c r="AT1358" s="149">
        <v>0.4</v>
      </c>
      <c r="AU1358" s="149">
        <v>0.4</v>
      </c>
      <c r="AV1358" s="136">
        <v>412</v>
      </c>
      <c r="AW1358" s="136">
        <v>2747</v>
      </c>
      <c r="AX1358" s="136">
        <v>4536</v>
      </c>
      <c r="AY1358" s="136">
        <v>4536</v>
      </c>
      <c r="AZ1358" s="149">
        <v>7.6499999999999999E-2</v>
      </c>
      <c r="BA1358" s="149">
        <v>0.1598</v>
      </c>
      <c r="BB1358" s="149">
        <v>0.21060000000000001</v>
      </c>
      <c r="BC1358" s="149">
        <v>0.21060000000000001</v>
      </c>
      <c r="BD1358" s="138">
        <v>0.2</v>
      </c>
      <c r="BE1358" s="138"/>
      <c r="BF1358" s="138"/>
      <c r="BG1358" s="136">
        <v>1</v>
      </c>
      <c r="BH1358" s="6">
        <v>5.15</v>
      </c>
      <c r="BI1358" s="6">
        <v>7.15</v>
      </c>
      <c r="BJ1358" s="136">
        <v>154482</v>
      </c>
      <c r="BK1358" s="136">
        <v>33722</v>
      </c>
      <c r="BL1358" s="136">
        <v>960</v>
      </c>
      <c r="BM1358" s="136">
        <v>119800</v>
      </c>
      <c r="BN1358" s="238">
        <v>882220</v>
      </c>
      <c r="BO1358" s="136">
        <v>149308</v>
      </c>
      <c r="BP1358" s="136">
        <v>266525.82329999999</v>
      </c>
      <c r="BQ1358" s="136">
        <v>56493.608500000002</v>
      </c>
      <c r="BR1358" s="136">
        <v>638688</v>
      </c>
      <c r="BS1358" s="136">
        <v>103863.31630000001</v>
      </c>
      <c r="BT1358" s="136">
        <v>12327.877200000001</v>
      </c>
      <c r="BU1358" s="136">
        <v>146849</v>
      </c>
    </row>
    <row r="1359" spans="1:73">
      <c r="A1359" s="4" t="s">
        <v>102</v>
      </c>
      <c r="B1359" s="137">
        <v>32</v>
      </c>
      <c r="C1359" s="137">
        <v>2006</v>
      </c>
      <c r="D1359" s="190">
        <v>1962137</v>
      </c>
      <c r="E1359" s="141">
        <v>889448</v>
      </c>
      <c r="F1359" s="141">
        <v>38646</v>
      </c>
      <c r="G1359" s="191">
        <v>4.2</v>
      </c>
      <c r="H1359" s="211">
        <v>24.498729999999998</v>
      </c>
      <c r="I1359" s="211">
        <v>14.93905</v>
      </c>
      <c r="J1359" s="211">
        <v>4.6865629999999996</v>
      </c>
      <c r="K1359" s="145">
        <v>77716</v>
      </c>
      <c r="L1359" s="198">
        <v>58</v>
      </c>
      <c r="M1359" s="199">
        <v>10.5</v>
      </c>
      <c r="N1359" s="140">
        <v>59578677</v>
      </c>
      <c r="O1359" s="145">
        <v>37303</v>
      </c>
      <c r="P1359" s="145">
        <v>43040</v>
      </c>
      <c r="Q1359" s="145">
        <v>16895</v>
      </c>
      <c r="R1359" s="145">
        <v>244672</v>
      </c>
      <c r="S1359" s="145">
        <v>95499</v>
      </c>
      <c r="T1359" s="145">
        <v>310</v>
      </c>
      <c r="U1359" s="145">
        <v>389</v>
      </c>
      <c r="V1359" s="145">
        <v>469</v>
      </c>
      <c r="W1359" s="145">
        <v>152</v>
      </c>
      <c r="X1359" s="145">
        <v>278</v>
      </c>
      <c r="Y1359" s="145">
        <v>399</v>
      </c>
      <c r="Z1359" s="145">
        <v>506</v>
      </c>
      <c r="AA1359" s="136">
        <f>ROUND((T1359+X1359)-MAX(0.3*(T1359-134-400),0),0)</f>
        <v>588</v>
      </c>
      <c r="AB1359" s="136">
        <f>ROUND((U1359+Y1359)-MAX(0.3*(U1359-134-400),0),0)</f>
        <v>788</v>
      </c>
      <c r="AC1359" s="136">
        <f>ROUND((V1359+Z1359)-MAX(0.3*(V1359-134-400),0),0)</f>
        <v>975</v>
      </c>
      <c r="AD1359" s="203">
        <v>5834.75</v>
      </c>
      <c r="AE1359" s="136">
        <v>603</v>
      </c>
      <c r="AF1359" s="136">
        <v>0</v>
      </c>
      <c r="AG1359" s="136">
        <f>SUM(AE1359:AF1359)</f>
        <v>603</v>
      </c>
      <c r="AH1359" s="136">
        <f>ROUND((AG1359+W1359)-MAX(0.3*(AG1359-134-400),0),0)</f>
        <v>734</v>
      </c>
      <c r="AI1359" s="136">
        <v>328</v>
      </c>
      <c r="AJ1359" s="197">
        <v>16.899999999999999</v>
      </c>
      <c r="AK1359" s="136">
        <v>1</v>
      </c>
      <c r="AL1359" s="136">
        <v>42</v>
      </c>
      <c r="AM1359" s="136">
        <v>28</v>
      </c>
      <c r="AN1359" s="6">
        <f>ROUND(AL1359/(AL1359+AM1359),2)</f>
        <v>0.6</v>
      </c>
      <c r="AO1359" s="136">
        <v>24</v>
      </c>
      <c r="AP1359" s="136">
        <v>18</v>
      </c>
      <c r="AQ1359" s="6">
        <f>ROUND(AO1359/(AO1359+AP1359),2)</f>
        <v>0.56999999999999995</v>
      </c>
      <c r="AR1359" s="149">
        <v>7.6499999999999999E-2</v>
      </c>
      <c r="AS1359" s="149">
        <v>0.34</v>
      </c>
      <c r="AT1359" s="149">
        <v>0.4</v>
      </c>
      <c r="AU1359" s="149">
        <v>0.4</v>
      </c>
      <c r="AV1359" s="136">
        <v>412</v>
      </c>
      <c r="AW1359" s="136">
        <v>2747</v>
      </c>
      <c r="AX1359" s="136">
        <v>4536</v>
      </c>
      <c r="AY1359" s="136">
        <v>4536</v>
      </c>
      <c r="AZ1359" s="149">
        <v>7.6499999999999999E-2</v>
      </c>
      <c r="BA1359" s="149">
        <v>0.1598</v>
      </c>
      <c r="BB1359" s="149">
        <v>0.21060000000000001</v>
      </c>
      <c r="BC1359" s="149">
        <v>0.21060000000000001</v>
      </c>
      <c r="BD1359" s="138">
        <v>0</v>
      </c>
      <c r="BE1359" s="138"/>
      <c r="BF1359" s="138"/>
      <c r="BG1359" s="136">
        <v>0</v>
      </c>
      <c r="BH1359" s="6">
        <v>5.15</v>
      </c>
      <c r="BI1359" s="6">
        <v>5.15</v>
      </c>
      <c r="BJ1359" s="136">
        <v>55182</v>
      </c>
      <c r="BK1359" s="136">
        <v>8457</v>
      </c>
      <c r="BL1359" s="136">
        <v>476</v>
      </c>
      <c r="BM1359" s="136">
        <v>46249</v>
      </c>
      <c r="BN1359" s="238">
        <v>406101</v>
      </c>
      <c r="BO1359" s="136">
        <v>64231</v>
      </c>
      <c r="BP1359" s="136">
        <v>135015.71109999999</v>
      </c>
      <c r="BQ1359" s="136">
        <v>24021.6083</v>
      </c>
      <c r="BR1359" s="136">
        <v>213111</v>
      </c>
      <c r="BS1359" s="136">
        <v>81153.305699999997</v>
      </c>
      <c r="BT1359" s="136">
        <v>11810.9416</v>
      </c>
      <c r="BU1359" s="136">
        <v>113812</v>
      </c>
    </row>
    <row r="1360" spans="1:73">
      <c r="A1360" s="4" t="s">
        <v>103</v>
      </c>
      <c r="B1360" s="137">
        <v>33</v>
      </c>
      <c r="C1360" s="137">
        <v>2006</v>
      </c>
      <c r="D1360" s="190">
        <v>19104631</v>
      </c>
      <c r="E1360" s="141">
        <v>9077529</v>
      </c>
      <c r="F1360" s="141">
        <v>430620</v>
      </c>
      <c r="G1360" s="191">
        <v>4.5</v>
      </c>
      <c r="H1360" s="211">
        <v>19.671109999999999</v>
      </c>
      <c r="I1360" s="211">
        <v>10.136150000000001</v>
      </c>
      <c r="J1360" s="211">
        <v>3.4202569999999999</v>
      </c>
      <c r="K1360" s="145">
        <v>1080201</v>
      </c>
      <c r="L1360" s="198">
        <v>215</v>
      </c>
      <c r="M1360" s="199">
        <v>4.5</v>
      </c>
      <c r="N1360" s="140">
        <v>849172187</v>
      </c>
      <c r="O1360" s="145">
        <v>2128528</v>
      </c>
      <c r="P1360" s="145">
        <v>307910</v>
      </c>
      <c r="Q1360" s="145">
        <v>134903</v>
      </c>
      <c r="R1360" s="145">
        <v>1785914</v>
      </c>
      <c r="S1360" s="145">
        <v>935068</v>
      </c>
      <c r="T1360" s="145">
        <v>501.5</v>
      </c>
      <c r="U1360" s="145">
        <v>691</v>
      </c>
      <c r="V1360" s="145">
        <v>825.7</v>
      </c>
      <c r="W1360" s="145">
        <v>152</v>
      </c>
      <c r="X1360" s="145">
        <v>278</v>
      </c>
      <c r="Y1360" s="145">
        <v>399</v>
      </c>
      <c r="Z1360" s="145">
        <v>506</v>
      </c>
      <c r="AA1360" s="136">
        <f>ROUND((T1360+X1360)-MAX(0.3*(T1360-134-400),0),0)</f>
        <v>780</v>
      </c>
      <c r="AB1360" s="136">
        <f>ROUND((U1360+Y1360)-MAX(0.3*(U1360-134-400),0),0)</f>
        <v>1043</v>
      </c>
      <c r="AC1360" s="136">
        <f>ROUND((V1360+Z1360)-MAX(0.3*(V1360-134-400),0),0)</f>
        <v>1244</v>
      </c>
      <c r="AD1360" s="203">
        <v>61665.416666666664</v>
      </c>
      <c r="AE1360" s="136">
        <v>603</v>
      </c>
      <c r="AF1360" s="136">
        <v>87</v>
      </c>
      <c r="AG1360" s="136">
        <f>SUM(AE1360:AF1360)</f>
        <v>690</v>
      </c>
      <c r="AH1360" s="136">
        <f>ROUND((AG1360+W1360)-MAX(0.3*(AG1360-134-400),0),0)</f>
        <v>795</v>
      </c>
      <c r="AI1360" s="136">
        <v>2668</v>
      </c>
      <c r="AJ1360" s="197">
        <v>14</v>
      </c>
      <c r="AK1360" s="136">
        <v>1</v>
      </c>
      <c r="AL1360" s="136">
        <v>108</v>
      </c>
      <c r="AM1360" s="136">
        <v>42</v>
      </c>
      <c r="AN1360" s="6">
        <f>ROUND(AL1360/(AL1360+AM1360),2)</f>
        <v>0.72</v>
      </c>
      <c r="AO1360" s="136">
        <v>29</v>
      </c>
      <c r="AP1360" s="136">
        <v>33</v>
      </c>
      <c r="AQ1360" s="6">
        <f>ROUND(AO1360/(AO1360+AP1360),2)</f>
        <v>0.47</v>
      </c>
      <c r="AR1360" s="149">
        <v>7.6499999999999999E-2</v>
      </c>
      <c r="AS1360" s="149">
        <v>0.34</v>
      </c>
      <c r="AT1360" s="149">
        <v>0.4</v>
      </c>
      <c r="AU1360" s="149">
        <v>0.4</v>
      </c>
      <c r="AV1360" s="136">
        <v>412</v>
      </c>
      <c r="AW1360" s="136">
        <v>2747</v>
      </c>
      <c r="AX1360" s="136">
        <v>4536</v>
      </c>
      <c r="AY1360" s="136">
        <v>4536</v>
      </c>
      <c r="AZ1360" s="149">
        <v>7.6499999999999999E-2</v>
      </c>
      <c r="BA1360" s="149">
        <v>0.1598</v>
      </c>
      <c r="BB1360" s="149">
        <v>0.21060000000000001</v>
      </c>
      <c r="BC1360" s="149">
        <v>0.21060000000000001</v>
      </c>
      <c r="BD1360" s="138">
        <v>0.3</v>
      </c>
      <c r="BE1360" s="138"/>
      <c r="BF1360" s="138"/>
      <c r="BG1360" s="136">
        <v>1</v>
      </c>
      <c r="BH1360" s="6">
        <v>5.15</v>
      </c>
      <c r="BI1360" s="6">
        <v>6.75</v>
      </c>
      <c r="BJ1360" s="136">
        <v>641870</v>
      </c>
      <c r="BK1360" s="136">
        <v>135790</v>
      </c>
      <c r="BL1360" s="136">
        <v>2992</v>
      </c>
      <c r="BM1360" s="136">
        <v>503088</v>
      </c>
      <c r="BN1360" s="238">
        <v>4136829</v>
      </c>
      <c r="BO1360" s="136">
        <v>481089</v>
      </c>
      <c r="BP1360" s="136">
        <v>961361.71779999998</v>
      </c>
      <c r="BQ1360" s="136">
        <v>173174.21059999999</v>
      </c>
      <c r="BR1360" s="136">
        <v>1820880</v>
      </c>
      <c r="BS1360" s="136">
        <v>375834.26059999998</v>
      </c>
      <c r="BT1360" s="136">
        <v>47270.726699999999</v>
      </c>
      <c r="BU1360" s="136">
        <v>520242</v>
      </c>
    </row>
    <row r="1361" spans="1:73">
      <c r="A1361" s="4" t="s">
        <v>104</v>
      </c>
      <c r="B1361" s="137">
        <v>34</v>
      </c>
      <c r="C1361" s="137">
        <v>2006</v>
      </c>
      <c r="D1361" s="190">
        <v>8917270</v>
      </c>
      <c r="E1361" s="141">
        <v>4234095</v>
      </c>
      <c r="F1361" s="141">
        <v>210872</v>
      </c>
      <c r="G1361" s="191">
        <v>4.7</v>
      </c>
      <c r="H1361" s="211">
        <v>24.632650000000002</v>
      </c>
      <c r="I1361" s="211">
        <v>14.81076</v>
      </c>
      <c r="J1361" s="211">
        <v>4.3197999999999999</v>
      </c>
      <c r="K1361" s="145">
        <v>383966</v>
      </c>
      <c r="L1361" s="198">
        <v>183</v>
      </c>
      <c r="M1361" s="199">
        <v>7.9</v>
      </c>
      <c r="N1361" s="140">
        <v>304185004</v>
      </c>
      <c r="O1361" s="145">
        <v>97132</v>
      </c>
      <c r="P1361" s="145">
        <v>58801</v>
      </c>
      <c r="Q1361" s="145">
        <v>30172</v>
      </c>
      <c r="R1361" s="145">
        <v>854407</v>
      </c>
      <c r="S1361" s="145">
        <v>376577</v>
      </c>
      <c r="T1361" s="145">
        <v>236</v>
      </c>
      <c r="U1361" s="145">
        <v>272</v>
      </c>
      <c r="V1361" s="145">
        <v>297</v>
      </c>
      <c r="W1361" s="145">
        <v>152</v>
      </c>
      <c r="X1361" s="145">
        <v>278</v>
      </c>
      <c r="Y1361" s="145">
        <v>399</v>
      </c>
      <c r="Z1361" s="145">
        <v>506</v>
      </c>
      <c r="AA1361" s="136">
        <f>ROUND((T1361+X1361)-MAX(0.3*(T1361-134-400),0),0)</f>
        <v>514</v>
      </c>
      <c r="AB1361" s="136">
        <f>ROUND((U1361+Y1361)-MAX(0.3*(U1361-134-400),0),0)</f>
        <v>671</v>
      </c>
      <c r="AC1361" s="136">
        <f>ROUND((V1361+Z1361)-MAX(0.3*(V1361-134-400),0),0)</f>
        <v>803</v>
      </c>
      <c r="AD1361" s="203">
        <v>19098.083333333332</v>
      </c>
      <c r="AE1361" s="136">
        <v>603</v>
      </c>
      <c r="AF1361" s="136">
        <v>0</v>
      </c>
      <c r="AG1361" s="136">
        <f>SUM(AE1361:AF1361)</f>
        <v>603</v>
      </c>
      <c r="AH1361" s="136">
        <f>ROUND((AG1361+W1361)-MAX(0.3*(AG1361-134-400),0),0)</f>
        <v>734</v>
      </c>
      <c r="AI1361" s="136">
        <v>1225</v>
      </c>
      <c r="AJ1361" s="197">
        <v>13.8</v>
      </c>
      <c r="AK1361" s="136">
        <v>1</v>
      </c>
      <c r="AL1361" s="136">
        <v>67</v>
      </c>
      <c r="AM1361" s="136">
        <v>52</v>
      </c>
      <c r="AN1361" s="6">
        <f>ROUND(AL1361/(AL1361+AM1361),2)</f>
        <v>0.56000000000000005</v>
      </c>
      <c r="AO1361" s="136">
        <v>31</v>
      </c>
      <c r="AP1361" s="136">
        <v>19</v>
      </c>
      <c r="AQ1361" s="6">
        <f>ROUND(AO1361/(AO1361+AP1361),2)</f>
        <v>0.62</v>
      </c>
      <c r="AR1361" s="149">
        <v>7.6499999999999999E-2</v>
      </c>
      <c r="AS1361" s="149">
        <v>0.34</v>
      </c>
      <c r="AT1361" s="149">
        <v>0.4</v>
      </c>
      <c r="AU1361" s="149">
        <v>0.4</v>
      </c>
      <c r="AV1361" s="136">
        <v>412</v>
      </c>
      <c r="AW1361" s="136">
        <v>2747</v>
      </c>
      <c r="AX1361" s="136">
        <v>4536</v>
      </c>
      <c r="AY1361" s="136">
        <v>4536</v>
      </c>
      <c r="AZ1361" s="149">
        <v>7.6499999999999999E-2</v>
      </c>
      <c r="BA1361" s="149">
        <v>0.1598</v>
      </c>
      <c r="BB1361" s="149">
        <v>0.21060000000000001</v>
      </c>
      <c r="BC1361" s="149">
        <v>0.21060000000000001</v>
      </c>
      <c r="BD1361" s="138">
        <v>0</v>
      </c>
      <c r="BE1361" s="138"/>
      <c r="BF1361" s="138"/>
      <c r="BG1361" s="136">
        <v>0</v>
      </c>
      <c r="BH1361" s="6">
        <v>5.15</v>
      </c>
      <c r="BI1361" s="6">
        <v>5.15</v>
      </c>
      <c r="BJ1361" s="136">
        <v>202613</v>
      </c>
      <c r="BK1361" s="136">
        <v>24302</v>
      </c>
      <c r="BL1361" s="136">
        <v>1771</v>
      </c>
      <c r="BM1361" s="136">
        <v>176540</v>
      </c>
      <c r="BN1361" s="238">
        <v>1324420</v>
      </c>
      <c r="BO1361" s="136">
        <v>232990</v>
      </c>
      <c r="BP1361" s="136">
        <v>481042.3077</v>
      </c>
      <c r="BQ1361" s="136">
        <v>88330.982000000004</v>
      </c>
      <c r="BR1361" s="136">
        <v>945601</v>
      </c>
      <c r="BS1361" s="136">
        <v>255671.60990000001</v>
      </c>
      <c r="BT1361" s="136">
        <v>31615.852599999998</v>
      </c>
      <c r="BU1361" s="136">
        <v>357738</v>
      </c>
    </row>
    <row r="1362" spans="1:73">
      <c r="A1362" s="4" t="s">
        <v>105</v>
      </c>
      <c r="B1362" s="137">
        <v>35</v>
      </c>
      <c r="C1362" s="137">
        <v>2006</v>
      </c>
      <c r="D1362" s="190">
        <v>649422</v>
      </c>
      <c r="E1362" s="141">
        <v>349821</v>
      </c>
      <c r="F1362" s="141">
        <v>11638</v>
      </c>
      <c r="G1362" s="191">
        <v>3.2</v>
      </c>
      <c r="H1362" s="211">
        <v>13.386380000000001</v>
      </c>
      <c r="I1362" s="211">
        <v>7.4880370000000003</v>
      </c>
      <c r="J1362" s="211">
        <v>2.499682</v>
      </c>
      <c r="K1362" s="145">
        <v>26801</v>
      </c>
      <c r="L1362" s="198">
        <v>9</v>
      </c>
      <c r="M1362" s="199">
        <v>5.7</v>
      </c>
      <c r="N1362" s="140">
        <v>21301444</v>
      </c>
      <c r="O1362" s="145">
        <v>82929</v>
      </c>
      <c r="P1362" s="145">
        <v>6840</v>
      </c>
      <c r="Q1362" s="145">
        <v>2686</v>
      </c>
      <c r="R1362" s="145">
        <v>42576</v>
      </c>
      <c r="S1362" s="145">
        <v>19288</v>
      </c>
      <c r="T1362" s="145">
        <v>378</v>
      </c>
      <c r="U1362" s="145">
        <v>477</v>
      </c>
      <c r="V1362" s="145">
        <v>573</v>
      </c>
      <c r="W1362" s="145">
        <v>152</v>
      </c>
      <c r="X1362" s="145">
        <v>278</v>
      </c>
      <c r="Y1362" s="145">
        <v>399</v>
      </c>
      <c r="Z1362" s="145">
        <v>506</v>
      </c>
      <c r="AA1362" s="136">
        <f>ROUND((T1362+X1362)-MAX(0.3*(T1362-134-400),0),0)</f>
        <v>656</v>
      </c>
      <c r="AB1362" s="136">
        <f>ROUND((U1362+Y1362)-MAX(0.3*(U1362-134-400),0),0)</f>
        <v>876</v>
      </c>
      <c r="AC1362" s="136">
        <f>ROUND((V1362+Z1362)-MAX(0.3*(V1362-134-400),0),0)</f>
        <v>1067</v>
      </c>
      <c r="AD1362" s="203">
        <v>701</v>
      </c>
      <c r="AE1362" s="136">
        <v>603</v>
      </c>
      <c r="AF1362" s="136">
        <v>0</v>
      </c>
      <c r="AG1362" s="136">
        <f>SUM(AE1362:AF1362)</f>
        <v>603</v>
      </c>
      <c r="AH1362" s="136">
        <f>ROUND((AG1362+W1362)-MAX(0.3*(AG1362-134-400),0),0)</f>
        <v>734</v>
      </c>
      <c r="AI1362" s="136">
        <v>70</v>
      </c>
      <c r="AJ1362" s="197">
        <v>11.4</v>
      </c>
      <c r="AK1362" s="136">
        <v>0</v>
      </c>
      <c r="AL1362" s="136">
        <v>33</v>
      </c>
      <c r="AM1362" s="136">
        <v>61</v>
      </c>
      <c r="AN1362" s="6">
        <f>ROUND(AL1362/(AL1362+AM1362),2)</f>
        <v>0.35</v>
      </c>
      <c r="AO1362" s="136">
        <v>21</v>
      </c>
      <c r="AP1362" s="136">
        <v>26</v>
      </c>
      <c r="AQ1362" s="6">
        <f>ROUND(AO1362/(AO1362+AP1362),2)</f>
        <v>0.45</v>
      </c>
      <c r="AR1362" s="149">
        <v>7.6499999999999999E-2</v>
      </c>
      <c r="AS1362" s="149">
        <v>0.34</v>
      </c>
      <c r="AT1362" s="149">
        <v>0.4</v>
      </c>
      <c r="AU1362" s="149">
        <v>0.4</v>
      </c>
      <c r="AV1362" s="136">
        <v>412</v>
      </c>
      <c r="AW1362" s="136">
        <v>2747</v>
      </c>
      <c r="AX1362" s="136">
        <v>4536</v>
      </c>
      <c r="AY1362" s="136">
        <v>4536</v>
      </c>
      <c r="AZ1362" s="149">
        <v>7.6499999999999999E-2</v>
      </c>
      <c r="BA1362" s="149">
        <v>0.1598</v>
      </c>
      <c r="BB1362" s="149">
        <v>0.21060000000000001</v>
      </c>
      <c r="BC1362" s="149">
        <v>0.21060000000000001</v>
      </c>
      <c r="BD1362" s="138">
        <v>0</v>
      </c>
      <c r="BE1362" s="138"/>
      <c r="BF1362" s="138"/>
      <c r="BG1362" s="136">
        <v>0</v>
      </c>
      <c r="BH1362" s="6">
        <v>5.15</v>
      </c>
      <c r="BI1362" s="6">
        <v>5.15</v>
      </c>
      <c r="BJ1362" s="136">
        <v>8035</v>
      </c>
      <c r="BK1362" s="136">
        <v>954</v>
      </c>
      <c r="BL1362" s="136">
        <v>74</v>
      </c>
      <c r="BM1362" s="136">
        <v>7007</v>
      </c>
      <c r="BN1362" s="238">
        <v>53679</v>
      </c>
      <c r="BO1362" s="136">
        <v>14411</v>
      </c>
      <c r="BP1362" s="136">
        <v>20426.032500000001</v>
      </c>
      <c r="BQ1362" s="136">
        <v>6719.442</v>
      </c>
      <c r="BR1362" s="136">
        <v>78388</v>
      </c>
      <c r="BS1362" s="136">
        <v>9167.2366000000002</v>
      </c>
      <c r="BT1362" s="136">
        <v>1671.4303</v>
      </c>
      <c r="BU1362" s="136">
        <v>17488</v>
      </c>
    </row>
    <row r="1363" spans="1:73">
      <c r="A1363" s="4" t="s">
        <v>106</v>
      </c>
      <c r="B1363" s="137">
        <v>36</v>
      </c>
      <c r="C1363" s="137">
        <v>2006</v>
      </c>
      <c r="D1363" s="190">
        <v>11481213</v>
      </c>
      <c r="E1363" s="141">
        <v>5624435</v>
      </c>
      <c r="F1363" s="141">
        <v>321047</v>
      </c>
      <c r="G1363" s="191">
        <v>5.4</v>
      </c>
      <c r="H1363" s="211">
        <v>21.944410000000001</v>
      </c>
      <c r="I1363" s="211">
        <v>13.52539</v>
      </c>
      <c r="J1363" s="211">
        <v>4.3710310000000003</v>
      </c>
      <c r="K1363" s="145">
        <v>480382</v>
      </c>
      <c r="L1363" s="198">
        <v>94</v>
      </c>
      <c r="M1363" s="199">
        <v>3.2</v>
      </c>
      <c r="N1363" s="140">
        <v>392059624</v>
      </c>
      <c r="O1363" s="145">
        <v>2001267</v>
      </c>
      <c r="P1363" s="145">
        <v>170195</v>
      </c>
      <c r="Q1363" s="145">
        <v>79485</v>
      </c>
      <c r="R1363" s="145">
        <v>1063290</v>
      </c>
      <c r="S1363" s="145">
        <v>480582</v>
      </c>
      <c r="T1363" s="145">
        <v>336</v>
      </c>
      <c r="U1363" s="145">
        <v>410</v>
      </c>
      <c r="V1363" s="145">
        <v>507</v>
      </c>
      <c r="W1363" s="145">
        <v>152</v>
      </c>
      <c r="X1363" s="145">
        <v>278</v>
      </c>
      <c r="Y1363" s="145">
        <v>399</v>
      </c>
      <c r="Z1363" s="145">
        <v>506</v>
      </c>
      <c r="AA1363" s="136">
        <f>ROUND((T1363+X1363)-MAX(0.3*(T1363-134-400),0),0)</f>
        <v>614</v>
      </c>
      <c r="AB1363" s="136">
        <f>ROUND((U1363+Y1363)-MAX(0.3*(U1363-134-400),0),0)</f>
        <v>809</v>
      </c>
      <c r="AC1363" s="136">
        <f>ROUND((V1363+Z1363)-MAX(0.3*(V1363-134-400),0),0)</f>
        <v>1013</v>
      </c>
      <c r="AD1363" s="203">
        <v>43047.916666666664</v>
      </c>
      <c r="AE1363" s="136">
        <v>603</v>
      </c>
      <c r="AF1363" s="136">
        <v>0</v>
      </c>
      <c r="AG1363" s="136">
        <f>SUM(AE1363:AF1363)</f>
        <v>603</v>
      </c>
      <c r="AH1363" s="136">
        <f>ROUND((AG1363+W1363)-MAX(0.3*(AG1363-134-400),0),0)</f>
        <v>734</v>
      </c>
      <c r="AI1363" s="136">
        <v>1371</v>
      </c>
      <c r="AJ1363" s="197">
        <v>12.1</v>
      </c>
      <c r="AK1363" s="136">
        <v>1</v>
      </c>
      <c r="AL1363" s="136">
        <v>46</v>
      </c>
      <c r="AM1363" s="136">
        <v>53</v>
      </c>
      <c r="AN1363" s="6">
        <f>ROUND(AL1363/(AL1363+AM1363),2)</f>
        <v>0.46</v>
      </c>
      <c r="AO1363" s="136">
        <v>12</v>
      </c>
      <c r="AP1363" s="136">
        <v>21</v>
      </c>
      <c r="AQ1363" s="6">
        <f>ROUND(AO1363/(AO1363+AP1363),2)</f>
        <v>0.36</v>
      </c>
      <c r="AR1363" s="149">
        <v>7.6499999999999999E-2</v>
      </c>
      <c r="AS1363" s="149">
        <v>0.34</v>
      </c>
      <c r="AT1363" s="149">
        <v>0.4</v>
      </c>
      <c r="AU1363" s="149">
        <v>0.4</v>
      </c>
      <c r="AV1363" s="136">
        <v>412</v>
      </c>
      <c r="AW1363" s="136">
        <v>2747</v>
      </c>
      <c r="AX1363" s="136">
        <v>4536</v>
      </c>
      <c r="AY1363" s="136">
        <v>4536</v>
      </c>
      <c r="AZ1363" s="149">
        <v>7.6499999999999999E-2</v>
      </c>
      <c r="BA1363" s="149">
        <v>0.1598</v>
      </c>
      <c r="BB1363" s="149">
        <v>0.21060000000000001</v>
      </c>
      <c r="BC1363" s="149">
        <v>0.21060000000000001</v>
      </c>
      <c r="BD1363" s="138">
        <v>0</v>
      </c>
      <c r="BE1363" s="138"/>
      <c r="BF1363" s="138"/>
      <c r="BG1363" s="136">
        <v>0</v>
      </c>
      <c r="BH1363" s="6">
        <v>5.15</v>
      </c>
      <c r="BI1363" s="6">
        <v>5.15</v>
      </c>
      <c r="BJ1363" s="136">
        <v>254012</v>
      </c>
      <c r="BK1363" s="136">
        <v>15242</v>
      </c>
      <c r="BL1363" s="136">
        <v>1835</v>
      </c>
      <c r="BM1363" s="136">
        <v>236935</v>
      </c>
      <c r="BN1363" s="238">
        <v>1765589</v>
      </c>
      <c r="BO1363" s="136">
        <v>276757</v>
      </c>
      <c r="BP1363" s="136">
        <v>446498.27020000003</v>
      </c>
      <c r="BQ1363" s="136">
        <v>91038.541400000002</v>
      </c>
      <c r="BR1363" s="136">
        <v>1085362</v>
      </c>
      <c r="BS1363" s="136">
        <v>201916.50510000001</v>
      </c>
      <c r="BT1363" s="136">
        <v>21579.738000000001</v>
      </c>
      <c r="BU1363" s="136">
        <v>283275</v>
      </c>
    </row>
    <row r="1364" spans="1:73">
      <c r="A1364" s="4" t="s">
        <v>107</v>
      </c>
      <c r="B1364" s="137">
        <v>37</v>
      </c>
      <c r="C1364" s="137">
        <v>2006</v>
      </c>
      <c r="D1364" s="190">
        <v>3594090</v>
      </c>
      <c r="E1364" s="141">
        <v>1647098</v>
      </c>
      <c r="F1364" s="141">
        <v>68696</v>
      </c>
      <c r="G1364" s="191">
        <v>4</v>
      </c>
      <c r="H1364" s="211">
        <v>25.133520000000001</v>
      </c>
      <c r="I1364" s="211">
        <v>12.52875</v>
      </c>
      <c r="J1364" s="211">
        <v>5.630477</v>
      </c>
      <c r="K1364" s="145">
        <v>138916</v>
      </c>
      <c r="L1364" s="198">
        <v>87</v>
      </c>
      <c r="M1364" s="199">
        <v>9.1</v>
      </c>
      <c r="N1364" s="140">
        <v>122267011</v>
      </c>
      <c r="O1364" s="145">
        <v>279462</v>
      </c>
      <c r="P1364" s="145">
        <v>22546</v>
      </c>
      <c r="Q1364" s="145">
        <v>10208</v>
      </c>
      <c r="R1364" s="145">
        <v>435519</v>
      </c>
      <c r="S1364" s="145">
        <v>181135</v>
      </c>
      <c r="T1364" s="145">
        <v>225</v>
      </c>
      <c r="U1364" s="145">
        <v>292</v>
      </c>
      <c r="V1364" s="145">
        <v>361</v>
      </c>
      <c r="W1364" s="145">
        <v>152</v>
      </c>
      <c r="X1364" s="145">
        <v>278</v>
      </c>
      <c r="Y1364" s="145">
        <v>399</v>
      </c>
      <c r="Z1364" s="145">
        <v>506</v>
      </c>
      <c r="AA1364" s="136">
        <f>ROUND((T1364+X1364)-MAX(0.3*(T1364-134-400),0),0)</f>
        <v>503</v>
      </c>
      <c r="AB1364" s="136">
        <f>ROUND((U1364+Y1364)-MAX(0.3*(U1364-134-400),0),0)</f>
        <v>691</v>
      </c>
      <c r="AC1364" s="136">
        <f>ROUND((V1364+Z1364)-MAX(0.3*(V1364-134-400),0),0)</f>
        <v>867</v>
      </c>
      <c r="AD1364" s="203">
        <v>6210.5</v>
      </c>
      <c r="AE1364" s="136">
        <v>603</v>
      </c>
      <c r="AF1364" s="136">
        <v>48</v>
      </c>
      <c r="AG1364" s="136">
        <f>SUM(AE1364:AF1364)</f>
        <v>651</v>
      </c>
      <c r="AH1364" s="136">
        <f>ROUND((AG1364+W1364)-MAX(0.3*(AG1364-134-400),0),0)</f>
        <v>768</v>
      </c>
      <c r="AI1364" s="136">
        <v>531</v>
      </c>
      <c r="AJ1364" s="197">
        <v>15.2</v>
      </c>
      <c r="AK1364" s="136">
        <v>1</v>
      </c>
      <c r="AL1364" s="136">
        <v>44</v>
      </c>
      <c r="AM1364" s="136">
        <v>57</v>
      </c>
      <c r="AN1364" s="6">
        <f>ROUND(AL1364/(AL1364+AM1364),2)</f>
        <v>0.44</v>
      </c>
      <c r="AO1364" s="136">
        <v>24</v>
      </c>
      <c r="AP1364" s="136">
        <v>24</v>
      </c>
      <c r="AQ1364" s="6">
        <f>ROUND(AO1364/(AO1364+AP1364),2)</f>
        <v>0.5</v>
      </c>
      <c r="AR1364" s="149">
        <v>7.6499999999999999E-2</v>
      </c>
      <c r="AS1364" s="149">
        <v>0.34</v>
      </c>
      <c r="AT1364" s="149">
        <v>0.4</v>
      </c>
      <c r="AU1364" s="149">
        <v>0.4</v>
      </c>
      <c r="AV1364" s="136">
        <v>412</v>
      </c>
      <c r="AW1364" s="136">
        <v>2747</v>
      </c>
      <c r="AX1364" s="136">
        <v>4536</v>
      </c>
      <c r="AY1364" s="136">
        <v>4536</v>
      </c>
      <c r="AZ1364" s="149">
        <v>7.6499999999999999E-2</v>
      </c>
      <c r="BA1364" s="149">
        <v>0.1598</v>
      </c>
      <c r="BB1364" s="149">
        <v>0.21060000000000001</v>
      </c>
      <c r="BC1364" s="149">
        <v>0.21060000000000001</v>
      </c>
      <c r="BD1364" s="138">
        <v>0.05</v>
      </c>
      <c r="BE1364" s="138"/>
      <c r="BF1364" s="138"/>
      <c r="BG1364" s="136">
        <v>1</v>
      </c>
      <c r="BH1364" s="6">
        <v>5.15</v>
      </c>
      <c r="BI1364" s="6">
        <v>5.15</v>
      </c>
      <c r="BJ1364" s="136">
        <v>82386</v>
      </c>
      <c r="BK1364" s="136">
        <v>7717</v>
      </c>
      <c r="BL1364" s="136">
        <v>780</v>
      </c>
      <c r="BM1364" s="136">
        <v>73889</v>
      </c>
      <c r="BN1364" s="238">
        <v>584647</v>
      </c>
      <c r="BO1364" s="136">
        <v>119374</v>
      </c>
      <c r="BP1364" s="136">
        <v>222041.71460000001</v>
      </c>
      <c r="BQ1364" s="136">
        <v>46118.748899999999</v>
      </c>
      <c r="BR1364" s="136">
        <v>412947</v>
      </c>
      <c r="BS1364" s="136">
        <v>129437.2861</v>
      </c>
      <c r="BT1364" s="136">
        <v>19382.766199999998</v>
      </c>
      <c r="BU1364" s="136">
        <v>184016</v>
      </c>
    </row>
    <row r="1365" spans="1:73">
      <c r="A1365" s="4" t="s">
        <v>108</v>
      </c>
      <c r="B1365" s="137">
        <v>38</v>
      </c>
      <c r="C1365" s="137">
        <v>2006</v>
      </c>
      <c r="D1365" s="190">
        <v>3670883</v>
      </c>
      <c r="E1365" s="141">
        <v>1785044</v>
      </c>
      <c r="F1365" s="141">
        <v>100341</v>
      </c>
      <c r="G1365" s="191">
        <v>5.3</v>
      </c>
      <c r="H1365" s="211">
        <v>22.731339999999999</v>
      </c>
      <c r="I1365" s="211">
        <v>13.427429999999999</v>
      </c>
      <c r="J1365" s="211">
        <v>5.500756</v>
      </c>
      <c r="K1365" s="145">
        <v>163182</v>
      </c>
      <c r="L1365" s="198">
        <v>78</v>
      </c>
      <c r="M1365" s="199">
        <v>8.6</v>
      </c>
      <c r="N1365" s="140">
        <v>127457878</v>
      </c>
      <c r="O1365" s="145">
        <v>511374</v>
      </c>
      <c r="P1365" s="145">
        <v>41835</v>
      </c>
      <c r="Q1365" s="145">
        <v>18524</v>
      </c>
      <c r="R1365" s="145">
        <v>434239</v>
      </c>
      <c r="S1365" s="145">
        <v>222930</v>
      </c>
      <c r="T1365" s="145">
        <v>441</v>
      </c>
      <c r="U1365" s="145">
        <v>514</v>
      </c>
      <c r="V1365" s="145">
        <v>631</v>
      </c>
      <c r="W1365" s="145">
        <v>152</v>
      </c>
      <c r="X1365" s="145">
        <v>278</v>
      </c>
      <c r="Y1365" s="145">
        <v>399</v>
      </c>
      <c r="Z1365" s="145">
        <v>506</v>
      </c>
      <c r="AA1365" s="136">
        <f>ROUND((T1365+X1365)-MAX(0.3*(T1365-134-400),0),0)</f>
        <v>719</v>
      </c>
      <c r="AB1365" s="136">
        <f>ROUND((U1365+Y1365)-MAX(0.3*(U1365-134-400),0),0)</f>
        <v>913</v>
      </c>
      <c r="AC1365" s="136">
        <f>ROUND((V1365+Z1365)-MAX(0.3*(V1365-134-400),0),0)</f>
        <v>1108</v>
      </c>
      <c r="AD1365" s="203">
        <v>8575.0833333333339</v>
      </c>
      <c r="AE1365" s="136">
        <v>603</v>
      </c>
      <c r="AF1365" s="136">
        <v>2</v>
      </c>
      <c r="AG1365" s="136">
        <f>SUM(AE1365:AF1365)</f>
        <v>605</v>
      </c>
      <c r="AH1365" s="136">
        <f>ROUND((AG1365+W1365)-MAX(0.3*(AG1365-134-400),0),0)</f>
        <v>736</v>
      </c>
      <c r="AI1365" s="136">
        <v>439</v>
      </c>
      <c r="AJ1365" s="197">
        <v>11.8</v>
      </c>
      <c r="AK1365" s="136">
        <v>1</v>
      </c>
      <c r="AL1365" s="136">
        <v>31</v>
      </c>
      <c r="AM1365" s="136">
        <v>29</v>
      </c>
      <c r="AN1365" s="6">
        <f>ROUND(AL1365/(AL1365+AM1365),2)</f>
        <v>0.52</v>
      </c>
      <c r="AO1365" s="136">
        <v>17</v>
      </c>
      <c r="AP1365" s="136">
        <v>11</v>
      </c>
      <c r="AQ1365" s="6">
        <f>ROUND(AO1365/(AO1365+AP1365),2)</f>
        <v>0.61</v>
      </c>
      <c r="AR1365" s="149">
        <v>7.6499999999999999E-2</v>
      </c>
      <c r="AS1365" s="149">
        <v>0.34</v>
      </c>
      <c r="AT1365" s="149">
        <v>0.4</v>
      </c>
      <c r="AU1365" s="149">
        <v>0.4</v>
      </c>
      <c r="AV1365" s="136">
        <v>412</v>
      </c>
      <c r="AW1365" s="136">
        <v>2747</v>
      </c>
      <c r="AX1365" s="136">
        <v>4536</v>
      </c>
      <c r="AY1365" s="136">
        <v>4536</v>
      </c>
      <c r="AZ1365" s="149">
        <v>7.6499999999999999E-2</v>
      </c>
      <c r="BA1365" s="149">
        <v>0.1598</v>
      </c>
      <c r="BB1365" s="149">
        <v>0.21060000000000001</v>
      </c>
      <c r="BC1365" s="149">
        <v>0.21060000000000001</v>
      </c>
      <c r="BD1365" s="138">
        <v>0.05</v>
      </c>
      <c r="BE1365" s="138"/>
      <c r="BF1365" s="138"/>
      <c r="BG1365" s="136">
        <v>1</v>
      </c>
      <c r="BH1365" s="6">
        <v>5.15</v>
      </c>
      <c r="BI1365" s="6">
        <v>7.5</v>
      </c>
      <c r="BJ1365" s="136">
        <v>62280</v>
      </c>
      <c r="BK1365" s="136">
        <v>7949</v>
      </c>
      <c r="BL1365" s="136">
        <v>647</v>
      </c>
      <c r="BM1365" s="136">
        <v>53684</v>
      </c>
      <c r="BN1365" s="238">
        <v>397885</v>
      </c>
      <c r="BO1365" s="136">
        <v>102907</v>
      </c>
      <c r="BP1365" s="136">
        <v>152691.7746</v>
      </c>
      <c r="BQ1365" s="136">
        <v>32505.089599999999</v>
      </c>
      <c r="BR1365" s="136">
        <v>301199</v>
      </c>
      <c r="BS1365" s="136">
        <v>89970.916200000007</v>
      </c>
      <c r="BT1365" s="136">
        <v>13230.596100000001</v>
      </c>
      <c r="BU1365" s="136">
        <v>135208</v>
      </c>
    </row>
    <row r="1366" spans="1:73">
      <c r="A1366" s="4" t="s">
        <v>109</v>
      </c>
      <c r="B1366" s="137">
        <v>39</v>
      </c>
      <c r="C1366" s="137">
        <v>2006</v>
      </c>
      <c r="D1366" s="190">
        <v>12510809</v>
      </c>
      <c r="E1366" s="141">
        <v>6006634</v>
      </c>
      <c r="F1366" s="141">
        <v>287870</v>
      </c>
      <c r="G1366" s="191">
        <v>4.5999999999999996</v>
      </c>
      <c r="H1366" s="211">
        <v>19.94417</v>
      </c>
      <c r="I1366" s="211">
        <v>10.64278</v>
      </c>
      <c r="J1366" s="211">
        <v>3.2593890000000001</v>
      </c>
      <c r="K1366" s="145">
        <v>533796</v>
      </c>
      <c r="L1366" s="198">
        <v>126</v>
      </c>
      <c r="M1366" s="199">
        <v>4.3</v>
      </c>
      <c r="N1366" s="140">
        <v>476162792</v>
      </c>
      <c r="O1366" s="145">
        <v>394463</v>
      </c>
      <c r="P1366" s="145">
        <v>245071</v>
      </c>
      <c r="Q1366" s="145">
        <v>94696</v>
      </c>
      <c r="R1366" s="145">
        <v>1092298</v>
      </c>
      <c r="S1366" s="145">
        <v>496774</v>
      </c>
      <c r="T1366" s="145">
        <v>316</v>
      </c>
      <c r="U1366" s="145">
        <v>403</v>
      </c>
      <c r="V1366" s="145">
        <v>497</v>
      </c>
      <c r="W1366" s="145">
        <v>152</v>
      </c>
      <c r="X1366" s="145">
        <v>278</v>
      </c>
      <c r="Y1366" s="145">
        <v>399</v>
      </c>
      <c r="Z1366" s="145">
        <v>506</v>
      </c>
      <c r="AA1366" s="136">
        <f>ROUND((T1366+X1366)-MAX(0.3*(T1366-134-400),0),0)</f>
        <v>594</v>
      </c>
      <c r="AB1366" s="136">
        <f>ROUND((U1366+Y1366)-MAX(0.3*(U1366-134-400),0),0)</f>
        <v>802</v>
      </c>
      <c r="AC1366" s="136">
        <f>ROUND((V1366+Z1366)-MAX(0.3*(V1366-134-400),0),0)</f>
        <v>1003</v>
      </c>
      <c r="AD1366" s="203">
        <v>28634.916666666668</v>
      </c>
      <c r="AE1366" s="136">
        <v>603</v>
      </c>
      <c r="AF1366" s="136">
        <v>27</v>
      </c>
      <c r="AG1366" s="136">
        <f>SUM(AE1366:AF1366)</f>
        <v>630</v>
      </c>
      <c r="AH1366" s="136">
        <f>ROUND((AG1366+W1366)-MAX(0.3*(AG1366-134-400),0),0)</f>
        <v>753</v>
      </c>
      <c r="AI1366" s="136">
        <v>1397</v>
      </c>
      <c r="AJ1366" s="197">
        <v>11.3</v>
      </c>
      <c r="AK1366" s="136">
        <v>1</v>
      </c>
      <c r="AL1366" s="136">
        <v>102</v>
      </c>
      <c r="AM1366" s="136">
        <v>101</v>
      </c>
      <c r="AN1366" s="6">
        <f>ROUND(AL1366/(AL1366+AM1366),2)</f>
        <v>0.5</v>
      </c>
      <c r="AO1366" s="136">
        <v>21</v>
      </c>
      <c r="AP1366" s="136">
        <v>29</v>
      </c>
      <c r="AQ1366" s="6">
        <f>ROUND(AO1366/(AO1366+AP1366),2)</f>
        <v>0.42</v>
      </c>
      <c r="AR1366" s="149">
        <v>7.6499999999999999E-2</v>
      </c>
      <c r="AS1366" s="149">
        <v>0.34</v>
      </c>
      <c r="AT1366" s="149">
        <v>0.4</v>
      </c>
      <c r="AU1366" s="149">
        <v>0.4</v>
      </c>
      <c r="AV1366" s="136">
        <v>412</v>
      </c>
      <c r="AW1366" s="136">
        <v>2747</v>
      </c>
      <c r="AX1366" s="136">
        <v>4536</v>
      </c>
      <c r="AY1366" s="136">
        <v>4536</v>
      </c>
      <c r="AZ1366" s="149">
        <v>7.6499999999999999E-2</v>
      </c>
      <c r="BA1366" s="149">
        <v>0.1598</v>
      </c>
      <c r="BB1366" s="149">
        <v>0.21060000000000001</v>
      </c>
      <c r="BC1366" s="149">
        <v>0.21060000000000001</v>
      </c>
      <c r="BD1366" s="138">
        <v>0</v>
      </c>
      <c r="BE1366" s="138"/>
      <c r="BF1366" s="138"/>
      <c r="BG1366" s="136">
        <v>0</v>
      </c>
      <c r="BH1366" s="6">
        <v>5.15</v>
      </c>
      <c r="BI1366" s="6">
        <v>5.15</v>
      </c>
      <c r="BJ1366" s="136">
        <v>325822</v>
      </c>
      <c r="BK1366" s="136">
        <v>28797</v>
      </c>
      <c r="BL1366" s="136">
        <v>2144</v>
      </c>
      <c r="BM1366" s="136">
        <v>294881</v>
      </c>
      <c r="BN1366" s="238">
        <v>1693815</v>
      </c>
      <c r="BO1366" s="136">
        <v>242041</v>
      </c>
      <c r="BP1366" s="136">
        <v>419087.60210000002</v>
      </c>
      <c r="BQ1366" s="136">
        <v>97636.466400000005</v>
      </c>
      <c r="BR1366" s="136">
        <v>1136505</v>
      </c>
      <c r="BS1366" s="136">
        <v>168119.30729999999</v>
      </c>
      <c r="BT1366" s="136">
        <v>21571.268899999999</v>
      </c>
      <c r="BU1366" s="136">
        <v>248911</v>
      </c>
    </row>
    <row r="1367" spans="1:73">
      <c r="A1367" s="4" t="s">
        <v>110</v>
      </c>
      <c r="B1367" s="137">
        <v>40</v>
      </c>
      <c r="C1367" s="137">
        <v>2006</v>
      </c>
      <c r="D1367" s="190">
        <v>1063096</v>
      </c>
      <c r="E1367" s="141">
        <v>544357</v>
      </c>
      <c r="F1367" s="141">
        <v>28244</v>
      </c>
      <c r="G1367" s="191">
        <v>4.9000000000000004</v>
      </c>
      <c r="H1367" s="211">
        <v>15.99568</v>
      </c>
      <c r="I1367" s="211">
        <v>8.4702059999999992</v>
      </c>
      <c r="J1367" s="211">
        <v>2.2433930000000002</v>
      </c>
      <c r="K1367" s="145">
        <v>47530</v>
      </c>
      <c r="L1367" s="198">
        <v>5</v>
      </c>
      <c r="M1367" s="199">
        <v>2</v>
      </c>
      <c r="N1367" s="140">
        <v>41573771</v>
      </c>
      <c r="O1367" s="145">
        <v>13848</v>
      </c>
      <c r="P1367" s="145">
        <v>23977</v>
      </c>
      <c r="Q1367" s="145">
        <v>9689</v>
      </c>
      <c r="R1367" s="145">
        <v>73195</v>
      </c>
      <c r="S1367" s="145">
        <v>34241</v>
      </c>
      <c r="T1367" s="145">
        <v>449</v>
      </c>
      <c r="U1367" s="145">
        <v>554</v>
      </c>
      <c r="V1367" s="145">
        <v>634</v>
      </c>
      <c r="W1367" s="145">
        <v>152</v>
      </c>
      <c r="X1367" s="145">
        <v>278</v>
      </c>
      <c r="Y1367" s="145">
        <v>399</v>
      </c>
      <c r="Z1367" s="145">
        <v>506</v>
      </c>
      <c r="AA1367" s="136">
        <f>ROUND((T1367+X1367)-MAX(0.3*(T1367-134-400),0),0)</f>
        <v>727</v>
      </c>
      <c r="AB1367" s="136">
        <f>ROUND((U1367+Y1367)-MAX(0.3*(U1367-134-400),0),0)</f>
        <v>947</v>
      </c>
      <c r="AC1367" s="136">
        <f>ROUND((V1367+Z1367)-MAX(0.3*(V1367-134-400),0),0)</f>
        <v>1110</v>
      </c>
      <c r="AD1367" s="203">
        <v>2766</v>
      </c>
      <c r="AE1367" s="136">
        <v>603</v>
      </c>
      <c r="AF1367" s="136">
        <v>57</v>
      </c>
      <c r="AG1367" s="136">
        <f>SUM(AE1367:AF1367)</f>
        <v>660</v>
      </c>
      <c r="AH1367" s="136">
        <f>ROUND((AG1367+W1367)-MAX(0.3*(AG1367-134-400),0),0)</f>
        <v>774</v>
      </c>
      <c r="AI1367" s="136">
        <v>110</v>
      </c>
      <c r="AJ1367" s="197">
        <v>10.5</v>
      </c>
      <c r="AK1367" s="136">
        <v>0</v>
      </c>
      <c r="AL1367" s="136">
        <v>60</v>
      </c>
      <c r="AM1367" s="136">
        <v>15</v>
      </c>
      <c r="AN1367" s="6">
        <f>ROUND(AL1367/(AL1367+AM1367),2)</f>
        <v>0.8</v>
      </c>
      <c r="AO1367" s="136">
        <v>33</v>
      </c>
      <c r="AP1367" s="136">
        <v>5</v>
      </c>
      <c r="AQ1367" s="6">
        <f>ROUND(AO1367/(AO1367+AP1367),2)</f>
        <v>0.87</v>
      </c>
      <c r="AR1367" s="149">
        <v>7.6499999999999999E-2</v>
      </c>
      <c r="AS1367" s="149">
        <v>0.34</v>
      </c>
      <c r="AT1367" s="149">
        <v>0.4</v>
      </c>
      <c r="AU1367" s="149">
        <v>0.4</v>
      </c>
      <c r="AV1367" s="136">
        <v>412</v>
      </c>
      <c r="AW1367" s="136">
        <v>2747</v>
      </c>
      <c r="AX1367" s="136">
        <v>4536</v>
      </c>
      <c r="AY1367" s="136">
        <v>4536</v>
      </c>
      <c r="AZ1367" s="149">
        <v>7.6499999999999999E-2</v>
      </c>
      <c r="BA1367" s="149">
        <v>0.1598</v>
      </c>
      <c r="BB1367" s="149">
        <v>0.21060000000000001</v>
      </c>
      <c r="BC1367" s="149">
        <v>0.21060000000000001</v>
      </c>
      <c r="BD1367" s="138">
        <v>0.25</v>
      </c>
      <c r="BE1367" s="138"/>
      <c r="BF1367" s="138"/>
      <c r="BG1367" s="136">
        <v>0</v>
      </c>
      <c r="BH1367" s="6">
        <v>5.15</v>
      </c>
      <c r="BI1367" s="6">
        <v>7.1</v>
      </c>
      <c r="BJ1367" s="136">
        <v>30720</v>
      </c>
      <c r="BK1367" s="136">
        <v>3923</v>
      </c>
      <c r="BL1367" s="136">
        <v>193</v>
      </c>
      <c r="BM1367" s="136">
        <v>26604</v>
      </c>
      <c r="BN1367" s="238">
        <v>187255</v>
      </c>
      <c r="BO1367" s="136">
        <v>22549</v>
      </c>
      <c r="BP1367" s="136">
        <v>40196.162600000003</v>
      </c>
      <c r="BQ1367" s="136">
        <v>7655.9683999999997</v>
      </c>
      <c r="BR1367" s="136">
        <v>83806</v>
      </c>
      <c r="BS1367" s="136">
        <v>18685.1041</v>
      </c>
      <c r="BT1367" s="136">
        <v>2106.7537000000002</v>
      </c>
      <c r="BU1367" s="136">
        <v>25799</v>
      </c>
    </row>
    <row r="1368" spans="1:73">
      <c r="A1368" s="4" t="s">
        <v>111</v>
      </c>
      <c r="B1368" s="137">
        <v>41</v>
      </c>
      <c r="C1368" s="137">
        <v>2006</v>
      </c>
      <c r="D1368" s="190">
        <v>4357847</v>
      </c>
      <c r="E1368" s="141">
        <v>1973337</v>
      </c>
      <c r="F1368" s="141">
        <v>135760</v>
      </c>
      <c r="G1368" s="191">
        <v>6.4</v>
      </c>
      <c r="H1368" s="211">
        <v>27.499690000000001</v>
      </c>
      <c r="I1368" s="211">
        <v>14.588290000000001</v>
      </c>
      <c r="J1368" s="211">
        <v>5.3994270000000002</v>
      </c>
      <c r="K1368" s="145">
        <v>152084</v>
      </c>
      <c r="L1368" s="198">
        <v>50</v>
      </c>
      <c r="M1368" s="199">
        <v>4.5999999999999996</v>
      </c>
      <c r="N1368" s="140">
        <v>133248360</v>
      </c>
      <c r="O1368" s="145">
        <v>243974</v>
      </c>
      <c r="P1368" s="145">
        <v>35548</v>
      </c>
      <c r="Q1368" s="145">
        <v>15678</v>
      </c>
      <c r="R1368" s="145">
        <v>534294</v>
      </c>
      <c r="S1368" s="145">
        <v>226850</v>
      </c>
      <c r="T1368" s="145">
        <v>191</v>
      </c>
      <c r="U1368" s="145">
        <v>240</v>
      </c>
      <c r="V1368" s="145">
        <v>290</v>
      </c>
      <c r="W1368" s="145">
        <v>152</v>
      </c>
      <c r="X1368" s="145">
        <v>278</v>
      </c>
      <c r="Y1368" s="145">
        <v>399</v>
      </c>
      <c r="Z1368" s="145">
        <v>506</v>
      </c>
      <c r="AA1368" s="136">
        <f>ROUND((T1368+X1368)-MAX(0.3*(T1368-134-400),0),0)</f>
        <v>469</v>
      </c>
      <c r="AB1368" s="136">
        <f>ROUND((U1368+Y1368)-MAX(0.3*(U1368-134-400),0),0)</f>
        <v>639</v>
      </c>
      <c r="AC1368" s="136">
        <f>ROUND((V1368+Z1368)-MAX(0.3*(V1368-134-400),0),0)</f>
        <v>796</v>
      </c>
      <c r="AD1368" s="203">
        <v>7659.416666666667</v>
      </c>
      <c r="AE1368" s="136">
        <v>603</v>
      </c>
      <c r="AF1368" s="136">
        <v>0</v>
      </c>
      <c r="AG1368" s="136">
        <f>SUM(AE1368:AF1368)</f>
        <v>603</v>
      </c>
      <c r="AH1368" s="136">
        <f>ROUND((AG1368+W1368)-MAX(0.3*(AG1368-134-400),0),0)</f>
        <v>734</v>
      </c>
      <c r="AI1368" s="136">
        <v>474</v>
      </c>
      <c r="AJ1368" s="197">
        <v>11.2</v>
      </c>
      <c r="AK1368" s="136">
        <v>0</v>
      </c>
      <c r="AL1368" s="136">
        <v>51</v>
      </c>
      <c r="AM1368" s="136">
        <v>73</v>
      </c>
      <c r="AN1368" s="6">
        <f>ROUND(AL1368/(AL1368+AM1368),2)</f>
        <v>0.41</v>
      </c>
      <c r="AO1368" s="136">
        <v>20</v>
      </c>
      <c r="AP1368" s="136">
        <v>26</v>
      </c>
      <c r="AQ1368" s="6">
        <f>ROUND(AO1368/(AO1368+AP1368),2)</f>
        <v>0.43</v>
      </c>
      <c r="AR1368" s="149">
        <v>7.6499999999999999E-2</v>
      </c>
      <c r="AS1368" s="149">
        <v>0.34</v>
      </c>
      <c r="AT1368" s="149">
        <v>0.4</v>
      </c>
      <c r="AU1368" s="149">
        <v>0.4</v>
      </c>
      <c r="AV1368" s="136">
        <v>412</v>
      </c>
      <c r="AW1368" s="136">
        <v>2747</v>
      </c>
      <c r="AX1368" s="136">
        <v>4536</v>
      </c>
      <c r="AY1368" s="136">
        <v>4536</v>
      </c>
      <c r="AZ1368" s="149">
        <v>7.6499999999999999E-2</v>
      </c>
      <c r="BA1368" s="149">
        <v>0.1598</v>
      </c>
      <c r="BB1368" s="149">
        <v>0.21060000000000001</v>
      </c>
      <c r="BC1368" s="149">
        <v>0.21060000000000001</v>
      </c>
      <c r="BD1368" s="138">
        <v>0</v>
      </c>
      <c r="BE1368" s="138"/>
      <c r="BF1368" s="138"/>
      <c r="BG1368" s="136">
        <v>0</v>
      </c>
      <c r="BH1368" s="6">
        <v>5.15</v>
      </c>
      <c r="BI1368" s="6">
        <v>5.15</v>
      </c>
      <c r="BJ1368" s="136">
        <v>105411</v>
      </c>
      <c r="BK1368" s="136">
        <v>11760</v>
      </c>
      <c r="BL1368" s="136">
        <v>1381</v>
      </c>
      <c r="BM1368" s="136">
        <v>92270</v>
      </c>
      <c r="BN1368" s="238">
        <v>788532</v>
      </c>
      <c r="BO1368" s="136">
        <v>108656</v>
      </c>
      <c r="BP1368" s="136">
        <v>273339.06959999999</v>
      </c>
      <c r="BQ1368" s="136">
        <v>43568.728000000003</v>
      </c>
      <c r="BR1368" s="136">
        <v>491154</v>
      </c>
      <c r="BS1368" s="136">
        <v>163466.6096</v>
      </c>
      <c r="BT1368" s="136">
        <v>18518.113000000001</v>
      </c>
      <c r="BU1368" s="136">
        <v>222511</v>
      </c>
    </row>
    <row r="1369" spans="1:73">
      <c r="A1369" s="4" t="s">
        <v>112</v>
      </c>
      <c r="B1369" s="137">
        <v>42</v>
      </c>
      <c r="C1369" s="137">
        <v>2006</v>
      </c>
      <c r="D1369" s="190">
        <v>783033</v>
      </c>
      <c r="E1369" s="141">
        <v>421483</v>
      </c>
      <c r="F1369" s="141">
        <v>13524</v>
      </c>
      <c r="G1369" s="191">
        <v>3.1</v>
      </c>
      <c r="H1369" s="211">
        <v>19.4802</v>
      </c>
      <c r="I1369" s="211">
        <v>9.9929570000000005</v>
      </c>
      <c r="J1369" s="211">
        <v>3.8958360000000001</v>
      </c>
      <c r="K1369" s="145">
        <v>32489</v>
      </c>
      <c r="L1369" s="200">
        <v>11</v>
      </c>
      <c r="M1369" s="199">
        <v>5.3</v>
      </c>
      <c r="N1369" s="140">
        <v>27564810</v>
      </c>
      <c r="O1369" s="145">
        <v>14257</v>
      </c>
      <c r="P1369" s="145">
        <v>6093</v>
      </c>
      <c r="Q1369" s="145">
        <v>2823</v>
      </c>
      <c r="R1369" s="145">
        <v>58466</v>
      </c>
      <c r="S1369" s="145">
        <v>23781</v>
      </c>
      <c r="T1369" s="145">
        <v>454</v>
      </c>
      <c r="U1369" s="145">
        <v>508</v>
      </c>
      <c r="V1369" s="145">
        <v>561</v>
      </c>
      <c r="W1369" s="145">
        <v>152</v>
      </c>
      <c r="X1369" s="145">
        <v>278</v>
      </c>
      <c r="Y1369" s="145">
        <v>399</v>
      </c>
      <c r="Z1369" s="145">
        <v>506</v>
      </c>
      <c r="AA1369" s="136">
        <f>ROUND((T1369+X1369)-MAX(0.3*(T1369-134-400),0),0)</f>
        <v>732</v>
      </c>
      <c r="AB1369" s="136">
        <f>ROUND((U1369+Y1369)-MAX(0.3*(U1369-134-400),0),0)</f>
        <v>907</v>
      </c>
      <c r="AC1369" s="136">
        <f>ROUND((V1369+Z1369)-MAX(0.3*(V1369-134-400),0),0)</f>
        <v>1059</v>
      </c>
      <c r="AD1369" s="203">
        <v>1833.9166666666667</v>
      </c>
      <c r="AE1369" s="136">
        <v>603</v>
      </c>
      <c r="AF1369" s="136">
        <v>15</v>
      </c>
      <c r="AG1369" s="136">
        <f>SUM(AE1369:AF1369)</f>
        <v>618</v>
      </c>
      <c r="AH1369" s="136">
        <f>ROUND((AG1369+W1369)-MAX(0.3*(AG1369-134-400),0),0)</f>
        <v>745</v>
      </c>
      <c r="AI1369" s="136">
        <v>82</v>
      </c>
      <c r="AJ1369" s="197">
        <v>10.7</v>
      </c>
      <c r="AK1369" s="136">
        <v>0</v>
      </c>
      <c r="AL1369" s="136">
        <v>20</v>
      </c>
      <c r="AM1369" s="136">
        <v>50</v>
      </c>
      <c r="AN1369" s="6">
        <f>ROUND(AL1369/(AL1369+AM1369),2)</f>
        <v>0.28999999999999998</v>
      </c>
      <c r="AO1369" s="136">
        <v>15</v>
      </c>
      <c r="AP1369" s="136">
        <v>20</v>
      </c>
      <c r="AQ1369" s="6">
        <f>ROUND(AO1369/(AO1369+AP1369),2)</f>
        <v>0.43</v>
      </c>
      <c r="AR1369" s="149">
        <v>7.6499999999999999E-2</v>
      </c>
      <c r="AS1369" s="149">
        <v>0.34</v>
      </c>
      <c r="AT1369" s="149">
        <v>0.4</v>
      </c>
      <c r="AU1369" s="149">
        <v>0.4</v>
      </c>
      <c r="AV1369" s="136">
        <v>412</v>
      </c>
      <c r="AW1369" s="136">
        <v>2747</v>
      </c>
      <c r="AX1369" s="136">
        <v>4536</v>
      </c>
      <c r="AY1369" s="136">
        <v>4536</v>
      </c>
      <c r="AZ1369" s="149">
        <v>7.6499999999999999E-2</v>
      </c>
      <c r="BA1369" s="149">
        <v>0.1598</v>
      </c>
      <c r="BB1369" s="149">
        <v>0.21060000000000001</v>
      </c>
      <c r="BC1369" s="149">
        <v>0.21060000000000001</v>
      </c>
      <c r="BD1369" s="138">
        <v>0</v>
      </c>
      <c r="BE1369" s="138"/>
      <c r="BF1369" s="138"/>
      <c r="BG1369" s="136">
        <v>0</v>
      </c>
      <c r="BH1369" s="6">
        <v>5.15</v>
      </c>
      <c r="BI1369" s="6">
        <v>5.15</v>
      </c>
      <c r="BJ1369" s="136">
        <v>12748</v>
      </c>
      <c r="BK1369" s="136">
        <v>1630</v>
      </c>
      <c r="BL1369" s="136">
        <v>92</v>
      </c>
      <c r="BM1369" s="136">
        <v>11026</v>
      </c>
      <c r="BN1369" s="238">
        <v>102111</v>
      </c>
      <c r="BO1369" s="136">
        <v>21100</v>
      </c>
      <c r="BP1369" s="136">
        <v>34498.087099999997</v>
      </c>
      <c r="BQ1369" s="136">
        <v>9748.9249</v>
      </c>
      <c r="BR1369" s="136">
        <v>105036</v>
      </c>
      <c r="BS1369" s="136">
        <v>15909.505800000001</v>
      </c>
      <c r="BT1369" s="136">
        <v>2103.7712000000001</v>
      </c>
      <c r="BU1369" s="136">
        <v>23672</v>
      </c>
    </row>
    <row r="1370" spans="1:73">
      <c r="A1370" s="4" t="s">
        <v>113</v>
      </c>
      <c r="B1370" s="137">
        <v>43</v>
      </c>
      <c r="C1370" s="137">
        <v>2006</v>
      </c>
      <c r="D1370" s="190">
        <v>6088766</v>
      </c>
      <c r="E1370" s="141">
        <v>2878455</v>
      </c>
      <c r="F1370" s="141">
        <v>157574</v>
      </c>
      <c r="G1370" s="191">
        <v>5.2</v>
      </c>
      <c r="H1370" s="211">
        <v>20.315169999999998</v>
      </c>
      <c r="I1370" s="211">
        <v>10.71335</v>
      </c>
      <c r="J1370" s="211">
        <v>3.7519480000000001</v>
      </c>
      <c r="K1370" s="145">
        <v>239515</v>
      </c>
      <c r="L1370" s="198">
        <v>46</v>
      </c>
      <c r="M1370" s="199">
        <v>3</v>
      </c>
      <c r="N1370" s="140">
        <v>200622515</v>
      </c>
      <c r="O1370" s="145">
        <v>87952</v>
      </c>
      <c r="P1370" s="145">
        <v>179985</v>
      </c>
      <c r="Q1370" s="145">
        <v>68129</v>
      </c>
      <c r="R1370" s="145">
        <v>870416</v>
      </c>
      <c r="S1370" s="145">
        <v>387090</v>
      </c>
      <c r="T1370" s="145">
        <v>142</v>
      </c>
      <c r="U1370" s="145">
        <v>185</v>
      </c>
      <c r="V1370" s="145">
        <v>226</v>
      </c>
      <c r="W1370" s="145">
        <v>152</v>
      </c>
      <c r="X1370" s="145">
        <v>278</v>
      </c>
      <c r="Y1370" s="145">
        <v>399</v>
      </c>
      <c r="Z1370" s="145">
        <v>506</v>
      </c>
      <c r="AA1370" s="136">
        <f>ROUND((T1370+X1370)-MAX(0.3*(T1370-134-400),0),0)</f>
        <v>420</v>
      </c>
      <c r="AB1370" s="136">
        <f>ROUND((U1370+Y1370)-MAX(0.3*(U1370-134-400),0),0)</f>
        <v>584</v>
      </c>
      <c r="AC1370" s="136">
        <f>ROUND((V1370+Z1370)-MAX(0.3*(V1370-134-400),0),0)</f>
        <v>732</v>
      </c>
      <c r="AD1370" s="203">
        <v>17827</v>
      </c>
      <c r="AE1370" s="136">
        <v>603</v>
      </c>
      <c r="AF1370" s="136">
        <v>0</v>
      </c>
      <c r="AG1370" s="136">
        <f>SUM(AE1370:AF1370)</f>
        <v>603</v>
      </c>
      <c r="AH1370" s="136">
        <f>ROUND((AG1370+W1370)-MAX(0.3*(AG1370-134-400),0),0)</f>
        <v>734</v>
      </c>
      <c r="AI1370" s="136">
        <v>879</v>
      </c>
      <c r="AJ1370" s="197">
        <v>14.9</v>
      </c>
      <c r="AK1370" s="136">
        <v>1</v>
      </c>
      <c r="AL1370" s="136">
        <v>53</v>
      </c>
      <c r="AM1370" s="136">
        <v>46</v>
      </c>
      <c r="AN1370" s="6">
        <f>ROUND(AL1370/(AL1370+AM1370),2)</f>
        <v>0.54</v>
      </c>
      <c r="AO1370" s="136">
        <v>16</v>
      </c>
      <c r="AP1370" s="136">
        <v>16</v>
      </c>
      <c r="AQ1370" s="6">
        <f>ROUND(AO1370/(AO1370+AP1370),2)</f>
        <v>0.5</v>
      </c>
      <c r="AR1370" s="149">
        <v>7.6499999999999999E-2</v>
      </c>
      <c r="AS1370" s="149">
        <v>0.34</v>
      </c>
      <c r="AT1370" s="149">
        <v>0.4</v>
      </c>
      <c r="AU1370" s="149">
        <v>0.4</v>
      </c>
      <c r="AV1370" s="136">
        <v>412</v>
      </c>
      <c r="AW1370" s="136">
        <v>2747</v>
      </c>
      <c r="AX1370" s="136">
        <v>4536</v>
      </c>
      <c r="AY1370" s="136">
        <v>4536</v>
      </c>
      <c r="AZ1370" s="149">
        <v>7.6499999999999999E-2</v>
      </c>
      <c r="BA1370" s="149">
        <v>0.1598</v>
      </c>
      <c r="BB1370" s="149">
        <v>0.21060000000000001</v>
      </c>
      <c r="BC1370" s="149">
        <v>0.21060000000000001</v>
      </c>
      <c r="BD1370" s="138">
        <v>0</v>
      </c>
      <c r="BE1370" s="138"/>
      <c r="BF1370" s="138"/>
      <c r="BG1370" s="136">
        <v>0</v>
      </c>
      <c r="BH1370" s="6">
        <v>5.15</v>
      </c>
      <c r="BI1370" s="6">
        <v>5.15</v>
      </c>
      <c r="BJ1370" s="136">
        <v>162574</v>
      </c>
      <c r="BK1370" s="136">
        <v>16042</v>
      </c>
      <c r="BL1370" s="136">
        <v>1524</v>
      </c>
      <c r="BM1370" s="136">
        <v>145008</v>
      </c>
      <c r="BN1370" s="238">
        <v>1266644</v>
      </c>
      <c r="BO1370" s="136">
        <v>156801</v>
      </c>
      <c r="BP1370" s="136">
        <v>348174.3063</v>
      </c>
      <c r="BQ1370" s="136">
        <v>59763.613299999997</v>
      </c>
      <c r="BR1370" s="136">
        <v>685621</v>
      </c>
      <c r="BS1370" s="136">
        <v>181319.4222</v>
      </c>
      <c r="BT1370" s="136">
        <v>22135.882099999999</v>
      </c>
      <c r="BU1370" s="136">
        <v>250451</v>
      </c>
    </row>
    <row r="1371" spans="1:73">
      <c r="A1371" s="4" t="s">
        <v>114</v>
      </c>
      <c r="B1371" s="137">
        <v>44</v>
      </c>
      <c r="C1371" s="137">
        <v>2006</v>
      </c>
      <c r="D1371" s="190">
        <v>23359580</v>
      </c>
      <c r="E1371" s="141">
        <v>10774490</v>
      </c>
      <c r="F1371" s="141">
        <v>553505</v>
      </c>
      <c r="G1371" s="191">
        <v>4.9000000000000004</v>
      </c>
      <c r="H1371" s="211">
        <v>27.456410000000002</v>
      </c>
      <c r="I1371" s="211">
        <v>17.38523</v>
      </c>
      <c r="J1371" s="211">
        <v>4.5771059999999997</v>
      </c>
      <c r="K1371" s="145">
        <v>1093794</v>
      </c>
      <c r="L1371" s="198">
        <v>1000</v>
      </c>
      <c r="M1371" s="199">
        <v>14.5</v>
      </c>
      <c r="N1371" s="140">
        <v>817777478</v>
      </c>
      <c r="O1371" s="145">
        <v>577258</v>
      </c>
      <c r="P1371" s="145">
        <v>160806</v>
      </c>
      <c r="Q1371" s="145">
        <v>70798</v>
      </c>
      <c r="R1371" s="145">
        <v>2622548</v>
      </c>
      <c r="S1371" s="145">
        <v>1017313</v>
      </c>
      <c r="T1371" s="145">
        <v>193</v>
      </c>
      <c r="U1371" s="145">
        <v>223</v>
      </c>
      <c r="V1371" s="145">
        <v>268</v>
      </c>
      <c r="W1371" s="145">
        <v>152</v>
      </c>
      <c r="X1371" s="145">
        <v>278</v>
      </c>
      <c r="Y1371" s="145">
        <v>399</v>
      </c>
      <c r="Z1371" s="145">
        <v>506</v>
      </c>
      <c r="AA1371" s="136">
        <f>ROUND((T1371+X1371)-MAX(0.3*(T1371-134-400),0),0)</f>
        <v>471</v>
      </c>
      <c r="AB1371" s="136">
        <f>ROUND((U1371+Y1371)-MAX(0.3*(U1371-134-400),0),0)</f>
        <v>622</v>
      </c>
      <c r="AC1371" s="136">
        <f>ROUND((V1371+Z1371)-MAX(0.3*(V1371-134-400),0),0)</f>
        <v>774</v>
      </c>
      <c r="AD1371" s="203">
        <v>45074.166666666664</v>
      </c>
      <c r="AE1371" s="136">
        <v>603</v>
      </c>
      <c r="AF1371" s="136">
        <v>0</v>
      </c>
      <c r="AG1371" s="136">
        <f>SUM(AE1371:AF1371)</f>
        <v>603</v>
      </c>
      <c r="AH1371" s="136">
        <f>ROUND((AG1371+W1371)-MAX(0.3*(AG1371-134-400),0),0)</f>
        <v>734</v>
      </c>
      <c r="AI1371" s="136">
        <v>3816</v>
      </c>
      <c r="AJ1371" s="197">
        <v>16.399999999999999</v>
      </c>
      <c r="AK1371" s="136">
        <v>0</v>
      </c>
      <c r="AL1371" s="136">
        <v>69</v>
      </c>
      <c r="AM1371" s="136">
        <v>81</v>
      </c>
      <c r="AN1371" s="6">
        <f>ROUND(AL1371/(AL1371+AM1371),2)</f>
        <v>0.46</v>
      </c>
      <c r="AO1371" s="136">
        <v>11</v>
      </c>
      <c r="AP1371" s="136">
        <v>20</v>
      </c>
      <c r="AQ1371" s="6">
        <f>ROUND(AO1371/(AO1371+AP1371),2)</f>
        <v>0.35</v>
      </c>
      <c r="AR1371" s="149">
        <v>7.6499999999999999E-2</v>
      </c>
      <c r="AS1371" s="149">
        <v>0.34</v>
      </c>
      <c r="AT1371" s="149">
        <v>0.4</v>
      </c>
      <c r="AU1371" s="149">
        <v>0.4</v>
      </c>
      <c r="AV1371" s="136">
        <v>412</v>
      </c>
      <c r="AW1371" s="136">
        <v>2747</v>
      </c>
      <c r="AX1371" s="136">
        <v>4536</v>
      </c>
      <c r="AY1371" s="136">
        <v>4536</v>
      </c>
      <c r="AZ1371" s="149">
        <v>7.6499999999999999E-2</v>
      </c>
      <c r="BA1371" s="149">
        <v>0.1598</v>
      </c>
      <c r="BB1371" s="149">
        <v>0.21060000000000001</v>
      </c>
      <c r="BC1371" s="149">
        <v>0.21060000000000001</v>
      </c>
      <c r="BD1371" s="138">
        <v>0</v>
      </c>
      <c r="BE1371" s="138"/>
      <c r="BF1371" s="138"/>
      <c r="BG1371" s="136">
        <v>0</v>
      </c>
      <c r="BH1371" s="6">
        <v>5.15</v>
      </c>
      <c r="BI1371" s="6">
        <v>5.15</v>
      </c>
      <c r="BJ1371" s="136">
        <v>524458</v>
      </c>
      <c r="BK1371" s="136">
        <v>109073</v>
      </c>
      <c r="BL1371" s="136">
        <v>6539</v>
      </c>
      <c r="BM1371" s="136">
        <v>408846</v>
      </c>
      <c r="BN1371" s="238">
        <v>3009077</v>
      </c>
      <c r="BO1371" s="136">
        <v>887107</v>
      </c>
      <c r="BP1371" s="136">
        <v>1828293.0219000001</v>
      </c>
      <c r="BQ1371" s="136">
        <v>301882.30339999998</v>
      </c>
      <c r="BR1371" s="136">
        <v>3007594</v>
      </c>
      <c r="BS1371" s="136">
        <v>1005240.8954</v>
      </c>
      <c r="BT1371" s="136">
        <v>116799.3728</v>
      </c>
      <c r="BU1371" s="136">
        <v>1329316</v>
      </c>
    </row>
    <row r="1372" spans="1:73">
      <c r="A1372" s="4" t="s">
        <v>115</v>
      </c>
      <c r="B1372" s="137">
        <v>45</v>
      </c>
      <c r="C1372" s="137">
        <v>2006</v>
      </c>
      <c r="D1372" s="190">
        <v>2525507</v>
      </c>
      <c r="E1372" s="141">
        <v>1279328</v>
      </c>
      <c r="F1372" s="141">
        <v>39122</v>
      </c>
      <c r="G1372" s="191">
        <v>3</v>
      </c>
      <c r="H1372" s="211">
        <v>23.676069999999999</v>
      </c>
      <c r="I1372" s="211">
        <v>14.74746</v>
      </c>
      <c r="J1372" s="211">
        <v>4.1047060000000002</v>
      </c>
      <c r="K1372" s="145">
        <v>106720</v>
      </c>
      <c r="L1372" s="198">
        <v>71</v>
      </c>
      <c r="M1372" s="199">
        <v>8.4</v>
      </c>
      <c r="N1372" s="140">
        <v>78678689</v>
      </c>
      <c r="O1372" s="145">
        <v>254285</v>
      </c>
      <c r="P1372" s="145">
        <v>18229</v>
      </c>
      <c r="Q1372" s="145">
        <v>7463</v>
      </c>
      <c r="R1372" s="145">
        <v>131753</v>
      </c>
      <c r="S1372" s="145">
        <v>53967</v>
      </c>
      <c r="T1372" s="145">
        <v>380</v>
      </c>
      <c r="U1372" s="145">
        <v>474</v>
      </c>
      <c r="V1372" s="145">
        <v>555</v>
      </c>
      <c r="W1372" s="145">
        <v>152</v>
      </c>
      <c r="X1372" s="145">
        <v>278</v>
      </c>
      <c r="Y1372" s="145">
        <v>399</v>
      </c>
      <c r="Z1372" s="145">
        <v>506</v>
      </c>
      <c r="AA1372" s="136">
        <f>ROUND((T1372+X1372)-MAX(0.3*(T1372-134-400),0),0)</f>
        <v>658</v>
      </c>
      <c r="AB1372" s="136">
        <f>ROUND((U1372+Y1372)-MAX(0.3*(U1372-134-400),0),0)</f>
        <v>873</v>
      </c>
      <c r="AC1372" s="136">
        <f>ROUND((V1372+Z1372)-MAX(0.3*(V1372-134-400),0),0)</f>
        <v>1055</v>
      </c>
      <c r="AD1372" s="203">
        <v>2964.3333333333335</v>
      </c>
      <c r="AE1372" s="136">
        <v>603</v>
      </c>
      <c r="AF1372" s="136">
        <v>0</v>
      </c>
      <c r="AG1372" s="136">
        <f>SUM(AE1372:AF1372)</f>
        <v>603</v>
      </c>
      <c r="AH1372" s="136">
        <f>ROUND((AG1372+W1372)-MAX(0.3*(AG1372-134-400),0),0)</f>
        <v>734</v>
      </c>
      <c r="AI1372" s="136">
        <v>235</v>
      </c>
      <c r="AJ1372" s="197">
        <v>9.3000000000000007</v>
      </c>
      <c r="AK1372" s="136">
        <v>0</v>
      </c>
      <c r="AL1372" s="136">
        <v>20</v>
      </c>
      <c r="AM1372" s="136">
        <v>55</v>
      </c>
      <c r="AN1372" s="6">
        <f>ROUND(AL1372/(AL1372+AM1372),2)</f>
        <v>0.27</v>
      </c>
      <c r="AO1372" s="136">
        <v>8</v>
      </c>
      <c r="AP1372" s="136">
        <v>21</v>
      </c>
      <c r="AQ1372" s="6">
        <f>ROUND(AO1372/(AO1372+AP1372),2)</f>
        <v>0.28000000000000003</v>
      </c>
      <c r="AR1372" s="149">
        <v>7.6499999999999999E-2</v>
      </c>
      <c r="AS1372" s="149">
        <v>0.34</v>
      </c>
      <c r="AT1372" s="149">
        <v>0.4</v>
      </c>
      <c r="AU1372" s="149">
        <v>0.4</v>
      </c>
      <c r="AV1372" s="136">
        <v>412</v>
      </c>
      <c r="AW1372" s="136">
        <v>2747</v>
      </c>
      <c r="AX1372" s="136">
        <v>4536</v>
      </c>
      <c r="AY1372" s="136">
        <v>4536</v>
      </c>
      <c r="AZ1372" s="149">
        <v>7.6499999999999999E-2</v>
      </c>
      <c r="BA1372" s="149">
        <v>0.1598</v>
      </c>
      <c r="BB1372" s="149">
        <v>0.21060000000000001</v>
      </c>
      <c r="BC1372" s="149">
        <v>0.21060000000000001</v>
      </c>
      <c r="BD1372" s="138">
        <v>0</v>
      </c>
      <c r="BE1372" s="138"/>
      <c r="BF1372" s="138"/>
      <c r="BG1372" s="136">
        <v>0</v>
      </c>
      <c r="BH1372" s="6">
        <v>5.15</v>
      </c>
      <c r="BI1372" s="6">
        <v>5.15</v>
      </c>
      <c r="BJ1372" s="136">
        <v>23532</v>
      </c>
      <c r="BK1372" s="136">
        <v>2320</v>
      </c>
      <c r="BL1372" s="136">
        <v>259</v>
      </c>
      <c r="BM1372" s="136">
        <v>20953</v>
      </c>
      <c r="BN1372" s="238">
        <v>204600</v>
      </c>
      <c r="BO1372" s="136">
        <v>66602</v>
      </c>
      <c r="BP1372" s="136">
        <v>98384.072199999995</v>
      </c>
      <c r="BQ1372" s="136">
        <v>36593.895900000003</v>
      </c>
      <c r="BR1372" s="136">
        <v>304678</v>
      </c>
      <c r="BS1372" s="136">
        <v>37434.275000000001</v>
      </c>
      <c r="BT1372" s="136">
        <v>7096.9585999999999</v>
      </c>
      <c r="BU1372" s="136">
        <v>57683</v>
      </c>
    </row>
    <row r="1373" spans="1:73">
      <c r="A1373" s="4" t="s">
        <v>116</v>
      </c>
      <c r="B1373" s="137">
        <v>46</v>
      </c>
      <c r="C1373" s="137">
        <v>2006</v>
      </c>
      <c r="D1373" s="190">
        <v>622892</v>
      </c>
      <c r="E1373" s="141">
        <v>343865</v>
      </c>
      <c r="F1373" s="141">
        <v>13142</v>
      </c>
      <c r="G1373" s="191">
        <v>3.7</v>
      </c>
      <c r="H1373" s="211">
        <v>20.10661</v>
      </c>
      <c r="I1373" s="211">
        <v>11.407959999999999</v>
      </c>
      <c r="J1373" s="211">
        <v>5.2337340000000001</v>
      </c>
      <c r="K1373" s="145">
        <v>24330</v>
      </c>
      <c r="L1373" s="198">
        <v>4</v>
      </c>
      <c r="M1373" s="199">
        <v>2.8</v>
      </c>
      <c r="N1373" s="140">
        <v>23011821</v>
      </c>
      <c r="O1373" s="145">
        <v>5625</v>
      </c>
      <c r="P1373" s="145">
        <v>10946</v>
      </c>
      <c r="Q1373" s="145">
        <v>4429</v>
      </c>
      <c r="R1373" s="145">
        <v>47677</v>
      </c>
      <c r="S1373" s="145">
        <v>23696</v>
      </c>
      <c r="T1373" s="145">
        <v>536</v>
      </c>
      <c r="U1373" s="145">
        <v>640</v>
      </c>
      <c r="V1373" s="145">
        <v>726</v>
      </c>
      <c r="W1373" s="145">
        <v>152</v>
      </c>
      <c r="X1373" s="145">
        <v>278</v>
      </c>
      <c r="Y1373" s="145">
        <v>399</v>
      </c>
      <c r="Z1373" s="145">
        <v>506</v>
      </c>
      <c r="AA1373" s="136">
        <f>ROUND((T1373+X1373)-MAX(0.3*(T1373-134-400),0),0)</f>
        <v>813</v>
      </c>
      <c r="AB1373" s="136">
        <f>ROUND((U1373+Y1373)-MAX(0.3*(U1373-134-400),0),0)</f>
        <v>1007</v>
      </c>
      <c r="AC1373" s="136">
        <f>ROUND((V1373+Z1373)-MAX(0.3*(V1373-134-400),0),0)</f>
        <v>1174</v>
      </c>
      <c r="AD1373" s="203">
        <v>1082.3333333333333</v>
      </c>
      <c r="AE1373" s="136">
        <v>603</v>
      </c>
      <c r="AF1373" s="136">
        <v>52</v>
      </c>
      <c r="AG1373" s="136">
        <f>SUM(AE1373:AF1373)</f>
        <v>655</v>
      </c>
      <c r="AH1373" s="136">
        <f>ROUND((AG1373+W1373)-MAX(0.3*(AG1373-134-400),0),0)</f>
        <v>771</v>
      </c>
      <c r="AI1373" s="136">
        <v>48</v>
      </c>
      <c r="AJ1373" s="197">
        <v>7.8</v>
      </c>
      <c r="AK1373" s="136">
        <v>0</v>
      </c>
      <c r="AL1373" s="136">
        <v>93</v>
      </c>
      <c r="AM1373" s="136">
        <v>49</v>
      </c>
      <c r="AN1373" s="6">
        <f>ROUND(AL1373/(AL1373+AM1373),2)</f>
        <v>0.65</v>
      </c>
      <c r="AO1373" s="136">
        <v>23</v>
      </c>
      <c r="AP1373" s="136">
        <v>7</v>
      </c>
      <c r="AQ1373" s="6">
        <f>ROUND(AO1373/(AO1373+AP1373),2)</f>
        <v>0.77</v>
      </c>
      <c r="AR1373" s="149">
        <v>7.6499999999999999E-2</v>
      </c>
      <c r="AS1373" s="149">
        <v>0.34</v>
      </c>
      <c r="AT1373" s="149">
        <v>0.4</v>
      </c>
      <c r="AU1373" s="149">
        <v>0.4</v>
      </c>
      <c r="AV1373" s="136">
        <v>412</v>
      </c>
      <c r="AW1373" s="136">
        <v>2747</v>
      </c>
      <c r="AX1373" s="136">
        <v>4536</v>
      </c>
      <c r="AY1373" s="136">
        <v>4536</v>
      </c>
      <c r="AZ1373" s="149">
        <v>7.6499999999999999E-2</v>
      </c>
      <c r="BA1373" s="149">
        <v>0.1598</v>
      </c>
      <c r="BB1373" s="149">
        <v>0.21060000000000001</v>
      </c>
      <c r="BC1373" s="149">
        <v>0.21060000000000001</v>
      </c>
      <c r="BD1373" s="138">
        <v>0.32</v>
      </c>
      <c r="BE1373" s="138"/>
      <c r="BF1373" s="138"/>
      <c r="BG1373" s="136">
        <v>1</v>
      </c>
      <c r="BH1373" s="6">
        <v>5.15</v>
      </c>
      <c r="BI1373" s="6">
        <v>7.25</v>
      </c>
      <c r="BJ1373" s="136">
        <v>13457</v>
      </c>
      <c r="BK1373" s="136">
        <v>1122</v>
      </c>
      <c r="BL1373" s="136">
        <v>89</v>
      </c>
      <c r="BM1373" s="136">
        <v>12246</v>
      </c>
      <c r="BN1373" s="238">
        <v>127213</v>
      </c>
      <c r="BO1373" s="136">
        <v>16066</v>
      </c>
      <c r="BP1373" s="136">
        <v>17514.044300000001</v>
      </c>
      <c r="BQ1373" s="136">
        <v>5507.7689</v>
      </c>
      <c r="BR1373" s="136">
        <v>55431</v>
      </c>
      <c r="BS1373" s="136">
        <v>10644.324699999999</v>
      </c>
      <c r="BT1373" s="136">
        <v>2048.0551</v>
      </c>
      <c r="BU1373" s="136">
        <v>19358</v>
      </c>
    </row>
    <row r="1374" spans="1:73">
      <c r="A1374" s="4" t="s">
        <v>117</v>
      </c>
      <c r="B1374" s="137">
        <v>47</v>
      </c>
      <c r="C1374" s="137">
        <v>2006</v>
      </c>
      <c r="D1374" s="190">
        <v>7673725</v>
      </c>
      <c r="E1374" s="141">
        <v>3855633</v>
      </c>
      <c r="F1374" s="141">
        <v>123008</v>
      </c>
      <c r="G1374" s="191">
        <v>3.1</v>
      </c>
      <c r="H1374" s="211">
        <v>14.44867</v>
      </c>
      <c r="I1374" s="211">
        <v>8.7311209999999999</v>
      </c>
      <c r="J1374" s="211">
        <v>3.47173</v>
      </c>
      <c r="K1374" s="145">
        <v>375955</v>
      </c>
      <c r="L1374" s="198">
        <v>121</v>
      </c>
      <c r="M1374" s="199">
        <v>6.3</v>
      </c>
      <c r="N1374" s="140">
        <v>327318432</v>
      </c>
      <c r="O1374" s="145">
        <v>130047</v>
      </c>
      <c r="P1374" s="145">
        <v>26047</v>
      </c>
      <c r="Q1374" s="145">
        <v>9148</v>
      </c>
      <c r="R1374" s="145">
        <v>506656</v>
      </c>
      <c r="S1374" s="145">
        <v>224843</v>
      </c>
      <c r="T1374" s="145">
        <v>254</v>
      </c>
      <c r="U1374" s="145">
        <v>320</v>
      </c>
      <c r="V1374" s="145">
        <v>382</v>
      </c>
      <c r="W1374" s="145">
        <v>152</v>
      </c>
      <c r="X1374" s="145">
        <v>278</v>
      </c>
      <c r="Y1374" s="145">
        <v>399</v>
      </c>
      <c r="Z1374" s="145">
        <v>506</v>
      </c>
      <c r="AA1374" s="136">
        <f>ROUND((T1374+X1374)-MAX(0.3*(T1374-134-400),0),0)</f>
        <v>532</v>
      </c>
      <c r="AB1374" s="136">
        <f>ROUND((U1374+Y1374)-MAX(0.3*(U1374-134-400),0),0)</f>
        <v>719</v>
      </c>
      <c r="AC1374" s="136">
        <f>ROUND((V1374+Z1374)-MAX(0.3*(V1374-134-400),0),0)</f>
        <v>888</v>
      </c>
      <c r="AD1374" s="203">
        <v>0</v>
      </c>
      <c r="AE1374" s="136">
        <v>603</v>
      </c>
      <c r="AF1374" s="136">
        <v>0</v>
      </c>
      <c r="AG1374" s="136">
        <f>SUM(AE1374:AF1374)</f>
        <v>603</v>
      </c>
      <c r="AH1374" s="136">
        <f>ROUND((AG1374+W1374)-MAX(0.3*(AG1374-134-400),0),0)</f>
        <v>734</v>
      </c>
      <c r="AI1374" s="136">
        <v>651</v>
      </c>
      <c r="AJ1374" s="197">
        <v>8.6</v>
      </c>
      <c r="AK1374" s="136">
        <v>1</v>
      </c>
      <c r="AL1374" s="136">
        <v>40</v>
      </c>
      <c r="AM1374" s="136">
        <v>57</v>
      </c>
      <c r="AN1374" s="6">
        <f>ROUND(AL1374/(AL1374+AM1374),2)</f>
        <v>0.41</v>
      </c>
      <c r="AO1374" s="136">
        <v>17</v>
      </c>
      <c r="AP1374" s="136">
        <v>23</v>
      </c>
      <c r="AQ1374" s="6">
        <f>ROUND(AO1374/(AO1374+AP1374),2)</f>
        <v>0.43</v>
      </c>
      <c r="AR1374" s="149">
        <v>7.6499999999999999E-2</v>
      </c>
      <c r="AS1374" s="149">
        <v>0.34</v>
      </c>
      <c r="AT1374" s="149">
        <v>0.4</v>
      </c>
      <c r="AU1374" s="149">
        <v>0.4</v>
      </c>
      <c r="AV1374" s="136">
        <v>412</v>
      </c>
      <c r="AW1374" s="136">
        <v>2747</v>
      </c>
      <c r="AX1374" s="136">
        <v>4536</v>
      </c>
      <c r="AY1374" s="136">
        <v>4536</v>
      </c>
      <c r="AZ1374" s="149">
        <v>7.6499999999999999E-2</v>
      </c>
      <c r="BA1374" s="149">
        <v>0.1598</v>
      </c>
      <c r="BB1374" s="149">
        <v>0.21060000000000001</v>
      </c>
      <c r="BC1374" s="149">
        <v>0.21060000000000001</v>
      </c>
      <c r="BD1374" s="138">
        <v>0.2</v>
      </c>
      <c r="BE1374" s="138"/>
      <c r="BF1374" s="138"/>
      <c r="BG1374" s="136">
        <v>0</v>
      </c>
      <c r="BH1374" s="6">
        <v>5.15</v>
      </c>
      <c r="BI1374" s="6">
        <v>5.15</v>
      </c>
      <c r="BJ1374" s="136">
        <v>139313</v>
      </c>
      <c r="BK1374" s="136">
        <v>20512</v>
      </c>
      <c r="BL1374" s="136">
        <v>1254</v>
      </c>
      <c r="BM1374" s="136">
        <v>117547</v>
      </c>
      <c r="BN1374" s="238">
        <v>732007</v>
      </c>
      <c r="BO1374" s="136">
        <v>140695</v>
      </c>
      <c r="BP1374" s="136">
        <v>261406.73199999999</v>
      </c>
      <c r="BQ1374" s="136">
        <v>67506.567899999995</v>
      </c>
      <c r="BR1374" s="136">
        <v>745038</v>
      </c>
      <c r="BS1374" s="136">
        <v>128606.59390000001</v>
      </c>
      <c r="BT1374" s="136">
        <v>20850.175899999998</v>
      </c>
      <c r="BU1374" s="136">
        <v>206415</v>
      </c>
    </row>
    <row r="1375" spans="1:73">
      <c r="A1375" s="4" t="s">
        <v>118</v>
      </c>
      <c r="B1375" s="137">
        <v>48</v>
      </c>
      <c r="C1375" s="137">
        <v>2006</v>
      </c>
      <c r="D1375" s="190">
        <v>6370753</v>
      </c>
      <c r="E1375" s="141">
        <v>3156626</v>
      </c>
      <c r="F1375" s="141">
        <v>167312</v>
      </c>
      <c r="G1375" s="191">
        <v>5</v>
      </c>
      <c r="H1375" s="211">
        <v>16.68036</v>
      </c>
      <c r="I1375" s="211">
        <v>8.7023119999999992</v>
      </c>
      <c r="J1375" s="211">
        <v>2.0856849999999998</v>
      </c>
      <c r="K1375" s="145">
        <v>315275</v>
      </c>
      <c r="L1375" s="198">
        <v>44</v>
      </c>
      <c r="M1375" s="199">
        <v>2.7</v>
      </c>
      <c r="N1375" s="140">
        <v>257104210</v>
      </c>
      <c r="O1375" s="145">
        <v>1643792</v>
      </c>
      <c r="P1375" s="145">
        <v>128323</v>
      </c>
      <c r="Q1375" s="145">
        <v>54168</v>
      </c>
      <c r="R1375" s="145">
        <v>535768</v>
      </c>
      <c r="S1375" s="145">
        <v>270202</v>
      </c>
      <c r="T1375" s="145">
        <v>440</v>
      </c>
      <c r="U1375" s="145">
        <v>546</v>
      </c>
      <c r="V1375" s="145">
        <v>642</v>
      </c>
      <c r="W1375" s="145">
        <v>152</v>
      </c>
      <c r="X1375" s="145">
        <v>278</v>
      </c>
      <c r="Y1375" s="145">
        <v>399</v>
      </c>
      <c r="Z1375" s="145">
        <v>506</v>
      </c>
      <c r="AA1375" s="136">
        <f>ROUND((T1375+X1375)-MAX(0.3*(T1375-134-400),0),0)</f>
        <v>718</v>
      </c>
      <c r="AB1375" s="136">
        <f>ROUND((U1375+Y1375)-MAX(0.3*(U1375-134-400),0),0)</f>
        <v>941</v>
      </c>
      <c r="AC1375" s="136">
        <f>ROUND((V1375+Z1375)-MAX(0.3*(V1375-134-400),0),0)</f>
        <v>1116</v>
      </c>
      <c r="AD1375" s="203">
        <v>20872.25</v>
      </c>
      <c r="AE1375" s="136">
        <v>603</v>
      </c>
      <c r="AF1375" s="136">
        <v>46</v>
      </c>
      <c r="AG1375" s="136">
        <f>SUM(AE1375:AF1375)</f>
        <v>649</v>
      </c>
      <c r="AH1375" s="136">
        <f>ROUND((AG1375+W1375)-MAX(0.3*(AG1375-134-400),0),0)</f>
        <v>767</v>
      </c>
      <c r="AI1375" s="136">
        <v>502</v>
      </c>
      <c r="AJ1375" s="197">
        <v>8</v>
      </c>
      <c r="AK1375" s="136">
        <v>1</v>
      </c>
      <c r="AL1375" s="136">
        <v>63</v>
      </c>
      <c r="AM1375" s="136">
        <v>35</v>
      </c>
      <c r="AN1375" s="6">
        <f>ROUND(AL1375/(AL1375+AM1375),2)</f>
        <v>0.64</v>
      </c>
      <c r="AO1375" s="136">
        <v>32</v>
      </c>
      <c r="AP1375" s="136">
        <v>17</v>
      </c>
      <c r="AQ1375" s="6">
        <f>ROUND(AO1375/(AO1375+AP1375),2)</f>
        <v>0.65</v>
      </c>
      <c r="AR1375" s="149">
        <v>7.6499999999999999E-2</v>
      </c>
      <c r="AS1375" s="149">
        <v>0.34</v>
      </c>
      <c r="AT1375" s="149">
        <v>0.4</v>
      </c>
      <c r="AU1375" s="149">
        <v>0.4</v>
      </c>
      <c r="AV1375" s="136">
        <v>412</v>
      </c>
      <c r="AW1375" s="136">
        <v>2747</v>
      </c>
      <c r="AX1375" s="136">
        <v>4536</v>
      </c>
      <c r="AY1375" s="136">
        <v>4536</v>
      </c>
      <c r="AZ1375" s="149">
        <v>7.6499999999999999E-2</v>
      </c>
      <c r="BA1375" s="149">
        <v>0.1598</v>
      </c>
      <c r="BB1375" s="149">
        <v>0.21060000000000001</v>
      </c>
      <c r="BC1375" s="149">
        <v>0.21060000000000001</v>
      </c>
      <c r="BD1375" s="138">
        <v>0</v>
      </c>
      <c r="BE1375" s="138"/>
      <c r="BF1375" s="138"/>
      <c r="BG1375" s="136">
        <v>0</v>
      </c>
      <c r="BH1375" s="6">
        <v>5.15</v>
      </c>
      <c r="BI1375" s="6">
        <v>7.35</v>
      </c>
      <c r="BJ1375" s="136">
        <v>118946</v>
      </c>
      <c r="BK1375" s="136">
        <v>15009</v>
      </c>
      <c r="BL1375" s="136">
        <v>921</v>
      </c>
      <c r="BM1375" s="136">
        <v>103016</v>
      </c>
      <c r="BN1375" s="238">
        <v>930344</v>
      </c>
      <c r="BO1375" s="136">
        <v>160490</v>
      </c>
      <c r="BP1375" s="136">
        <v>235633.20199999999</v>
      </c>
      <c r="BQ1375" s="136">
        <v>60267.117899999997</v>
      </c>
      <c r="BR1375" s="136">
        <v>522978</v>
      </c>
      <c r="BS1375" s="136">
        <v>104327.455</v>
      </c>
      <c r="BT1375" s="136">
        <v>17082.7497</v>
      </c>
      <c r="BU1375" s="136">
        <v>148369</v>
      </c>
    </row>
    <row r="1376" spans="1:73">
      <c r="A1376" s="4" t="s">
        <v>119</v>
      </c>
      <c r="B1376" s="137">
        <v>49</v>
      </c>
      <c r="C1376" s="137">
        <v>2006</v>
      </c>
      <c r="D1376" s="190">
        <v>1827912</v>
      </c>
      <c r="E1376" s="141">
        <v>766399</v>
      </c>
      <c r="F1376" s="141">
        <v>39769</v>
      </c>
      <c r="G1376" s="191">
        <v>4.9000000000000004</v>
      </c>
      <c r="H1376" s="211">
        <v>20.650400000000001</v>
      </c>
      <c r="I1376" s="211">
        <v>12.0449</v>
      </c>
      <c r="J1376" s="211">
        <v>2.826241</v>
      </c>
      <c r="K1376" s="145">
        <v>56666</v>
      </c>
      <c r="L1376" s="198">
        <v>16</v>
      </c>
      <c r="M1376" s="199">
        <v>3.8</v>
      </c>
      <c r="N1376" s="140">
        <v>51923737</v>
      </c>
      <c r="O1376" s="145">
        <v>208452</v>
      </c>
      <c r="P1376" s="145">
        <v>23726</v>
      </c>
      <c r="Q1376" s="145">
        <v>10865</v>
      </c>
      <c r="R1376" s="145">
        <v>267630</v>
      </c>
      <c r="S1376" s="145">
        <v>118282</v>
      </c>
      <c r="T1376" s="145">
        <v>301</v>
      </c>
      <c r="U1376" s="145">
        <v>340</v>
      </c>
      <c r="V1376" s="145">
        <v>384</v>
      </c>
      <c r="W1376" s="145">
        <v>152</v>
      </c>
      <c r="X1376" s="145">
        <v>278</v>
      </c>
      <c r="Y1376" s="145">
        <v>399</v>
      </c>
      <c r="Z1376" s="145">
        <v>506</v>
      </c>
      <c r="AA1376" s="136">
        <f>ROUND((T1376+X1376)-MAX(0.3*(T1376-134-400),0),0)</f>
        <v>579</v>
      </c>
      <c r="AB1376" s="136">
        <f>ROUND((U1376+Y1376)-MAX(0.3*(U1376-134-400),0),0)</f>
        <v>739</v>
      </c>
      <c r="AC1376" s="136">
        <f>ROUND((V1376+Z1376)-MAX(0.3*(V1376-134-400),0),0)</f>
        <v>890</v>
      </c>
      <c r="AD1376" s="203">
        <v>5306.333333333333</v>
      </c>
      <c r="AE1376" s="136">
        <v>603</v>
      </c>
      <c r="AF1376" s="136">
        <v>0</v>
      </c>
      <c r="AG1376" s="136">
        <f>SUM(AE1376:AF1376)</f>
        <v>603</v>
      </c>
      <c r="AH1376" s="136">
        <f>ROUND((AG1376+W1376)-MAX(0.3*(AG1376-134-400),0),0)</f>
        <v>734</v>
      </c>
      <c r="AI1376" s="136">
        <v>277</v>
      </c>
      <c r="AJ1376" s="197">
        <v>15.3</v>
      </c>
      <c r="AK1376" s="136">
        <v>1</v>
      </c>
      <c r="AL1376" s="136">
        <v>72</v>
      </c>
      <c r="AM1376" s="136">
        <v>28</v>
      </c>
      <c r="AN1376" s="6">
        <f>ROUND(AL1376/(AL1376+AM1376),2)</f>
        <v>0.72</v>
      </c>
      <c r="AO1376" s="136">
        <v>23</v>
      </c>
      <c r="AP1376" s="136">
        <v>11</v>
      </c>
      <c r="AQ1376" s="6">
        <f>ROUND(AO1376/(AO1376+AP1376),2)</f>
        <v>0.68</v>
      </c>
      <c r="AR1376" s="149">
        <v>7.6499999999999999E-2</v>
      </c>
      <c r="AS1376" s="149">
        <v>0.34</v>
      </c>
      <c r="AT1376" s="149">
        <v>0.4</v>
      </c>
      <c r="AU1376" s="149">
        <v>0.4</v>
      </c>
      <c r="AV1376" s="136">
        <v>412</v>
      </c>
      <c r="AW1376" s="136">
        <v>2747</v>
      </c>
      <c r="AX1376" s="136">
        <v>4536</v>
      </c>
      <c r="AY1376" s="136">
        <v>4536</v>
      </c>
      <c r="AZ1376" s="149">
        <v>7.6499999999999999E-2</v>
      </c>
      <c r="BA1376" s="149">
        <v>0.1598</v>
      </c>
      <c r="BB1376" s="149">
        <v>0.21060000000000001</v>
      </c>
      <c r="BC1376" s="149">
        <v>0.21060000000000001</v>
      </c>
      <c r="BD1376" s="138">
        <v>0</v>
      </c>
      <c r="BE1376" s="138"/>
      <c r="BF1376" s="138"/>
      <c r="BG1376" s="136">
        <v>0</v>
      </c>
      <c r="BH1376" s="6">
        <v>5.15</v>
      </c>
      <c r="BI1376" s="6">
        <v>5.85</v>
      </c>
      <c r="BJ1376" s="136">
        <v>77987</v>
      </c>
      <c r="BK1376" s="136">
        <v>4020</v>
      </c>
      <c r="BL1376" s="136">
        <v>576</v>
      </c>
      <c r="BM1376" s="136">
        <v>73391</v>
      </c>
      <c r="BN1376" s="238">
        <v>317378</v>
      </c>
      <c r="BO1376" s="136">
        <v>49704</v>
      </c>
      <c r="BP1376" s="136">
        <v>93971.852599999998</v>
      </c>
      <c r="BQ1376" s="136">
        <v>22336.2255</v>
      </c>
      <c r="BR1376" s="136">
        <v>207594</v>
      </c>
      <c r="BS1376" s="136">
        <v>57532.160300000003</v>
      </c>
      <c r="BT1376" s="136">
        <v>10125.034900000001</v>
      </c>
      <c r="BU1376" s="136">
        <v>94959</v>
      </c>
    </row>
    <row r="1377" spans="1:73">
      <c r="A1377" s="4" t="s">
        <v>120</v>
      </c>
      <c r="B1377" s="137">
        <v>50</v>
      </c>
      <c r="C1377" s="137">
        <v>2006</v>
      </c>
      <c r="D1377" s="190">
        <v>5577655</v>
      </c>
      <c r="E1377" s="141">
        <v>2914150</v>
      </c>
      <c r="F1377" s="141">
        <v>144785</v>
      </c>
      <c r="G1377" s="191">
        <v>4.7</v>
      </c>
      <c r="H1377" s="211">
        <v>17.191079999999999</v>
      </c>
      <c r="I1377" s="211">
        <v>9.1420460000000006</v>
      </c>
      <c r="J1377" s="211">
        <v>2.476626</v>
      </c>
      <c r="K1377" s="145">
        <v>237020</v>
      </c>
      <c r="L1377" s="198">
        <v>31</v>
      </c>
      <c r="M1377" s="199">
        <v>2.2000000000000002</v>
      </c>
      <c r="N1377" s="140">
        <v>201536159</v>
      </c>
      <c r="O1377" s="145">
        <v>37996</v>
      </c>
      <c r="P1377" s="145">
        <v>39521</v>
      </c>
      <c r="Q1377" s="145">
        <v>17951</v>
      </c>
      <c r="R1377" s="145">
        <v>367918</v>
      </c>
      <c r="S1377" s="145">
        <v>154558</v>
      </c>
      <c r="T1377" s="145">
        <v>628</v>
      </c>
      <c r="U1377" s="145">
        <v>628</v>
      </c>
      <c r="V1377" s="145">
        <v>628</v>
      </c>
      <c r="W1377" s="145">
        <v>152</v>
      </c>
      <c r="X1377" s="145">
        <v>278</v>
      </c>
      <c r="Y1377" s="145">
        <v>399</v>
      </c>
      <c r="Z1377" s="145">
        <v>506</v>
      </c>
      <c r="AA1377" s="136">
        <f>ROUND((T1377+X1377)-MAX(0.3*(T1377-134-400),0),0)</f>
        <v>878</v>
      </c>
      <c r="AB1377" s="136">
        <f>ROUND((U1377+Y1377)-MAX(0.3*(U1377-134-400),0),0)</f>
        <v>999</v>
      </c>
      <c r="AC1377" s="136">
        <f>ROUND((V1377+Z1377)-MAX(0.3*(V1377-134-400),0),0)</f>
        <v>1106</v>
      </c>
      <c r="AD1377" s="203">
        <v>11469.916666666666</v>
      </c>
      <c r="AE1377" s="136">
        <v>603</v>
      </c>
      <c r="AF1377" s="136">
        <v>84</v>
      </c>
      <c r="AG1377" s="136">
        <f>SUM(AE1377:AF1377)</f>
        <v>687</v>
      </c>
      <c r="AH1377" s="136">
        <f>ROUND((AG1377+W1377)-MAX(0.3*(AG1377-134-400),0),0)</f>
        <v>793</v>
      </c>
      <c r="AI1377" s="136">
        <v>555</v>
      </c>
      <c r="AJ1377" s="197">
        <v>10.1</v>
      </c>
      <c r="AK1377" s="136">
        <v>1</v>
      </c>
      <c r="AL1377" s="136">
        <v>47</v>
      </c>
      <c r="AM1377" s="136">
        <v>52</v>
      </c>
      <c r="AN1377" s="6">
        <f>ROUND(AL1377/(AL1377+AM1377),2)</f>
        <v>0.47</v>
      </c>
      <c r="AO1377" s="136">
        <v>18</v>
      </c>
      <c r="AP1377" s="136">
        <v>15</v>
      </c>
      <c r="AQ1377" s="6">
        <f>ROUND(AO1377/(AO1377+AP1377),2)</f>
        <v>0.55000000000000004</v>
      </c>
      <c r="AR1377" s="149">
        <v>7.6499999999999999E-2</v>
      </c>
      <c r="AS1377" s="149">
        <v>0.34</v>
      </c>
      <c r="AT1377" s="149">
        <v>0.4</v>
      </c>
      <c r="AU1377" s="149">
        <v>0.4</v>
      </c>
      <c r="AV1377" s="136">
        <v>412</v>
      </c>
      <c r="AW1377" s="136">
        <v>2747</v>
      </c>
      <c r="AX1377" s="136">
        <v>4536</v>
      </c>
      <c r="AY1377" s="136">
        <v>4536</v>
      </c>
      <c r="AZ1377" s="149">
        <v>7.6499999999999999E-2</v>
      </c>
      <c r="BA1377" s="149">
        <v>0.1598</v>
      </c>
      <c r="BB1377" s="149">
        <v>0.21060000000000001</v>
      </c>
      <c r="BC1377" s="149">
        <v>0.21060000000000001</v>
      </c>
      <c r="BD1377" s="138">
        <v>0.04</v>
      </c>
      <c r="BE1377" s="138">
        <v>0.14000000000000001</v>
      </c>
      <c r="BF1377" s="138">
        <v>0.43</v>
      </c>
      <c r="BG1377" s="136">
        <v>1</v>
      </c>
      <c r="BH1377" s="6">
        <v>5.15</v>
      </c>
      <c r="BI1377" s="6">
        <v>5.7</v>
      </c>
      <c r="BJ1377" s="136">
        <v>93549</v>
      </c>
      <c r="BK1377" s="136">
        <v>8110</v>
      </c>
      <c r="BL1377" s="136">
        <v>905</v>
      </c>
      <c r="BM1377" s="136">
        <v>84534</v>
      </c>
      <c r="BN1377" s="238">
        <v>847434</v>
      </c>
      <c r="BO1377" s="136">
        <v>112181</v>
      </c>
      <c r="BP1377" s="136">
        <v>181273.63589999999</v>
      </c>
      <c r="BQ1377" s="136">
        <v>51493.125</v>
      </c>
      <c r="BR1377" s="136">
        <v>591230</v>
      </c>
      <c r="BS1377" s="136">
        <v>59258.703000000001</v>
      </c>
      <c r="BT1377" s="136">
        <v>9808.3014999999996</v>
      </c>
      <c r="BU1377" s="136">
        <v>94575</v>
      </c>
    </row>
    <row r="1378" spans="1:73">
      <c r="A1378" s="4" t="s">
        <v>121</v>
      </c>
      <c r="B1378" s="137">
        <v>51</v>
      </c>
      <c r="C1378" s="137">
        <v>2006</v>
      </c>
      <c r="D1378" s="190">
        <v>522667</v>
      </c>
      <c r="E1378" s="141">
        <v>272336</v>
      </c>
      <c r="F1378" s="141">
        <v>8911</v>
      </c>
      <c r="G1378" s="191">
        <v>3.2</v>
      </c>
      <c r="H1378" s="211">
        <v>18.086950000000002</v>
      </c>
      <c r="I1378" s="211">
        <v>11.24621</v>
      </c>
      <c r="J1378" s="211">
        <v>2.7218260000000001</v>
      </c>
      <c r="K1378" s="145">
        <v>33075</v>
      </c>
      <c r="L1378" s="198">
        <v>3</v>
      </c>
      <c r="M1378" s="199">
        <v>2.6</v>
      </c>
      <c r="N1378" s="140">
        <v>22583362</v>
      </c>
      <c r="O1378" s="145">
        <v>121777</v>
      </c>
      <c r="P1378" s="145">
        <v>508</v>
      </c>
      <c r="Q1378" s="145">
        <v>290</v>
      </c>
      <c r="R1378" s="145">
        <v>24236</v>
      </c>
      <c r="S1378" s="145">
        <v>10134</v>
      </c>
      <c r="T1378" s="145">
        <v>320</v>
      </c>
      <c r="U1378" s="145">
        <v>340</v>
      </c>
      <c r="V1378" s="145">
        <v>340</v>
      </c>
      <c r="W1378" s="145">
        <v>152</v>
      </c>
      <c r="X1378" s="145">
        <v>278</v>
      </c>
      <c r="Y1378" s="145">
        <v>399</v>
      </c>
      <c r="Z1378" s="145">
        <v>506</v>
      </c>
      <c r="AA1378" s="136">
        <f>ROUND((T1378+X1378)-MAX(0.3*(T1378-134-400),0),0)</f>
        <v>598</v>
      </c>
      <c r="AB1378" s="136">
        <f>ROUND((U1378+Y1378)-MAX(0.3*(U1378-134-400),0),0)</f>
        <v>739</v>
      </c>
      <c r="AC1378" s="136">
        <f>ROUND((V1378+Z1378)-MAX(0.3*(V1378-134-400),0),0)</f>
        <v>846</v>
      </c>
      <c r="AD1378" s="203">
        <v>237.75</v>
      </c>
      <c r="AE1378" s="136">
        <v>603</v>
      </c>
      <c r="AF1378" s="136">
        <v>10</v>
      </c>
      <c r="AG1378" s="136">
        <f>SUM(AE1378:AF1378)</f>
        <v>613</v>
      </c>
      <c r="AH1378" s="136">
        <f>ROUND((AG1378+W1378)-MAX(0.3*(AG1378-134-400),0),0)</f>
        <v>741</v>
      </c>
      <c r="AI1378" s="136">
        <v>51</v>
      </c>
      <c r="AJ1378" s="197">
        <v>10</v>
      </c>
      <c r="AK1378" s="136">
        <v>1</v>
      </c>
      <c r="AL1378" s="136">
        <v>17</v>
      </c>
      <c r="AM1378" s="136">
        <v>43</v>
      </c>
      <c r="AN1378" s="6">
        <f>ROUND(AL1378/(AL1378+AM1378),2)</f>
        <v>0.28000000000000003</v>
      </c>
      <c r="AO1378" s="136">
        <v>7</v>
      </c>
      <c r="AP1378" s="136">
        <v>23</v>
      </c>
      <c r="AQ1378" s="6">
        <f>ROUND(AO1378/(AO1378+AP1378),2)</f>
        <v>0.23</v>
      </c>
      <c r="AR1378" s="149">
        <v>7.6499999999999999E-2</v>
      </c>
      <c r="AS1378" s="149">
        <v>0.34</v>
      </c>
      <c r="AT1378" s="149">
        <v>0.4</v>
      </c>
      <c r="AU1378" s="149">
        <v>0.4</v>
      </c>
      <c r="AV1378" s="136">
        <v>412</v>
      </c>
      <c r="AW1378" s="136">
        <v>2747</v>
      </c>
      <c r="AX1378" s="136">
        <v>4536</v>
      </c>
      <c r="AY1378" s="136">
        <v>4536</v>
      </c>
      <c r="AZ1378" s="149">
        <v>7.6499999999999999E-2</v>
      </c>
      <c r="BA1378" s="149">
        <v>0.1598</v>
      </c>
      <c r="BB1378" s="149">
        <v>0.21060000000000001</v>
      </c>
      <c r="BC1378" s="149">
        <v>0.21060000000000001</v>
      </c>
      <c r="BD1378" s="138">
        <v>0</v>
      </c>
      <c r="BE1378" s="138"/>
      <c r="BF1378" s="138"/>
      <c r="BG1378" s="136">
        <v>0</v>
      </c>
      <c r="BH1378" s="6">
        <v>5.15</v>
      </c>
      <c r="BI1378" s="6">
        <v>5.15</v>
      </c>
      <c r="BJ1378" s="136">
        <v>5786</v>
      </c>
      <c r="BK1378" s="136">
        <v>406</v>
      </c>
      <c r="BL1378" s="136">
        <v>42</v>
      </c>
      <c r="BM1378" s="136">
        <v>5338</v>
      </c>
      <c r="BN1378" s="238">
        <v>61279</v>
      </c>
      <c r="BO1378" s="136">
        <v>12513</v>
      </c>
      <c r="BP1378" s="136">
        <v>16177.8477</v>
      </c>
      <c r="BQ1378" s="136">
        <v>6593.2802000000001</v>
      </c>
      <c r="BR1378" s="136">
        <v>52305</v>
      </c>
      <c r="BS1378" s="136">
        <v>6998.3001999999997</v>
      </c>
      <c r="BT1378" s="136">
        <v>1735.6636000000001</v>
      </c>
      <c r="BU1378" s="136">
        <v>12460</v>
      </c>
    </row>
    <row r="1379" spans="1:73">
      <c r="A1379" s="4" t="s">
        <v>70</v>
      </c>
      <c r="B1379" s="137">
        <v>1</v>
      </c>
      <c r="C1379" s="137">
        <v>2007</v>
      </c>
      <c r="D1379" s="190">
        <v>4672840</v>
      </c>
      <c r="E1379" s="141">
        <v>2089127</v>
      </c>
      <c r="F1379" s="141">
        <v>86485</v>
      </c>
      <c r="G1379" s="191">
        <v>4</v>
      </c>
      <c r="H1379" s="211">
        <v>20.400700000000001</v>
      </c>
      <c r="I1379" s="211">
        <v>11.43515</v>
      </c>
      <c r="J1379" s="211">
        <v>4.807334</v>
      </c>
      <c r="K1379" s="145">
        <v>169689</v>
      </c>
      <c r="L1379" s="198">
        <v>53</v>
      </c>
      <c r="M1379" s="199">
        <v>4.4000000000000004</v>
      </c>
      <c r="N1379" s="140">
        <v>152246048</v>
      </c>
      <c r="O1379" s="145">
        <v>81170</v>
      </c>
      <c r="P1379" s="145">
        <v>43035</v>
      </c>
      <c r="Q1379" s="145">
        <v>18458</v>
      </c>
      <c r="R1379" s="145">
        <v>545955</v>
      </c>
      <c r="S1379" s="145">
        <v>220917</v>
      </c>
      <c r="T1379" s="145">
        <v>190</v>
      </c>
      <c r="U1379" s="145">
        <v>215</v>
      </c>
      <c r="V1379" s="145">
        <v>245</v>
      </c>
      <c r="W1379" s="145">
        <v>155</v>
      </c>
      <c r="X1379" s="145">
        <v>284</v>
      </c>
      <c r="Y1379" s="145">
        <v>408</v>
      </c>
      <c r="Z1379" s="145">
        <v>518</v>
      </c>
      <c r="AA1379" s="136">
        <f>ROUND((T1379+X1379)-MAX(0.3*(T1379-134-417),0),0)</f>
        <v>474</v>
      </c>
      <c r="AB1379" s="136">
        <f>ROUND((U1379+Y1379)-MAX(0.3*(U1379-134-417),0),0)</f>
        <v>623</v>
      </c>
      <c r="AC1379" s="136">
        <f>ROUND((V1379+Z1379)-MAX(0.3*(V1379-139-417),0),0)</f>
        <v>763</v>
      </c>
      <c r="AD1379" s="203">
        <v>8958.75</v>
      </c>
      <c r="AE1379" s="136">
        <v>623</v>
      </c>
      <c r="AF1379" s="136">
        <v>0</v>
      </c>
      <c r="AG1379" s="136">
        <v>623</v>
      </c>
      <c r="AH1379" s="136">
        <f>ROUND((AG1379+W1379)-MAX(0.3*(AG1379-134-417),0),0)</f>
        <v>756</v>
      </c>
      <c r="AI1379" s="203">
        <v>662</v>
      </c>
      <c r="AJ1379" s="204">
        <v>14.5</v>
      </c>
      <c r="AK1379" s="136">
        <v>0</v>
      </c>
      <c r="AL1379" s="136">
        <v>62</v>
      </c>
      <c r="AM1379" s="136">
        <v>43</v>
      </c>
      <c r="AN1379" s="6">
        <f>ROUND(AL1379/(AL1379+AM1379),2)</f>
        <v>0.59</v>
      </c>
      <c r="AO1379" s="136">
        <v>22</v>
      </c>
      <c r="AP1379" s="136">
        <v>13</v>
      </c>
      <c r="AQ1379" s="6">
        <f>ROUND(AO1379/(AO1379+AP1379),2)</f>
        <v>0.63</v>
      </c>
      <c r="AR1379" s="149">
        <v>7.6499999999999999E-2</v>
      </c>
      <c r="AS1379" s="149">
        <v>0.34</v>
      </c>
      <c r="AT1379" s="149">
        <v>0.4</v>
      </c>
      <c r="AU1379" s="149">
        <v>0.4</v>
      </c>
      <c r="AV1379" s="136">
        <v>428</v>
      </c>
      <c r="AW1379" s="136">
        <v>2853</v>
      </c>
      <c r="AX1379" s="136">
        <v>4716</v>
      </c>
      <c r="AY1379" s="136">
        <v>4716</v>
      </c>
      <c r="AZ1379" s="149">
        <v>7.6499999999999999E-2</v>
      </c>
      <c r="BA1379" s="149">
        <v>0.1598</v>
      </c>
      <c r="BB1379" s="149">
        <v>0.21060000000000001</v>
      </c>
      <c r="BC1379" s="149">
        <v>0.21060000000000001</v>
      </c>
      <c r="BD1379" s="138">
        <v>0</v>
      </c>
      <c r="BE1379" s="138"/>
      <c r="BF1379" s="138"/>
      <c r="BG1379" s="136">
        <v>0</v>
      </c>
      <c r="BH1379" s="6">
        <v>5.85</v>
      </c>
      <c r="BI1379" s="6">
        <v>5.85</v>
      </c>
      <c r="BJ1379" s="136">
        <v>165521</v>
      </c>
      <c r="BK1379" s="136">
        <v>15577</v>
      </c>
      <c r="BL1379" s="136">
        <v>894</v>
      </c>
      <c r="BM1379" s="136">
        <v>149050</v>
      </c>
      <c r="BN1379" s="238">
        <v>719397</v>
      </c>
      <c r="BO1379" s="136">
        <v>126280</v>
      </c>
      <c r="BP1379" s="136">
        <v>296568.82</v>
      </c>
      <c r="BQ1379" s="136">
        <v>54075.285600000003</v>
      </c>
      <c r="BR1379" s="136">
        <v>577930</v>
      </c>
      <c r="BS1379" s="136">
        <v>145455.12659999999</v>
      </c>
      <c r="BT1379" s="136">
        <v>17014.058799999999</v>
      </c>
      <c r="BU1379" s="136">
        <v>196408</v>
      </c>
    </row>
    <row r="1380" spans="1:73">
      <c r="A1380" s="4" t="s">
        <v>71</v>
      </c>
      <c r="B1380" s="137">
        <v>2</v>
      </c>
      <c r="C1380" s="137">
        <v>2007</v>
      </c>
      <c r="D1380" s="190">
        <v>680300</v>
      </c>
      <c r="E1380" s="141">
        <v>328579</v>
      </c>
      <c r="F1380" s="141">
        <v>22206</v>
      </c>
      <c r="G1380" s="191">
        <v>6.3</v>
      </c>
      <c r="H1380" s="211">
        <v>22.27591</v>
      </c>
      <c r="I1380" s="211">
        <v>11.18572</v>
      </c>
      <c r="J1380" s="211">
        <v>2.6453709999999999</v>
      </c>
      <c r="K1380" s="145">
        <v>49194</v>
      </c>
      <c r="L1380" s="198">
        <v>10</v>
      </c>
      <c r="M1380" s="199">
        <v>4.9000000000000004</v>
      </c>
      <c r="N1380" s="140">
        <v>29744447</v>
      </c>
      <c r="O1380" s="145">
        <v>19142</v>
      </c>
      <c r="P1380" s="145">
        <v>8589</v>
      </c>
      <c r="Q1380" s="145">
        <v>3248</v>
      </c>
      <c r="R1380" s="145">
        <v>56181</v>
      </c>
      <c r="S1380" s="145">
        <v>21318</v>
      </c>
      <c r="T1380" s="145">
        <v>821</v>
      </c>
      <c r="U1380" s="145">
        <v>923</v>
      </c>
      <c r="V1380" s="145">
        <v>1025</v>
      </c>
      <c r="W1380" s="145">
        <v>183</v>
      </c>
      <c r="X1380" s="145">
        <v>336</v>
      </c>
      <c r="Y1380" s="145">
        <v>482</v>
      </c>
      <c r="Z1380" s="145">
        <v>612</v>
      </c>
      <c r="AA1380" s="136">
        <f>ROUND((T1380+X1380)-MAX(0.3*(T1380-229-666),0),0)</f>
        <v>1157</v>
      </c>
      <c r="AB1380" s="136">
        <f>ROUND((U1380+Y1380)-MAX(0.3*(U1380-229-666),0),0)</f>
        <v>1397</v>
      </c>
      <c r="AC1380" s="136">
        <f>ROUND((V1380+Z1380)-MAX(0.3*(V1380-229-666),0),0)</f>
        <v>1598</v>
      </c>
      <c r="AD1380" s="203">
        <v>1011.4166666666666</v>
      </c>
      <c r="AE1380" s="136">
        <v>623</v>
      </c>
      <c r="AF1380" s="136">
        <v>362</v>
      </c>
      <c r="AG1380" s="136">
        <f>SUM(AE1380+AF1380)</f>
        <v>985</v>
      </c>
      <c r="AH1380" s="136">
        <f>ROUND((AG1380+W1380)-MAX(0.3*(AG1380-229-666),0),0)</f>
        <v>1141</v>
      </c>
      <c r="AI1380" s="203">
        <v>51</v>
      </c>
      <c r="AJ1380" s="204">
        <v>7.6</v>
      </c>
      <c r="AK1380" s="136">
        <v>0</v>
      </c>
      <c r="AL1380" s="136">
        <v>17</v>
      </c>
      <c r="AM1380" s="136">
        <v>23</v>
      </c>
      <c r="AN1380" s="6">
        <f>ROUND(AL1380/(AL1380+AM1380),2)</f>
        <v>0.43</v>
      </c>
      <c r="AO1380" s="136">
        <v>9</v>
      </c>
      <c r="AP1380" s="136">
        <v>11</v>
      </c>
      <c r="AQ1380" s="6">
        <f>ROUND(AO1380/(AO1380+AP1380),2)</f>
        <v>0.45</v>
      </c>
      <c r="AR1380" s="149">
        <v>7.6499999999999999E-2</v>
      </c>
      <c r="AS1380" s="149">
        <v>0.34</v>
      </c>
      <c r="AT1380" s="149">
        <v>0.4</v>
      </c>
      <c r="AU1380" s="149">
        <v>0.4</v>
      </c>
      <c r="AV1380" s="136">
        <v>428</v>
      </c>
      <c r="AW1380" s="136">
        <v>2853</v>
      </c>
      <c r="AX1380" s="136">
        <v>4716</v>
      </c>
      <c r="AY1380" s="136">
        <v>4716</v>
      </c>
      <c r="AZ1380" s="149">
        <v>7.6499999999999999E-2</v>
      </c>
      <c r="BA1380" s="149">
        <v>0.1598</v>
      </c>
      <c r="BB1380" s="149">
        <v>0.21060000000000001</v>
      </c>
      <c r="BC1380" s="149">
        <v>0.21060000000000001</v>
      </c>
      <c r="BD1380" s="138">
        <v>0</v>
      </c>
      <c r="BE1380" s="138"/>
      <c r="BF1380" s="138"/>
      <c r="BG1380" s="136">
        <v>0</v>
      </c>
      <c r="BH1380" s="6">
        <v>5.85</v>
      </c>
      <c r="BI1380" s="6">
        <v>7.15</v>
      </c>
      <c r="BJ1380" s="136">
        <v>11440</v>
      </c>
      <c r="BK1380" s="136">
        <v>2062</v>
      </c>
      <c r="BL1380" s="136">
        <v>94</v>
      </c>
      <c r="BM1380" s="136">
        <v>9284</v>
      </c>
      <c r="BN1380" s="238">
        <v>96217</v>
      </c>
      <c r="BO1380" s="136">
        <v>25205</v>
      </c>
      <c r="BP1380" s="136">
        <v>28707.393199999999</v>
      </c>
      <c r="BQ1380" s="136">
        <v>6416.4534000000003</v>
      </c>
      <c r="BR1380" s="136">
        <v>53233</v>
      </c>
      <c r="BS1380" s="136">
        <v>10319.0047</v>
      </c>
      <c r="BT1380" s="136">
        <v>1591.4429</v>
      </c>
      <c r="BU1380" s="136">
        <v>14250</v>
      </c>
    </row>
    <row r="1381" spans="1:73">
      <c r="A1381" s="4" t="s">
        <v>72</v>
      </c>
      <c r="B1381" s="137">
        <v>3</v>
      </c>
      <c r="C1381" s="137">
        <v>2007</v>
      </c>
      <c r="D1381" s="190">
        <v>6167681</v>
      </c>
      <c r="E1381" s="141">
        <v>2917117</v>
      </c>
      <c r="F1381" s="141">
        <v>116899</v>
      </c>
      <c r="G1381" s="191">
        <v>3.9</v>
      </c>
      <c r="H1381" s="211">
        <v>20.826270000000001</v>
      </c>
      <c r="I1381" s="211">
        <v>13.891529999999999</v>
      </c>
      <c r="J1381" s="211">
        <v>5.2387670000000002</v>
      </c>
      <c r="K1381" s="145">
        <v>262380</v>
      </c>
      <c r="L1381" s="198">
        <v>173</v>
      </c>
      <c r="M1381" s="199">
        <v>9.6999999999999993</v>
      </c>
      <c r="N1381" s="140">
        <v>220503346</v>
      </c>
      <c r="O1381" s="145">
        <v>520507</v>
      </c>
      <c r="P1381" s="145">
        <v>78111</v>
      </c>
      <c r="Q1381" s="145">
        <v>36247</v>
      </c>
      <c r="R1381" s="145">
        <v>544688</v>
      </c>
      <c r="S1381" s="145">
        <v>222304</v>
      </c>
      <c r="T1381" s="145">
        <v>275</v>
      </c>
      <c r="U1381" s="145">
        <v>347</v>
      </c>
      <c r="V1381" s="145">
        <v>418</v>
      </c>
      <c r="W1381" s="145">
        <v>155</v>
      </c>
      <c r="X1381" s="145">
        <v>284</v>
      </c>
      <c r="Y1381" s="145">
        <v>408</v>
      </c>
      <c r="Z1381" s="145">
        <v>518</v>
      </c>
      <c r="AA1381" s="136">
        <f>ROUND((T1381+X1381)-MAX(0.3*(T1381-134-417),0),0)</f>
        <v>559</v>
      </c>
      <c r="AB1381" s="136">
        <f>ROUND((U1381+Y1381)-MAX(0.3*(U1381-134-417),0),0)</f>
        <v>755</v>
      </c>
      <c r="AC1381" s="136">
        <f>ROUND((V1381+Z1381)-MAX(0.3*(V1381-139-417),0),0)</f>
        <v>936</v>
      </c>
      <c r="AD1381" s="203">
        <v>17827.75</v>
      </c>
      <c r="AE1381" s="136">
        <v>623</v>
      </c>
      <c r="AF1381" s="136">
        <v>0</v>
      </c>
      <c r="AG1381" s="136">
        <f>SUM(AE1381+AF1381)</f>
        <v>623</v>
      </c>
      <c r="AH1381" s="136">
        <f>ROUND((AG1381+W1381)-MAX(0.3*(AG1381-134-417),0),0)</f>
        <v>756</v>
      </c>
      <c r="AI1381" s="203">
        <v>912</v>
      </c>
      <c r="AJ1381" s="204">
        <v>14.3</v>
      </c>
      <c r="AK1381" s="136">
        <v>1</v>
      </c>
      <c r="AL1381" s="136">
        <v>27</v>
      </c>
      <c r="AM1381" s="136">
        <v>33</v>
      </c>
      <c r="AN1381" s="6">
        <f>ROUND(AL1381/(AL1381+AM1381),2)</f>
        <v>0.45</v>
      </c>
      <c r="AO1381" s="136">
        <v>13</v>
      </c>
      <c r="AP1381" s="136">
        <v>17</v>
      </c>
      <c r="AQ1381" s="6">
        <f>ROUND(AO1381/(AO1381+AP1381),2)</f>
        <v>0.43</v>
      </c>
      <c r="AR1381" s="149">
        <v>7.6499999999999999E-2</v>
      </c>
      <c r="AS1381" s="149">
        <v>0.34</v>
      </c>
      <c r="AT1381" s="149">
        <v>0.4</v>
      </c>
      <c r="AU1381" s="149">
        <v>0.4</v>
      </c>
      <c r="AV1381" s="136">
        <v>428</v>
      </c>
      <c r="AW1381" s="136">
        <v>2853</v>
      </c>
      <c r="AX1381" s="136">
        <v>4716</v>
      </c>
      <c r="AY1381" s="136">
        <v>4716</v>
      </c>
      <c r="AZ1381" s="149">
        <v>7.6499999999999999E-2</v>
      </c>
      <c r="BA1381" s="149">
        <v>0.1598</v>
      </c>
      <c r="BB1381" s="149">
        <v>0.21060000000000001</v>
      </c>
      <c r="BC1381" s="149">
        <v>0.21060000000000001</v>
      </c>
      <c r="BD1381" s="138">
        <v>0</v>
      </c>
      <c r="BE1381" s="138"/>
      <c r="BF1381" s="138"/>
      <c r="BG1381" s="136">
        <v>0</v>
      </c>
      <c r="BH1381" s="6">
        <v>5.85</v>
      </c>
      <c r="BI1381" s="6">
        <v>6.75</v>
      </c>
      <c r="BJ1381" s="136">
        <v>100724</v>
      </c>
      <c r="BK1381" s="136">
        <v>13561</v>
      </c>
      <c r="BL1381" s="136">
        <v>825</v>
      </c>
      <c r="BM1381" s="136">
        <v>86338</v>
      </c>
      <c r="BN1381" s="238">
        <v>1097241</v>
      </c>
      <c r="BO1381" s="136">
        <v>186470</v>
      </c>
      <c r="BP1381" s="136">
        <v>341607.32319999998</v>
      </c>
      <c r="BQ1381" s="136">
        <v>68653.205600000001</v>
      </c>
      <c r="BR1381" s="136">
        <v>633312</v>
      </c>
      <c r="BS1381" s="136">
        <v>146397.9086</v>
      </c>
      <c r="BT1381" s="136">
        <v>21471.675599999999</v>
      </c>
      <c r="BU1381" s="136">
        <v>210085</v>
      </c>
    </row>
    <row r="1382" spans="1:73">
      <c r="A1382" s="4" t="s">
        <v>73</v>
      </c>
      <c r="B1382" s="137">
        <v>4</v>
      </c>
      <c r="C1382" s="137">
        <v>2007</v>
      </c>
      <c r="D1382" s="190">
        <v>2848650</v>
      </c>
      <c r="E1382" s="141">
        <v>1296572</v>
      </c>
      <c r="F1382" s="141">
        <v>72712</v>
      </c>
      <c r="G1382" s="191">
        <v>5.3</v>
      </c>
      <c r="H1382" s="211">
        <v>31.719349999999999</v>
      </c>
      <c r="I1382" s="211">
        <v>16.179680000000001</v>
      </c>
      <c r="J1382" s="211">
        <v>4.0950689999999996</v>
      </c>
      <c r="K1382" s="145">
        <v>103592</v>
      </c>
      <c r="L1382" s="198">
        <v>27</v>
      </c>
      <c r="M1382" s="199">
        <v>3.5</v>
      </c>
      <c r="N1382" s="140">
        <v>88227922</v>
      </c>
      <c r="O1382" s="145">
        <v>46802</v>
      </c>
      <c r="P1382" s="145">
        <v>19460</v>
      </c>
      <c r="Q1382" s="145">
        <v>8598</v>
      </c>
      <c r="R1382" s="145">
        <v>379768</v>
      </c>
      <c r="S1382" s="145">
        <v>158087</v>
      </c>
      <c r="T1382" s="145">
        <v>162</v>
      </c>
      <c r="U1382" s="145">
        <v>204</v>
      </c>
      <c r="V1382" s="145">
        <v>247</v>
      </c>
      <c r="W1382" s="145">
        <v>155</v>
      </c>
      <c r="X1382" s="145">
        <v>284</v>
      </c>
      <c r="Y1382" s="145">
        <v>408</v>
      </c>
      <c r="Z1382" s="145">
        <v>518</v>
      </c>
      <c r="AA1382" s="136">
        <f>ROUND((T1382+X1382)-MAX(0.3*(T1382-134-417),0),0)</f>
        <v>446</v>
      </c>
      <c r="AB1382" s="136">
        <f>ROUND((U1382+Y1382)-MAX(0.3*(U1382-134-417),0),0)</f>
        <v>612</v>
      </c>
      <c r="AC1382" s="136">
        <f>ROUND((V1382+Z1382)-MAX(0.3*(V1382-139-417),0),0)</f>
        <v>765</v>
      </c>
      <c r="AD1382" s="203">
        <v>3911.5833333333335</v>
      </c>
      <c r="AE1382" s="136">
        <v>623</v>
      </c>
      <c r="AF1382" s="136">
        <v>0</v>
      </c>
      <c r="AG1382" s="136">
        <f>SUM(AE1382+AF1382)</f>
        <v>623</v>
      </c>
      <c r="AH1382" s="136">
        <f>ROUND((AG1382+W1382)-MAX(0.3*(AG1382-134-417),0),0)</f>
        <v>756</v>
      </c>
      <c r="AI1382" s="203">
        <v>387</v>
      </c>
      <c r="AJ1382" s="204">
        <v>13.8</v>
      </c>
      <c r="AK1382" s="136">
        <v>1</v>
      </c>
      <c r="AL1382" s="136">
        <v>75</v>
      </c>
      <c r="AM1382" s="136">
        <v>25</v>
      </c>
      <c r="AN1382" s="6">
        <f>ROUND(AL1382/(AL1382+AM1382),2)</f>
        <v>0.75</v>
      </c>
      <c r="AO1382" s="136">
        <v>27</v>
      </c>
      <c r="AP1382" s="136">
        <v>8</v>
      </c>
      <c r="AQ1382" s="6">
        <f>ROUND(AO1382/(AO1382+AP1382),2)</f>
        <v>0.77</v>
      </c>
      <c r="AR1382" s="149">
        <v>7.6499999999999999E-2</v>
      </c>
      <c r="AS1382" s="149">
        <v>0.34</v>
      </c>
      <c r="AT1382" s="149">
        <v>0.4</v>
      </c>
      <c r="AU1382" s="149">
        <v>0.4</v>
      </c>
      <c r="AV1382" s="136">
        <v>428</v>
      </c>
      <c r="AW1382" s="136">
        <v>2853</v>
      </c>
      <c r="AX1382" s="136">
        <v>4716</v>
      </c>
      <c r="AY1382" s="136">
        <v>4716</v>
      </c>
      <c r="AZ1382" s="149">
        <v>7.6499999999999999E-2</v>
      </c>
      <c r="BA1382" s="149">
        <v>0.1598</v>
      </c>
      <c r="BB1382" s="149">
        <v>0.21060000000000001</v>
      </c>
      <c r="BC1382" s="149">
        <v>0.21060000000000001</v>
      </c>
      <c r="BD1382" s="138">
        <v>0</v>
      </c>
      <c r="BE1382" s="138"/>
      <c r="BF1382" s="138"/>
      <c r="BG1382" s="136">
        <v>0</v>
      </c>
      <c r="BH1382" s="6">
        <v>5.85</v>
      </c>
      <c r="BI1382" s="6">
        <v>6.25</v>
      </c>
      <c r="BJ1382" s="136">
        <v>95802</v>
      </c>
      <c r="BK1382" s="136">
        <v>8529</v>
      </c>
      <c r="BL1382" s="136">
        <v>754</v>
      </c>
      <c r="BM1382" s="136">
        <v>86519</v>
      </c>
      <c r="BN1382" s="238">
        <v>619731</v>
      </c>
      <c r="BO1382" s="136">
        <v>84457</v>
      </c>
      <c r="BP1382" s="136">
        <v>190980.7261</v>
      </c>
      <c r="BQ1382" s="136">
        <v>35428.945800000001</v>
      </c>
      <c r="BR1382" s="136">
        <v>347596</v>
      </c>
      <c r="BS1382" s="136">
        <v>107512.1253</v>
      </c>
      <c r="BT1382" s="136">
        <v>13741.102800000001</v>
      </c>
      <c r="BU1382" s="136">
        <v>147241</v>
      </c>
    </row>
    <row r="1383" spans="1:73">
      <c r="A1383" s="4" t="s">
        <v>74</v>
      </c>
      <c r="B1383" s="137">
        <v>5</v>
      </c>
      <c r="C1383" s="137">
        <v>2007</v>
      </c>
      <c r="D1383" s="190">
        <v>36250311</v>
      </c>
      <c r="E1383" s="141">
        <v>16931590</v>
      </c>
      <c r="F1383" s="141">
        <v>961490</v>
      </c>
      <c r="G1383" s="191">
        <v>5.4</v>
      </c>
      <c r="H1383" s="211">
        <v>23.39367</v>
      </c>
      <c r="I1383" s="211">
        <v>12.67024</v>
      </c>
      <c r="J1383" s="211">
        <v>3.6523910000000002</v>
      </c>
      <c r="K1383" s="145">
        <v>1949059</v>
      </c>
      <c r="L1383" s="198">
        <v>681</v>
      </c>
      <c r="M1383" s="199">
        <v>6.9</v>
      </c>
      <c r="N1383" s="140">
        <v>1583851546</v>
      </c>
      <c r="O1383" s="145">
        <v>2568926</v>
      </c>
      <c r="P1383" s="145">
        <v>1158811</v>
      </c>
      <c r="Q1383" s="145">
        <v>471955</v>
      </c>
      <c r="R1383" s="145">
        <v>2048185</v>
      </c>
      <c r="S1383" s="145">
        <v>827258</v>
      </c>
      <c r="T1383" s="145">
        <v>584</v>
      </c>
      <c r="U1383" s="145">
        <v>723</v>
      </c>
      <c r="V1383" s="145">
        <v>862</v>
      </c>
      <c r="W1383" s="145">
        <v>155</v>
      </c>
      <c r="X1383" s="145">
        <v>284</v>
      </c>
      <c r="Y1383" s="145">
        <v>408</v>
      </c>
      <c r="Z1383" s="145">
        <v>518</v>
      </c>
      <c r="AA1383" s="136">
        <f>ROUND((T1383+X1383)-MAX(0.3*(T1383-134-417),0),0)</f>
        <v>858</v>
      </c>
      <c r="AB1383" s="136">
        <f>ROUND((U1383+Y1383)-MAX(0.3*(U1383-134-417),0),0)</f>
        <v>1079</v>
      </c>
      <c r="AC1383" s="136">
        <f>ROUND((V1383+Z1383)-MAX(0.3*(V1383-139-417),0),0)</f>
        <v>1288</v>
      </c>
      <c r="AD1383" s="203">
        <v>220316.25</v>
      </c>
      <c r="AE1383" s="136">
        <v>623</v>
      </c>
      <c r="AF1383" s="136">
        <v>233</v>
      </c>
      <c r="AG1383" s="136">
        <f>SUM(AE1383+AF1383)</f>
        <v>856</v>
      </c>
      <c r="AH1383" s="136">
        <f>ROUND((AG1383+W1383)-MAX(0.3*(AG1383-134-417),0),0)</f>
        <v>920</v>
      </c>
      <c r="AI1383" s="203">
        <v>4589</v>
      </c>
      <c r="AJ1383" s="204">
        <v>12.7</v>
      </c>
      <c r="AK1383" s="136">
        <v>0</v>
      </c>
      <c r="AL1383" s="136">
        <v>48</v>
      </c>
      <c r="AM1383" s="136">
        <v>32</v>
      </c>
      <c r="AN1383" s="6">
        <f>ROUND(AL1383/(AL1383+AM1383),2)</f>
        <v>0.6</v>
      </c>
      <c r="AO1383" s="136">
        <v>25</v>
      </c>
      <c r="AP1383" s="136">
        <v>15</v>
      </c>
      <c r="AQ1383" s="6">
        <f>ROUND(AO1383/(AO1383+AP1383),2)</f>
        <v>0.63</v>
      </c>
      <c r="AR1383" s="149">
        <v>7.6499999999999999E-2</v>
      </c>
      <c r="AS1383" s="149">
        <v>0.34</v>
      </c>
      <c r="AT1383" s="149">
        <v>0.4</v>
      </c>
      <c r="AU1383" s="149">
        <v>0.4</v>
      </c>
      <c r="AV1383" s="136">
        <v>428</v>
      </c>
      <c r="AW1383" s="136">
        <v>2853</v>
      </c>
      <c r="AX1383" s="136">
        <v>4716</v>
      </c>
      <c r="AY1383" s="136">
        <v>4716</v>
      </c>
      <c r="AZ1383" s="149">
        <v>7.6499999999999999E-2</v>
      </c>
      <c r="BA1383" s="149">
        <v>0.1598</v>
      </c>
      <c r="BB1383" s="149">
        <v>0.21060000000000001</v>
      </c>
      <c r="BC1383" s="149">
        <v>0.21060000000000001</v>
      </c>
      <c r="BD1383" s="138">
        <v>0</v>
      </c>
      <c r="BE1383" s="138"/>
      <c r="BF1383" s="138"/>
      <c r="BG1383" s="136">
        <v>0</v>
      </c>
      <c r="BH1383" s="6">
        <v>5.85</v>
      </c>
      <c r="BI1383" s="6">
        <v>7.5</v>
      </c>
      <c r="BJ1383" s="136">
        <v>1247231</v>
      </c>
      <c r="BK1383" s="136">
        <v>365340</v>
      </c>
      <c r="BL1383" s="136">
        <v>20875</v>
      </c>
      <c r="BM1383" s="136">
        <v>861016</v>
      </c>
      <c r="BN1383" s="238">
        <v>8103655</v>
      </c>
      <c r="BO1383" s="136">
        <v>1378794</v>
      </c>
      <c r="BP1383" s="136">
        <v>1817194.5118</v>
      </c>
      <c r="BQ1383" s="136">
        <v>390085.397</v>
      </c>
      <c r="BR1383" s="136">
        <v>2987912</v>
      </c>
      <c r="BS1383" s="136">
        <v>774319.94539999997</v>
      </c>
      <c r="BT1383" s="136">
        <v>124028.70389999999</v>
      </c>
      <c r="BU1383" s="136">
        <v>1027993</v>
      </c>
    </row>
    <row r="1384" spans="1:73">
      <c r="A1384" s="4" t="s">
        <v>75</v>
      </c>
      <c r="B1384" s="137">
        <v>6</v>
      </c>
      <c r="C1384" s="137">
        <v>2007</v>
      </c>
      <c r="D1384" s="190">
        <v>4803868</v>
      </c>
      <c r="E1384" s="141">
        <v>2565218</v>
      </c>
      <c r="F1384" s="141">
        <v>99459</v>
      </c>
      <c r="G1384" s="191">
        <v>3.7</v>
      </c>
      <c r="H1384" s="211">
        <v>18.956589999999998</v>
      </c>
      <c r="I1384" s="211">
        <v>12.494719999999999</v>
      </c>
      <c r="J1384" s="211">
        <v>5.6950060000000002</v>
      </c>
      <c r="K1384" s="145">
        <v>244349</v>
      </c>
      <c r="L1384" s="198">
        <v>108</v>
      </c>
      <c r="M1384" s="199">
        <v>8.6</v>
      </c>
      <c r="N1384" s="140">
        <v>201743269</v>
      </c>
      <c r="O1384" s="145">
        <v>449848</v>
      </c>
      <c r="P1384" s="145">
        <v>27540</v>
      </c>
      <c r="Q1384" s="145">
        <v>10979</v>
      </c>
      <c r="R1384" s="145">
        <v>250704</v>
      </c>
      <c r="S1384" s="145">
        <v>106899</v>
      </c>
      <c r="T1384" s="145">
        <v>280</v>
      </c>
      <c r="U1384" s="145">
        <v>356</v>
      </c>
      <c r="V1384" s="145">
        <v>432</v>
      </c>
      <c r="W1384" s="145">
        <v>155</v>
      </c>
      <c r="X1384" s="145">
        <v>284</v>
      </c>
      <c r="Y1384" s="145">
        <v>408</v>
      </c>
      <c r="Z1384" s="145">
        <v>518</v>
      </c>
      <c r="AA1384" s="136">
        <f>ROUND((T1384+X1384)-MAX(0.3*(T1384-134-417),0),0)</f>
        <v>564</v>
      </c>
      <c r="AB1384" s="136">
        <f>ROUND((U1384+Y1384)-MAX(0.3*(U1384-134-417),0),0)</f>
        <v>764</v>
      </c>
      <c r="AC1384" s="136">
        <f>ROUND((V1384+Z1384)-MAX(0.3*(V1384-139-417),0),0)</f>
        <v>950</v>
      </c>
      <c r="AD1384" s="203">
        <v>4738.5</v>
      </c>
      <c r="AE1384" s="136">
        <v>623</v>
      </c>
      <c r="AF1384" s="136">
        <v>25</v>
      </c>
      <c r="AG1384" s="136">
        <f>SUM(AE1384+AF1384)</f>
        <v>648</v>
      </c>
      <c r="AH1384" s="136">
        <f>ROUND((AG1384+W1384)-MAX(0.3*(AG1384-134-417),0),0)</f>
        <v>774</v>
      </c>
      <c r="AI1384" s="203">
        <v>478</v>
      </c>
      <c r="AJ1384" s="204">
        <v>9.8000000000000007</v>
      </c>
      <c r="AK1384" s="136">
        <v>1</v>
      </c>
      <c r="AL1384" s="136">
        <v>40</v>
      </c>
      <c r="AM1384" s="136">
        <v>25</v>
      </c>
      <c r="AN1384" s="6">
        <f>ROUND(AL1384/(AL1384+AM1384),2)</f>
        <v>0.62</v>
      </c>
      <c r="AO1384" s="136">
        <v>20</v>
      </c>
      <c r="AP1384" s="136">
        <v>15</v>
      </c>
      <c r="AQ1384" s="6">
        <f>ROUND(AO1384/(AO1384+AP1384),2)</f>
        <v>0.56999999999999995</v>
      </c>
      <c r="AR1384" s="149">
        <v>7.6499999999999999E-2</v>
      </c>
      <c r="AS1384" s="149">
        <v>0.34</v>
      </c>
      <c r="AT1384" s="149">
        <v>0.4</v>
      </c>
      <c r="AU1384" s="149">
        <v>0.4</v>
      </c>
      <c r="AV1384" s="136">
        <v>428</v>
      </c>
      <c r="AW1384" s="136">
        <v>2853</v>
      </c>
      <c r="AX1384" s="136">
        <v>4716</v>
      </c>
      <c r="AY1384" s="136">
        <v>4716</v>
      </c>
      <c r="AZ1384" s="149">
        <v>7.6499999999999999E-2</v>
      </c>
      <c r="BA1384" s="149">
        <v>0.1598</v>
      </c>
      <c r="BB1384" s="149">
        <v>0.21060000000000001</v>
      </c>
      <c r="BC1384" s="149">
        <v>0.21060000000000001</v>
      </c>
      <c r="BD1384" s="138">
        <v>0</v>
      </c>
      <c r="BE1384" s="138"/>
      <c r="BF1384" s="138"/>
      <c r="BG1384" s="136">
        <v>0</v>
      </c>
      <c r="BH1384" s="6">
        <v>5.85</v>
      </c>
      <c r="BI1384" s="6">
        <v>6.85</v>
      </c>
      <c r="BJ1384" s="136">
        <v>58497</v>
      </c>
      <c r="BK1384" s="136">
        <v>8764</v>
      </c>
      <c r="BL1384" s="136">
        <v>514</v>
      </c>
      <c r="BM1384" s="136">
        <v>49219</v>
      </c>
      <c r="BN1384" s="238">
        <v>405042</v>
      </c>
      <c r="BO1384" s="136">
        <v>91062</v>
      </c>
      <c r="BP1384" s="136">
        <v>160988.3328</v>
      </c>
      <c r="BQ1384" s="136">
        <v>34310.743199999997</v>
      </c>
      <c r="BR1384" s="136">
        <v>364749</v>
      </c>
      <c r="BS1384" s="136">
        <v>60999.284399999997</v>
      </c>
      <c r="BT1384" s="136">
        <v>9026.5653999999995</v>
      </c>
      <c r="BU1384" s="136">
        <v>90740</v>
      </c>
    </row>
    <row r="1385" spans="1:73">
      <c r="A1385" s="4" t="s">
        <v>76</v>
      </c>
      <c r="B1385" s="137">
        <v>7</v>
      </c>
      <c r="C1385" s="137">
        <v>2007</v>
      </c>
      <c r="D1385" s="190">
        <v>3527270</v>
      </c>
      <c r="E1385" s="141">
        <v>1773159</v>
      </c>
      <c r="F1385" s="141">
        <v>83050</v>
      </c>
      <c r="G1385" s="191">
        <v>4.5</v>
      </c>
      <c r="H1385" s="211">
        <v>18.379629999999999</v>
      </c>
      <c r="I1385" s="211">
        <v>8.9057829999999996</v>
      </c>
      <c r="J1385" s="211">
        <v>3.4730289999999999</v>
      </c>
      <c r="K1385" s="145">
        <v>236036</v>
      </c>
      <c r="L1385" s="198">
        <v>18</v>
      </c>
      <c r="M1385" s="199">
        <v>2.1</v>
      </c>
      <c r="N1385" s="140">
        <v>204296045</v>
      </c>
      <c r="O1385" s="145">
        <v>68455</v>
      </c>
      <c r="P1385" s="145">
        <v>34561</v>
      </c>
      <c r="Q1385" s="145">
        <v>17472</v>
      </c>
      <c r="R1385" s="145">
        <v>212562</v>
      </c>
      <c r="S1385" s="145">
        <v>113187</v>
      </c>
      <c r="T1385" s="145">
        <v>443</v>
      </c>
      <c r="U1385" s="145">
        <v>543</v>
      </c>
      <c r="V1385" s="145">
        <v>639</v>
      </c>
      <c r="W1385" s="145">
        <v>155</v>
      </c>
      <c r="X1385" s="145">
        <v>284</v>
      </c>
      <c r="Y1385" s="145">
        <v>408</v>
      </c>
      <c r="Z1385" s="145">
        <v>518</v>
      </c>
      <c r="AA1385" s="136">
        <f>ROUND((T1385+X1385)-MAX(0.3*(T1385-134-417),0),0)</f>
        <v>727</v>
      </c>
      <c r="AB1385" s="136">
        <f>ROUND((U1385+Y1385)-MAX(0.3*(U1385-134-417),0),0)</f>
        <v>951</v>
      </c>
      <c r="AC1385" s="136">
        <f>ROUND((V1385+Z1385)-MAX(0.3*(V1385-139-417),0),0)</f>
        <v>1132</v>
      </c>
      <c r="AD1385" s="203">
        <v>7960.416666666667</v>
      </c>
      <c r="AE1385" s="136">
        <v>623</v>
      </c>
      <c r="AF1385" s="136">
        <v>168</v>
      </c>
      <c r="AG1385" s="136">
        <f>SUM(AE1385+AF1385)</f>
        <v>791</v>
      </c>
      <c r="AH1385" s="136">
        <f>ROUND((AG1385+W1385)-MAX(0.3*(AG1385-134-417),0),0)</f>
        <v>874</v>
      </c>
      <c r="AI1385" s="203">
        <v>309</v>
      </c>
      <c r="AJ1385" s="204">
        <v>8.9</v>
      </c>
      <c r="AK1385" s="136">
        <v>0</v>
      </c>
      <c r="AL1385" s="136">
        <v>107</v>
      </c>
      <c r="AM1385" s="136">
        <v>44</v>
      </c>
      <c r="AN1385" s="6">
        <f>ROUND(AL1385/(AL1385+AM1385),2)</f>
        <v>0.71</v>
      </c>
      <c r="AO1385" s="136">
        <v>23</v>
      </c>
      <c r="AP1385" s="136">
        <v>13</v>
      </c>
      <c r="AQ1385" s="6">
        <f>ROUND(AO1385/(AO1385+AP1385),2)</f>
        <v>0.64</v>
      </c>
      <c r="AR1385" s="149">
        <v>7.6499999999999999E-2</v>
      </c>
      <c r="AS1385" s="149">
        <v>0.34</v>
      </c>
      <c r="AT1385" s="149">
        <v>0.4</v>
      </c>
      <c r="AU1385" s="149">
        <v>0.4</v>
      </c>
      <c r="AV1385" s="136">
        <v>428</v>
      </c>
      <c r="AW1385" s="136">
        <v>2853</v>
      </c>
      <c r="AX1385" s="136">
        <v>4716</v>
      </c>
      <c r="AY1385" s="136">
        <v>4716</v>
      </c>
      <c r="AZ1385" s="149">
        <v>7.6499999999999999E-2</v>
      </c>
      <c r="BA1385" s="149">
        <v>0.1598</v>
      </c>
      <c r="BB1385" s="149">
        <v>0.21060000000000001</v>
      </c>
      <c r="BC1385" s="149">
        <v>0.21060000000000001</v>
      </c>
      <c r="BD1385" s="138">
        <v>0</v>
      </c>
      <c r="BE1385" s="138"/>
      <c r="BF1385" s="138"/>
      <c r="BG1385" s="136">
        <v>0</v>
      </c>
      <c r="BH1385" s="6">
        <v>5.85</v>
      </c>
      <c r="BI1385" s="6">
        <v>7.65</v>
      </c>
      <c r="BJ1385" s="136">
        <v>54197</v>
      </c>
      <c r="BK1385" s="136">
        <v>6684</v>
      </c>
      <c r="BL1385" s="136">
        <v>456</v>
      </c>
      <c r="BM1385" s="136">
        <v>47057</v>
      </c>
      <c r="BN1385" s="238">
        <v>446115</v>
      </c>
      <c r="BO1385" s="136">
        <v>53205</v>
      </c>
      <c r="BP1385" s="136">
        <v>117582.38250000001</v>
      </c>
      <c r="BQ1385" s="136">
        <v>25363.540199999999</v>
      </c>
      <c r="BR1385" s="136">
        <v>316382</v>
      </c>
      <c r="BS1385" s="136">
        <v>44788.337099999997</v>
      </c>
      <c r="BT1385" s="136">
        <v>4864.1777000000002</v>
      </c>
      <c r="BU1385" s="136">
        <v>59559</v>
      </c>
    </row>
    <row r="1386" spans="1:73">
      <c r="A1386" s="4" t="s">
        <v>77</v>
      </c>
      <c r="B1386" s="137">
        <v>8</v>
      </c>
      <c r="C1386" s="137">
        <v>2007</v>
      </c>
      <c r="D1386" s="190">
        <v>871749</v>
      </c>
      <c r="E1386" s="141">
        <v>428312</v>
      </c>
      <c r="F1386" s="141">
        <v>15261</v>
      </c>
      <c r="G1386" s="191">
        <v>3.4</v>
      </c>
      <c r="H1386" s="211">
        <v>15.252370000000001</v>
      </c>
      <c r="I1386" s="211">
        <v>10.39174</v>
      </c>
      <c r="J1386" s="211">
        <v>4.4551829999999999</v>
      </c>
      <c r="K1386" s="145">
        <v>56381</v>
      </c>
      <c r="L1386" s="198">
        <v>10</v>
      </c>
      <c r="M1386" s="199">
        <v>4.5</v>
      </c>
      <c r="N1386" s="140">
        <v>36468376</v>
      </c>
      <c r="O1386" s="145">
        <v>16775</v>
      </c>
      <c r="P1386" s="145">
        <v>8624</v>
      </c>
      <c r="Q1386" s="145">
        <v>4116</v>
      </c>
      <c r="R1386" s="145">
        <v>67185</v>
      </c>
      <c r="S1386" s="145">
        <v>29116</v>
      </c>
      <c r="T1386" s="145">
        <v>270</v>
      </c>
      <c r="U1386" s="145">
        <v>338</v>
      </c>
      <c r="V1386" s="145">
        <v>407</v>
      </c>
      <c r="W1386" s="145">
        <v>155</v>
      </c>
      <c r="X1386" s="145">
        <v>284</v>
      </c>
      <c r="Y1386" s="145">
        <v>408</v>
      </c>
      <c r="Z1386" s="145">
        <v>518</v>
      </c>
      <c r="AA1386" s="136">
        <f>ROUND((T1386+X1386)-MAX(0.3*(T1386-134-417),0),0)</f>
        <v>554</v>
      </c>
      <c r="AB1386" s="136">
        <f>ROUND((U1386+Y1386)-MAX(0.3*(U1386-134-417),0),0)</f>
        <v>746</v>
      </c>
      <c r="AC1386" s="136">
        <f>ROUND((V1386+Z1386)-MAX(0.3*(V1386-139-417),0),0)</f>
        <v>925</v>
      </c>
      <c r="AD1386" s="203">
        <v>2574.5833333333335</v>
      </c>
      <c r="AE1386" s="136">
        <v>623</v>
      </c>
      <c r="AF1386" s="136">
        <v>0</v>
      </c>
      <c r="AG1386" s="136">
        <f>SUM(AE1386+AF1386)</f>
        <v>623</v>
      </c>
      <c r="AH1386" s="136">
        <f>ROUND((AG1386+W1386)-MAX(0.3*(AG1386-134-417),0),0)</f>
        <v>756</v>
      </c>
      <c r="AI1386" s="203">
        <v>80</v>
      </c>
      <c r="AJ1386" s="204">
        <v>9.3000000000000007</v>
      </c>
      <c r="AK1386" s="136">
        <v>1</v>
      </c>
      <c r="AL1386" s="136">
        <v>19</v>
      </c>
      <c r="AM1386" s="136">
        <v>22</v>
      </c>
      <c r="AN1386" s="6">
        <f>ROUND(AL1386/(AL1386+AM1386),2)</f>
        <v>0.46</v>
      </c>
      <c r="AO1386" s="136">
        <v>13</v>
      </c>
      <c r="AP1386" s="136">
        <v>8</v>
      </c>
      <c r="AQ1386" s="6">
        <f>ROUND(AO1386/(AO1386+AP1386),2)</f>
        <v>0.62</v>
      </c>
      <c r="AR1386" s="149">
        <v>7.6499999999999999E-2</v>
      </c>
      <c r="AS1386" s="149">
        <v>0.34</v>
      </c>
      <c r="AT1386" s="149">
        <v>0.4</v>
      </c>
      <c r="AU1386" s="149">
        <v>0.4</v>
      </c>
      <c r="AV1386" s="136">
        <v>428</v>
      </c>
      <c r="AW1386" s="136">
        <v>2853</v>
      </c>
      <c r="AX1386" s="136">
        <v>4716</v>
      </c>
      <c r="AY1386" s="136">
        <v>4716</v>
      </c>
      <c r="AZ1386" s="149">
        <v>7.6499999999999999E-2</v>
      </c>
      <c r="BA1386" s="149">
        <v>0.1598</v>
      </c>
      <c r="BB1386" s="149">
        <v>0.21060000000000001</v>
      </c>
      <c r="BC1386" s="149">
        <v>0.21060000000000001</v>
      </c>
      <c r="BD1386" s="138">
        <v>0.2</v>
      </c>
      <c r="BE1386" s="138"/>
      <c r="BF1386" s="138"/>
      <c r="BG1386" s="136">
        <v>0</v>
      </c>
      <c r="BH1386" s="6">
        <v>5.85</v>
      </c>
      <c r="BI1386" s="6">
        <v>6.65</v>
      </c>
      <c r="BJ1386" s="136">
        <v>14401</v>
      </c>
      <c r="BK1386" s="136">
        <v>1263</v>
      </c>
      <c r="BL1386" s="136">
        <v>97</v>
      </c>
      <c r="BM1386" s="136">
        <v>13041</v>
      </c>
      <c r="BN1386" s="238">
        <v>147005</v>
      </c>
      <c r="BO1386" s="136">
        <v>20426</v>
      </c>
      <c r="BP1386" s="136">
        <v>35398.564400000003</v>
      </c>
      <c r="BQ1386" s="136">
        <v>5993.7656999999999</v>
      </c>
      <c r="BR1386" s="136">
        <v>85672</v>
      </c>
      <c r="BS1386" s="136">
        <v>17708.5435</v>
      </c>
      <c r="BT1386" s="136">
        <v>2162.0581999999999</v>
      </c>
      <c r="BU1386" s="136">
        <v>28910</v>
      </c>
    </row>
    <row r="1387" spans="1:73">
      <c r="A1387" s="4" t="s">
        <v>78</v>
      </c>
      <c r="B1387" s="137">
        <v>9</v>
      </c>
      <c r="C1387" s="137">
        <v>2007</v>
      </c>
      <c r="D1387" s="190">
        <v>574404</v>
      </c>
      <c r="E1387" s="141">
        <v>304426</v>
      </c>
      <c r="F1387" s="141">
        <v>17811</v>
      </c>
      <c r="G1387" s="191">
        <v>5.5</v>
      </c>
      <c r="H1387" s="211">
        <v>19.779599999999999</v>
      </c>
      <c r="I1387" s="211">
        <v>13.29519</v>
      </c>
      <c r="J1387" s="211">
        <v>3.377764</v>
      </c>
      <c r="K1387" s="145">
        <v>96625</v>
      </c>
      <c r="L1387" s="198">
        <v>5</v>
      </c>
      <c r="M1387" s="199">
        <v>3.9</v>
      </c>
      <c r="N1387" s="140">
        <v>34651082</v>
      </c>
      <c r="O1387" s="145">
        <v>22794</v>
      </c>
      <c r="P1387" s="145">
        <v>14613</v>
      </c>
      <c r="Q1387" s="145">
        <v>6179</v>
      </c>
      <c r="R1387" s="145">
        <v>86519</v>
      </c>
      <c r="S1387" s="145">
        <v>45129</v>
      </c>
      <c r="T1387" s="145">
        <v>320</v>
      </c>
      <c r="U1387" s="145">
        <v>407</v>
      </c>
      <c r="V1387" s="145">
        <v>498</v>
      </c>
      <c r="W1387" s="145">
        <v>155</v>
      </c>
      <c r="X1387" s="145">
        <v>284</v>
      </c>
      <c r="Y1387" s="145">
        <v>408</v>
      </c>
      <c r="Z1387" s="145">
        <v>518</v>
      </c>
      <c r="AA1387" s="136">
        <f>ROUND((T1387+X1387)-MAX(0.3*(T1387-134-417),0),0)</f>
        <v>604</v>
      </c>
      <c r="AB1387" s="136">
        <f>ROUND((U1387+Y1387)-MAX(0.3*(U1387-134-417),0),0)</f>
        <v>815</v>
      </c>
      <c r="AC1387" s="136">
        <f>ROUND((V1387+Z1387)-MAX(0.3*(V1387-139-417),0),0)</f>
        <v>1016</v>
      </c>
      <c r="AD1387" s="203">
        <v>2297.1666666666665</v>
      </c>
      <c r="AE1387" s="136">
        <v>623</v>
      </c>
      <c r="AF1387" s="136">
        <v>0</v>
      </c>
      <c r="AG1387" s="136">
        <f>SUM(AE1387+AF1387)</f>
        <v>623</v>
      </c>
      <c r="AH1387" s="136">
        <f>ROUND((AG1387+W1387)-MAX(0.3*(AG1387-134-417),0),0)</f>
        <v>756</v>
      </c>
      <c r="AI1387" s="203">
        <v>104</v>
      </c>
      <c r="AJ1387" s="204">
        <v>18</v>
      </c>
      <c r="AK1387" s="136"/>
      <c r="AL1387" s="136"/>
      <c r="AM1387" s="136"/>
      <c r="AN1387" s="6"/>
      <c r="AO1387" s="136"/>
      <c r="AP1387" s="136"/>
      <c r="AQ1387" s="6"/>
      <c r="AR1387" s="149">
        <v>7.6499999999999999E-2</v>
      </c>
      <c r="AS1387" s="149">
        <v>0.34</v>
      </c>
      <c r="AT1387" s="149">
        <v>0.4</v>
      </c>
      <c r="AU1387" s="149">
        <v>0.4</v>
      </c>
      <c r="AV1387" s="136">
        <v>428</v>
      </c>
      <c r="AW1387" s="136">
        <v>2853</v>
      </c>
      <c r="AX1387" s="136">
        <v>4716</v>
      </c>
      <c r="AY1387" s="136">
        <v>4716</v>
      </c>
      <c r="AZ1387" s="149">
        <v>7.6499999999999999E-2</v>
      </c>
      <c r="BA1387" s="149">
        <v>0.1598</v>
      </c>
      <c r="BB1387" s="149">
        <v>0.21060000000000001</v>
      </c>
      <c r="BC1387" s="149">
        <v>0.21060000000000001</v>
      </c>
      <c r="BD1387" s="138">
        <v>0.35</v>
      </c>
      <c r="BE1387" s="138"/>
      <c r="BF1387" s="138"/>
      <c r="BG1387" s="136">
        <v>1</v>
      </c>
      <c r="BH1387" s="6">
        <v>5.85</v>
      </c>
      <c r="BI1387" s="6">
        <v>7</v>
      </c>
      <c r="BJ1387" s="136">
        <v>22102</v>
      </c>
      <c r="BK1387" s="136">
        <v>1926</v>
      </c>
      <c r="BL1387" s="136">
        <v>142</v>
      </c>
      <c r="BM1387" s="136">
        <v>20034</v>
      </c>
      <c r="BN1387" s="238">
        <v>144799</v>
      </c>
      <c r="BO1387" s="136">
        <v>15190</v>
      </c>
      <c r="BP1387" s="136">
        <v>29961.735199999999</v>
      </c>
      <c r="BQ1387" s="136">
        <v>2578.6799000000001</v>
      </c>
      <c r="BR1387" s="136">
        <v>41501</v>
      </c>
      <c r="BS1387" s="136">
        <v>14243.3773</v>
      </c>
      <c r="BT1387" s="136">
        <v>1196.826</v>
      </c>
      <c r="BU1387" s="136">
        <v>19206</v>
      </c>
    </row>
    <row r="1388" spans="1:73">
      <c r="A1388" s="4" t="s">
        <v>80</v>
      </c>
      <c r="B1388" s="137">
        <v>10</v>
      </c>
      <c r="C1388" s="137">
        <v>2007</v>
      </c>
      <c r="D1388" s="190">
        <v>18367842</v>
      </c>
      <c r="E1388" s="141">
        <v>8789770</v>
      </c>
      <c r="F1388" s="141">
        <v>367354</v>
      </c>
      <c r="G1388" s="191">
        <v>4</v>
      </c>
      <c r="H1388" s="211">
        <v>19.422750000000001</v>
      </c>
      <c r="I1388" s="211">
        <v>11.626379999999999</v>
      </c>
      <c r="J1388" s="211">
        <v>4.8426809999999998</v>
      </c>
      <c r="K1388" s="145">
        <v>773521</v>
      </c>
      <c r="L1388" s="198">
        <v>553</v>
      </c>
      <c r="M1388" s="199">
        <v>12.9</v>
      </c>
      <c r="N1388" s="140">
        <v>730814302</v>
      </c>
      <c r="O1388" s="145">
        <v>443385</v>
      </c>
      <c r="P1388" s="145">
        <v>76472</v>
      </c>
      <c r="Q1388" s="145">
        <v>47843</v>
      </c>
      <c r="R1388" s="145">
        <v>1232803</v>
      </c>
      <c r="S1388" s="145">
        <v>627987</v>
      </c>
      <c r="T1388" s="145">
        <v>241</v>
      </c>
      <c r="U1388" s="145">
        <v>303</v>
      </c>
      <c r="V1388" s="145">
        <v>364</v>
      </c>
      <c r="W1388" s="145">
        <v>155</v>
      </c>
      <c r="X1388" s="145">
        <v>284</v>
      </c>
      <c r="Y1388" s="145">
        <v>408</v>
      </c>
      <c r="Z1388" s="145">
        <v>518</v>
      </c>
      <c r="AA1388" s="136">
        <f>ROUND((T1388+X1388)-MAX(0.3*(T1388-134-417),0),0)</f>
        <v>525</v>
      </c>
      <c r="AB1388" s="136">
        <f>ROUND((U1388+Y1388)-MAX(0.3*(U1388-134-417),0),0)</f>
        <v>711</v>
      </c>
      <c r="AC1388" s="136">
        <f>ROUND((V1388+Z1388)-MAX(0.3*(V1388-139-417),0),0)</f>
        <v>882</v>
      </c>
      <c r="AD1388" s="203">
        <v>38078.333333333336</v>
      </c>
      <c r="AE1388" s="136">
        <v>623</v>
      </c>
      <c r="AF1388" s="136">
        <v>0</v>
      </c>
      <c r="AG1388" s="136">
        <f>SUM(AE1388+AF1388)</f>
        <v>623</v>
      </c>
      <c r="AH1388" s="136">
        <f>ROUND((AG1388+W1388)-MAX(0.3*(AG1388-134-417),0),0)</f>
        <v>756</v>
      </c>
      <c r="AI1388" s="203">
        <v>2250</v>
      </c>
      <c r="AJ1388" s="204">
        <v>12.5</v>
      </c>
      <c r="AK1388" s="136">
        <v>0</v>
      </c>
      <c r="AL1388" s="136">
        <v>42</v>
      </c>
      <c r="AM1388" s="136">
        <v>77</v>
      </c>
      <c r="AN1388" s="6">
        <f>ROUND(AL1388/(AL1388+AM1388),2)</f>
        <v>0.35</v>
      </c>
      <c r="AO1388" s="136">
        <v>14</v>
      </c>
      <c r="AP1388" s="136">
        <v>26</v>
      </c>
      <c r="AQ1388" s="6">
        <f>ROUND(AO1388/(AO1388+AP1388),2)</f>
        <v>0.35</v>
      </c>
      <c r="AR1388" s="149">
        <v>7.6499999999999999E-2</v>
      </c>
      <c r="AS1388" s="149">
        <v>0.34</v>
      </c>
      <c r="AT1388" s="149">
        <v>0.4</v>
      </c>
      <c r="AU1388" s="149">
        <v>0.4</v>
      </c>
      <c r="AV1388" s="136">
        <v>428</v>
      </c>
      <c r="AW1388" s="136">
        <v>2853</v>
      </c>
      <c r="AX1388" s="136">
        <v>4716</v>
      </c>
      <c r="AY1388" s="136">
        <v>4716</v>
      </c>
      <c r="AZ1388" s="149">
        <v>7.6499999999999999E-2</v>
      </c>
      <c r="BA1388" s="149">
        <v>0.1598</v>
      </c>
      <c r="BB1388" s="149">
        <v>0.21060000000000001</v>
      </c>
      <c r="BC1388" s="149">
        <v>0.21060000000000001</v>
      </c>
      <c r="BD1388" s="138">
        <v>0</v>
      </c>
      <c r="BE1388" s="138"/>
      <c r="BF1388" s="138"/>
      <c r="BG1388" s="136">
        <v>0</v>
      </c>
      <c r="BH1388" s="6">
        <v>5.85</v>
      </c>
      <c r="BI1388" s="6">
        <v>6.67</v>
      </c>
      <c r="BJ1388" s="136">
        <v>431015</v>
      </c>
      <c r="BK1388" s="136">
        <v>99352</v>
      </c>
      <c r="BL1388" s="136">
        <v>2661</v>
      </c>
      <c r="BM1388" s="136">
        <v>329002</v>
      </c>
      <c r="BN1388" s="238">
        <v>2046800</v>
      </c>
      <c r="BO1388" s="136">
        <v>420514</v>
      </c>
      <c r="BP1388" s="136">
        <v>817200.09779999999</v>
      </c>
      <c r="BQ1388" s="136">
        <v>184748.45929999999</v>
      </c>
      <c r="BR1388" s="136">
        <v>1536860</v>
      </c>
      <c r="BS1388" s="136">
        <v>406978.03980000003</v>
      </c>
      <c r="BT1388" s="136">
        <v>60980.043100000003</v>
      </c>
      <c r="BU1388" s="136">
        <v>600468</v>
      </c>
    </row>
    <row r="1389" spans="1:73">
      <c r="A1389" s="4" t="s">
        <v>81</v>
      </c>
      <c r="B1389" s="137">
        <v>11</v>
      </c>
      <c r="C1389" s="137">
        <v>2007</v>
      </c>
      <c r="D1389" s="190">
        <v>9349988</v>
      </c>
      <c r="E1389" s="141">
        <v>4597640</v>
      </c>
      <c r="F1389" s="141">
        <v>218178</v>
      </c>
      <c r="G1389" s="191">
        <v>4.5</v>
      </c>
      <c r="H1389" s="211">
        <v>21.840009999999999</v>
      </c>
      <c r="I1389" s="211">
        <v>13.969060000000001</v>
      </c>
      <c r="J1389" s="211">
        <v>5.0571830000000002</v>
      </c>
      <c r="K1389" s="145">
        <v>409935</v>
      </c>
      <c r="L1389" s="198">
        <v>219</v>
      </c>
      <c r="M1389" s="199">
        <v>8.3000000000000007</v>
      </c>
      <c r="N1389" s="140">
        <v>332074930</v>
      </c>
      <c r="O1389" s="145">
        <v>134486</v>
      </c>
      <c r="P1389" s="145">
        <v>45106</v>
      </c>
      <c r="Q1389" s="145">
        <v>24832</v>
      </c>
      <c r="R1389" s="145">
        <v>950038</v>
      </c>
      <c r="S1389" s="145">
        <v>387254</v>
      </c>
      <c r="T1389" s="145">
        <v>235</v>
      </c>
      <c r="U1389" s="145">
        <v>280</v>
      </c>
      <c r="V1389" s="145">
        <v>330</v>
      </c>
      <c r="W1389" s="145">
        <v>155</v>
      </c>
      <c r="X1389" s="145">
        <v>284</v>
      </c>
      <c r="Y1389" s="145">
        <v>408</v>
      </c>
      <c r="Z1389" s="145">
        <v>518</v>
      </c>
      <c r="AA1389" s="136">
        <f>ROUND((T1389+X1389)-MAX(0.3*(T1389-134-417),0),0)</f>
        <v>519</v>
      </c>
      <c r="AB1389" s="136">
        <f>ROUND((U1389+Y1389)-MAX(0.3*(U1389-134-417),0),0)</f>
        <v>688</v>
      </c>
      <c r="AC1389" s="136">
        <f>ROUND((V1389+Z1389)-MAX(0.3*(V1389-139-417),0),0)</f>
        <v>848</v>
      </c>
      <c r="AD1389" s="203">
        <v>20991.083333333332</v>
      </c>
      <c r="AE1389" s="136">
        <v>623</v>
      </c>
      <c r="AF1389" s="136">
        <v>0</v>
      </c>
      <c r="AG1389" s="136">
        <f>SUM(AE1389+AF1389)</f>
        <v>623</v>
      </c>
      <c r="AH1389" s="136">
        <f>ROUND((AG1389+W1389)-MAX(0.3*(AG1389-134-417),0),0)</f>
        <v>756</v>
      </c>
      <c r="AI1389" s="203">
        <v>1294</v>
      </c>
      <c r="AJ1389" s="204">
        <v>13.6</v>
      </c>
      <c r="AK1389" s="136">
        <v>0</v>
      </c>
      <c r="AL1389" s="136">
        <v>73</v>
      </c>
      <c r="AM1389" s="136">
        <v>107</v>
      </c>
      <c r="AN1389" s="6">
        <f>ROUND(AL1389/(AL1389+AM1389),2)</f>
        <v>0.41</v>
      </c>
      <c r="AO1389" s="136">
        <v>22</v>
      </c>
      <c r="AP1389" s="136">
        <v>34</v>
      </c>
      <c r="AQ1389" s="6">
        <f>ROUND(AO1389/(AO1389+AP1389),2)</f>
        <v>0.39</v>
      </c>
      <c r="AR1389" s="149">
        <v>7.6499999999999999E-2</v>
      </c>
      <c r="AS1389" s="149">
        <v>0.34</v>
      </c>
      <c r="AT1389" s="149">
        <v>0.4</v>
      </c>
      <c r="AU1389" s="149">
        <v>0.4</v>
      </c>
      <c r="AV1389" s="136">
        <v>428</v>
      </c>
      <c r="AW1389" s="136">
        <v>2853</v>
      </c>
      <c r="AX1389" s="136">
        <v>4716</v>
      </c>
      <c r="AY1389" s="136">
        <v>4716</v>
      </c>
      <c r="AZ1389" s="149">
        <v>7.6499999999999999E-2</v>
      </c>
      <c r="BA1389" s="149">
        <v>0.1598</v>
      </c>
      <c r="BB1389" s="149">
        <v>0.21060000000000001</v>
      </c>
      <c r="BC1389" s="149">
        <v>0.21060000000000001</v>
      </c>
      <c r="BD1389" s="138">
        <v>0</v>
      </c>
      <c r="BE1389" s="138"/>
      <c r="BF1389" s="138"/>
      <c r="BG1389" s="136">
        <v>0</v>
      </c>
      <c r="BH1389" s="6">
        <v>5.85</v>
      </c>
      <c r="BI1389" s="6">
        <v>5.15</v>
      </c>
      <c r="BJ1389" s="136">
        <v>208016</v>
      </c>
      <c r="BK1389" s="136">
        <v>26096</v>
      </c>
      <c r="BL1389" s="136">
        <v>1895</v>
      </c>
      <c r="BM1389" s="136">
        <v>180025</v>
      </c>
      <c r="BN1389" s="238">
        <v>1217172</v>
      </c>
      <c r="BO1389" s="136">
        <v>283111</v>
      </c>
      <c r="BP1389" s="136">
        <v>641045.36919999996</v>
      </c>
      <c r="BQ1389" s="136">
        <v>122222.49189999999</v>
      </c>
      <c r="BR1389" s="136">
        <v>1272122</v>
      </c>
      <c r="BS1389" s="136">
        <v>364866.00880000001</v>
      </c>
      <c r="BT1389" s="136">
        <v>49660.864200000004</v>
      </c>
      <c r="BU1389" s="136">
        <v>522309</v>
      </c>
    </row>
    <row r="1390" spans="1:73">
      <c r="A1390" s="4" t="s">
        <v>82</v>
      </c>
      <c r="B1390" s="137">
        <v>12</v>
      </c>
      <c r="C1390" s="137">
        <v>2007</v>
      </c>
      <c r="D1390" s="190">
        <v>1315675</v>
      </c>
      <c r="E1390" s="141">
        <v>620535</v>
      </c>
      <c r="F1390" s="141">
        <v>17860</v>
      </c>
      <c r="G1390" s="191">
        <v>2.8</v>
      </c>
      <c r="H1390" s="211">
        <v>20.742229999999999</v>
      </c>
      <c r="I1390" s="211">
        <v>9.5509869999999992</v>
      </c>
      <c r="J1390" s="211">
        <v>2.236564</v>
      </c>
      <c r="K1390" s="145">
        <v>64793</v>
      </c>
      <c r="L1390" s="198">
        <v>5</v>
      </c>
      <c r="M1390" s="199">
        <v>1.8</v>
      </c>
      <c r="N1390" s="140">
        <v>53206947</v>
      </c>
      <c r="O1390" s="145">
        <v>31690</v>
      </c>
      <c r="P1390" s="145">
        <v>14055</v>
      </c>
      <c r="Q1390" s="145">
        <v>5697</v>
      </c>
      <c r="R1390" s="145">
        <v>89629</v>
      </c>
      <c r="S1390" s="145">
        <v>45380</v>
      </c>
      <c r="T1390" s="145">
        <v>452</v>
      </c>
      <c r="U1390" s="145">
        <v>570</v>
      </c>
      <c r="V1390" s="145">
        <v>687</v>
      </c>
      <c r="W1390" s="145">
        <v>240</v>
      </c>
      <c r="X1390" s="145">
        <v>440</v>
      </c>
      <c r="Y1390" s="145">
        <v>630</v>
      </c>
      <c r="Z1390" s="145">
        <v>800</v>
      </c>
      <c r="AA1390" s="136">
        <f>ROUND((T1390+X1390)-MAX(0.3*(T1390-189-562),0),0)</f>
        <v>892</v>
      </c>
      <c r="AB1390" s="136">
        <f>ROUND((U1390+Y1390)-MAX(0.3*(U1390-189-562),0),0)</f>
        <v>1200</v>
      </c>
      <c r="AC1390" s="136">
        <f>ROUND((V1390+Z1390)-MAX(0.3*(V1390-189-562),0),0)</f>
        <v>1487</v>
      </c>
      <c r="AD1390" s="203">
        <v>1939.5833333333333</v>
      </c>
      <c r="AE1390" s="136">
        <v>623</v>
      </c>
      <c r="AF1390" s="136">
        <v>0</v>
      </c>
      <c r="AG1390" s="136">
        <f>SUM(AE1390+AF1390)</f>
        <v>623</v>
      </c>
      <c r="AH1390" s="136">
        <f>ROUND((AG1390+W1390)-MAX(0.3*(AG1390-189-562),0),0)</f>
        <v>863</v>
      </c>
      <c r="AI1390" s="203">
        <v>94</v>
      </c>
      <c r="AJ1390" s="204">
        <v>7.5</v>
      </c>
      <c r="AK1390" s="136">
        <v>0</v>
      </c>
      <c r="AL1390" s="136">
        <v>44</v>
      </c>
      <c r="AM1390" s="136">
        <v>7</v>
      </c>
      <c r="AN1390" s="6">
        <f>ROUND(AL1390/(AL1390+AM1390),2)</f>
        <v>0.86</v>
      </c>
      <c r="AO1390" s="136">
        <v>21</v>
      </c>
      <c r="AP1390" s="136">
        <v>4</v>
      </c>
      <c r="AQ1390" s="6">
        <f>ROUND(AO1390/(AO1390+AP1390),2)</f>
        <v>0.84</v>
      </c>
      <c r="AR1390" s="149">
        <v>7.6499999999999999E-2</v>
      </c>
      <c r="AS1390" s="149">
        <v>0.34</v>
      </c>
      <c r="AT1390" s="149">
        <v>0.4</v>
      </c>
      <c r="AU1390" s="149">
        <v>0.4</v>
      </c>
      <c r="AV1390" s="136">
        <v>428</v>
      </c>
      <c r="AW1390" s="136">
        <v>2853</v>
      </c>
      <c r="AX1390" s="136">
        <v>4716</v>
      </c>
      <c r="AY1390" s="136">
        <v>4716</v>
      </c>
      <c r="AZ1390" s="149">
        <v>7.6499999999999999E-2</v>
      </c>
      <c r="BA1390" s="149">
        <v>0.1598</v>
      </c>
      <c r="BB1390" s="149">
        <v>0.21060000000000001</v>
      </c>
      <c r="BC1390" s="149">
        <v>0.21060000000000001</v>
      </c>
      <c r="BD1390" s="138">
        <v>0</v>
      </c>
      <c r="BE1390" s="138"/>
      <c r="BF1390" s="138"/>
      <c r="BG1390" s="136">
        <v>0</v>
      </c>
      <c r="BH1390" s="6">
        <v>5.85</v>
      </c>
      <c r="BI1390" s="6">
        <v>7.25</v>
      </c>
      <c r="BJ1390" s="136">
        <v>23262</v>
      </c>
      <c r="BK1390" s="136">
        <v>6338</v>
      </c>
      <c r="BL1390" s="136">
        <v>200</v>
      </c>
      <c r="BM1390" s="136">
        <v>16724</v>
      </c>
      <c r="BN1390" s="238">
        <v>189630</v>
      </c>
      <c r="BO1390" s="136">
        <v>32612</v>
      </c>
      <c r="BP1390" s="136">
        <v>34589.606200000002</v>
      </c>
      <c r="BQ1390" s="136">
        <v>13188.5065</v>
      </c>
      <c r="BR1390" s="136">
        <v>101584</v>
      </c>
      <c r="BS1390" s="136">
        <v>16299.546200000001</v>
      </c>
      <c r="BT1390" s="136">
        <v>4523.6316999999999</v>
      </c>
      <c r="BU1390" s="136">
        <v>34198</v>
      </c>
    </row>
    <row r="1391" spans="1:73">
      <c r="A1391" s="4" t="s">
        <v>83</v>
      </c>
      <c r="B1391" s="137">
        <v>13</v>
      </c>
      <c r="C1391" s="137">
        <v>2007</v>
      </c>
      <c r="D1391" s="190">
        <v>1505105</v>
      </c>
      <c r="E1391" s="141">
        <v>731235</v>
      </c>
      <c r="F1391" s="141">
        <v>23203</v>
      </c>
      <c r="G1391" s="191">
        <v>3.1</v>
      </c>
      <c r="H1391" s="211">
        <v>20.803899999999999</v>
      </c>
      <c r="I1391" s="211">
        <v>12.469950000000001</v>
      </c>
      <c r="J1391" s="211">
        <v>3.4114740000000001</v>
      </c>
      <c r="K1391" s="145">
        <v>54921</v>
      </c>
      <c r="L1391" s="198">
        <v>27</v>
      </c>
      <c r="M1391" s="199">
        <v>6.1</v>
      </c>
      <c r="N1391" s="140">
        <v>49037046</v>
      </c>
      <c r="O1391" s="145">
        <v>154234</v>
      </c>
      <c r="P1391" s="145">
        <v>2511</v>
      </c>
      <c r="Q1391" s="145">
        <v>1619</v>
      </c>
      <c r="R1391" s="145">
        <v>87068</v>
      </c>
      <c r="S1391" s="145">
        <v>35990</v>
      </c>
      <c r="T1391" s="145">
        <v>309</v>
      </c>
      <c r="U1391" s="145">
        <v>309</v>
      </c>
      <c r="V1391" s="145">
        <v>309</v>
      </c>
      <c r="W1391" s="145">
        <v>155</v>
      </c>
      <c r="X1391" s="145">
        <v>284</v>
      </c>
      <c r="Y1391" s="145">
        <v>408</v>
      </c>
      <c r="Z1391" s="145">
        <v>518</v>
      </c>
      <c r="AA1391" s="136">
        <f>ROUND((T1391+X1391)-MAX(0.3*(T1391-134-417),0),0)</f>
        <v>593</v>
      </c>
      <c r="AB1391" s="136">
        <f>ROUND((U1391+Y1391)-MAX(0.3*(U1391-134-417),0),0)</f>
        <v>717</v>
      </c>
      <c r="AC1391" s="136">
        <f>ROUND((V1391+Z1391)-MAX(0.3*(V1391-139-417),0),0)</f>
        <v>827</v>
      </c>
      <c r="AD1391" s="203">
        <v>1419.75</v>
      </c>
      <c r="AE1391" s="136">
        <v>623</v>
      </c>
      <c r="AF1391" s="136">
        <v>32</v>
      </c>
      <c r="AG1391" s="136">
        <f>SUM(AE1391+AF1391)</f>
        <v>655</v>
      </c>
      <c r="AH1391" s="136">
        <f>ROUND((AG1391+W1391)-MAX(0.3*(AG1391-134-417),0),0)</f>
        <v>779</v>
      </c>
      <c r="AI1391" s="203">
        <v>149</v>
      </c>
      <c r="AJ1391" s="204">
        <v>9.9</v>
      </c>
      <c r="AK1391" s="136">
        <v>0</v>
      </c>
      <c r="AL1391" s="136">
        <v>19</v>
      </c>
      <c r="AM1391" s="136">
        <v>51</v>
      </c>
      <c r="AN1391" s="6">
        <f>ROUND(AL1391/(AL1391+AM1391),2)</f>
        <v>0.27</v>
      </c>
      <c r="AO1391" s="136">
        <v>7</v>
      </c>
      <c r="AP1391" s="136">
        <v>28</v>
      </c>
      <c r="AQ1391" s="6">
        <f>ROUND(AO1391/(AO1391+AP1391),2)</f>
        <v>0.2</v>
      </c>
      <c r="AR1391" s="149">
        <v>7.6499999999999999E-2</v>
      </c>
      <c r="AS1391" s="149">
        <v>0.34</v>
      </c>
      <c r="AT1391" s="149">
        <v>0.4</v>
      </c>
      <c r="AU1391" s="149">
        <v>0.4</v>
      </c>
      <c r="AV1391" s="136">
        <v>428</v>
      </c>
      <c r="AW1391" s="136">
        <v>2853</v>
      </c>
      <c r="AX1391" s="136">
        <v>4716</v>
      </c>
      <c r="AY1391" s="136">
        <v>4716</v>
      </c>
      <c r="AZ1391" s="149">
        <v>7.6499999999999999E-2</v>
      </c>
      <c r="BA1391" s="149">
        <v>0.1598</v>
      </c>
      <c r="BB1391" s="149">
        <v>0.21060000000000001</v>
      </c>
      <c r="BC1391" s="149">
        <v>0.21060000000000001</v>
      </c>
      <c r="BD1391" s="138">
        <v>0</v>
      </c>
      <c r="BE1391" s="138"/>
      <c r="BF1391" s="138"/>
      <c r="BG1391" s="136">
        <v>0</v>
      </c>
      <c r="BH1391" s="6">
        <v>5.85</v>
      </c>
      <c r="BI1391" s="6">
        <v>5.85</v>
      </c>
      <c r="BJ1391" s="136">
        <v>23697</v>
      </c>
      <c r="BK1391" s="136">
        <v>1830</v>
      </c>
      <c r="BL1391" s="136">
        <v>201</v>
      </c>
      <c r="BM1391" s="136">
        <v>21666</v>
      </c>
      <c r="BN1391" s="238">
        <v>183874</v>
      </c>
      <c r="BO1391" s="136">
        <v>38087</v>
      </c>
      <c r="BP1391" s="136">
        <v>64360.714699999997</v>
      </c>
      <c r="BQ1391" s="136">
        <v>22414.5177</v>
      </c>
      <c r="BR1391" s="136">
        <v>165308</v>
      </c>
      <c r="BS1391" s="136">
        <v>39146.974300000002</v>
      </c>
      <c r="BT1391" s="136">
        <v>7775.6598999999997</v>
      </c>
      <c r="BU1391" s="136">
        <v>63603</v>
      </c>
    </row>
    <row r="1392" spans="1:73">
      <c r="A1392" s="4" t="s">
        <v>84</v>
      </c>
      <c r="B1392" s="137">
        <v>14</v>
      </c>
      <c r="C1392" s="137">
        <v>2007</v>
      </c>
      <c r="D1392" s="190">
        <v>12695866</v>
      </c>
      <c r="E1392" s="141">
        <v>6334010</v>
      </c>
      <c r="F1392" s="141">
        <v>331591</v>
      </c>
      <c r="G1392" s="191">
        <v>5</v>
      </c>
      <c r="H1392" s="211">
        <v>19.493790000000001</v>
      </c>
      <c r="I1392" s="211">
        <v>11.030849999999999</v>
      </c>
      <c r="J1392" s="211">
        <v>3.6930800000000001</v>
      </c>
      <c r="K1392" s="145">
        <v>646172</v>
      </c>
      <c r="L1392" s="198">
        <v>134</v>
      </c>
      <c r="M1392" s="199">
        <v>4</v>
      </c>
      <c r="N1392" s="140">
        <v>536586280</v>
      </c>
      <c r="O1392" s="145">
        <v>113342</v>
      </c>
      <c r="P1392" s="145">
        <v>73366</v>
      </c>
      <c r="Q1392" s="145">
        <v>30502</v>
      </c>
      <c r="R1392" s="145">
        <v>1246400</v>
      </c>
      <c r="S1392" s="145">
        <v>569073</v>
      </c>
      <c r="T1392" s="145">
        <v>292</v>
      </c>
      <c r="U1392" s="145">
        <v>396</v>
      </c>
      <c r="V1392" s="145">
        <v>435</v>
      </c>
      <c r="W1392" s="145">
        <v>155</v>
      </c>
      <c r="X1392" s="145">
        <v>284</v>
      </c>
      <c r="Y1392" s="145">
        <v>408</v>
      </c>
      <c r="Z1392" s="145">
        <v>518</v>
      </c>
      <c r="AA1392" s="136">
        <f>ROUND((T1392+X1392)-MAX(0.3*(T1392-134-417),0),0)</f>
        <v>576</v>
      </c>
      <c r="AB1392" s="136">
        <f>ROUND((U1392+Y1392)-MAX(0.3*(U1392-134-417),0),0)</f>
        <v>804</v>
      </c>
      <c r="AC1392" s="136">
        <f>ROUND((V1392+Z1392)-MAX(0.3*(V1392-139-417),0),0)</f>
        <v>953</v>
      </c>
      <c r="AD1392" s="203">
        <v>17220.25</v>
      </c>
      <c r="AE1392" s="136">
        <v>623</v>
      </c>
      <c r="AF1392" s="136">
        <v>0</v>
      </c>
      <c r="AG1392" s="136">
        <f>SUM(AE1392+AF1392)</f>
        <v>623</v>
      </c>
      <c r="AH1392" s="136">
        <f>ROUND((AG1392+W1392)-MAX(0.3*(AG1392-134-417),0),0)</f>
        <v>756</v>
      </c>
      <c r="AI1392" s="203">
        <v>1262</v>
      </c>
      <c r="AJ1392" s="204">
        <v>10</v>
      </c>
      <c r="AK1392" s="136">
        <v>1</v>
      </c>
      <c r="AL1392" s="136">
        <v>67</v>
      </c>
      <c r="AM1392" s="136">
        <v>51</v>
      </c>
      <c r="AN1392" s="6">
        <f>ROUND(AL1392/(AL1392+AM1392),2)</f>
        <v>0.56999999999999995</v>
      </c>
      <c r="AO1392" s="136">
        <v>37</v>
      </c>
      <c r="AP1392" s="136">
        <v>22</v>
      </c>
      <c r="AQ1392" s="6">
        <f>ROUND(AO1392/(AO1392+AP1392),2)</f>
        <v>0.63</v>
      </c>
      <c r="AR1392" s="149">
        <v>7.6499999999999999E-2</v>
      </c>
      <c r="AS1392" s="149">
        <v>0.34</v>
      </c>
      <c r="AT1392" s="149">
        <v>0.4</v>
      </c>
      <c r="AU1392" s="149">
        <v>0.4</v>
      </c>
      <c r="AV1392" s="136">
        <v>428</v>
      </c>
      <c r="AW1392" s="136">
        <v>2853</v>
      </c>
      <c r="AX1392" s="136">
        <v>4716</v>
      </c>
      <c r="AY1392" s="136">
        <v>4716</v>
      </c>
      <c r="AZ1392" s="149">
        <v>7.6499999999999999E-2</v>
      </c>
      <c r="BA1392" s="149">
        <v>0.1598</v>
      </c>
      <c r="BB1392" s="149">
        <v>0.21060000000000001</v>
      </c>
      <c r="BC1392" s="149">
        <v>0.21060000000000001</v>
      </c>
      <c r="BD1392" s="138">
        <v>0.05</v>
      </c>
      <c r="BE1392" s="138"/>
      <c r="BF1392" s="138"/>
      <c r="BG1392" s="136">
        <v>1</v>
      </c>
      <c r="BH1392" s="6">
        <v>5.85</v>
      </c>
      <c r="BI1392" s="6">
        <v>7.5</v>
      </c>
      <c r="BJ1392" s="136">
        <v>261901</v>
      </c>
      <c r="BK1392" s="136">
        <v>30502</v>
      </c>
      <c r="BL1392" s="136">
        <v>2327</v>
      </c>
      <c r="BM1392" s="136">
        <v>229072</v>
      </c>
      <c r="BN1392" s="238">
        <v>2026649</v>
      </c>
      <c r="BO1392" s="136">
        <v>279982</v>
      </c>
      <c r="BP1392" s="136">
        <v>614983.60820000002</v>
      </c>
      <c r="BQ1392" s="136">
        <v>90120.317500000005</v>
      </c>
      <c r="BR1392" s="136">
        <v>1121006</v>
      </c>
      <c r="BS1392" s="136">
        <v>214927.24960000001</v>
      </c>
      <c r="BT1392" s="136">
        <v>17510.663400000001</v>
      </c>
      <c r="BU1392" s="136">
        <v>267868</v>
      </c>
    </row>
    <row r="1393" spans="1:73">
      <c r="A1393" s="4" t="s">
        <v>85</v>
      </c>
      <c r="B1393" s="137">
        <v>15</v>
      </c>
      <c r="C1393" s="137">
        <v>2007</v>
      </c>
      <c r="D1393" s="190">
        <v>6379599</v>
      </c>
      <c r="E1393" s="141">
        <v>3061042</v>
      </c>
      <c r="F1393" s="141">
        <v>146645</v>
      </c>
      <c r="G1393" s="191">
        <v>4.5999999999999996</v>
      </c>
      <c r="H1393" s="211">
        <v>17.574280000000002</v>
      </c>
      <c r="I1393" s="211">
        <v>9.0716169999999998</v>
      </c>
      <c r="J1393" s="211">
        <v>3.139786</v>
      </c>
      <c r="K1393" s="145">
        <v>271176</v>
      </c>
      <c r="L1393" s="198">
        <v>55</v>
      </c>
      <c r="M1393" s="199">
        <v>3.3</v>
      </c>
      <c r="N1393" s="140">
        <v>215098965</v>
      </c>
      <c r="O1393" s="145">
        <v>38624</v>
      </c>
      <c r="P1393" s="145">
        <v>120177</v>
      </c>
      <c r="Q1393" s="145">
        <v>41488</v>
      </c>
      <c r="R1393" s="145">
        <v>587156</v>
      </c>
      <c r="S1393" s="145">
        <v>253840</v>
      </c>
      <c r="T1393" s="145">
        <v>229.5</v>
      </c>
      <c r="U1393" s="145">
        <v>288</v>
      </c>
      <c r="V1393" s="145">
        <v>346.5</v>
      </c>
      <c r="W1393" s="145">
        <v>155</v>
      </c>
      <c r="X1393" s="145">
        <v>284</v>
      </c>
      <c r="Y1393" s="145">
        <v>408</v>
      </c>
      <c r="Z1393" s="145">
        <v>518</v>
      </c>
      <c r="AA1393" s="136">
        <f>ROUND((T1393+X1393)-MAX(0.3*(T1393-134-417),0),0)</f>
        <v>514</v>
      </c>
      <c r="AB1393" s="136">
        <f>ROUND((U1393+Y1393)-MAX(0.3*(U1393-134-417),0),0)</f>
        <v>696</v>
      </c>
      <c r="AC1393" s="136">
        <f>ROUND((V1393+Z1393)-MAX(0.3*(V1393-139-417),0),0)</f>
        <v>865</v>
      </c>
      <c r="AD1393" s="203">
        <v>9322.5833333333339</v>
      </c>
      <c r="AE1393" s="136">
        <v>623</v>
      </c>
      <c r="AF1393" s="136">
        <v>0</v>
      </c>
      <c r="AG1393" s="136">
        <f>SUM(AE1393+AF1393)</f>
        <v>623</v>
      </c>
      <c r="AH1393" s="136">
        <f>ROUND((AG1393+W1393)-MAX(0.3*(AG1393-134-417),0),0)</f>
        <v>756</v>
      </c>
      <c r="AI1393" s="203">
        <v>740</v>
      </c>
      <c r="AJ1393" s="204">
        <v>11.8</v>
      </c>
      <c r="AK1393" s="136">
        <v>0</v>
      </c>
      <c r="AL1393" s="136">
        <v>51</v>
      </c>
      <c r="AM1393" s="136">
        <v>49</v>
      </c>
      <c r="AN1393" s="6">
        <f>ROUND(AL1393/(AL1393+AM1393),2)</f>
        <v>0.51</v>
      </c>
      <c r="AO1393" s="136">
        <v>17</v>
      </c>
      <c r="AP1393" s="136">
        <v>33</v>
      </c>
      <c r="AQ1393" s="6">
        <f>ROUND(AO1393/(AO1393+AP1393),2)</f>
        <v>0.34</v>
      </c>
      <c r="AR1393" s="149">
        <v>7.6499999999999999E-2</v>
      </c>
      <c r="AS1393" s="149">
        <v>0.34</v>
      </c>
      <c r="AT1393" s="149">
        <v>0.4</v>
      </c>
      <c r="AU1393" s="149">
        <v>0.4</v>
      </c>
      <c r="AV1393" s="136">
        <v>428</v>
      </c>
      <c r="AW1393" s="136">
        <v>2853</v>
      </c>
      <c r="AX1393" s="136">
        <v>4716</v>
      </c>
      <c r="AY1393" s="136">
        <v>4716</v>
      </c>
      <c r="AZ1393" s="149">
        <v>7.6499999999999999E-2</v>
      </c>
      <c r="BA1393" s="149">
        <v>0.1598</v>
      </c>
      <c r="BB1393" s="149">
        <v>0.21060000000000001</v>
      </c>
      <c r="BC1393" s="149">
        <v>0.21060000000000001</v>
      </c>
      <c r="BD1393" s="138">
        <v>0.06</v>
      </c>
      <c r="BE1393" s="138"/>
      <c r="BF1393" s="138"/>
      <c r="BG1393" s="136">
        <v>1</v>
      </c>
      <c r="BH1393" s="6">
        <v>5.85</v>
      </c>
      <c r="BI1393" s="6">
        <v>5.85</v>
      </c>
      <c r="BJ1393" s="136">
        <v>104366</v>
      </c>
      <c r="BK1393" s="136">
        <v>5639</v>
      </c>
      <c r="BL1393" s="136">
        <v>880</v>
      </c>
      <c r="BM1393" s="136">
        <v>97847</v>
      </c>
      <c r="BN1393" s="238">
        <v>846810</v>
      </c>
      <c r="BO1393" s="136">
        <v>140891</v>
      </c>
      <c r="BP1393" s="136">
        <v>276214.84620000003</v>
      </c>
      <c r="BQ1393" s="136">
        <v>69772.367499999993</v>
      </c>
      <c r="BR1393" s="136">
        <v>744055</v>
      </c>
      <c r="BS1393" s="136">
        <v>124467.1597</v>
      </c>
      <c r="BT1393" s="136">
        <v>17515.972300000001</v>
      </c>
      <c r="BU1393" s="136">
        <v>178350</v>
      </c>
    </row>
    <row r="1394" spans="1:73">
      <c r="A1394" s="4" t="s">
        <v>86</v>
      </c>
      <c r="B1394" s="137">
        <v>16</v>
      </c>
      <c r="C1394" s="137">
        <v>2007</v>
      </c>
      <c r="D1394" s="190">
        <v>2999212</v>
      </c>
      <c r="E1394" s="141">
        <v>1599332</v>
      </c>
      <c r="F1394" s="141">
        <v>61345</v>
      </c>
      <c r="G1394" s="191">
        <v>3.7</v>
      </c>
      <c r="H1394" s="211">
        <v>20.85981</v>
      </c>
      <c r="I1394" s="211">
        <v>11.70168</v>
      </c>
      <c r="J1394" s="211">
        <v>4.5088699999999999</v>
      </c>
      <c r="K1394" s="145">
        <v>136818</v>
      </c>
      <c r="L1394" s="198">
        <v>21</v>
      </c>
      <c r="M1394" s="199">
        <v>2.9</v>
      </c>
      <c r="N1394" s="140">
        <v>110015525</v>
      </c>
      <c r="O1394" s="145">
        <v>15343</v>
      </c>
      <c r="P1394" s="145">
        <v>42020</v>
      </c>
      <c r="Q1394" s="145">
        <v>16739</v>
      </c>
      <c r="R1394" s="145">
        <v>238349</v>
      </c>
      <c r="S1394" s="145">
        <v>108166</v>
      </c>
      <c r="T1394" s="145">
        <v>361</v>
      </c>
      <c r="U1394" s="145">
        <v>426</v>
      </c>
      <c r="V1394" s="145">
        <v>495</v>
      </c>
      <c r="W1394" s="145">
        <v>155</v>
      </c>
      <c r="X1394" s="145">
        <v>284</v>
      </c>
      <c r="Y1394" s="145">
        <v>408</v>
      </c>
      <c r="Z1394" s="145">
        <v>518</v>
      </c>
      <c r="AA1394" s="136">
        <f>ROUND((T1394+X1394)-MAX(0.3*(T1394-134-417),0),0)</f>
        <v>645</v>
      </c>
      <c r="AB1394" s="136">
        <f>ROUND((U1394+Y1394)-MAX(0.3*(U1394-134-417),0),0)</f>
        <v>834</v>
      </c>
      <c r="AC1394" s="136">
        <f>ROUND((V1394+Z1394)-MAX(0.3*(V1394-139-417),0),0)</f>
        <v>1013</v>
      </c>
      <c r="AD1394" s="203">
        <v>4858.5</v>
      </c>
      <c r="AE1394" s="136">
        <v>623</v>
      </c>
      <c r="AF1394" s="136">
        <v>22</v>
      </c>
      <c r="AG1394" s="136">
        <f>SUM(AE1394+AF1394)</f>
        <v>645</v>
      </c>
      <c r="AH1394" s="136">
        <f>ROUND((AG1394+W1394)-MAX(0.3*(AG1394-134-417),0),0)</f>
        <v>772</v>
      </c>
      <c r="AI1394" s="203">
        <v>264</v>
      </c>
      <c r="AJ1394" s="204">
        <v>8.9</v>
      </c>
      <c r="AK1394" s="136">
        <v>1</v>
      </c>
      <c r="AL1394" s="136">
        <v>53</v>
      </c>
      <c r="AM1394" s="136">
        <v>47</v>
      </c>
      <c r="AN1394" s="6">
        <f>ROUND(AL1394/(AL1394+AM1394),2)</f>
        <v>0.53</v>
      </c>
      <c r="AO1394" s="136">
        <v>30</v>
      </c>
      <c r="AP1394" s="136">
        <v>20</v>
      </c>
      <c r="AQ1394" s="6">
        <f>ROUND(AO1394/(AO1394+AP1394),2)</f>
        <v>0.6</v>
      </c>
      <c r="AR1394" s="149">
        <v>7.6499999999999999E-2</v>
      </c>
      <c r="AS1394" s="149">
        <v>0.34</v>
      </c>
      <c r="AT1394" s="149">
        <v>0.4</v>
      </c>
      <c r="AU1394" s="149">
        <v>0.4</v>
      </c>
      <c r="AV1394" s="136">
        <v>428</v>
      </c>
      <c r="AW1394" s="136">
        <v>2853</v>
      </c>
      <c r="AX1394" s="136">
        <v>4716</v>
      </c>
      <c r="AY1394" s="136">
        <v>4716</v>
      </c>
      <c r="AZ1394" s="149">
        <v>7.6499999999999999E-2</v>
      </c>
      <c r="BA1394" s="149">
        <v>0.1598</v>
      </c>
      <c r="BB1394" s="149">
        <v>0.21060000000000001</v>
      </c>
      <c r="BC1394" s="149">
        <v>0.21060000000000001</v>
      </c>
      <c r="BD1394" s="138">
        <v>7.0000000000000007E-2</v>
      </c>
      <c r="BE1394" s="138"/>
      <c r="BF1394" s="138"/>
      <c r="BG1394" s="136">
        <v>0</v>
      </c>
      <c r="BH1394" s="6">
        <v>5.85</v>
      </c>
      <c r="BI1394" s="6">
        <v>6.2</v>
      </c>
      <c r="BJ1394" s="136">
        <v>44659</v>
      </c>
      <c r="BK1394" s="136">
        <v>3406</v>
      </c>
      <c r="BL1394" s="136">
        <v>728</v>
      </c>
      <c r="BM1394" s="136">
        <v>40525</v>
      </c>
      <c r="BN1394" s="238">
        <v>366521</v>
      </c>
      <c r="BO1394" s="136">
        <v>69468</v>
      </c>
      <c r="BP1394" s="136">
        <v>111339.1007</v>
      </c>
      <c r="BQ1394" s="136">
        <v>33202.984499999999</v>
      </c>
      <c r="BR1394" s="136">
        <v>392976</v>
      </c>
      <c r="BS1394" s="136">
        <v>46075.409299999999</v>
      </c>
      <c r="BT1394" s="136">
        <v>7845.6336000000001</v>
      </c>
      <c r="BU1394" s="136">
        <v>80795</v>
      </c>
    </row>
    <row r="1395" spans="1:73">
      <c r="A1395" s="4" t="s">
        <v>87</v>
      </c>
      <c r="B1395" s="137">
        <v>17</v>
      </c>
      <c r="C1395" s="137">
        <v>2007</v>
      </c>
      <c r="D1395" s="190">
        <v>2783785</v>
      </c>
      <c r="E1395" s="141">
        <v>1420449</v>
      </c>
      <c r="F1395" s="141">
        <v>63009</v>
      </c>
      <c r="G1395" s="191">
        <v>4.2</v>
      </c>
      <c r="H1395" s="211">
        <v>24.836500000000001</v>
      </c>
      <c r="I1395" s="211">
        <v>14.30631</v>
      </c>
      <c r="J1395" s="211">
        <v>5.0604570000000004</v>
      </c>
      <c r="K1395" s="145">
        <v>120642</v>
      </c>
      <c r="L1395" s="198">
        <v>38</v>
      </c>
      <c r="M1395" s="199">
        <v>5.0999999999999996</v>
      </c>
      <c r="N1395" s="140">
        <v>105406658</v>
      </c>
      <c r="O1395" s="145">
        <v>20635</v>
      </c>
      <c r="P1395" s="145">
        <v>37914</v>
      </c>
      <c r="Q1395" s="145">
        <v>14746</v>
      </c>
      <c r="R1395" s="145">
        <v>182407</v>
      </c>
      <c r="S1395" s="145">
        <v>82881</v>
      </c>
      <c r="T1395" s="145">
        <v>352</v>
      </c>
      <c r="U1395" s="145">
        <v>429</v>
      </c>
      <c r="V1395" s="145">
        <v>497</v>
      </c>
      <c r="W1395" s="145">
        <v>155</v>
      </c>
      <c r="X1395" s="145">
        <v>284</v>
      </c>
      <c r="Y1395" s="145">
        <v>408</v>
      </c>
      <c r="Z1395" s="145">
        <v>518</v>
      </c>
      <c r="AA1395" s="136">
        <f>ROUND((T1395+X1395)-MAX(0.3*(T1395-134-417),0),0)</f>
        <v>636</v>
      </c>
      <c r="AB1395" s="136">
        <f>ROUND((U1395+Y1395)-MAX(0.3*(U1395-134-417),0),0)</f>
        <v>837</v>
      </c>
      <c r="AC1395" s="136">
        <f>ROUND((V1395+Z1395)-MAX(0.3*(V1395-139-417),0),0)</f>
        <v>1015</v>
      </c>
      <c r="AD1395" s="203">
        <v>4118</v>
      </c>
      <c r="AE1395" s="136">
        <v>623</v>
      </c>
      <c r="AF1395" s="136">
        <v>0</v>
      </c>
      <c r="AG1395" s="136">
        <f>SUM(AE1395+AF1395)</f>
        <v>623</v>
      </c>
      <c r="AH1395" s="136">
        <f>ROUND((AG1395+W1395)-MAX(0.3*(AG1395-134-417),0),0)</f>
        <v>756</v>
      </c>
      <c r="AI1395" s="203">
        <v>319</v>
      </c>
      <c r="AJ1395" s="204">
        <v>11.7</v>
      </c>
      <c r="AK1395" s="136">
        <v>1</v>
      </c>
      <c r="AL1395" s="136">
        <v>47</v>
      </c>
      <c r="AM1395" s="136">
        <v>78</v>
      </c>
      <c r="AN1395" s="6">
        <f>ROUND(AL1395/(AL1395+AM1395),2)</f>
        <v>0.38</v>
      </c>
      <c r="AO1395" s="136">
        <v>10</v>
      </c>
      <c r="AP1395" s="136">
        <v>30</v>
      </c>
      <c r="AQ1395" s="6">
        <f>ROUND(AO1395/(AO1395+AP1395),2)</f>
        <v>0.25</v>
      </c>
      <c r="AR1395" s="149">
        <v>7.6499999999999999E-2</v>
      </c>
      <c r="AS1395" s="149">
        <v>0.34</v>
      </c>
      <c r="AT1395" s="149">
        <v>0.4</v>
      </c>
      <c r="AU1395" s="149">
        <v>0.4</v>
      </c>
      <c r="AV1395" s="136">
        <v>428</v>
      </c>
      <c r="AW1395" s="136">
        <v>2853</v>
      </c>
      <c r="AX1395" s="136">
        <v>4716</v>
      </c>
      <c r="AY1395" s="136">
        <v>4716</v>
      </c>
      <c r="AZ1395" s="149">
        <v>7.6499999999999999E-2</v>
      </c>
      <c r="BA1395" s="149">
        <v>0.1598</v>
      </c>
      <c r="BB1395" s="149">
        <v>0.21060000000000001</v>
      </c>
      <c r="BC1395" s="149">
        <v>0.21060000000000001</v>
      </c>
      <c r="BD1395" s="138">
        <v>0.17</v>
      </c>
      <c r="BE1395" s="138"/>
      <c r="BF1395" s="138"/>
      <c r="BG1395" s="136">
        <v>1</v>
      </c>
      <c r="BH1395" s="6">
        <v>5.85</v>
      </c>
      <c r="BI1395" s="6">
        <v>2.65</v>
      </c>
      <c r="BJ1395" s="136">
        <v>40405</v>
      </c>
      <c r="BK1395" s="136">
        <v>3201</v>
      </c>
      <c r="BL1395" s="136">
        <v>331</v>
      </c>
      <c r="BM1395" s="136">
        <v>36873</v>
      </c>
      <c r="BN1395" s="238">
        <v>262326</v>
      </c>
      <c r="BO1395" s="136">
        <v>69067</v>
      </c>
      <c r="BP1395" s="136">
        <v>121528.9053</v>
      </c>
      <c r="BQ1395" s="136">
        <v>38755.000800000002</v>
      </c>
      <c r="BR1395" s="136">
        <v>344187</v>
      </c>
      <c r="BS1395" s="136">
        <v>56161.030299999999</v>
      </c>
      <c r="BT1395" s="136">
        <v>11582.6994</v>
      </c>
      <c r="BU1395" s="136">
        <v>87895</v>
      </c>
    </row>
    <row r="1396" spans="1:73">
      <c r="A1396" s="4" t="s">
        <v>88</v>
      </c>
      <c r="B1396" s="137">
        <v>18</v>
      </c>
      <c r="C1396" s="137">
        <v>2007</v>
      </c>
      <c r="D1396" s="190">
        <v>4256672</v>
      </c>
      <c r="E1396" s="141">
        <v>1922220</v>
      </c>
      <c r="F1396" s="141">
        <v>109862</v>
      </c>
      <c r="G1396" s="191">
        <v>5.4</v>
      </c>
      <c r="H1396" s="211">
        <v>17.790980000000001</v>
      </c>
      <c r="I1396" s="211">
        <v>11.660640000000001</v>
      </c>
      <c r="J1396" s="211">
        <v>2.7908949999999999</v>
      </c>
      <c r="K1396" s="145">
        <v>155495</v>
      </c>
      <c r="L1396" s="198">
        <v>68</v>
      </c>
      <c r="M1396" s="199">
        <v>6.4</v>
      </c>
      <c r="N1396" s="140">
        <v>134438098</v>
      </c>
      <c r="O1396" s="145">
        <v>129242</v>
      </c>
      <c r="P1396" s="145">
        <v>61171</v>
      </c>
      <c r="Q1396" s="145">
        <v>30061</v>
      </c>
      <c r="R1396" s="145">
        <v>602022</v>
      </c>
      <c r="S1396" s="145">
        <v>266673</v>
      </c>
      <c r="T1396" s="145">
        <v>225</v>
      </c>
      <c r="U1396" s="145">
        <v>262</v>
      </c>
      <c r="V1396" s="145">
        <v>328</v>
      </c>
      <c r="W1396" s="145">
        <v>155</v>
      </c>
      <c r="X1396" s="145">
        <v>284</v>
      </c>
      <c r="Y1396" s="145">
        <v>408</v>
      </c>
      <c r="Z1396" s="145">
        <v>518</v>
      </c>
      <c r="AA1396" s="136">
        <f>ROUND((T1396+X1396)-MAX(0.3*(T1396-134-417),0),0)</f>
        <v>509</v>
      </c>
      <c r="AB1396" s="136">
        <f>ROUND((U1396+Y1396)-MAX(0.3*(U1396-134-417),0),0)</f>
        <v>670</v>
      </c>
      <c r="AC1396" s="136">
        <f>ROUND((V1396+Z1396)-MAX(0.3*(V1396-139-417),0),0)</f>
        <v>846</v>
      </c>
      <c r="AD1396" s="203">
        <v>17287.5</v>
      </c>
      <c r="AE1396" s="136">
        <v>623</v>
      </c>
      <c r="AF1396" s="136">
        <v>0</v>
      </c>
      <c r="AG1396" s="136">
        <f>SUM(AE1396+AF1396)</f>
        <v>623</v>
      </c>
      <c r="AH1396" s="136">
        <f>ROUND((AG1396+W1396)-MAX(0.3*(AG1396-134-417),0),0)</f>
        <v>756</v>
      </c>
      <c r="AI1396" s="203">
        <v>653</v>
      </c>
      <c r="AJ1396" s="204">
        <v>15.5</v>
      </c>
      <c r="AK1396" s="136">
        <v>1</v>
      </c>
      <c r="AL1396" s="136">
        <v>63</v>
      </c>
      <c r="AM1396" s="136">
        <v>36</v>
      </c>
      <c r="AN1396" s="6">
        <f>ROUND(AL1396/(AL1396+AM1396),2)</f>
        <v>0.64</v>
      </c>
      <c r="AO1396" s="136">
        <v>15</v>
      </c>
      <c r="AP1396" s="136">
        <v>22</v>
      </c>
      <c r="AQ1396" s="6">
        <f>ROUND(AO1396/(AO1396+AP1396),2)</f>
        <v>0.41</v>
      </c>
      <c r="AR1396" s="149">
        <v>7.6499999999999999E-2</v>
      </c>
      <c r="AS1396" s="149">
        <v>0.34</v>
      </c>
      <c r="AT1396" s="149">
        <v>0.4</v>
      </c>
      <c r="AU1396" s="149">
        <v>0.4</v>
      </c>
      <c r="AV1396" s="136">
        <v>428</v>
      </c>
      <c r="AW1396" s="136">
        <v>2853</v>
      </c>
      <c r="AX1396" s="136">
        <v>4716</v>
      </c>
      <c r="AY1396" s="136">
        <v>4716</v>
      </c>
      <c r="AZ1396" s="149">
        <v>7.6499999999999999E-2</v>
      </c>
      <c r="BA1396" s="149">
        <v>0.1598</v>
      </c>
      <c r="BB1396" s="149">
        <v>0.21060000000000001</v>
      </c>
      <c r="BC1396" s="149">
        <v>0.21060000000000001</v>
      </c>
      <c r="BD1396" s="138">
        <v>0</v>
      </c>
      <c r="BE1396" s="138"/>
      <c r="BF1396" s="138"/>
      <c r="BG1396" s="136">
        <v>0</v>
      </c>
      <c r="BH1396" s="6">
        <v>5.85</v>
      </c>
      <c r="BI1396" s="6">
        <v>5.85</v>
      </c>
      <c r="BJ1396" s="136">
        <v>184378</v>
      </c>
      <c r="BK1396" s="136">
        <v>12692</v>
      </c>
      <c r="BL1396" s="136">
        <v>1328</v>
      </c>
      <c r="BM1396" s="136">
        <v>170358</v>
      </c>
      <c r="BN1396" s="238">
        <v>707625</v>
      </c>
      <c r="BO1396" s="136">
        <v>129684</v>
      </c>
      <c r="BP1396" s="136">
        <v>262138.41190000001</v>
      </c>
      <c r="BQ1396" s="136">
        <v>50428.399700000002</v>
      </c>
      <c r="BR1396" s="136">
        <v>548586</v>
      </c>
      <c r="BS1396" s="136">
        <v>155380.3314</v>
      </c>
      <c r="BT1396" s="136">
        <v>20903.2817</v>
      </c>
      <c r="BU1396" s="136">
        <v>228052</v>
      </c>
    </row>
    <row r="1397" spans="1:73">
      <c r="A1397" s="4" t="s">
        <v>89</v>
      </c>
      <c r="B1397" s="137">
        <v>19</v>
      </c>
      <c r="C1397" s="137">
        <v>2007</v>
      </c>
      <c r="D1397" s="190">
        <v>4375581</v>
      </c>
      <c r="E1397" s="141">
        <v>1944038</v>
      </c>
      <c r="F1397" s="141">
        <v>86396</v>
      </c>
      <c r="G1397" s="191">
        <v>4.3</v>
      </c>
      <c r="H1397" s="211">
        <v>16.641079999999999</v>
      </c>
      <c r="I1397" s="211">
        <v>8.85764</v>
      </c>
      <c r="J1397" s="211">
        <v>3.817323</v>
      </c>
      <c r="K1397" s="145">
        <v>209013</v>
      </c>
      <c r="L1397" s="198">
        <v>89</v>
      </c>
      <c r="M1397" s="199">
        <v>7.7</v>
      </c>
      <c r="N1397" s="140">
        <v>156538878</v>
      </c>
      <c r="O1397" s="145">
        <v>48206</v>
      </c>
      <c r="P1397" s="145">
        <v>24374</v>
      </c>
      <c r="Q1397" s="145">
        <v>10988</v>
      </c>
      <c r="R1397" s="145">
        <v>650357</v>
      </c>
      <c r="S1397" s="145">
        <v>266075</v>
      </c>
      <c r="T1397" s="145">
        <v>188</v>
      </c>
      <c r="U1397" s="145">
        <v>240</v>
      </c>
      <c r="V1397" s="145">
        <v>284</v>
      </c>
      <c r="W1397" s="145">
        <v>155</v>
      </c>
      <c r="X1397" s="145">
        <v>284</v>
      </c>
      <c r="Y1397" s="145">
        <v>408</v>
      </c>
      <c r="Z1397" s="145">
        <v>518</v>
      </c>
      <c r="AA1397" s="136">
        <f>ROUND((T1397+X1397)-MAX(0.3*(T1397-134-417),0),0)</f>
        <v>472</v>
      </c>
      <c r="AB1397" s="136">
        <f>ROUND((U1397+Y1397)-MAX(0.3*(U1397-134-417),0),0)</f>
        <v>648</v>
      </c>
      <c r="AC1397" s="136">
        <f>ROUND((V1397+Z1397)-MAX(0.3*(V1397-139-417),0),0)</f>
        <v>802</v>
      </c>
      <c r="AD1397" s="203">
        <v>7898.166666666667</v>
      </c>
      <c r="AE1397" s="136">
        <v>623</v>
      </c>
      <c r="AF1397" s="136">
        <v>0</v>
      </c>
      <c r="AG1397" s="136">
        <f>SUM(AE1397+AF1397)</f>
        <v>623</v>
      </c>
      <c r="AH1397" s="136">
        <f>ROUND((AG1397+W1397)-MAX(0.3*(AG1397-134-417),0),0)</f>
        <v>756</v>
      </c>
      <c r="AI1397" s="203">
        <v>673</v>
      </c>
      <c r="AJ1397" s="204">
        <v>16.100000000000001</v>
      </c>
      <c r="AK1397" s="136">
        <v>0</v>
      </c>
      <c r="AL1397" s="136">
        <v>53</v>
      </c>
      <c r="AM1397" s="136">
        <v>50</v>
      </c>
      <c r="AN1397" s="6">
        <f>ROUND(AL1397/(AL1397+AM1397),2)</f>
        <v>0.51</v>
      </c>
      <c r="AO1397" s="136">
        <v>23</v>
      </c>
      <c r="AP1397" s="136">
        <v>16</v>
      </c>
      <c r="AQ1397" s="6">
        <f>ROUND(AO1397/(AO1397+AP1397),2)</f>
        <v>0.59</v>
      </c>
      <c r="AR1397" s="149">
        <v>7.6499999999999999E-2</v>
      </c>
      <c r="AS1397" s="149">
        <v>0.34</v>
      </c>
      <c r="AT1397" s="149">
        <v>0.4</v>
      </c>
      <c r="AU1397" s="149">
        <v>0.4</v>
      </c>
      <c r="AV1397" s="136">
        <v>428</v>
      </c>
      <c r="AW1397" s="136">
        <v>2853</v>
      </c>
      <c r="AX1397" s="136">
        <v>4716</v>
      </c>
      <c r="AY1397" s="136">
        <v>4716</v>
      </c>
      <c r="AZ1397" s="149">
        <v>7.6499999999999999E-2</v>
      </c>
      <c r="BA1397" s="149">
        <v>0.1598</v>
      </c>
      <c r="BB1397" s="149">
        <v>0.21060000000000001</v>
      </c>
      <c r="BC1397" s="149">
        <v>0.21060000000000001</v>
      </c>
      <c r="BD1397" s="138">
        <v>0</v>
      </c>
      <c r="BE1397" s="138"/>
      <c r="BF1397" s="138"/>
      <c r="BG1397" s="136">
        <v>0</v>
      </c>
      <c r="BH1397" s="6">
        <v>5.85</v>
      </c>
      <c r="BI1397" s="6">
        <v>5.85</v>
      </c>
      <c r="BJ1397" s="136">
        <v>162271</v>
      </c>
      <c r="BK1397" s="136">
        <v>16223</v>
      </c>
      <c r="BL1397" s="136">
        <v>1558</v>
      </c>
      <c r="BM1397" s="136">
        <v>144490</v>
      </c>
      <c r="BN1397" s="238">
        <v>981026</v>
      </c>
      <c r="BO1397" s="136">
        <v>128914</v>
      </c>
      <c r="BP1397" s="136">
        <v>328802.96010000003</v>
      </c>
      <c r="BQ1397" s="136">
        <v>47735.363700000002</v>
      </c>
      <c r="BR1397" s="136">
        <v>583224</v>
      </c>
      <c r="BS1397" s="136">
        <v>177016.21359999999</v>
      </c>
      <c r="BT1397" s="136">
        <v>16936.649000000001</v>
      </c>
      <c r="BU1397" s="136">
        <v>231819</v>
      </c>
    </row>
    <row r="1398" spans="1:73">
      <c r="A1398" s="4" t="s">
        <v>90</v>
      </c>
      <c r="B1398" s="137">
        <v>20</v>
      </c>
      <c r="C1398" s="137">
        <v>2007</v>
      </c>
      <c r="D1398" s="190">
        <v>1327040</v>
      </c>
      <c r="E1398" s="141">
        <v>667781</v>
      </c>
      <c r="F1398" s="141">
        <v>32687</v>
      </c>
      <c r="G1398" s="191">
        <v>4.7</v>
      </c>
      <c r="H1398" s="211">
        <v>23.60098</v>
      </c>
      <c r="I1398" s="211">
        <v>12.227650000000001</v>
      </c>
      <c r="J1398" s="211">
        <v>6.037115</v>
      </c>
      <c r="K1398" s="145">
        <v>49370</v>
      </c>
      <c r="L1398" s="198">
        <v>6</v>
      </c>
      <c r="M1398" s="199">
        <v>2.1</v>
      </c>
      <c r="N1398" s="140">
        <v>47187502</v>
      </c>
      <c r="O1398" s="145">
        <v>20310</v>
      </c>
      <c r="P1398" s="145">
        <v>24721</v>
      </c>
      <c r="Q1398" s="145">
        <v>10366</v>
      </c>
      <c r="R1398" s="145">
        <v>162602</v>
      </c>
      <c r="S1398" s="145">
        <v>81767</v>
      </c>
      <c r="T1398" s="145">
        <v>363</v>
      </c>
      <c r="U1398" s="145">
        <v>485</v>
      </c>
      <c r="V1398" s="145">
        <v>611</v>
      </c>
      <c r="W1398" s="145">
        <v>155</v>
      </c>
      <c r="X1398" s="145">
        <v>284</v>
      </c>
      <c r="Y1398" s="145">
        <v>408</v>
      </c>
      <c r="Z1398" s="145">
        <v>518</v>
      </c>
      <c r="AA1398" s="136">
        <f>ROUND((T1398+X1398)-MAX(0.3*(T1398-134-417),0),0)</f>
        <v>647</v>
      </c>
      <c r="AB1398" s="136">
        <f>ROUND((U1398+Y1398)-MAX(0.3*(U1398-134-417),0),0)</f>
        <v>893</v>
      </c>
      <c r="AC1398" s="136">
        <f>ROUND((V1398+Z1398)-MAX(0.3*(V1398-139-417),0),0)</f>
        <v>1113</v>
      </c>
      <c r="AD1398" s="203">
        <v>1768.5833333333333</v>
      </c>
      <c r="AE1398" s="136">
        <v>623</v>
      </c>
      <c r="AF1398" s="136">
        <v>10</v>
      </c>
      <c r="AG1398" s="136">
        <f>SUM(AE1398+AF1398)</f>
        <v>633</v>
      </c>
      <c r="AH1398" s="136">
        <f>ROUND((AG1398+W1398)-MAX(0.3*(AG1398-134-417),0),0)</f>
        <v>763</v>
      </c>
      <c r="AI1398" s="203">
        <v>142</v>
      </c>
      <c r="AJ1398" s="204">
        <v>10.9</v>
      </c>
      <c r="AK1398" s="136">
        <v>1</v>
      </c>
      <c r="AL1398" s="136">
        <v>90</v>
      </c>
      <c r="AM1398" s="136">
        <v>59</v>
      </c>
      <c r="AN1398" s="6">
        <f>ROUND(AL1398/(AL1398+AM1398),2)</f>
        <v>0.6</v>
      </c>
      <c r="AO1398" s="136">
        <v>18</v>
      </c>
      <c r="AP1398" s="136">
        <v>17</v>
      </c>
      <c r="AQ1398" s="6">
        <f>ROUND(AO1398/(AO1398+AP1398),2)</f>
        <v>0.51</v>
      </c>
      <c r="AR1398" s="149">
        <v>7.6499999999999999E-2</v>
      </c>
      <c r="AS1398" s="149">
        <v>0.34</v>
      </c>
      <c r="AT1398" s="149">
        <v>0.4</v>
      </c>
      <c r="AU1398" s="149">
        <v>0.4</v>
      </c>
      <c r="AV1398" s="136">
        <v>428</v>
      </c>
      <c r="AW1398" s="136">
        <v>2853</v>
      </c>
      <c r="AX1398" s="136">
        <v>4716</v>
      </c>
      <c r="AY1398" s="136">
        <v>4716</v>
      </c>
      <c r="AZ1398" s="149">
        <v>7.6499999999999999E-2</v>
      </c>
      <c r="BA1398" s="149">
        <v>0.1598</v>
      </c>
      <c r="BB1398" s="149">
        <v>0.21060000000000001</v>
      </c>
      <c r="BC1398" s="149">
        <v>0.21060000000000001</v>
      </c>
      <c r="BD1398" s="138">
        <v>0.05</v>
      </c>
      <c r="BE1398" s="138"/>
      <c r="BF1398" s="138"/>
      <c r="BG1398" s="136">
        <v>0</v>
      </c>
      <c r="BH1398" s="6">
        <v>5.85</v>
      </c>
      <c r="BI1398" s="6">
        <v>7</v>
      </c>
      <c r="BJ1398" s="136">
        <v>33328</v>
      </c>
      <c r="BK1398" s="136">
        <v>2247</v>
      </c>
      <c r="BL1398" s="136">
        <v>225</v>
      </c>
      <c r="BM1398" s="136">
        <v>30856</v>
      </c>
      <c r="BN1398" s="238">
        <v>305629</v>
      </c>
      <c r="BO1398" s="136">
        <v>24693</v>
      </c>
      <c r="BP1398" s="136">
        <v>43111.767</v>
      </c>
      <c r="BQ1398" s="136">
        <v>10275.101500000001</v>
      </c>
      <c r="BR1398" s="136">
        <v>108738</v>
      </c>
      <c r="BS1398" s="136">
        <v>20490.1607</v>
      </c>
      <c r="BT1398" s="136">
        <v>3161.4014999999999</v>
      </c>
      <c r="BU1398" s="136">
        <v>33352</v>
      </c>
    </row>
    <row r="1399" spans="1:73">
      <c r="A1399" s="4" t="s">
        <v>91</v>
      </c>
      <c r="B1399" s="137">
        <v>21</v>
      </c>
      <c r="C1399" s="137">
        <v>2007</v>
      </c>
      <c r="D1399" s="190">
        <v>5653408</v>
      </c>
      <c r="E1399" s="141">
        <v>2867348</v>
      </c>
      <c r="F1399" s="141">
        <v>102746</v>
      </c>
      <c r="G1399" s="191">
        <v>3.5</v>
      </c>
      <c r="H1399" s="211">
        <v>18.854990000000001</v>
      </c>
      <c r="I1399" s="211">
        <v>9.1890440000000009</v>
      </c>
      <c r="J1399" s="211">
        <v>2.7012939999999999</v>
      </c>
      <c r="K1399" s="145">
        <v>291347</v>
      </c>
      <c r="L1399" s="198">
        <v>78</v>
      </c>
      <c r="M1399" s="199">
        <v>5.3</v>
      </c>
      <c r="N1399" s="140">
        <v>267773656</v>
      </c>
      <c r="O1399" s="145">
        <v>341076</v>
      </c>
      <c r="P1399" s="145">
        <v>41997</v>
      </c>
      <c r="Q1399" s="145">
        <v>18534</v>
      </c>
      <c r="R1399" s="145">
        <v>317825</v>
      </c>
      <c r="S1399" s="145">
        <v>147191</v>
      </c>
      <c r="T1399" s="145">
        <v>433</v>
      </c>
      <c r="U1399" s="145">
        <v>549</v>
      </c>
      <c r="V1399" s="145">
        <v>664</v>
      </c>
      <c r="W1399" s="145">
        <v>155</v>
      </c>
      <c r="X1399" s="145">
        <v>284</v>
      </c>
      <c r="Y1399" s="145">
        <v>408</v>
      </c>
      <c r="Z1399" s="145">
        <v>518</v>
      </c>
      <c r="AA1399" s="136">
        <f>ROUND((T1399+X1399)-MAX(0.3*(T1399-134-417),0),0)</f>
        <v>717</v>
      </c>
      <c r="AB1399" s="136">
        <f>ROUND((U1399+Y1399)-MAX(0.3*(U1399-134-417),0),0)</f>
        <v>957</v>
      </c>
      <c r="AC1399" s="136">
        <f>ROUND((V1399+Z1399)-MAX(0.3*(V1399-139-417),0),0)</f>
        <v>1150</v>
      </c>
      <c r="AD1399" s="203">
        <v>8284.75</v>
      </c>
      <c r="AE1399" s="136">
        <v>623</v>
      </c>
      <c r="AF1399" s="136">
        <v>0</v>
      </c>
      <c r="AG1399" s="136">
        <f>SUM(AE1399+AF1399)</f>
        <v>623</v>
      </c>
      <c r="AH1399" s="136">
        <f>ROUND((AG1399+W1399)-MAX(0.3*(AG1399-134-417),0),0)</f>
        <v>756</v>
      </c>
      <c r="AI1399" s="203">
        <v>491</v>
      </c>
      <c r="AJ1399" s="204">
        <v>8.8000000000000007</v>
      </c>
      <c r="AK1399" s="136">
        <v>1</v>
      </c>
      <c r="AL1399" s="136">
        <v>104</v>
      </c>
      <c r="AM1399" s="136">
        <v>37</v>
      </c>
      <c r="AN1399" s="6">
        <f>ROUND(AL1399/(AL1399+AM1399),2)</f>
        <v>0.74</v>
      </c>
      <c r="AO1399" s="136">
        <v>33</v>
      </c>
      <c r="AP1399" s="136">
        <v>14</v>
      </c>
      <c r="AQ1399" s="6">
        <f>ROUND(AO1399/(AO1399+AP1399),2)</f>
        <v>0.7</v>
      </c>
      <c r="AR1399" s="149">
        <v>7.6499999999999999E-2</v>
      </c>
      <c r="AS1399" s="149">
        <v>0.34</v>
      </c>
      <c r="AT1399" s="149">
        <v>0.4</v>
      </c>
      <c r="AU1399" s="149">
        <v>0.4</v>
      </c>
      <c r="AV1399" s="136">
        <v>428</v>
      </c>
      <c r="AW1399" s="136">
        <v>2853</v>
      </c>
      <c r="AX1399" s="136">
        <v>4716</v>
      </c>
      <c r="AY1399" s="136">
        <v>4716</v>
      </c>
      <c r="AZ1399" s="149">
        <v>7.6499999999999999E-2</v>
      </c>
      <c r="BA1399" s="149">
        <v>0.1598</v>
      </c>
      <c r="BB1399" s="149">
        <v>0.21060000000000001</v>
      </c>
      <c r="BC1399" s="149">
        <v>0.21060000000000001</v>
      </c>
      <c r="BD1399" s="138">
        <v>0.2</v>
      </c>
      <c r="BE1399" s="138"/>
      <c r="BF1399" s="138"/>
      <c r="BG1399" s="136">
        <v>1</v>
      </c>
      <c r="BH1399" s="6">
        <v>5.85</v>
      </c>
      <c r="BI1399" s="6">
        <v>6.15</v>
      </c>
      <c r="BJ1399" s="136">
        <v>97858</v>
      </c>
      <c r="BK1399" s="136">
        <v>15155</v>
      </c>
      <c r="BL1399" s="136">
        <v>615</v>
      </c>
      <c r="BM1399" s="136">
        <v>82088</v>
      </c>
      <c r="BN1399" s="238">
        <v>684926</v>
      </c>
      <c r="BO1399" s="136">
        <v>123868</v>
      </c>
      <c r="BP1399" s="136">
        <v>175241.99110000001</v>
      </c>
      <c r="BQ1399" s="136">
        <v>46287.521399999998</v>
      </c>
      <c r="BR1399" s="136">
        <v>439590</v>
      </c>
      <c r="BS1399" s="136">
        <v>79678.765899999999</v>
      </c>
      <c r="BT1399" s="136">
        <v>16063.7399</v>
      </c>
      <c r="BU1399" s="136">
        <v>136643</v>
      </c>
    </row>
    <row r="1400" spans="1:73">
      <c r="A1400" s="4" t="s">
        <v>92</v>
      </c>
      <c r="B1400" s="137">
        <v>22</v>
      </c>
      <c r="C1400" s="137">
        <v>2007</v>
      </c>
      <c r="D1400" s="190">
        <v>6431559</v>
      </c>
      <c r="E1400" s="141">
        <v>3268096</v>
      </c>
      <c r="F1400" s="141">
        <v>157913</v>
      </c>
      <c r="G1400" s="191">
        <v>4.5999999999999996</v>
      </c>
      <c r="H1400" s="211">
        <v>17.294409999999999</v>
      </c>
      <c r="I1400" s="211">
        <v>9.525461</v>
      </c>
      <c r="J1400" s="211">
        <v>3.3195869999999998</v>
      </c>
      <c r="K1400" s="145">
        <v>379868</v>
      </c>
      <c r="L1400" s="198">
        <v>14</v>
      </c>
      <c r="M1400" s="199">
        <v>1</v>
      </c>
      <c r="N1400" s="140">
        <v>324259926</v>
      </c>
      <c r="O1400" s="145">
        <v>104136</v>
      </c>
      <c r="P1400" s="145">
        <v>91292</v>
      </c>
      <c r="Q1400" s="145">
        <v>45068</v>
      </c>
      <c r="R1400" s="145">
        <v>456192</v>
      </c>
      <c r="S1400" s="145">
        <v>239802</v>
      </c>
      <c r="T1400" s="145">
        <v>531</v>
      </c>
      <c r="U1400" s="145">
        <v>633</v>
      </c>
      <c r="V1400" s="145">
        <v>731</v>
      </c>
      <c r="W1400" s="145">
        <v>155</v>
      </c>
      <c r="X1400" s="145">
        <v>284</v>
      </c>
      <c r="Y1400" s="145">
        <v>408</v>
      </c>
      <c r="Z1400" s="145">
        <v>518</v>
      </c>
      <c r="AA1400" s="136">
        <f>ROUND((T1400+X1400)-MAX(0.3*(T1400-134-417),0),0)</f>
        <v>815</v>
      </c>
      <c r="AB1400" s="136">
        <f>ROUND((U1400+Y1400)-MAX(0.3*(U1400-134-417),0),0)</f>
        <v>1016</v>
      </c>
      <c r="AC1400" s="136">
        <f>ROUND((V1400+Z1400)-MAX(0.3*(V1400-139-417),0),0)</f>
        <v>1197</v>
      </c>
      <c r="AD1400" s="203">
        <v>17102.666666666668</v>
      </c>
      <c r="AE1400" s="136">
        <v>623</v>
      </c>
      <c r="AF1400" s="136">
        <v>114</v>
      </c>
      <c r="AG1400" s="136">
        <f>SUM(AE1400+AF1400)</f>
        <v>737</v>
      </c>
      <c r="AH1400" s="136">
        <f>ROUND((AG1400+W1400)-MAX(0.3*(AG1400-134-417),0),0)</f>
        <v>836</v>
      </c>
      <c r="AI1400" s="203">
        <v>707</v>
      </c>
      <c r="AJ1400" s="204">
        <v>11.2</v>
      </c>
      <c r="AK1400" s="136">
        <v>1</v>
      </c>
      <c r="AL1400" s="136">
        <v>141</v>
      </c>
      <c r="AM1400" s="136">
        <v>19</v>
      </c>
      <c r="AN1400" s="6">
        <f>ROUND(AL1400/(AL1400+AM1400),2)</f>
        <v>0.88</v>
      </c>
      <c r="AO1400" s="136">
        <v>35</v>
      </c>
      <c r="AP1400" s="136">
        <v>5</v>
      </c>
      <c r="AQ1400" s="6">
        <f>ROUND(AO1400/(AO1400+AP1400),2)</f>
        <v>0.88</v>
      </c>
      <c r="AR1400" s="149">
        <v>7.6499999999999999E-2</v>
      </c>
      <c r="AS1400" s="149">
        <v>0.34</v>
      </c>
      <c r="AT1400" s="149">
        <v>0.4</v>
      </c>
      <c r="AU1400" s="149">
        <v>0.4</v>
      </c>
      <c r="AV1400" s="136">
        <v>428</v>
      </c>
      <c r="AW1400" s="136">
        <v>2853</v>
      </c>
      <c r="AX1400" s="136">
        <v>4716</v>
      </c>
      <c r="AY1400" s="136">
        <v>4716</v>
      </c>
      <c r="AZ1400" s="149">
        <v>7.6499999999999999E-2</v>
      </c>
      <c r="BA1400" s="149">
        <v>0.1598</v>
      </c>
      <c r="BB1400" s="149">
        <v>0.21060000000000001</v>
      </c>
      <c r="BC1400" s="149">
        <v>0.21060000000000001</v>
      </c>
      <c r="BD1400" s="138">
        <v>0.15</v>
      </c>
      <c r="BE1400" s="138"/>
      <c r="BF1400" s="138"/>
      <c r="BG1400" s="136">
        <v>1</v>
      </c>
      <c r="BH1400" s="6">
        <v>5.85</v>
      </c>
      <c r="BI1400" s="6">
        <v>7.5</v>
      </c>
      <c r="BJ1400" s="136">
        <v>178856</v>
      </c>
      <c r="BK1400" s="136">
        <v>45229</v>
      </c>
      <c r="BL1400" s="136">
        <v>3708</v>
      </c>
      <c r="BM1400" s="136">
        <v>129919</v>
      </c>
      <c r="BN1400" s="238">
        <v>1215160</v>
      </c>
      <c r="BO1400" s="136">
        <v>118072</v>
      </c>
      <c r="BP1400" s="136">
        <v>206455.7268</v>
      </c>
      <c r="BQ1400" s="136">
        <v>37506.714200000002</v>
      </c>
      <c r="BR1400" s="136">
        <v>561853</v>
      </c>
      <c r="BS1400" s="136">
        <v>97808.730800000005</v>
      </c>
      <c r="BT1400" s="136">
        <v>9144.9670000000006</v>
      </c>
      <c r="BU1400" s="136">
        <v>129261</v>
      </c>
    </row>
    <row r="1401" spans="1:73">
      <c r="A1401" s="4" t="s">
        <v>93</v>
      </c>
      <c r="B1401" s="137">
        <v>23</v>
      </c>
      <c r="C1401" s="137">
        <v>2007</v>
      </c>
      <c r="D1401" s="190">
        <v>10001284</v>
      </c>
      <c r="E1401" s="141">
        <v>4658939</v>
      </c>
      <c r="F1401" s="141">
        <v>352181</v>
      </c>
      <c r="G1401" s="191">
        <v>7</v>
      </c>
      <c r="H1401" s="211">
        <v>22.115919999999999</v>
      </c>
      <c r="I1401" s="211">
        <v>11.19159</v>
      </c>
      <c r="J1401" s="211">
        <v>3.409538</v>
      </c>
      <c r="K1401" s="145">
        <v>401866</v>
      </c>
      <c r="L1401" s="198">
        <v>75</v>
      </c>
      <c r="M1401" s="199">
        <v>2.9</v>
      </c>
      <c r="N1401" s="140">
        <v>346957762</v>
      </c>
      <c r="O1401" s="145">
        <v>72483</v>
      </c>
      <c r="P1401" s="145">
        <v>190426</v>
      </c>
      <c r="Q1401" s="145">
        <v>73219</v>
      </c>
      <c r="R1401" s="145">
        <v>1204409</v>
      </c>
      <c r="S1401" s="145">
        <v>555744</v>
      </c>
      <c r="T1401" s="145">
        <v>401</v>
      </c>
      <c r="U1401" s="145">
        <v>489</v>
      </c>
      <c r="V1401" s="145">
        <v>593</v>
      </c>
      <c r="W1401" s="145">
        <v>155</v>
      </c>
      <c r="X1401" s="145">
        <v>284</v>
      </c>
      <c r="Y1401" s="145">
        <v>408</v>
      </c>
      <c r="Z1401" s="145">
        <v>518</v>
      </c>
      <c r="AA1401" s="136">
        <f>ROUND((T1401+X1401)-MAX(0.3*(T1401-134-417),0),0)</f>
        <v>685</v>
      </c>
      <c r="AB1401" s="136">
        <f>ROUND((U1401+Y1401)-MAX(0.3*(U1401-134-417),0),0)</f>
        <v>897</v>
      </c>
      <c r="AC1401" s="136">
        <f>ROUND((V1401+Z1401)-MAX(0.3*(V1401-139-417),0),0)</f>
        <v>1100</v>
      </c>
      <c r="AD1401" s="203">
        <v>22752.75</v>
      </c>
      <c r="AE1401" s="136">
        <v>623</v>
      </c>
      <c r="AF1401" s="136">
        <v>14</v>
      </c>
      <c r="AG1401" s="136">
        <f>SUM(AE1401+AF1401)</f>
        <v>637</v>
      </c>
      <c r="AH1401" s="136">
        <f>ROUND((AG1401+W1401)-MAX(0.3*(AG1401-134-417),0),0)</f>
        <v>766</v>
      </c>
      <c r="AI1401" s="203">
        <v>1076</v>
      </c>
      <c r="AJ1401" s="204">
        <v>10.8</v>
      </c>
      <c r="AK1401" s="136">
        <v>1</v>
      </c>
      <c r="AL1401" s="136">
        <v>58</v>
      </c>
      <c r="AM1401" s="136">
        <v>52</v>
      </c>
      <c r="AN1401" s="6">
        <f>ROUND(AL1401/(AL1401+AM1401),2)</f>
        <v>0.53</v>
      </c>
      <c r="AO1401" s="136">
        <v>17</v>
      </c>
      <c r="AP1401" s="136">
        <v>21</v>
      </c>
      <c r="AQ1401" s="6">
        <f>ROUND(AO1401/(AO1401+AP1401),2)</f>
        <v>0.45</v>
      </c>
      <c r="AR1401" s="149">
        <v>7.6499999999999999E-2</v>
      </c>
      <c r="AS1401" s="149">
        <v>0.34</v>
      </c>
      <c r="AT1401" s="149">
        <v>0.4</v>
      </c>
      <c r="AU1401" s="149">
        <v>0.4</v>
      </c>
      <c r="AV1401" s="136">
        <v>428</v>
      </c>
      <c r="AW1401" s="136">
        <v>2853</v>
      </c>
      <c r="AX1401" s="136">
        <v>4716</v>
      </c>
      <c r="AY1401" s="136">
        <v>4716</v>
      </c>
      <c r="AZ1401" s="149">
        <v>7.6499999999999999E-2</v>
      </c>
      <c r="BA1401" s="149">
        <v>0.1598</v>
      </c>
      <c r="BB1401" s="149">
        <v>0.21060000000000001</v>
      </c>
      <c r="BC1401" s="149">
        <v>0.21060000000000001</v>
      </c>
      <c r="BD1401" s="138">
        <v>0</v>
      </c>
      <c r="BE1401" s="138"/>
      <c r="BF1401" s="138"/>
      <c r="BG1401" s="136">
        <v>1</v>
      </c>
      <c r="BH1401" s="6">
        <v>5.85</v>
      </c>
      <c r="BI1401" s="6">
        <v>7.15</v>
      </c>
      <c r="BJ1401" s="136">
        <v>228068</v>
      </c>
      <c r="BK1401" s="136">
        <v>16437</v>
      </c>
      <c r="BL1401" s="136">
        <v>1642</v>
      </c>
      <c r="BM1401" s="136">
        <v>209989</v>
      </c>
      <c r="BN1401" s="238">
        <v>1588981</v>
      </c>
      <c r="BO1401" s="136">
        <v>232206</v>
      </c>
      <c r="BP1401" s="136">
        <v>418137.57120000001</v>
      </c>
      <c r="BQ1401" s="136">
        <v>80639.396399999998</v>
      </c>
      <c r="BR1401" s="136">
        <v>896882</v>
      </c>
      <c r="BS1401" s="136">
        <v>179691.88500000001</v>
      </c>
      <c r="BT1401" s="136">
        <v>18749.9545</v>
      </c>
      <c r="BU1401" s="136">
        <v>239034</v>
      </c>
    </row>
    <row r="1402" spans="1:73">
      <c r="A1402" s="4" t="s">
        <v>94</v>
      </c>
      <c r="B1402" s="137">
        <v>24</v>
      </c>
      <c r="C1402" s="137">
        <v>2007</v>
      </c>
      <c r="D1402" s="190">
        <v>5207203</v>
      </c>
      <c r="E1402" s="141">
        <v>2773704</v>
      </c>
      <c r="F1402" s="141">
        <v>132686</v>
      </c>
      <c r="G1402" s="191">
        <v>4.5999999999999996</v>
      </c>
      <c r="H1402" s="211">
        <v>15.37608</v>
      </c>
      <c r="I1402" s="211">
        <v>10.42934</v>
      </c>
      <c r="J1402" s="211">
        <v>3.4318089999999999</v>
      </c>
      <c r="K1402" s="145">
        <v>259409</v>
      </c>
      <c r="L1402" s="198">
        <v>50</v>
      </c>
      <c r="M1402" s="199">
        <v>3.8</v>
      </c>
      <c r="N1402" s="140">
        <v>214836931</v>
      </c>
      <c r="O1402" s="145">
        <v>103208</v>
      </c>
      <c r="P1402" s="145">
        <v>63247</v>
      </c>
      <c r="Q1402" s="145">
        <v>26528</v>
      </c>
      <c r="R1402" s="145">
        <v>276414</v>
      </c>
      <c r="S1402" s="145">
        <v>131764</v>
      </c>
      <c r="T1402" s="145">
        <v>437</v>
      </c>
      <c r="U1402" s="145">
        <v>532</v>
      </c>
      <c r="V1402" s="145">
        <v>621</v>
      </c>
      <c r="W1402" s="145">
        <v>155</v>
      </c>
      <c r="X1402" s="145">
        <v>284</v>
      </c>
      <c r="Y1402" s="145">
        <v>408</v>
      </c>
      <c r="Z1402" s="145">
        <v>518</v>
      </c>
      <c r="AA1402" s="136">
        <f>ROUND((T1402+X1402)-MAX(0.3*(T1402-134-417),0),0)</f>
        <v>721</v>
      </c>
      <c r="AB1402" s="136">
        <f>ROUND((U1402+Y1402)-MAX(0.3*(U1402-134-417),0),0)</f>
        <v>940</v>
      </c>
      <c r="AC1402" s="136">
        <f>ROUND((V1402+Z1402)-MAX(0.3*(V1402-139-417),0),0)</f>
        <v>1120</v>
      </c>
      <c r="AD1402" s="203">
        <v>9911.75</v>
      </c>
      <c r="AE1402" s="136">
        <v>623</v>
      </c>
      <c r="AF1402" s="136">
        <v>81</v>
      </c>
      <c r="AG1402" s="136">
        <f>SUM(AE1402+AF1402)</f>
        <v>704</v>
      </c>
      <c r="AH1402" s="136">
        <f>ROUND((AG1402+W1402)-MAX(0.3*(AG1402-134-417),0),0)</f>
        <v>813</v>
      </c>
      <c r="AI1402" s="203">
        <v>482</v>
      </c>
      <c r="AJ1402" s="204">
        <v>9.3000000000000007</v>
      </c>
      <c r="AK1402" s="136">
        <v>0</v>
      </c>
      <c r="AL1402" s="136">
        <v>85</v>
      </c>
      <c r="AM1402" s="136">
        <v>48</v>
      </c>
      <c r="AN1402" s="6">
        <f>ROUND(AL1402/(AL1402+AM1402),2)</f>
        <v>0.64</v>
      </c>
      <c r="AO1402" s="136">
        <v>45</v>
      </c>
      <c r="AP1402" s="136">
        <v>22</v>
      </c>
      <c r="AQ1402" s="6">
        <f>ROUND(AO1402/(AO1402+AP1402),2)</f>
        <v>0.67</v>
      </c>
      <c r="AR1402" s="149">
        <v>7.6499999999999999E-2</v>
      </c>
      <c r="AS1402" s="149">
        <v>0.34</v>
      </c>
      <c r="AT1402" s="149">
        <v>0.4</v>
      </c>
      <c r="AU1402" s="149">
        <v>0.4</v>
      </c>
      <c r="AV1402" s="136">
        <v>428</v>
      </c>
      <c r="AW1402" s="136">
        <v>2853</v>
      </c>
      <c r="AX1402" s="136">
        <v>4716</v>
      </c>
      <c r="AY1402" s="136">
        <v>4716</v>
      </c>
      <c r="AZ1402" s="149">
        <v>7.6499999999999999E-2</v>
      </c>
      <c r="BA1402" s="149">
        <v>0.1598</v>
      </c>
      <c r="BB1402" s="149">
        <v>0.21060000000000001</v>
      </c>
      <c r="BC1402" s="149">
        <v>0.21060000000000001</v>
      </c>
      <c r="BD1402" s="138">
        <v>0.33</v>
      </c>
      <c r="BE1402" s="138"/>
      <c r="BF1402" s="138"/>
      <c r="BG1402" s="136">
        <v>1</v>
      </c>
      <c r="BH1402" s="6">
        <v>5.85</v>
      </c>
      <c r="BI1402" s="6">
        <v>6.15</v>
      </c>
      <c r="BJ1402" s="136">
        <v>78401</v>
      </c>
      <c r="BK1402" s="136">
        <v>10371</v>
      </c>
      <c r="BL1402" s="136">
        <v>723</v>
      </c>
      <c r="BM1402" s="136">
        <v>67307</v>
      </c>
      <c r="BN1402" s="238">
        <v>599100</v>
      </c>
      <c r="BO1402" s="136">
        <v>134671</v>
      </c>
      <c r="BP1402" s="136">
        <v>173753.2187</v>
      </c>
      <c r="BQ1402" s="136">
        <v>52982.107900000003</v>
      </c>
      <c r="BR1402" s="136">
        <v>607537</v>
      </c>
      <c r="BS1402" s="136">
        <v>75670.3171</v>
      </c>
      <c r="BT1402" s="136">
        <v>16969.681</v>
      </c>
      <c r="BU1402" s="136">
        <v>132657</v>
      </c>
    </row>
    <row r="1403" spans="1:73">
      <c r="A1403" s="4" t="s">
        <v>95</v>
      </c>
      <c r="B1403" s="137">
        <v>25</v>
      </c>
      <c r="C1403" s="137">
        <v>2007</v>
      </c>
      <c r="D1403" s="190">
        <v>2928350</v>
      </c>
      <c r="E1403" s="141">
        <v>1224059</v>
      </c>
      <c r="F1403" s="141">
        <v>79455</v>
      </c>
      <c r="G1403" s="191">
        <v>6.1</v>
      </c>
      <c r="H1403" s="211">
        <v>28.649429999999999</v>
      </c>
      <c r="I1403" s="211">
        <v>16.105450000000001</v>
      </c>
      <c r="J1403" s="211">
        <v>7.6552049999999996</v>
      </c>
      <c r="K1403" s="145">
        <v>92067</v>
      </c>
      <c r="L1403" s="198">
        <v>81</v>
      </c>
      <c r="M1403" s="199">
        <v>9.9</v>
      </c>
      <c r="N1403" s="140">
        <v>85615593</v>
      </c>
      <c r="O1403" s="145">
        <v>35758</v>
      </c>
      <c r="P1403" s="145">
        <v>23556</v>
      </c>
      <c r="Q1403" s="145">
        <v>11603</v>
      </c>
      <c r="R1403" s="145">
        <v>426116</v>
      </c>
      <c r="S1403" s="145">
        <v>178775</v>
      </c>
      <c r="T1403" s="145">
        <v>146</v>
      </c>
      <c r="U1403" s="145">
        <v>170</v>
      </c>
      <c r="V1403" s="145">
        <v>194</v>
      </c>
      <c r="W1403" s="145">
        <v>155</v>
      </c>
      <c r="X1403" s="145">
        <v>284</v>
      </c>
      <c r="Y1403" s="145">
        <v>408</v>
      </c>
      <c r="Z1403" s="145">
        <v>518</v>
      </c>
      <c r="AA1403" s="136">
        <f>ROUND((T1403+X1403)-MAX(0.3*(T1403-134-417),0),0)</f>
        <v>430</v>
      </c>
      <c r="AB1403" s="136">
        <f>ROUND((U1403+Y1403)-MAX(0.3*(U1403-134-417),0),0)</f>
        <v>578</v>
      </c>
      <c r="AC1403" s="136">
        <f>ROUND((V1403+Z1403)-MAX(0.3*(V1403-139-417),0),0)</f>
        <v>712</v>
      </c>
      <c r="AD1403" s="203">
        <v>6198.333333333333</v>
      </c>
      <c r="AE1403" s="136">
        <v>623</v>
      </c>
      <c r="AF1403" s="136">
        <v>0</v>
      </c>
      <c r="AG1403" s="136">
        <f>SUM(AE1403+AF1403)</f>
        <v>623</v>
      </c>
      <c r="AH1403" s="136">
        <f>ROUND((AG1403+W1403)-MAX(0.3*(AG1403-134-417),0),0)</f>
        <v>756</v>
      </c>
      <c r="AI1403" s="203">
        <v>655</v>
      </c>
      <c r="AJ1403" s="204">
        <v>22.6</v>
      </c>
      <c r="AK1403" s="136">
        <v>0</v>
      </c>
      <c r="AL1403" s="136">
        <v>75</v>
      </c>
      <c r="AM1403" s="136">
        <v>47</v>
      </c>
      <c r="AN1403" s="6">
        <f>ROUND(AL1403/(AL1403+AM1403),2)</f>
        <v>0.61</v>
      </c>
      <c r="AO1403" s="136">
        <v>27</v>
      </c>
      <c r="AP1403" s="136">
        <v>25</v>
      </c>
      <c r="AQ1403" s="6">
        <f>ROUND(AO1403/(AO1403+AP1403),2)</f>
        <v>0.52</v>
      </c>
      <c r="AR1403" s="149">
        <v>7.6499999999999999E-2</v>
      </c>
      <c r="AS1403" s="149">
        <v>0.34</v>
      </c>
      <c r="AT1403" s="149">
        <v>0.4</v>
      </c>
      <c r="AU1403" s="149">
        <v>0.4</v>
      </c>
      <c r="AV1403" s="136">
        <v>428</v>
      </c>
      <c r="AW1403" s="136">
        <v>2853</v>
      </c>
      <c r="AX1403" s="136">
        <v>4716</v>
      </c>
      <c r="AY1403" s="136">
        <v>4716</v>
      </c>
      <c r="AZ1403" s="149">
        <v>7.6499999999999999E-2</v>
      </c>
      <c r="BA1403" s="149">
        <v>0.1598</v>
      </c>
      <c r="BB1403" s="149">
        <v>0.21060000000000001</v>
      </c>
      <c r="BC1403" s="149">
        <v>0.21060000000000001</v>
      </c>
      <c r="BD1403" s="138">
        <v>0</v>
      </c>
      <c r="BE1403" s="138"/>
      <c r="BF1403" s="138"/>
      <c r="BG1403" s="136">
        <v>0</v>
      </c>
      <c r="BH1403" s="6">
        <v>5.85</v>
      </c>
      <c r="BI1403" s="6">
        <v>5.85</v>
      </c>
      <c r="BJ1403" s="136">
        <v>122745</v>
      </c>
      <c r="BK1403" s="136">
        <v>13239</v>
      </c>
      <c r="BL1403" s="136">
        <v>935</v>
      </c>
      <c r="BM1403" s="136">
        <v>108571</v>
      </c>
      <c r="BN1403" s="238">
        <v>593533</v>
      </c>
      <c r="BO1403" s="136">
        <v>102669</v>
      </c>
      <c r="BP1403" s="136">
        <v>264604.97859999997</v>
      </c>
      <c r="BQ1403" s="136">
        <v>36980.884400000003</v>
      </c>
      <c r="BR1403" s="136">
        <v>405056</v>
      </c>
      <c r="BS1403" s="136">
        <v>153431.84270000001</v>
      </c>
      <c r="BT1403" s="136">
        <v>14179.2446</v>
      </c>
      <c r="BU1403" s="136">
        <v>189469</v>
      </c>
    </row>
    <row r="1404" spans="1:73">
      <c r="A1404" s="4" t="s">
        <v>96</v>
      </c>
      <c r="B1404" s="137">
        <v>26</v>
      </c>
      <c r="C1404" s="137">
        <v>2007</v>
      </c>
      <c r="D1404" s="190">
        <v>5887612</v>
      </c>
      <c r="E1404" s="141">
        <v>2879647</v>
      </c>
      <c r="F1404" s="141">
        <v>154932</v>
      </c>
      <c r="G1404" s="191">
        <v>5.0999999999999996</v>
      </c>
      <c r="H1404" s="211">
        <v>25.031379999999999</v>
      </c>
      <c r="I1404" s="211">
        <v>15.239890000000001</v>
      </c>
      <c r="J1404" s="211">
        <v>5.438269</v>
      </c>
      <c r="K1404" s="145">
        <v>241865</v>
      </c>
      <c r="L1404" s="198">
        <v>94</v>
      </c>
      <c r="M1404" s="199">
        <v>6.3</v>
      </c>
      <c r="N1404" s="140">
        <v>209373311</v>
      </c>
      <c r="O1404" s="145">
        <v>99007</v>
      </c>
      <c r="P1404" s="145">
        <v>91396</v>
      </c>
      <c r="Q1404" s="145">
        <v>37869</v>
      </c>
      <c r="R1404" s="145">
        <v>823915</v>
      </c>
      <c r="S1404" s="145">
        <v>301338</v>
      </c>
      <c r="T1404" s="145">
        <v>234</v>
      </c>
      <c r="U1404" s="145">
        <v>292</v>
      </c>
      <c r="V1404" s="145">
        <v>342</v>
      </c>
      <c r="W1404" s="145">
        <v>155</v>
      </c>
      <c r="X1404" s="145">
        <v>284</v>
      </c>
      <c r="Y1404" s="145">
        <v>408</v>
      </c>
      <c r="Z1404" s="145">
        <v>518</v>
      </c>
      <c r="AA1404" s="136">
        <f>ROUND((T1404+X1404)-MAX(0.3*(T1404-134-417),0),0)</f>
        <v>518</v>
      </c>
      <c r="AB1404" s="136">
        <f>ROUND((U1404+Y1404)-MAX(0.3*(U1404-134-417),0),0)</f>
        <v>700</v>
      </c>
      <c r="AC1404" s="136">
        <f>ROUND((V1404+Z1404)-MAX(0.3*(V1404-139-417),0),0)</f>
        <v>860</v>
      </c>
      <c r="AD1404" s="203">
        <v>9600.75</v>
      </c>
      <c r="AE1404" s="136">
        <v>623</v>
      </c>
      <c r="AF1404" s="136">
        <v>0</v>
      </c>
      <c r="AG1404" s="136">
        <f>SUM(AE1404+AF1404)</f>
        <v>623</v>
      </c>
      <c r="AH1404" s="136">
        <f>ROUND((AG1404+W1404)-MAX(0.3*(AG1404-134-417),0),0)</f>
        <v>756</v>
      </c>
      <c r="AI1404" s="203">
        <v>742</v>
      </c>
      <c r="AJ1404" s="204">
        <v>12.8</v>
      </c>
      <c r="AK1404" s="136">
        <v>0</v>
      </c>
      <c r="AL1404" s="136">
        <v>71</v>
      </c>
      <c r="AM1404" s="136">
        <v>92</v>
      </c>
      <c r="AN1404" s="6">
        <f>ROUND(AL1404/(AL1404+AM1404),2)</f>
        <v>0.44</v>
      </c>
      <c r="AO1404" s="136">
        <v>14</v>
      </c>
      <c r="AP1404" s="136">
        <v>20</v>
      </c>
      <c r="AQ1404" s="6">
        <f>ROUND(AO1404/(AO1404+AP1404),2)</f>
        <v>0.41</v>
      </c>
      <c r="AR1404" s="149">
        <v>7.6499999999999999E-2</v>
      </c>
      <c r="AS1404" s="149">
        <v>0.34</v>
      </c>
      <c r="AT1404" s="149">
        <v>0.4</v>
      </c>
      <c r="AU1404" s="149">
        <v>0.4</v>
      </c>
      <c r="AV1404" s="136">
        <v>428</v>
      </c>
      <c r="AW1404" s="136">
        <v>2853</v>
      </c>
      <c r="AX1404" s="136">
        <v>4716</v>
      </c>
      <c r="AY1404" s="136">
        <v>4716</v>
      </c>
      <c r="AZ1404" s="149">
        <v>7.6499999999999999E-2</v>
      </c>
      <c r="BA1404" s="149">
        <v>0.1598</v>
      </c>
      <c r="BB1404" s="149">
        <v>0.21060000000000001</v>
      </c>
      <c r="BC1404" s="149">
        <v>0.21060000000000001</v>
      </c>
      <c r="BD1404" s="138">
        <v>0</v>
      </c>
      <c r="BE1404" s="138"/>
      <c r="BF1404" s="138"/>
      <c r="BG1404" s="136">
        <v>0</v>
      </c>
      <c r="BH1404" s="6">
        <v>5.85</v>
      </c>
      <c r="BI1404" s="6">
        <v>6.5</v>
      </c>
      <c r="BJ1404" s="136">
        <v>121876</v>
      </c>
      <c r="BK1404" s="136">
        <v>8829</v>
      </c>
      <c r="BL1404" s="136">
        <v>950</v>
      </c>
      <c r="BM1404" s="136">
        <v>112097</v>
      </c>
      <c r="BN1404" s="238">
        <v>868224</v>
      </c>
      <c r="BO1404" s="136">
        <v>134642</v>
      </c>
      <c r="BP1404" s="136">
        <v>263838.71480000002</v>
      </c>
      <c r="BQ1404" s="136">
        <v>60869.8246</v>
      </c>
      <c r="BR1404" s="136">
        <v>639003</v>
      </c>
      <c r="BS1404" s="136">
        <v>141388.52960000001</v>
      </c>
      <c r="BT1404" s="136">
        <v>22203.6862</v>
      </c>
      <c r="BU1404" s="136">
        <v>217789</v>
      </c>
    </row>
    <row r="1405" spans="1:73">
      <c r="A1405" s="4" t="s">
        <v>97</v>
      </c>
      <c r="B1405" s="137">
        <v>27</v>
      </c>
      <c r="C1405" s="137">
        <v>2007</v>
      </c>
      <c r="D1405" s="190">
        <v>964706</v>
      </c>
      <c r="E1405" s="141">
        <v>484189</v>
      </c>
      <c r="F1405" s="141">
        <v>17881</v>
      </c>
      <c r="G1405" s="191">
        <v>3.6</v>
      </c>
      <c r="H1405" s="211">
        <v>21.302800000000001</v>
      </c>
      <c r="I1405" s="211">
        <v>12.946300000000001</v>
      </c>
      <c r="J1405" s="211">
        <v>4.7781989999999999</v>
      </c>
      <c r="K1405" s="145">
        <v>35850</v>
      </c>
      <c r="L1405" s="198">
        <v>14</v>
      </c>
      <c r="M1405" s="199">
        <v>5.9</v>
      </c>
      <c r="N1405" s="140">
        <v>32610254</v>
      </c>
      <c r="O1405" s="145">
        <v>145952</v>
      </c>
      <c r="P1405" s="145">
        <v>8043</v>
      </c>
      <c r="Q1405" s="145">
        <v>3192</v>
      </c>
      <c r="R1405" s="145">
        <v>79969</v>
      </c>
      <c r="S1405" s="145">
        <v>34830</v>
      </c>
      <c r="T1405" s="145">
        <v>376</v>
      </c>
      <c r="U1405" s="145">
        <v>472</v>
      </c>
      <c r="V1405" s="145">
        <v>568</v>
      </c>
      <c r="W1405" s="145">
        <v>155</v>
      </c>
      <c r="X1405" s="145">
        <v>284</v>
      </c>
      <c r="Y1405" s="145">
        <v>408</v>
      </c>
      <c r="Z1405" s="145">
        <v>518</v>
      </c>
      <c r="AA1405" s="136">
        <f>ROUND((T1405+X1405)-MAX(0.3*(T1405-134-417),0),0)</f>
        <v>660</v>
      </c>
      <c r="AB1405" s="136">
        <f>ROUND((U1405+Y1405)-MAX(0.3*(U1405-134-417),0),0)</f>
        <v>880</v>
      </c>
      <c r="AC1405" s="136">
        <f>ROUND((V1405+Z1405)-MAX(0.3*(V1405-139-417),0),0)</f>
        <v>1082</v>
      </c>
      <c r="AD1405" s="203">
        <v>1393.9166666666667</v>
      </c>
      <c r="AE1405" s="136">
        <v>623</v>
      </c>
      <c r="AF1405" s="136">
        <v>0</v>
      </c>
      <c r="AG1405" s="136">
        <f>SUM(AE1405+AF1405)</f>
        <v>623</v>
      </c>
      <c r="AH1405" s="136">
        <f>ROUND((AG1405+W1405)-MAX(0.3*(AG1405-134-417),0),0)</f>
        <v>756</v>
      </c>
      <c r="AI1405" s="203">
        <v>122</v>
      </c>
      <c r="AJ1405" s="204">
        <v>13</v>
      </c>
      <c r="AK1405" s="136">
        <v>1</v>
      </c>
      <c r="AL1405" s="136">
        <v>49</v>
      </c>
      <c r="AM1405" s="136">
        <v>50</v>
      </c>
      <c r="AN1405" s="6">
        <f>ROUND(AL1405/(AL1405+AM1405),2)</f>
        <v>0.49</v>
      </c>
      <c r="AO1405" s="136">
        <v>26</v>
      </c>
      <c r="AP1405" s="136">
        <v>24</v>
      </c>
      <c r="AQ1405" s="6">
        <f>ROUND(AO1405/(AO1405+AP1405),2)</f>
        <v>0.52</v>
      </c>
      <c r="AR1405" s="149">
        <v>7.6499999999999999E-2</v>
      </c>
      <c r="AS1405" s="149">
        <v>0.34</v>
      </c>
      <c r="AT1405" s="149">
        <v>0.4</v>
      </c>
      <c r="AU1405" s="149">
        <v>0.4</v>
      </c>
      <c r="AV1405" s="136">
        <v>428</v>
      </c>
      <c r="AW1405" s="136">
        <v>2853</v>
      </c>
      <c r="AX1405" s="136">
        <v>4716</v>
      </c>
      <c r="AY1405" s="136">
        <v>4716</v>
      </c>
      <c r="AZ1405" s="149">
        <v>7.6499999999999999E-2</v>
      </c>
      <c r="BA1405" s="149">
        <v>0.1598</v>
      </c>
      <c r="BB1405" s="149">
        <v>0.21060000000000001</v>
      </c>
      <c r="BC1405" s="149">
        <v>0.21060000000000001</v>
      </c>
      <c r="BD1405" s="138">
        <v>0</v>
      </c>
      <c r="BE1405" s="138"/>
      <c r="BF1405" s="138"/>
      <c r="BG1405" s="136">
        <v>0</v>
      </c>
      <c r="BH1405" s="6">
        <v>5.85</v>
      </c>
      <c r="BI1405" s="6">
        <v>6.15</v>
      </c>
      <c r="BJ1405" s="136">
        <v>15629</v>
      </c>
      <c r="BK1405" s="136">
        <v>1090</v>
      </c>
      <c r="BL1405" s="136">
        <v>124</v>
      </c>
      <c r="BM1405" s="136">
        <v>14415</v>
      </c>
      <c r="BN1405" s="238">
        <v>81651</v>
      </c>
      <c r="BO1405" s="136">
        <v>19279</v>
      </c>
      <c r="BP1405" s="136">
        <v>31457.968700000001</v>
      </c>
      <c r="BQ1405" s="136">
        <v>9212.2340000000004</v>
      </c>
      <c r="BR1405" s="136">
        <v>83844</v>
      </c>
      <c r="BS1405" s="136">
        <v>14639.575500000001</v>
      </c>
      <c r="BT1405" s="136">
        <v>2587.4096</v>
      </c>
      <c r="BU1405" s="136">
        <v>23090</v>
      </c>
    </row>
    <row r="1406" spans="1:73">
      <c r="A1406" s="4" t="s">
        <v>98</v>
      </c>
      <c r="B1406" s="137">
        <v>28</v>
      </c>
      <c r="C1406" s="137">
        <v>2007</v>
      </c>
      <c r="D1406" s="190">
        <v>1783440</v>
      </c>
      <c r="E1406" s="141">
        <v>949494</v>
      </c>
      <c r="F1406" s="141">
        <v>29269</v>
      </c>
      <c r="G1406" s="191">
        <v>3</v>
      </c>
      <c r="H1406" s="211">
        <v>17.268640000000001</v>
      </c>
      <c r="I1406" s="211">
        <v>12.13514</v>
      </c>
      <c r="J1406" s="211">
        <v>3.1926549999999998</v>
      </c>
      <c r="K1406" s="145">
        <v>82506</v>
      </c>
      <c r="L1406" s="198">
        <v>25</v>
      </c>
      <c r="M1406" s="199">
        <v>5.3</v>
      </c>
      <c r="N1406" s="140">
        <v>67917175</v>
      </c>
      <c r="O1406" s="145">
        <v>9709</v>
      </c>
      <c r="P1406" s="145">
        <v>15218</v>
      </c>
      <c r="Q1406" s="145">
        <v>6667</v>
      </c>
      <c r="R1406" s="145">
        <v>120634</v>
      </c>
      <c r="S1406" s="145">
        <v>51845</v>
      </c>
      <c r="T1406" s="145">
        <v>293</v>
      </c>
      <c r="U1406" s="145">
        <v>364</v>
      </c>
      <c r="V1406" s="145">
        <v>435</v>
      </c>
      <c r="W1406" s="145">
        <v>155</v>
      </c>
      <c r="X1406" s="145">
        <v>284</v>
      </c>
      <c r="Y1406" s="145">
        <v>408</v>
      </c>
      <c r="Z1406" s="145">
        <v>518</v>
      </c>
      <c r="AA1406" s="136">
        <f>ROUND((T1406+X1406)-MAX(0.3*(T1406-134-417),0),0)</f>
        <v>577</v>
      </c>
      <c r="AB1406" s="136">
        <f>ROUND((U1406+Y1406)-MAX(0.3*(U1406-134-417),0),0)</f>
        <v>772</v>
      </c>
      <c r="AC1406" s="136">
        <f>ROUND((V1406+Z1406)-MAX(0.3*(V1406-139-417),0),0)</f>
        <v>953</v>
      </c>
      <c r="AD1406" s="203">
        <v>3288.0833333333335</v>
      </c>
      <c r="AE1406" s="136">
        <v>623</v>
      </c>
      <c r="AF1406" s="136">
        <v>9</v>
      </c>
      <c r="AG1406" s="136">
        <f>SUM(AE1406+AF1406)</f>
        <v>632</v>
      </c>
      <c r="AH1406" s="136">
        <f>ROUND((AG1406+W1406)-MAX(0.3*(AG1406-134-417),0),0)</f>
        <v>763</v>
      </c>
      <c r="AI1406" s="203">
        <v>174</v>
      </c>
      <c r="AJ1406" s="204">
        <v>9.9</v>
      </c>
      <c r="AK1406" s="136">
        <v>0</v>
      </c>
      <c r="AL1406" s="136"/>
      <c r="AM1406" s="136"/>
      <c r="AN1406" s="6"/>
      <c r="AO1406" s="136"/>
      <c r="AP1406" s="136"/>
      <c r="AQ1406" s="6"/>
      <c r="AR1406" s="149">
        <v>7.6499999999999999E-2</v>
      </c>
      <c r="AS1406" s="149">
        <v>0.34</v>
      </c>
      <c r="AT1406" s="149">
        <v>0.4</v>
      </c>
      <c r="AU1406" s="149">
        <v>0.4</v>
      </c>
      <c r="AV1406" s="136">
        <v>428</v>
      </c>
      <c r="AW1406" s="136">
        <v>2853</v>
      </c>
      <c r="AX1406" s="136">
        <v>4716</v>
      </c>
      <c r="AY1406" s="136">
        <v>4716</v>
      </c>
      <c r="AZ1406" s="149">
        <v>7.6499999999999999E-2</v>
      </c>
      <c r="BA1406" s="149">
        <v>0.1598</v>
      </c>
      <c r="BB1406" s="149">
        <v>0.21060000000000001</v>
      </c>
      <c r="BC1406" s="149">
        <v>0.21060000000000001</v>
      </c>
      <c r="BD1406" s="138">
        <v>0.08</v>
      </c>
      <c r="BE1406" s="138"/>
      <c r="BF1406" s="138"/>
      <c r="BG1406" s="136">
        <v>1</v>
      </c>
      <c r="BH1406" s="6">
        <v>5.85</v>
      </c>
      <c r="BI1406" s="6">
        <v>5.85</v>
      </c>
      <c r="BJ1406" s="136">
        <v>23052</v>
      </c>
      <c r="BK1406" s="136">
        <v>2025</v>
      </c>
      <c r="BL1406" s="136">
        <v>242</v>
      </c>
      <c r="BM1406" s="136">
        <v>20785</v>
      </c>
      <c r="BN1406" s="238">
        <v>206387</v>
      </c>
      <c r="BO1406" s="136">
        <v>42087</v>
      </c>
      <c r="BP1406" s="136">
        <v>75634.111699999994</v>
      </c>
      <c r="BQ1406" s="136">
        <v>24782.784599999999</v>
      </c>
      <c r="BR1406" s="136">
        <v>237410</v>
      </c>
      <c r="BS1406" s="136">
        <v>30974.896199999999</v>
      </c>
      <c r="BT1406" s="136">
        <v>5789.9603999999999</v>
      </c>
      <c r="BU1406" s="136">
        <v>52966</v>
      </c>
    </row>
    <row r="1407" spans="1:73">
      <c r="A1407" s="4" t="s">
        <v>99</v>
      </c>
      <c r="B1407" s="137">
        <v>29</v>
      </c>
      <c r="C1407" s="137">
        <v>2007</v>
      </c>
      <c r="D1407" s="190">
        <v>2601072</v>
      </c>
      <c r="E1407" s="141">
        <v>1270572</v>
      </c>
      <c r="F1407" s="141">
        <v>59824</v>
      </c>
      <c r="G1407" s="191">
        <v>4.5</v>
      </c>
      <c r="H1407" s="211">
        <v>23.18338</v>
      </c>
      <c r="I1407" s="211">
        <v>13.03809</v>
      </c>
      <c r="J1407" s="211">
        <v>4.4077650000000004</v>
      </c>
      <c r="K1407" s="145">
        <v>132198</v>
      </c>
      <c r="L1407" s="198">
        <v>65</v>
      </c>
      <c r="M1407" s="199">
        <v>9.3000000000000007</v>
      </c>
      <c r="N1407" s="140">
        <v>104399125</v>
      </c>
      <c r="O1407" s="145">
        <v>37207</v>
      </c>
      <c r="P1407" s="145">
        <v>16452</v>
      </c>
      <c r="Q1407" s="145">
        <v>6706</v>
      </c>
      <c r="R1407" s="145">
        <v>122224</v>
      </c>
      <c r="S1407" s="145">
        <v>57023</v>
      </c>
      <c r="T1407" s="145">
        <v>289</v>
      </c>
      <c r="U1407" s="145">
        <v>348</v>
      </c>
      <c r="V1407" s="145">
        <v>407</v>
      </c>
      <c r="W1407" s="145">
        <v>155</v>
      </c>
      <c r="X1407" s="145">
        <v>284</v>
      </c>
      <c r="Y1407" s="145">
        <v>408</v>
      </c>
      <c r="Z1407" s="145">
        <v>518</v>
      </c>
      <c r="AA1407" s="136">
        <f>ROUND((T1407+X1407)-MAX(0.3*(T1407-134-417),0),0)</f>
        <v>573</v>
      </c>
      <c r="AB1407" s="136">
        <f>ROUND((U1407+Y1407)-MAX(0.3*(U1407-134-417),0),0)</f>
        <v>756</v>
      </c>
      <c r="AC1407" s="136">
        <f>ROUND((V1407+Z1407)-MAX(0.3*(V1407-139-417),0),0)</f>
        <v>925</v>
      </c>
      <c r="AD1407" s="203">
        <v>3299.25</v>
      </c>
      <c r="AE1407" s="136">
        <v>623</v>
      </c>
      <c r="AF1407" s="136">
        <v>36</v>
      </c>
      <c r="AG1407" s="136">
        <f>SUM(AE1407+AF1407)</f>
        <v>659</v>
      </c>
      <c r="AH1407" s="136">
        <f>ROUND((AG1407+W1407)-MAX(0.3*(AG1407-134-417),0),0)</f>
        <v>782</v>
      </c>
      <c r="AI1407" s="203">
        <v>250</v>
      </c>
      <c r="AJ1407" s="204">
        <v>9.6999999999999993</v>
      </c>
      <c r="AK1407" s="136">
        <v>0</v>
      </c>
      <c r="AL1407" s="136">
        <v>27</v>
      </c>
      <c r="AM1407" s="136">
        <v>15</v>
      </c>
      <c r="AN1407" s="6">
        <f>ROUND(AL1407/(AL1407+AM1407),2)</f>
        <v>0.64</v>
      </c>
      <c r="AO1407" s="136">
        <v>10</v>
      </c>
      <c r="AP1407" s="136">
        <v>11</v>
      </c>
      <c r="AQ1407" s="6">
        <f>ROUND(AO1407/(AO1407+AP1407),2)</f>
        <v>0.48</v>
      </c>
      <c r="AR1407" s="149">
        <v>7.6499999999999999E-2</v>
      </c>
      <c r="AS1407" s="149">
        <v>0.34</v>
      </c>
      <c r="AT1407" s="149">
        <v>0.4</v>
      </c>
      <c r="AU1407" s="149">
        <v>0.4</v>
      </c>
      <c r="AV1407" s="136">
        <v>428</v>
      </c>
      <c r="AW1407" s="136">
        <v>2853</v>
      </c>
      <c r="AX1407" s="136">
        <v>4716</v>
      </c>
      <c r="AY1407" s="136">
        <v>4716</v>
      </c>
      <c r="AZ1407" s="149">
        <v>7.6499999999999999E-2</v>
      </c>
      <c r="BA1407" s="149">
        <v>0.1598</v>
      </c>
      <c r="BB1407" s="149">
        <v>0.21060000000000001</v>
      </c>
      <c r="BC1407" s="149">
        <v>0.21060000000000001</v>
      </c>
      <c r="BD1407" s="138">
        <v>0</v>
      </c>
      <c r="BE1407" s="138"/>
      <c r="BF1407" s="138"/>
      <c r="BG1407" s="136">
        <v>0</v>
      </c>
      <c r="BH1407" s="6">
        <v>5.85</v>
      </c>
      <c r="BI1407" s="6">
        <v>6.15</v>
      </c>
      <c r="BJ1407" s="136">
        <v>35548</v>
      </c>
      <c r="BK1407" s="136">
        <v>9092</v>
      </c>
      <c r="BL1407" s="136">
        <v>664</v>
      </c>
      <c r="BM1407" s="136">
        <v>25792</v>
      </c>
      <c r="BN1407" s="238">
        <v>175015</v>
      </c>
      <c r="BO1407" s="136">
        <v>51749</v>
      </c>
      <c r="BP1407" s="136">
        <v>95789.2261</v>
      </c>
      <c r="BQ1407" s="136">
        <v>24551.072499999998</v>
      </c>
      <c r="BR1407" s="136">
        <v>193461</v>
      </c>
      <c r="BS1407" s="136">
        <v>39167.816599999998</v>
      </c>
      <c r="BT1407" s="136">
        <v>6697.6553999999996</v>
      </c>
      <c r="BU1407" s="136">
        <v>59981</v>
      </c>
    </row>
    <row r="1408" spans="1:73">
      <c r="A1408" s="4" t="s">
        <v>100</v>
      </c>
      <c r="B1408" s="137">
        <v>30</v>
      </c>
      <c r="C1408" s="137">
        <v>2007</v>
      </c>
      <c r="D1408" s="190">
        <v>1312540</v>
      </c>
      <c r="E1408" s="141">
        <v>712008</v>
      </c>
      <c r="F1408" s="141">
        <v>25934</v>
      </c>
      <c r="G1408" s="191">
        <v>3.5</v>
      </c>
      <c r="H1408" s="211">
        <v>15.59196</v>
      </c>
      <c r="I1408" s="211">
        <v>9.5855409999999992</v>
      </c>
      <c r="J1408" s="211">
        <v>3.7085919999999999</v>
      </c>
      <c r="K1408" s="145">
        <v>59768</v>
      </c>
      <c r="L1408" s="198">
        <v>8</v>
      </c>
      <c r="M1408" s="199">
        <v>2.4</v>
      </c>
      <c r="N1408" s="140">
        <v>59325737</v>
      </c>
      <c r="O1408" s="145">
        <v>16509</v>
      </c>
      <c r="P1408" s="145">
        <v>10971</v>
      </c>
      <c r="Q1408" s="145">
        <v>5118</v>
      </c>
      <c r="R1408" s="145">
        <v>59101</v>
      </c>
      <c r="S1408" s="145">
        <v>28852</v>
      </c>
      <c r="T1408" s="145">
        <v>556</v>
      </c>
      <c r="U1408" s="145">
        <v>625</v>
      </c>
      <c r="V1408" s="145">
        <v>688</v>
      </c>
      <c r="W1408" s="145">
        <v>155</v>
      </c>
      <c r="X1408" s="145">
        <v>284</v>
      </c>
      <c r="Y1408" s="145">
        <v>408</v>
      </c>
      <c r="Z1408" s="145">
        <v>518</v>
      </c>
      <c r="AA1408" s="136">
        <f>ROUND((T1408+X1408)-MAX(0.3*(T1408-134-417),0),0)</f>
        <v>839</v>
      </c>
      <c r="AB1408" s="136">
        <f>ROUND((U1408+Y1408)-MAX(0.3*(U1408-134-417),0),0)</f>
        <v>1011</v>
      </c>
      <c r="AC1408" s="136">
        <f>ROUND((V1408+Z1408)-MAX(0.3*(V1408-139-417),0),0)</f>
        <v>1166</v>
      </c>
      <c r="AD1408" s="203">
        <v>2086.75</v>
      </c>
      <c r="AE1408" s="136">
        <v>623</v>
      </c>
      <c r="AF1408" s="136">
        <v>27</v>
      </c>
      <c r="AG1408" s="136">
        <f>SUM(AE1408+AF1408)</f>
        <v>650</v>
      </c>
      <c r="AH1408" s="136">
        <f>ROUND((AG1408+W1408)-MAX(0.3*(AG1408-134-417),0),0)</f>
        <v>775</v>
      </c>
      <c r="AI1408" s="203">
        <v>76</v>
      </c>
      <c r="AJ1408" s="204">
        <v>5.8</v>
      </c>
      <c r="AK1408" s="136">
        <v>1</v>
      </c>
      <c r="AL1408" s="136">
        <v>236</v>
      </c>
      <c r="AM1408" s="136">
        <v>159</v>
      </c>
      <c r="AN1408" s="6">
        <f>ROUND(AL1408/(AL1408+AM1408),2)</f>
        <v>0.6</v>
      </c>
      <c r="AO1408" s="136">
        <v>14</v>
      </c>
      <c r="AP1408" s="136">
        <v>10</v>
      </c>
      <c r="AQ1408" s="6">
        <f>ROUND(AO1408/(AO1408+AP1408),2)</f>
        <v>0.57999999999999996</v>
      </c>
      <c r="AR1408" s="149">
        <v>7.6499999999999999E-2</v>
      </c>
      <c r="AS1408" s="149">
        <v>0.34</v>
      </c>
      <c r="AT1408" s="149">
        <v>0.4</v>
      </c>
      <c r="AU1408" s="149">
        <v>0.4</v>
      </c>
      <c r="AV1408" s="136">
        <v>428</v>
      </c>
      <c r="AW1408" s="136">
        <v>2853</v>
      </c>
      <c r="AX1408" s="136">
        <v>4716</v>
      </c>
      <c r="AY1408" s="136">
        <v>4716</v>
      </c>
      <c r="AZ1408" s="149">
        <v>7.6499999999999999E-2</v>
      </c>
      <c r="BA1408" s="149">
        <v>0.1598</v>
      </c>
      <c r="BB1408" s="149">
        <v>0.21060000000000001</v>
      </c>
      <c r="BC1408" s="149">
        <v>0.21060000000000001</v>
      </c>
      <c r="BD1408" s="138">
        <v>0</v>
      </c>
      <c r="BE1408" s="138"/>
      <c r="BF1408" s="138"/>
      <c r="BG1408" s="136">
        <v>0</v>
      </c>
      <c r="BH1408" s="6">
        <v>5.85</v>
      </c>
      <c r="BI1408" s="6">
        <v>6.5</v>
      </c>
      <c r="BJ1408" s="136">
        <v>15119</v>
      </c>
      <c r="BK1408" s="136">
        <v>852</v>
      </c>
      <c r="BL1408" s="136">
        <v>160</v>
      </c>
      <c r="BM1408" s="136">
        <v>14107</v>
      </c>
      <c r="BN1408" s="238">
        <v>111556</v>
      </c>
      <c r="BO1408" s="136">
        <v>17411</v>
      </c>
      <c r="BP1408" s="136">
        <v>24722.569500000001</v>
      </c>
      <c r="BQ1408" s="136">
        <v>8291.9397000000008</v>
      </c>
      <c r="BR1408" s="136">
        <v>113628</v>
      </c>
      <c r="BS1408" s="136">
        <v>9892.6216000000004</v>
      </c>
      <c r="BT1408" s="136">
        <v>1708.442</v>
      </c>
      <c r="BU1408" s="136">
        <v>21016</v>
      </c>
    </row>
    <row r="1409" spans="1:73">
      <c r="A1409" s="4" t="s">
        <v>101</v>
      </c>
      <c r="B1409" s="137">
        <v>31</v>
      </c>
      <c r="C1409" s="137">
        <v>2007</v>
      </c>
      <c r="D1409" s="190">
        <v>8677885</v>
      </c>
      <c r="E1409" s="141">
        <v>4251815</v>
      </c>
      <c r="F1409" s="141">
        <v>189982</v>
      </c>
      <c r="G1409" s="191">
        <v>4.3</v>
      </c>
      <c r="H1409" s="211">
        <v>15.387040000000001</v>
      </c>
      <c r="I1409" s="211">
        <v>10.99906</v>
      </c>
      <c r="J1409" s="211">
        <v>3.4201299999999999</v>
      </c>
      <c r="K1409" s="145">
        <v>489217</v>
      </c>
      <c r="L1409" s="198">
        <v>160</v>
      </c>
      <c r="M1409" s="199">
        <v>7.2</v>
      </c>
      <c r="N1409" s="140">
        <v>438838772</v>
      </c>
      <c r="O1409" s="145">
        <v>352711</v>
      </c>
      <c r="P1409" s="145">
        <v>83044</v>
      </c>
      <c r="Q1409" s="145">
        <v>35063</v>
      </c>
      <c r="R1409" s="145">
        <v>414503</v>
      </c>
      <c r="S1409" s="145">
        <v>198725</v>
      </c>
      <c r="T1409" s="145">
        <v>322</v>
      </c>
      <c r="U1409" s="145">
        <v>424</v>
      </c>
      <c r="V1409" s="145">
        <v>488</v>
      </c>
      <c r="W1409" s="145">
        <v>155</v>
      </c>
      <c r="X1409" s="145">
        <v>284</v>
      </c>
      <c r="Y1409" s="145">
        <v>408</v>
      </c>
      <c r="Z1409" s="145">
        <v>518</v>
      </c>
      <c r="AA1409" s="136">
        <f>ROUND((T1409+X1409)-MAX(0.3*(T1409-134-417),0),0)</f>
        <v>606</v>
      </c>
      <c r="AB1409" s="136">
        <f>ROUND((U1409+Y1409)-MAX(0.3*(U1409-134-417),0),0)</f>
        <v>832</v>
      </c>
      <c r="AC1409" s="136">
        <f>ROUND((V1409+Z1409)-MAX(0.3*(V1409-139-417),0),0)</f>
        <v>1006</v>
      </c>
      <c r="AD1409" s="203">
        <v>10896.25</v>
      </c>
      <c r="AE1409" s="136">
        <v>623</v>
      </c>
      <c r="AF1409" s="136">
        <v>31</v>
      </c>
      <c r="AG1409" s="136">
        <f>SUM(AE1409+AF1409)</f>
        <v>654</v>
      </c>
      <c r="AH1409" s="136">
        <f>ROUND((AG1409+W1409)-MAX(0.3*(AG1409-134-417),0),0)</f>
        <v>778</v>
      </c>
      <c r="AI1409" s="203">
        <v>742</v>
      </c>
      <c r="AJ1409" s="204">
        <v>8.6999999999999993</v>
      </c>
      <c r="AK1409" s="136">
        <v>1</v>
      </c>
      <c r="AL1409" s="136">
        <v>48</v>
      </c>
      <c r="AM1409" s="136">
        <v>32</v>
      </c>
      <c r="AN1409" s="6">
        <f>ROUND(AL1409/(AL1409+AM1409),2)</f>
        <v>0.6</v>
      </c>
      <c r="AO1409" s="136">
        <v>23</v>
      </c>
      <c r="AP1409" s="136">
        <v>17</v>
      </c>
      <c r="AQ1409" s="6">
        <f>ROUND(AO1409/(AO1409+AP1409),2)</f>
        <v>0.57999999999999996</v>
      </c>
      <c r="AR1409" s="149">
        <v>7.6499999999999999E-2</v>
      </c>
      <c r="AS1409" s="149">
        <v>0.34</v>
      </c>
      <c r="AT1409" s="149">
        <v>0.4</v>
      </c>
      <c r="AU1409" s="149">
        <v>0.4</v>
      </c>
      <c r="AV1409" s="136">
        <v>428</v>
      </c>
      <c r="AW1409" s="136">
        <v>2853</v>
      </c>
      <c r="AX1409" s="136">
        <v>4716</v>
      </c>
      <c r="AY1409" s="136">
        <v>4716</v>
      </c>
      <c r="AZ1409" s="149">
        <v>7.6499999999999999E-2</v>
      </c>
      <c r="BA1409" s="149">
        <v>0.1598</v>
      </c>
      <c r="BB1409" s="149">
        <v>0.21060000000000001</v>
      </c>
      <c r="BC1409" s="149">
        <v>0.21060000000000001</v>
      </c>
      <c r="BD1409" s="138">
        <v>0.2</v>
      </c>
      <c r="BE1409" s="138"/>
      <c r="BF1409" s="138"/>
      <c r="BG1409" s="136">
        <v>1</v>
      </c>
      <c r="BH1409" s="6">
        <v>5.85</v>
      </c>
      <c r="BI1409" s="6">
        <v>7.15</v>
      </c>
      <c r="BJ1409" s="136">
        <v>156374</v>
      </c>
      <c r="BK1409" s="136">
        <v>33859</v>
      </c>
      <c r="BL1409" s="136">
        <v>911</v>
      </c>
      <c r="BM1409" s="136">
        <v>121604</v>
      </c>
      <c r="BN1409" s="238">
        <v>902928</v>
      </c>
      <c r="BO1409" s="136">
        <v>150502</v>
      </c>
      <c r="BP1409" s="136">
        <v>270294.68449999997</v>
      </c>
      <c r="BQ1409" s="136">
        <v>59212.109600000003</v>
      </c>
      <c r="BR1409" s="136">
        <v>654779</v>
      </c>
      <c r="BS1409" s="136">
        <v>105000.6629</v>
      </c>
      <c r="BT1409" s="136">
        <v>13842.3035</v>
      </c>
      <c r="BU1409" s="136">
        <v>148680</v>
      </c>
    </row>
    <row r="1410" spans="1:73">
      <c r="A1410" s="4" t="s">
        <v>102</v>
      </c>
      <c r="B1410" s="137">
        <v>32</v>
      </c>
      <c r="C1410" s="137">
        <v>2007</v>
      </c>
      <c r="D1410" s="190">
        <v>1990070</v>
      </c>
      <c r="E1410" s="141">
        <v>898998</v>
      </c>
      <c r="F1410" s="141">
        <v>35029</v>
      </c>
      <c r="G1410" s="191">
        <v>3.8</v>
      </c>
      <c r="H1410" s="211">
        <v>23.040089999999999</v>
      </c>
      <c r="I1410" s="211">
        <v>13.190519999999999</v>
      </c>
      <c r="J1410" s="211">
        <v>2.5793200000000001</v>
      </c>
      <c r="K1410" s="145">
        <v>80753</v>
      </c>
      <c r="L1410" s="198">
        <v>45</v>
      </c>
      <c r="M1410" s="199">
        <v>8.6999999999999993</v>
      </c>
      <c r="N1410" s="140">
        <v>63091733</v>
      </c>
      <c r="O1410" s="145">
        <v>46008</v>
      </c>
      <c r="P1410" s="145">
        <v>35652</v>
      </c>
      <c r="Q1410" s="145">
        <v>14074</v>
      </c>
      <c r="R1410" s="145">
        <v>233918</v>
      </c>
      <c r="S1410" s="145">
        <v>92093</v>
      </c>
      <c r="T1410" s="145">
        <v>310</v>
      </c>
      <c r="U1410" s="145">
        <v>389</v>
      </c>
      <c r="V1410" s="145">
        <v>469</v>
      </c>
      <c r="W1410" s="145">
        <v>155</v>
      </c>
      <c r="X1410" s="145">
        <v>284</v>
      </c>
      <c r="Y1410" s="145">
        <v>408</v>
      </c>
      <c r="Z1410" s="145">
        <v>518</v>
      </c>
      <c r="AA1410" s="136">
        <f>ROUND((T1410+X1410)-MAX(0.3*(T1410-134-417),0),0)</f>
        <v>594</v>
      </c>
      <c r="AB1410" s="136">
        <f>ROUND((U1410+Y1410)-MAX(0.3*(U1410-134-417),0),0)</f>
        <v>797</v>
      </c>
      <c r="AC1410" s="136">
        <f>ROUND((V1410+Z1410)-MAX(0.3*(V1410-139-417),0),0)</f>
        <v>987</v>
      </c>
      <c r="AD1410" s="203">
        <v>5453.75</v>
      </c>
      <c r="AE1410" s="136">
        <v>623</v>
      </c>
      <c r="AF1410" s="136">
        <v>0</v>
      </c>
      <c r="AG1410" s="136">
        <f>SUM(AE1410+AF1410)</f>
        <v>623</v>
      </c>
      <c r="AH1410" s="136">
        <f>ROUND((AG1410+W1410)-MAX(0.3*(AG1410-134-417),0),0)</f>
        <v>756</v>
      </c>
      <c r="AI1410" s="203">
        <v>271</v>
      </c>
      <c r="AJ1410" s="204">
        <v>14</v>
      </c>
      <c r="AK1410" s="136">
        <v>1</v>
      </c>
      <c r="AL1410" s="136">
        <v>42</v>
      </c>
      <c r="AM1410" s="136">
        <v>28</v>
      </c>
      <c r="AN1410" s="6">
        <f>ROUND(AL1410/(AL1410+AM1410),2)</f>
        <v>0.6</v>
      </c>
      <c r="AO1410" s="136">
        <v>24</v>
      </c>
      <c r="AP1410" s="136">
        <v>18</v>
      </c>
      <c r="AQ1410" s="6">
        <f>ROUND(AO1410/(AO1410+AP1410),2)</f>
        <v>0.56999999999999995</v>
      </c>
      <c r="AR1410" s="149">
        <v>7.6499999999999999E-2</v>
      </c>
      <c r="AS1410" s="149">
        <v>0.34</v>
      </c>
      <c r="AT1410" s="149">
        <v>0.4</v>
      </c>
      <c r="AU1410" s="149">
        <v>0.4</v>
      </c>
      <c r="AV1410" s="136">
        <v>428</v>
      </c>
      <c r="AW1410" s="136">
        <v>2853</v>
      </c>
      <c r="AX1410" s="136">
        <v>4716</v>
      </c>
      <c r="AY1410" s="136">
        <v>4716</v>
      </c>
      <c r="AZ1410" s="149">
        <v>7.6499999999999999E-2</v>
      </c>
      <c r="BA1410" s="149">
        <v>0.1598</v>
      </c>
      <c r="BB1410" s="149">
        <v>0.21060000000000001</v>
      </c>
      <c r="BC1410" s="149">
        <v>0.21060000000000001</v>
      </c>
      <c r="BD1410" s="138">
        <v>0.08</v>
      </c>
      <c r="BE1410" s="138"/>
      <c r="BF1410" s="138"/>
      <c r="BG1410" s="136">
        <v>1</v>
      </c>
      <c r="BH1410" s="6">
        <v>5.85</v>
      </c>
      <c r="BI1410" s="6">
        <v>5.15</v>
      </c>
      <c r="BJ1410" s="136">
        <v>56387</v>
      </c>
      <c r="BK1410" s="136">
        <v>8404</v>
      </c>
      <c r="BL1410" s="136">
        <v>478</v>
      </c>
      <c r="BM1410" s="136">
        <v>47505</v>
      </c>
      <c r="BN1410" s="238">
        <v>415611</v>
      </c>
      <c r="BO1410" s="136">
        <v>64417</v>
      </c>
      <c r="BP1410" s="136">
        <v>133580.4564</v>
      </c>
      <c r="BQ1410" s="136">
        <v>23523.1149</v>
      </c>
      <c r="BR1410" s="136">
        <v>221055</v>
      </c>
      <c r="BS1410" s="136">
        <v>84094.847599999994</v>
      </c>
      <c r="BT1410" s="136">
        <v>12276.2891</v>
      </c>
      <c r="BU1410" s="136">
        <v>121994</v>
      </c>
    </row>
    <row r="1411" spans="1:73">
      <c r="A1411" s="4" t="s">
        <v>103</v>
      </c>
      <c r="B1411" s="137">
        <v>33</v>
      </c>
      <c r="C1411" s="137">
        <v>2007</v>
      </c>
      <c r="D1411" s="190">
        <v>19132335</v>
      </c>
      <c r="E1411" s="141">
        <v>9088207</v>
      </c>
      <c r="F1411" s="141">
        <v>433849</v>
      </c>
      <c r="G1411" s="191">
        <v>4.5999999999999996</v>
      </c>
      <c r="H1411" s="211">
        <v>17.620339999999999</v>
      </c>
      <c r="I1411" s="211">
        <v>11.039400000000001</v>
      </c>
      <c r="J1411" s="211">
        <v>2.9877560000000001</v>
      </c>
      <c r="K1411" s="145">
        <v>1124976</v>
      </c>
      <c r="L1411" s="198">
        <v>234</v>
      </c>
      <c r="M1411" s="199">
        <v>5</v>
      </c>
      <c r="N1411" s="140">
        <v>908162948</v>
      </c>
      <c r="O1411" s="145">
        <v>2043303</v>
      </c>
      <c r="P1411" s="145">
        <v>269401</v>
      </c>
      <c r="Q1411" s="145">
        <v>122340</v>
      </c>
      <c r="R1411" s="145">
        <v>1801984</v>
      </c>
      <c r="S1411" s="145">
        <v>951633</v>
      </c>
      <c r="T1411" s="145">
        <v>501.5</v>
      </c>
      <c r="U1411" s="145">
        <v>691</v>
      </c>
      <c r="V1411" s="145">
        <v>825.7</v>
      </c>
      <c r="W1411" s="145">
        <v>155</v>
      </c>
      <c r="X1411" s="145">
        <v>284</v>
      </c>
      <c r="Y1411" s="145">
        <v>408</v>
      </c>
      <c r="Z1411" s="145">
        <v>518</v>
      </c>
      <c r="AA1411" s="136">
        <f>ROUND((T1411+X1411)-MAX(0.3*(T1411-134-417),0),0)</f>
        <v>786</v>
      </c>
      <c r="AB1411" s="136">
        <f>ROUND((U1411+Y1411)-MAX(0.3*(U1411-134-417),0),0)</f>
        <v>1057</v>
      </c>
      <c r="AC1411" s="136">
        <f>ROUND((V1411+Z1411)-MAX(0.3*(V1411-139-417),0),0)</f>
        <v>1263</v>
      </c>
      <c r="AD1411" s="203">
        <v>60099</v>
      </c>
      <c r="AE1411" s="136">
        <v>623</v>
      </c>
      <c r="AF1411" s="136">
        <v>87</v>
      </c>
      <c r="AG1411" s="136">
        <f>SUM(AE1411+AF1411)</f>
        <v>710</v>
      </c>
      <c r="AH1411" s="136">
        <f>ROUND((AG1411+W1411)-MAX(0.3*(AG1411-134-417),0),0)</f>
        <v>817</v>
      </c>
      <c r="AI1411" s="203">
        <v>2757</v>
      </c>
      <c r="AJ1411" s="204">
        <v>14.5</v>
      </c>
      <c r="AK1411" s="136">
        <v>1</v>
      </c>
      <c r="AL1411" s="136">
        <v>108</v>
      </c>
      <c r="AM1411" s="136">
        <v>42</v>
      </c>
      <c r="AN1411" s="6">
        <f>ROUND(AL1411/(AL1411+AM1411),2)</f>
        <v>0.72</v>
      </c>
      <c r="AO1411" s="136">
        <v>30</v>
      </c>
      <c r="AP1411" s="136">
        <v>32</v>
      </c>
      <c r="AQ1411" s="6">
        <f>ROUND(AO1411/(AO1411+AP1411),2)</f>
        <v>0.48</v>
      </c>
      <c r="AR1411" s="149">
        <v>7.6499999999999999E-2</v>
      </c>
      <c r="AS1411" s="149">
        <v>0.34</v>
      </c>
      <c r="AT1411" s="149">
        <v>0.4</v>
      </c>
      <c r="AU1411" s="149">
        <v>0.4</v>
      </c>
      <c r="AV1411" s="136">
        <v>428</v>
      </c>
      <c r="AW1411" s="136">
        <v>2853</v>
      </c>
      <c r="AX1411" s="136">
        <v>4716</v>
      </c>
      <c r="AY1411" s="136">
        <v>4716</v>
      </c>
      <c r="AZ1411" s="149">
        <v>7.6499999999999999E-2</v>
      </c>
      <c r="BA1411" s="149">
        <v>0.1598</v>
      </c>
      <c r="BB1411" s="149">
        <v>0.21060000000000001</v>
      </c>
      <c r="BC1411" s="149">
        <v>0.21060000000000001</v>
      </c>
      <c r="BD1411" s="138">
        <v>0.3</v>
      </c>
      <c r="BE1411" s="138"/>
      <c r="BF1411" s="138"/>
      <c r="BG1411" s="136">
        <v>1</v>
      </c>
      <c r="BH1411" s="6">
        <v>5.85</v>
      </c>
      <c r="BI1411" s="6">
        <v>7.15</v>
      </c>
      <c r="BJ1411" s="136">
        <v>648908</v>
      </c>
      <c r="BK1411" s="136">
        <v>135334</v>
      </c>
      <c r="BL1411" s="136">
        <v>2920</v>
      </c>
      <c r="BM1411" s="136">
        <v>510654</v>
      </c>
      <c r="BN1411" s="238">
        <v>4039215</v>
      </c>
      <c r="BO1411" s="136">
        <v>482787</v>
      </c>
      <c r="BP1411" s="136">
        <v>961753.25089999998</v>
      </c>
      <c r="BQ1411" s="136">
        <v>176715.36780000001</v>
      </c>
      <c r="BR1411" s="136">
        <v>1821026</v>
      </c>
      <c r="BS1411" s="136">
        <v>381148.7316</v>
      </c>
      <c r="BT1411" s="136">
        <v>51317.911999999997</v>
      </c>
      <c r="BU1411" s="136">
        <v>535137</v>
      </c>
    </row>
    <row r="1412" spans="1:73">
      <c r="A1412" s="4" t="s">
        <v>104</v>
      </c>
      <c r="B1412" s="137">
        <v>34</v>
      </c>
      <c r="C1412" s="137">
        <v>2007</v>
      </c>
      <c r="D1412" s="190">
        <v>9118037</v>
      </c>
      <c r="E1412" s="141">
        <v>4300304</v>
      </c>
      <c r="F1412" s="141">
        <v>212552</v>
      </c>
      <c r="G1412" s="191">
        <v>4.7</v>
      </c>
      <c r="H1412" s="211">
        <v>22.611640000000001</v>
      </c>
      <c r="I1412" s="211">
        <v>13.37006</v>
      </c>
      <c r="J1412" s="211">
        <v>3.8306610000000001</v>
      </c>
      <c r="K1412" s="145">
        <v>397609</v>
      </c>
      <c r="L1412" s="198">
        <v>208</v>
      </c>
      <c r="M1412" s="199">
        <v>8.8000000000000007</v>
      </c>
      <c r="N1412" s="140">
        <v>328369034</v>
      </c>
      <c r="O1412" s="145">
        <v>103916</v>
      </c>
      <c r="P1412" s="145">
        <v>48825</v>
      </c>
      <c r="Q1412" s="145">
        <v>25882</v>
      </c>
      <c r="R1412" s="145">
        <v>882946</v>
      </c>
      <c r="S1412" s="145">
        <v>391019</v>
      </c>
      <c r="T1412" s="145">
        <v>236</v>
      </c>
      <c r="U1412" s="145">
        <v>272</v>
      </c>
      <c r="V1412" s="145">
        <v>297</v>
      </c>
      <c r="W1412" s="145">
        <v>155</v>
      </c>
      <c r="X1412" s="145">
        <v>284</v>
      </c>
      <c r="Y1412" s="145">
        <v>408</v>
      </c>
      <c r="Z1412" s="145">
        <v>518</v>
      </c>
      <c r="AA1412" s="136">
        <f>ROUND((T1412+X1412)-MAX(0.3*(T1412-134-417),0),0)</f>
        <v>520</v>
      </c>
      <c r="AB1412" s="136">
        <f>ROUND((U1412+Y1412)-MAX(0.3*(U1412-134-417),0),0)</f>
        <v>680</v>
      </c>
      <c r="AC1412" s="136">
        <f>ROUND((V1412+Z1412)-MAX(0.3*(V1412-139-417),0),0)</f>
        <v>815</v>
      </c>
      <c r="AD1412" s="203">
        <v>17722.666666666668</v>
      </c>
      <c r="AE1412" s="136">
        <v>623</v>
      </c>
      <c r="AF1412" s="136">
        <v>0</v>
      </c>
      <c r="AG1412" s="136">
        <f>SUM(AE1412+AF1412)</f>
        <v>623</v>
      </c>
      <c r="AH1412" s="136">
        <f>ROUND((AG1412+W1412)-MAX(0.3*(AG1412-134-417),0),0)</f>
        <v>756</v>
      </c>
      <c r="AI1412" s="203">
        <v>1423</v>
      </c>
      <c r="AJ1412" s="204">
        <v>15.5</v>
      </c>
      <c r="AK1412" s="136">
        <v>1</v>
      </c>
      <c r="AL1412" s="136">
        <v>68</v>
      </c>
      <c r="AM1412" s="136">
        <v>52</v>
      </c>
      <c r="AN1412" s="6">
        <f>ROUND(AL1412/(AL1412+AM1412),2)</f>
        <v>0.56999999999999995</v>
      </c>
      <c r="AO1412" s="136">
        <v>31</v>
      </c>
      <c r="AP1412" s="136">
        <v>19</v>
      </c>
      <c r="AQ1412" s="6">
        <f>ROUND(AO1412/(AO1412+AP1412),2)</f>
        <v>0.62</v>
      </c>
      <c r="AR1412" s="149">
        <v>7.6499999999999999E-2</v>
      </c>
      <c r="AS1412" s="149">
        <v>0.34</v>
      </c>
      <c r="AT1412" s="149">
        <v>0.4</v>
      </c>
      <c r="AU1412" s="149">
        <v>0.4</v>
      </c>
      <c r="AV1412" s="136">
        <v>428</v>
      </c>
      <c r="AW1412" s="136">
        <v>2853</v>
      </c>
      <c r="AX1412" s="136">
        <v>4716</v>
      </c>
      <c r="AY1412" s="136">
        <v>4716</v>
      </c>
      <c r="AZ1412" s="149">
        <v>7.6499999999999999E-2</v>
      </c>
      <c r="BA1412" s="149">
        <v>0.1598</v>
      </c>
      <c r="BB1412" s="149">
        <v>0.21060000000000001</v>
      </c>
      <c r="BC1412" s="149">
        <v>0.21060000000000001</v>
      </c>
      <c r="BD1412" s="138">
        <v>0</v>
      </c>
      <c r="BE1412" s="138"/>
      <c r="BF1412" s="138"/>
      <c r="BG1412" s="136">
        <v>0</v>
      </c>
      <c r="BH1412" s="6">
        <v>5.85</v>
      </c>
      <c r="BI1412" s="6">
        <v>6.15</v>
      </c>
      <c r="BJ1412" s="136">
        <v>205604</v>
      </c>
      <c r="BK1412" s="136">
        <v>23345</v>
      </c>
      <c r="BL1412" s="136">
        <v>1741</v>
      </c>
      <c r="BM1412" s="136">
        <v>180518</v>
      </c>
      <c r="BN1412" s="238">
        <v>1329913</v>
      </c>
      <c r="BO1412" s="136">
        <v>242135</v>
      </c>
      <c r="BP1412" s="136">
        <v>491320.31790000002</v>
      </c>
      <c r="BQ1412" s="136">
        <v>91645.058699999994</v>
      </c>
      <c r="BR1412" s="136">
        <v>962774</v>
      </c>
      <c r="BS1412" s="136">
        <v>258650.4173</v>
      </c>
      <c r="BT1412" s="136">
        <v>32659.962599999999</v>
      </c>
      <c r="BU1412" s="136">
        <v>363073</v>
      </c>
    </row>
    <row r="1413" spans="1:73">
      <c r="A1413" s="4" t="s">
        <v>105</v>
      </c>
      <c r="B1413" s="137">
        <v>35</v>
      </c>
      <c r="C1413" s="137">
        <v>2007</v>
      </c>
      <c r="D1413" s="190">
        <v>652822</v>
      </c>
      <c r="E1413" s="141">
        <v>355766</v>
      </c>
      <c r="F1413" s="141">
        <v>11468</v>
      </c>
      <c r="G1413" s="191">
        <v>3.1</v>
      </c>
      <c r="H1413" s="211">
        <v>12.8902</v>
      </c>
      <c r="I1413" s="211">
        <v>7.069572</v>
      </c>
      <c r="J1413" s="211">
        <v>2.338759</v>
      </c>
      <c r="K1413" s="145">
        <v>28932</v>
      </c>
      <c r="L1413" s="198">
        <v>9</v>
      </c>
      <c r="M1413" s="199">
        <v>6.1</v>
      </c>
      <c r="N1413" s="140">
        <v>23713934</v>
      </c>
      <c r="O1413" s="145">
        <v>118998</v>
      </c>
      <c r="P1413" s="145">
        <v>5230</v>
      </c>
      <c r="Q1413" s="145">
        <v>2087</v>
      </c>
      <c r="R1413" s="145">
        <v>45122</v>
      </c>
      <c r="S1413" s="145">
        <v>20395</v>
      </c>
      <c r="T1413" s="145">
        <v>378</v>
      </c>
      <c r="U1413" s="145">
        <v>477</v>
      </c>
      <c r="V1413" s="145">
        <v>573</v>
      </c>
      <c r="W1413" s="145">
        <v>155</v>
      </c>
      <c r="X1413" s="145">
        <v>284</v>
      </c>
      <c r="Y1413" s="145">
        <v>408</v>
      </c>
      <c r="Z1413" s="145">
        <v>518</v>
      </c>
      <c r="AA1413" s="136">
        <f>ROUND((T1413+X1413)-MAX(0.3*(T1413-134-417),0),0)</f>
        <v>662</v>
      </c>
      <c r="AB1413" s="136">
        <f>ROUND((U1413+Y1413)-MAX(0.3*(U1413-134-417),0),0)</f>
        <v>885</v>
      </c>
      <c r="AC1413" s="136">
        <f>ROUND((V1413+Z1413)-MAX(0.3*(V1413-139-417),0),0)</f>
        <v>1086</v>
      </c>
      <c r="AD1413" s="203">
        <v>568.33333333333337</v>
      </c>
      <c r="AE1413" s="136">
        <v>623</v>
      </c>
      <c r="AF1413" s="136">
        <v>0</v>
      </c>
      <c r="AG1413" s="136">
        <f>SUM(AE1413+AF1413)</f>
        <v>623</v>
      </c>
      <c r="AH1413" s="136">
        <f>ROUND((AG1413+W1413)-MAX(0.3*(AG1413-134-417),0),0)</f>
        <v>756</v>
      </c>
      <c r="AI1413" s="203">
        <v>57</v>
      </c>
      <c r="AJ1413" s="204">
        <v>9.3000000000000007</v>
      </c>
      <c r="AK1413" s="136">
        <v>0</v>
      </c>
      <c r="AL1413" s="136">
        <v>33</v>
      </c>
      <c r="AM1413" s="136">
        <v>61</v>
      </c>
      <c r="AN1413" s="6">
        <f>ROUND(AL1413/(AL1413+AM1413),2)</f>
        <v>0.35</v>
      </c>
      <c r="AO1413" s="136">
        <v>21</v>
      </c>
      <c r="AP1413" s="136">
        <v>26</v>
      </c>
      <c r="AQ1413" s="6">
        <f>ROUND(AO1413/(AO1413+AP1413),2)</f>
        <v>0.45</v>
      </c>
      <c r="AR1413" s="149">
        <v>7.6499999999999999E-2</v>
      </c>
      <c r="AS1413" s="149">
        <v>0.34</v>
      </c>
      <c r="AT1413" s="149">
        <v>0.4</v>
      </c>
      <c r="AU1413" s="149">
        <v>0.4</v>
      </c>
      <c r="AV1413" s="136">
        <v>428</v>
      </c>
      <c r="AW1413" s="136">
        <v>2853</v>
      </c>
      <c r="AX1413" s="136">
        <v>4716</v>
      </c>
      <c r="AY1413" s="136">
        <v>4716</v>
      </c>
      <c r="AZ1413" s="149">
        <v>7.6499999999999999E-2</v>
      </c>
      <c r="BA1413" s="149">
        <v>0.1598</v>
      </c>
      <c r="BB1413" s="149">
        <v>0.21060000000000001</v>
      </c>
      <c r="BC1413" s="149">
        <v>0.21060000000000001</v>
      </c>
      <c r="BD1413" s="138">
        <v>0</v>
      </c>
      <c r="BE1413" s="138"/>
      <c r="BF1413" s="138"/>
      <c r="BG1413" s="136">
        <v>0</v>
      </c>
      <c r="BH1413" s="6">
        <v>5.85</v>
      </c>
      <c r="BI1413" s="6">
        <v>5.85</v>
      </c>
      <c r="BJ1413" s="136">
        <v>8003</v>
      </c>
      <c r="BK1413" s="136">
        <v>895</v>
      </c>
      <c r="BL1413" s="136">
        <v>70</v>
      </c>
      <c r="BM1413" s="136">
        <v>7038</v>
      </c>
      <c r="BN1413" s="238">
        <v>52643</v>
      </c>
      <c r="BO1413" s="136">
        <v>14544</v>
      </c>
      <c r="BP1413" s="136">
        <v>20868.958500000001</v>
      </c>
      <c r="BQ1413" s="136">
        <v>6783.1647999999996</v>
      </c>
      <c r="BR1413" s="136">
        <v>78909</v>
      </c>
      <c r="BS1413" s="136">
        <v>9684.5401999999995</v>
      </c>
      <c r="BT1413" s="136">
        <v>1845.9647</v>
      </c>
      <c r="BU1413" s="136">
        <v>19089</v>
      </c>
    </row>
    <row r="1414" spans="1:73">
      <c r="A1414" s="4" t="s">
        <v>106</v>
      </c>
      <c r="B1414" s="137">
        <v>36</v>
      </c>
      <c r="C1414" s="137">
        <v>2007</v>
      </c>
      <c r="D1414" s="190">
        <v>11500468</v>
      </c>
      <c r="E1414" s="141">
        <v>5657718</v>
      </c>
      <c r="F1414" s="141">
        <v>332574</v>
      </c>
      <c r="G1414" s="191">
        <v>5.6</v>
      </c>
      <c r="H1414" s="211">
        <v>20.60971</v>
      </c>
      <c r="I1414" s="211">
        <v>11.872730000000001</v>
      </c>
      <c r="J1414" s="211">
        <v>4.5381159999999996</v>
      </c>
      <c r="K1414" s="145">
        <v>489937</v>
      </c>
      <c r="L1414" s="198">
        <v>161</v>
      </c>
      <c r="M1414" s="199">
        <v>5.5</v>
      </c>
      <c r="N1414" s="140">
        <v>408126658</v>
      </c>
      <c r="O1414" s="145">
        <v>2110048</v>
      </c>
      <c r="P1414" s="145">
        <v>167017</v>
      </c>
      <c r="Q1414" s="145">
        <v>78373</v>
      </c>
      <c r="R1414" s="145">
        <v>1076764</v>
      </c>
      <c r="S1414" s="145">
        <v>492811</v>
      </c>
      <c r="T1414" s="145">
        <v>336</v>
      </c>
      <c r="U1414" s="145">
        <v>410</v>
      </c>
      <c r="V1414" s="145">
        <v>507</v>
      </c>
      <c r="W1414" s="145">
        <v>155</v>
      </c>
      <c r="X1414" s="145">
        <v>284</v>
      </c>
      <c r="Y1414" s="145">
        <v>408</v>
      </c>
      <c r="Z1414" s="145">
        <v>518</v>
      </c>
      <c r="AA1414" s="136">
        <f>ROUND((T1414+X1414)-MAX(0.3*(T1414-134-417),0),0)</f>
        <v>620</v>
      </c>
      <c r="AB1414" s="136">
        <f>ROUND((U1414+Y1414)-MAX(0.3*(U1414-134-417),0),0)</f>
        <v>818</v>
      </c>
      <c r="AC1414" s="136">
        <f>ROUND((V1414+Z1414)-MAX(0.3*(V1414-139-417),0),0)</f>
        <v>1025</v>
      </c>
      <c r="AD1414" s="203">
        <v>42690.916666666664</v>
      </c>
      <c r="AE1414" s="136">
        <v>623</v>
      </c>
      <c r="AF1414" s="136">
        <v>0</v>
      </c>
      <c r="AG1414" s="136">
        <f>SUM(AE1414+AF1414)</f>
        <v>623</v>
      </c>
      <c r="AH1414" s="136">
        <f>ROUND((AG1414+W1414)-MAX(0.3*(AG1414-134-417),0),0)</f>
        <v>756</v>
      </c>
      <c r="AI1414" s="203">
        <v>1446</v>
      </c>
      <c r="AJ1414" s="204">
        <v>12.8</v>
      </c>
      <c r="AK1414" s="136">
        <v>1</v>
      </c>
      <c r="AL1414" s="136">
        <v>46</v>
      </c>
      <c r="AM1414" s="136">
        <v>53</v>
      </c>
      <c r="AN1414" s="6">
        <f>ROUND(AL1414/(AL1414+AM1414),2)</f>
        <v>0.46</v>
      </c>
      <c r="AO1414" s="136">
        <v>12</v>
      </c>
      <c r="AP1414" s="136">
        <v>21</v>
      </c>
      <c r="AQ1414" s="6">
        <f>ROUND(AO1414/(AO1414+AP1414),2)</f>
        <v>0.36</v>
      </c>
      <c r="AR1414" s="149">
        <v>7.6499999999999999E-2</v>
      </c>
      <c r="AS1414" s="149">
        <v>0.34</v>
      </c>
      <c r="AT1414" s="149">
        <v>0.4</v>
      </c>
      <c r="AU1414" s="149">
        <v>0.4</v>
      </c>
      <c r="AV1414" s="136">
        <v>428</v>
      </c>
      <c r="AW1414" s="136">
        <v>2853</v>
      </c>
      <c r="AX1414" s="136">
        <v>4716</v>
      </c>
      <c r="AY1414" s="136">
        <v>4716</v>
      </c>
      <c r="AZ1414" s="149">
        <v>7.6499999999999999E-2</v>
      </c>
      <c r="BA1414" s="149">
        <v>0.1598</v>
      </c>
      <c r="BB1414" s="149">
        <v>0.21060000000000001</v>
      </c>
      <c r="BC1414" s="149">
        <v>0.21060000000000001</v>
      </c>
      <c r="BD1414" s="138">
        <v>0</v>
      </c>
      <c r="BE1414" s="138"/>
      <c r="BF1414" s="138"/>
      <c r="BG1414" s="136">
        <v>0</v>
      </c>
      <c r="BH1414" s="6">
        <v>5.85</v>
      </c>
      <c r="BI1414" s="6">
        <v>6.85</v>
      </c>
      <c r="BJ1414" s="136">
        <v>257874</v>
      </c>
      <c r="BK1414" s="136">
        <v>15094</v>
      </c>
      <c r="BL1414" s="136">
        <v>1776</v>
      </c>
      <c r="BM1414" s="136">
        <v>241004</v>
      </c>
      <c r="BN1414" s="238">
        <v>1750155</v>
      </c>
      <c r="BO1414" s="136">
        <v>281638</v>
      </c>
      <c r="BP1414" s="136">
        <v>458820.5196</v>
      </c>
      <c r="BQ1414" s="136">
        <v>94043.600900000005</v>
      </c>
      <c r="BR1414" s="136">
        <v>1100203</v>
      </c>
      <c r="BS1414" s="136">
        <v>214074.9768</v>
      </c>
      <c r="BT1414" s="136">
        <v>24179.0016</v>
      </c>
      <c r="BU1414" s="136">
        <v>306235</v>
      </c>
    </row>
    <row r="1415" spans="1:73">
      <c r="A1415" s="4" t="s">
        <v>107</v>
      </c>
      <c r="B1415" s="137">
        <v>37</v>
      </c>
      <c r="C1415" s="137">
        <v>2007</v>
      </c>
      <c r="D1415" s="190">
        <v>3634349</v>
      </c>
      <c r="E1415" s="141">
        <v>1655490</v>
      </c>
      <c r="F1415" s="141">
        <v>70769</v>
      </c>
      <c r="G1415" s="191">
        <v>4.0999999999999996</v>
      </c>
      <c r="H1415" s="211">
        <v>25.153860000000002</v>
      </c>
      <c r="I1415" s="211">
        <v>13.542149999999999</v>
      </c>
      <c r="J1415" s="211">
        <v>3.769161</v>
      </c>
      <c r="K1415" s="145">
        <v>147626</v>
      </c>
      <c r="L1415" s="198">
        <v>63</v>
      </c>
      <c r="M1415" s="199">
        <v>6.4</v>
      </c>
      <c r="N1415" s="140">
        <v>127684113</v>
      </c>
      <c r="O1415" s="145">
        <v>302184</v>
      </c>
      <c r="P1415" s="145">
        <v>20289</v>
      </c>
      <c r="Q1415" s="145">
        <v>9368</v>
      </c>
      <c r="R1415" s="145">
        <v>421316</v>
      </c>
      <c r="S1415" s="145">
        <v>176290</v>
      </c>
      <c r="T1415" s="145">
        <v>225</v>
      </c>
      <c r="U1415" s="145">
        <v>292</v>
      </c>
      <c r="V1415" s="145">
        <v>361</v>
      </c>
      <c r="W1415" s="145">
        <v>155</v>
      </c>
      <c r="X1415" s="145">
        <v>284</v>
      </c>
      <c r="Y1415" s="145">
        <v>408</v>
      </c>
      <c r="Z1415" s="145">
        <v>518</v>
      </c>
      <c r="AA1415" s="136">
        <f>ROUND((T1415+X1415)-MAX(0.3*(T1415-134-417),0),0)</f>
        <v>509</v>
      </c>
      <c r="AB1415" s="136">
        <f>ROUND((U1415+Y1415)-MAX(0.3*(U1415-134-417),0),0)</f>
        <v>700</v>
      </c>
      <c r="AC1415" s="136">
        <f>ROUND((V1415+Z1415)-MAX(0.3*(V1415-139-417),0),0)</f>
        <v>879</v>
      </c>
      <c r="AD1415" s="203">
        <v>101.08333333333333</v>
      </c>
      <c r="AE1415" s="136">
        <v>623</v>
      </c>
      <c r="AF1415" s="136">
        <v>47</v>
      </c>
      <c r="AG1415" s="136">
        <f>SUM(AE1415+AF1415)</f>
        <v>670</v>
      </c>
      <c r="AH1415" s="136">
        <f>ROUND((AG1415+W1415)-MAX(0.3*(AG1415-134-417),0),0)</f>
        <v>789</v>
      </c>
      <c r="AI1415" s="203">
        <v>476</v>
      </c>
      <c r="AJ1415" s="204">
        <v>13.4</v>
      </c>
      <c r="AK1415" s="136">
        <v>1</v>
      </c>
      <c r="AL1415" s="136">
        <v>44</v>
      </c>
      <c r="AM1415" s="136">
        <v>57</v>
      </c>
      <c r="AN1415" s="6">
        <f>ROUND(AL1415/(AL1415+AM1415),2)</f>
        <v>0.44</v>
      </c>
      <c r="AO1415" s="136">
        <v>24</v>
      </c>
      <c r="AP1415" s="136">
        <v>24</v>
      </c>
      <c r="AQ1415" s="6">
        <f>ROUND(AO1415/(AO1415+AP1415),2)</f>
        <v>0.5</v>
      </c>
      <c r="AR1415" s="149">
        <v>7.6499999999999999E-2</v>
      </c>
      <c r="AS1415" s="149">
        <v>0.34</v>
      </c>
      <c r="AT1415" s="149">
        <v>0.4</v>
      </c>
      <c r="AU1415" s="149">
        <v>0.4</v>
      </c>
      <c r="AV1415" s="136">
        <v>428</v>
      </c>
      <c r="AW1415" s="136">
        <v>2853</v>
      </c>
      <c r="AX1415" s="136">
        <v>4716</v>
      </c>
      <c r="AY1415" s="136">
        <v>4716</v>
      </c>
      <c r="AZ1415" s="149">
        <v>7.6499999999999999E-2</v>
      </c>
      <c r="BA1415" s="149">
        <v>0.1598</v>
      </c>
      <c r="BB1415" s="149">
        <v>0.21060000000000001</v>
      </c>
      <c r="BC1415" s="149">
        <v>0.21060000000000001</v>
      </c>
      <c r="BD1415" s="138">
        <v>0.05</v>
      </c>
      <c r="BE1415" s="138"/>
      <c r="BF1415" s="138"/>
      <c r="BG1415" s="136">
        <v>1</v>
      </c>
      <c r="BH1415" s="6">
        <v>5.85</v>
      </c>
      <c r="BI1415" s="6">
        <v>5.85</v>
      </c>
      <c r="BJ1415" s="136">
        <v>85102</v>
      </c>
      <c r="BK1415" s="136">
        <v>7437</v>
      </c>
      <c r="BL1415" s="136">
        <v>747</v>
      </c>
      <c r="BM1415" s="136">
        <v>76918</v>
      </c>
      <c r="BN1415" s="238">
        <v>620108</v>
      </c>
      <c r="BO1415" s="136">
        <v>119759</v>
      </c>
      <c r="BP1415" s="136">
        <v>227551.90700000001</v>
      </c>
      <c r="BQ1415" s="136">
        <v>45453.306199999999</v>
      </c>
      <c r="BR1415" s="136">
        <v>421601</v>
      </c>
      <c r="BS1415" s="136">
        <v>135771.6397</v>
      </c>
      <c r="BT1415" s="136">
        <v>19673.297200000001</v>
      </c>
      <c r="BU1415" s="136">
        <v>193612</v>
      </c>
    </row>
    <row r="1416" spans="1:73">
      <c r="A1416" s="4" t="s">
        <v>108</v>
      </c>
      <c r="B1416" s="137">
        <v>38</v>
      </c>
      <c r="C1416" s="137">
        <v>2007</v>
      </c>
      <c r="D1416" s="190">
        <v>3722417</v>
      </c>
      <c r="E1416" s="141">
        <v>1822772</v>
      </c>
      <c r="F1416" s="141">
        <v>98994</v>
      </c>
      <c r="G1416" s="191">
        <v>5.2</v>
      </c>
      <c r="H1416" s="211">
        <v>22.749279999999999</v>
      </c>
      <c r="I1416" s="211">
        <v>12.849030000000001</v>
      </c>
      <c r="J1416" s="211">
        <v>6.9391439999999998</v>
      </c>
      <c r="K1416" s="145">
        <v>170656</v>
      </c>
      <c r="L1416" s="198">
        <v>58</v>
      </c>
      <c r="M1416" s="199">
        <v>6.3</v>
      </c>
      <c r="N1416" s="140">
        <v>133476862</v>
      </c>
      <c r="O1416" s="145">
        <v>662263</v>
      </c>
      <c r="P1416" s="145">
        <v>42036</v>
      </c>
      <c r="Q1416" s="145">
        <v>18583</v>
      </c>
      <c r="R1416" s="145">
        <v>438498</v>
      </c>
      <c r="S1416" s="145">
        <v>226435</v>
      </c>
      <c r="T1416" s="145">
        <v>441</v>
      </c>
      <c r="U1416" s="145">
        <v>514</v>
      </c>
      <c r="V1416" s="145">
        <v>631</v>
      </c>
      <c r="W1416" s="145">
        <v>155</v>
      </c>
      <c r="X1416" s="145">
        <v>284</v>
      </c>
      <c r="Y1416" s="145">
        <v>408</v>
      </c>
      <c r="Z1416" s="145">
        <v>518</v>
      </c>
      <c r="AA1416" s="136">
        <f>ROUND((T1416+X1416)-MAX(0.3*(T1416-134-417),0),0)</f>
        <v>725</v>
      </c>
      <c r="AB1416" s="136">
        <f>ROUND((U1416+Y1416)-MAX(0.3*(U1416-134-417),0),0)</f>
        <v>922</v>
      </c>
      <c r="AC1416" s="136">
        <f>ROUND((V1416+Z1416)-MAX(0.3*(V1416-139-417),0),0)</f>
        <v>1127</v>
      </c>
      <c r="AD1416" s="203">
        <v>7924.25</v>
      </c>
      <c r="AE1416" s="136">
        <v>623</v>
      </c>
      <c r="AF1416" s="136">
        <v>2</v>
      </c>
      <c r="AG1416" s="136">
        <f>SUM(AE1416+AF1416)</f>
        <v>625</v>
      </c>
      <c r="AH1416" s="136">
        <f>ROUND((AG1416+W1416)-MAX(0.3*(AG1416-134-417),0),0)</f>
        <v>758</v>
      </c>
      <c r="AI1416" s="203">
        <v>481</v>
      </c>
      <c r="AJ1416" s="204">
        <v>12.8</v>
      </c>
      <c r="AK1416" s="136">
        <v>1</v>
      </c>
      <c r="AL1416" s="136">
        <v>31</v>
      </c>
      <c r="AM1416" s="136">
        <v>29</v>
      </c>
      <c r="AN1416" s="6">
        <f>ROUND(AL1416/(AL1416+AM1416),2)</f>
        <v>0.52</v>
      </c>
      <c r="AO1416" s="136">
        <v>18</v>
      </c>
      <c r="AP1416" s="136">
        <v>11</v>
      </c>
      <c r="AQ1416" s="6">
        <f>ROUND(AO1416/(AO1416+AP1416),2)</f>
        <v>0.62</v>
      </c>
      <c r="AR1416" s="149">
        <v>7.6499999999999999E-2</v>
      </c>
      <c r="AS1416" s="149">
        <v>0.34</v>
      </c>
      <c r="AT1416" s="149">
        <v>0.4</v>
      </c>
      <c r="AU1416" s="149">
        <v>0.4</v>
      </c>
      <c r="AV1416" s="136">
        <v>428</v>
      </c>
      <c r="AW1416" s="136">
        <v>2853</v>
      </c>
      <c r="AX1416" s="136">
        <v>4716</v>
      </c>
      <c r="AY1416" s="136">
        <v>4716</v>
      </c>
      <c r="AZ1416" s="149">
        <v>7.6499999999999999E-2</v>
      </c>
      <c r="BA1416" s="149">
        <v>0.1598</v>
      </c>
      <c r="BB1416" s="149">
        <v>0.21060000000000001</v>
      </c>
      <c r="BC1416" s="149">
        <v>0.21060000000000001</v>
      </c>
      <c r="BD1416" s="138">
        <v>0.05</v>
      </c>
      <c r="BE1416" s="138"/>
      <c r="BF1416" s="138"/>
      <c r="BG1416" s="136">
        <v>1</v>
      </c>
      <c r="BH1416" s="6">
        <v>5.85</v>
      </c>
      <c r="BI1416" s="6">
        <v>7.8</v>
      </c>
      <c r="BJ1416" s="136">
        <v>64031</v>
      </c>
      <c r="BK1416" s="136">
        <v>8012</v>
      </c>
      <c r="BL1416" s="136">
        <v>651</v>
      </c>
      <c r="BM1416" s="136">
        <v>55368</v>
      </c>
      <c r="BN1416" s="238">
        <v>376062</v>
      </c>
      <c r="BO1416" s="136">
        <v>103753</v>
      </c>
      <c r="BP1416" s="136">
        <v>154266.19330000001</v>
      </c>
      <c r="BQ1416" s="136">
        <v>32354.332399999999</v>
      </c>
      <c r="BR1416" s="136">
        <v>304241</v>
      </c>
      <c r="BS1416" s="136">
        <v>89843.606400000004</v>
      </c>
      <c r="BT1416" s="136">
        <v>13856.3514</v>
      </c>
      <c r="BU1416" s="136">
        <v>139158</v>
      </c>
    </row>
    <row r="1417" spans="1:73">
      <c r="A1417" s="4" t="s">
        <v>109</v>
      </c>
      <c r="B1417" s="137">
        <v>39</v>
      </c>
      <c r="C1417" s="137">
        <v>2007</v>
      </c>
      <c r="D1417" s="190">
        <v>12563937</v>
      </c>
      <c r="E1417" s="141">
        <v>6064063</v>
      </c>
      <c r="F1417" s="141">
        <v>278934</v>
      </c>
      <c r="G1417" s="191">
        <v>4.4000000000000004</v>
      </c>
      <c r="H1417" s="211">
        <v>23.663630000000001</v>
      </c>
      <c r="I1417" s="211">
        <v>11.502509999999999</v>
      </c>
      <c r="J1417" s="211">
        <v>3.9599899999999999</v>
      </c>
      <c r="K1417" s="145">
        <v>558333</v>
      </c>
      <c r="L1417" s="198">
        <v>147</v>
      </c>
      <c r="M1417" s="199">
        <v>5.0999999999999996</v>
      </c>
      <c r="N1417" s="140">
        <v>506357616</v>
      </c>
      <c r="O1417" s="145">
        <v>478957</v>
      </c>
      <c r="P1417" s="145">
        <v>153476</v>
      </c>
      <c r="Q1417" s="145">
        <v>63965</v>
      </c>
      <c r="R1417" s="145">
        <v>1135146</v>
      </c>
      <c r="S1417" s="145">
        <v>530243</v>
      </c>
      <c r="T1417" s="145">
        <v>316</v>
      </c>
      <c r="U1417" s="145">
        <v>403</v>
      </c>
      <c r="V1417" s="145">
        <v>497</v>
      </c>
      <c r="W1417" s="145">
        <v>155</v>
      </c>
      <c r="X1417" s="145">
        <v>284</v>
      </c>
      <c r="Y1417" s="145">
        <v>408</v>
      </c>
      <c r="Z1417" s="145">
        <v>518</v>
      </c>
      <c r="AA1417" s="136">
        <f>ROUND((T1417+X1417)-MAX(0.3*(T1417-134-417),0),0)</f>
        <v>600</v>
      </c>
      <c r="AB1417" s="136">
        <f>ROUND((U1417+Y1417)-MAX(0.3*(U1417-134-417),0),0)</f>
        <v>811</v>
      </c>
      <c r="AC1417" s="136">
        <f>ROUND((V1417+Z1417)-MAX(0.3*(V1417-139-417),0),0)</f>
        <v>1015</v>
      </c>
      <c r="AD1417" s="203">
        <v>27692</v>
      </c>
      <c r="AE1417" s="136">
        <v>623</v>
      </c>
      <c r="AF1417" s="136">
        <v>27</v>
      </c>
      <c r="AG1417" s="136">
        <f>SUM(AE1417+AF1417)</f>
        <v>650</v>
      </c>
      <c r="AH1417" s="136">
        <f>ROUND((AG1417+W1417)-MAX(0.3*(AG1417-134-417),0),0)</f>
        <v>775</v>
      </c>
      <c r="AI1417" s="203">
        <v>1273</v>
      </c>
      <c r="AJ1417" s="204">
        <v>10.4</v>
      </c>
      <c r="AK1417" s="136">
        <v>1</v>
      </c>
      <c r="AL1417" s="136">
        <v>102</v>
      </c>
      <c r="AM1417" s="136">
        <v>101</v>
      </c>
      <c r="AN1417" s="6">
        <f>ROUND(AL1417/(AL1417+AM1417),2)</f>
        <v>0.5</v>
      </c>
      <c r="AO1417" s="136">
        <v>21</v>
      </c>
      <c r="AP1417" s="136">
        <v>29</v>
      </c>
      <c r="AQ1417" s="6">
        <f>ROUND(AO1417/(AO1417+AP1417),2)</f>
        <v>0.42</v>
      </c>
      <c r="AR1417" s="149">
        <v>7.6499999999999999E-2</v>
      </c>
      <c r="AS1417" s="149">
        <v>0.34</v>
      </c>
      <c r="AT1417" s="149">
        <v>0.4</v>
      </c>
      <c r="AU1417" s="149">
        <v>0.4</v>
      </c>
      <c r="AV1417" s="136">
        <v>428</v>
      </c>
      <c r="AW1417" s="136">
        <v>2853</v>
      </c>
      <c r="AX1417" s="136">
        <v>4716</v>
      </c>
      <c r="AY1417" s="136">
        <v>4716</v>
      </c>
      <c r="AZ1417" s="149">
        <v>7.6499999999999999E-2</v>
      </c>
      <c r="BA1417" s="149">
        <v>0.1598</v>
      </c>
      <c r="BB1417" s="149">
        <v>0.21060000000000001</v>
      </c>
      <c r="BC1417" s="149">
        <v>0.21060000000000001</v>
      </c>
      <c r="BD1417" s="138">
        <v>0</v>
      </c>
      <c r="BE1417" s="138"/>
      <c r="BF1417" s="138"/>
      <c r="BG1417" s="136">
        <v>0</v>
      </c>
      <c r="BH1417" s="6">
        <v>5.85</v>
      </c>
      <c r="BI1417" s="6">
        <v>6.75</v>
      </c>
      <c r="BJ1417" s="136">
        <v>333531</v>
      </c>
      <c r="BK1417" s="136">
        <v>27796</v>
      </c>
      <c r="BL1417" s="136">
        <v>2075</v>
      </c>
      <c r="BM1417" s="136">
        <v>303660</v>
      </c>
      <c r="BN1417" s="238">
        <v>1702637</v>
      </c>
      <c r="BO1417" s="136">
        <v>244156</v>
      </c>
      <c r="BP1417" s="136">
        <v>422484.44079999998</v>
      </c>
      <c r="BQ1417" s="136">
        <v>97621.625899999999</v>
      </c>
      <c r="BR1417" s="136">
        <v>1143426</v>
      </c>
      <c r="BS1417" s="136">
        <v>172954.59770000001</v>
      </c>
      <c r="BT1417" s="136">
        <v>22142.1934</v>
      </c>
      <c r="BU1417" s="136">
        <v>259332</v>
      </c>
    </row>
    <row r="1418" spans="1:73">
      <c r="A1418" s="4" t="s">
        <v>110</v>
      </c>
      <c r="B1418" s="137">
        <v>40</v>
      </c>
      <c r="C1418" s="137">
        <v>2007</v>
      </c>
      <c r="D1418" s="190">
        <v>1057315</v>
      </c>
      <c r="E1418" s="141">
        <v>543401</v>
      </c>
      <c r="F1418" s="141">
        <v>29772</v>
      </c>
      <c r="G1418" s="191">
        <v>5.2</v>
      </c>
      <c r="H1418" s="211">
        <v>18.657589999999999</v>
      </c>
      <c r="I1418" s="211">
        <v>11.08797</v>
      </c>
      <c r="J1418" s="211">
        <v>3.9746679999999999</v>
      </c>
      <c r="K1418" s="145">
        <v>47450</v>
      </c>
      <c r="L1418" s="198">
        <v>12</v>
      </c>
      <c r="M1418" s="199">
        <v>5</v>
      </c>
      <c r="N1418" s="140">
        <v>43256752</v>
      </c>
      <c r="O1418" s="145">
        <v>14808</v>
      </c>
      <c r="P1418" s="145">
        <v>20075</v>
      </c>
      <c r="Q1418" s="145">
        <v>8409</v>
      </c>
      <c r="R1418" s="145">
        <v>76315</v>
      </c>
      <c r="S1418" s="145">
        <v>36645</v>
      </c>
      <c r="T1418" s="145">
        <v>449</v>
      </c>
      <c r="U1418" s="145">
        <v>554</v>
      </c>
      <c r="V1418" s="145">
        <v>634</v>
      </c>
      <c r="W1418" s="145">
        <v>155</v>
      </c>
      <c r="X1418" s="145">
        <v>284</v>
      </c>
      <c r="Y1418" s="145">
        <v>408</v>
      </c>
      <c r="Z1418" s="145">
        <v>518</v>
      </c>
      <c r="AA1418" s="136">
        <f>ROUND((T1418+X1418)-MAX(0.3*(T1418-134-417),0),0)</f>
        <v>733</v>
      </c>
      <c r="AB1418" s="136">
        <f>ROUND((U1418+Y1418)-MAX(0.3*(U1418-134-417),0),0)</f>
        <v>961</v>
      </c>
      <c r="AC1418" s="136">
        <f>ROUND((V1418+Z1418)-MAX(0.3*(V1418-139-417),0),0)</f>
        <v>1129</v>
      </c>
      <c r="AD1418" s="203">
        <v>2583.9166666666665</v>
      </c>
      <c r="AE1418" s="136">
        <v>623</v>
      </c>
      <c r="AF1418" s="136">
        <v>57</v>
      </c>
      <c r="AG1418" s="136">
        <f>SUM(AE1418+AF1418)</f>
        <v>680</v>
      </c>
      <c r="AH1418" s="136">
        <f>ROUND((AG1418+W1418)-MAX(0.3*(AG1418-134-417),0),0)</f>
        <v>796</v>
      </c>
      <c r="AI1418" s="203">
        <v>99</v>
      </c>
      <c r="AJ1418" s="204">
        <v>9.5</v>
      </c>
      <c r="AK1418" s="136">
        <v>0</v>
      </c>
      <c r="AL1418" s="136">
        <v>61</v>
      </c>
      <c r="AM1418" s="136">
        <v>13</v>
      </c>
      <c r="AN1418" s="6">
        <f>ROUND(AL1418/(AL1418+AM1418),2)</f>
        <v>0.82</v>
      </c>
      <c r="AO1418" s="136">
        <v>32</v>
      </c>
      <c r="AP1418" s="136">
        <v>5</v>
      </c>
      <c r="AQ1418" s="6">
        <f>ROUND(AO1418/(AO1418+AP1418),2)</f>
        <v>0.86</v>
      </c>
      <c r="AR1418" s="149">
        <v>7.6499999999999999E-2</v>
      </c>
      <c r="AS1418" s="149">
        <v>0.34</v>
      </c>
      <c r="AT1418" s="149">
        <v>0.4</v>
      </c>
      <c r="AU1418" s="149">
        <v>0.4</v>
      </c>
      <c r="AV1418" s="136">
        <v>428</v>
      </c>
      <c r="AW1418" s="136">
        <v>2853</v>
      </c>
      <c r="AX1418" s="136">
        <v>4716</v>
      </c>
      <c r="AY1418" s="136">
        <v>4716</v>
      </c>
      <c r="AZ1418" s="149">
        <v>7.6499999999999999E-2</v>
      </c>
      <c r="BA1418" s="149">
        <v>0.1598</v>
      </c>
      <c r="BB1418" s="149">
        <v>0.21060000000000001</v>
      </c>
      <c r="BC1418" s="149">
        <v>0.21060000000000001</v>
      </c>
      <c r="BD1418" s="138">
        <v>0.25</v>
      </c>
      <c r="BE1418" s="138"/>
      <c r="BF1418" s="138"/>
      <c r="BG1418" s="136">
        <v>0</v>
      </c>
      <c r="BH1418" s="6">
        <v>5.85</v>
      </c>
      <c r="BI1418" s="6">
        <v>7.4</v>
      </c>
      <c r="BJ1418" s="136">
        <v>31101</v>
      </c>
      <c r="BK1418" s="136">
        <v>3855</v>
      </c>
      <c r="BL1418" s="136">
        <v>189</v>
      </c>
      <c r="BM1418" s="136">
        <v>27057</v>
      </c>
      <c r="BN1418" s="238">
        <v>183836</v>
      </c>
      <c r="BO1418" s="136">
        <v>24220</v>
      </c>
      <c r="BP1418" s="136">
        <v>41452.361900000004</v>
      </c>
      <c r="BQ1418" s="136">
        <v>7900.1545999999998</v>
      </c>
      <c r="BR1418" s="136">
        <v>85009</v>
      </c>
      <c r="BS1418" s="136">
        <v>17831.1649</v>
      </c>
      <c r="BT1418" s="136">
        <v>2123.2779999999998</v>
      </c>
      <c r="BU1418" s="136">
        <v>24764</v>
      </c>
    </row>
    <row r="1419" spans="1:73">
      <c r="A1419" s="4" t="s">
        <v>111</v>
      </c>
      <c r="B1419" s="137">
        <v>41</v>
      </c>
      <c r="C1419" s="137">
        <v>2007</v>
      </c>
      <c r="D1419" s="190">
        <v>4444110</v>
      </c>
      <c r="E1419" s="141">
        <v>2005686</v>
      </c>
      <c r="F1419" s="141">
        <v>120205</v>
      </c>
      <c r="G1419" s="191">
        <v>5.7</v>
      </c>
      <c r="H1419" s="211">
        <v>22.362459999999999</v>
      </c>
      <c r="I1419" s="211">
        <v>12.558450000000001</v>
      </c>
      <c r="J1419" s="211">
        <v>2.8402189999999998</v>
      </c>
      <c r="K1419" s="145">
        <v>160038</v>
      </c>
      <c r="L1419" s="198">
        <v>109</v>
      </c>
      <c r="M1419" s="199">
        <v>9.6999999999999993</v>
      </c>
      <c r="N1419" s="140">
        <v>142015184</v>
      </c>
      <c r="O1419" s="145">
        <v>244501</v>
      </c>
      <c r="P1419" s="145">
        <v>35316</v>
      </c>
      <c r="Q1419" s="145">
        <v>15528</v>
      </c>
      <c r="R1419" s="145">
        <v>545293</v>
      </c>
      <c r="S1419" s="145">
        <v>233295</v>
      </c>
      <c r="T1419" s="145">
        <v>191</v>
      </c>
      <c r="U1419" s="145">
        <v>240</v>
      </c>
      <c r="V1419" s="145">
        <v>290</v>
      </c>
      <c r="W1419" s="145">
        <v>155</v>
      </c>
      <c r="X1419" s="145">
        <v>284</v>
      </c>
      <c r="Y1419" s="145">
        <v>408</v>
      </c>
      <c r="Z1419" s="145">
        <v>518</v>
      </c>
      <c r="AA1419" s="136">
        <f>ROUND((T1419+X1419)-MAX(0.3*(T1419-134-417),0),0)</f>
        <v>475</v>
      </c>
      <c r="AB1419" s="136">
        <f>ROUND((U1419+Y1419)-MAX(0.3*(U1419-134-417),0),0)</f>
        <v>648</v>
      </c>
      <c r="AC1419" s="136">
        <f>ROUND((V1419+Z1419)-MAX(0.3*(V1419-139-417),0),0)</f>
        <v>808</v>
      </c>
      <c r="AD1419" s="203">
        <v>7466.333333333333</v>
      </c>
      <c r="AE1419" s="136">
        <v>623</v>
      </c>
      <c r="AF1419" s="136">
        <v>0</v>
      </c>
      <c r="AG1419" s="136">
        <f>SUM(AE1419+AF1419)</f>
        <v>623</v>
      </c>
      <c r="AH1419" s="136">
        <f>ROUND((AG1419+W1419)-MAX(0.3*(AG1419-134-417),0),0)</f>
        <v>756</v>
      </c>
      <c r="AI1419" s="203">
        <v>617</v>
      </c>
      <c r="AJ1419" s="204">
        <v>14.1</v>
      </c>
      <c r="AK1419" s="136">
        <v>0</v>
      </c>
      <c r="AL1419" s="136">
        <v>51</v>
      </c>
      <c r="AM1419" s="136">
        <v>72</v>
      </c>
      <c r="AN1419" s="6">
        <f>ROUND(AL1419/(AL1419+AM1419),2)</f>
        <v>0.41</v>
      </c>
      <c r="AO1419" s="136">
        <v>19</v>
      </c>
      <c r="AP1419" s="136">
        <v>27</v>
      </c>
      <c r="AQ1419" s="6">
        <f>ROUND(AO1419/(AO1419+AP1419),2)</f>
        <v>0.41</v>
      </c>
      <c r="AR1419" s="149">
        <v>7.6499999999999999E-2</v>
      </c>
      <c r="AS1419" s="149">
        <v>0.34</v>
      </c>
      <c r="AT1419" s="149">
        <v>0.4</v>
      </c>
      <c r="AU1419" s="149">
        <v>0.4</v>
      </c>
      <c r="AV1419" s="136">
        <v>428</v>
      </c>
      <c r="AW1419" s="136">
        <v>2853</v>
      </c>
      <c r="AX1419" s="136">
        <v>4716</v>
      </c>
      <c r="AY1419" s="136">
        <v>4716</v>
      </c>
      <c r="AZ1419" s="149">
        <v>7.6499999999999999E-2</v>
      </c>
      <c r="BA1419" s="149">
        <v>0.1598</v>
      </c>
      <c r="BB1419" s="149">
        <v>0.21060000000000001</v>
      </c>
      <c r="BC1419" s="149">
        <v>0.21060000000000001</v>
      </c>
      <c r="BD1419" s="138">
        <v>0</v>
      </c>
      <c r="BE1419" s="138"/>
      <c r="BF1419" s="138"/>
      <c r="BG1419" s="136">
        <v>0</v>
      </c>
      <c r="BH1419" s="6">
        <v>5.85</v>
      </c>
      <c r="BI1419" s="6">
        <v>5.85</v>
      </c>
      <c r="BJ1419" s="136">
        <v>105519</v>
      </c>
      <c r="BK1419" s="136">
        <v>11229</v>
      </c>
      <c r="BL1419" s="136">
        <v>1311</v>
      </c>
      <c r="BM1419" s="136">
        <v>92979</v>
      </c>
      <c r="BN1419" s="238">
        <v>724022</v>
      </c>
      <c r="BO1419" s="136">
        <v>114737</v>
      </c>
      <c r="BP1419" s="136">
        <v>276764.1384</v>
      </c>
      <c r="BQ1419" s="136">
        <v>42728.435799999999</v>
      </c>
      <c r="BR1419" s="136">
        <v>496542</v>
      </c>
      <c r="BS1419" s="136">
        <v>170199.8633</v>
      </c>
      <c r="BT1419" s="136">
        <v>19090.1185</v>
      </c>
      <c r="BU1419" s="136">
        <v>235043</v>
      </c>
    </row>
    <row r="1420" spans="1:73">
      <c r="A1420" s="4" t="s">
        <v>112</v>
      </c>
      <c r="B1420" s="137">
        <v>42</v>
      </c>
      <c r="C1420" s="137">
        <v>2007</v>
      </c>
      <c r="D1420" s="190">
        <v>791623</v>
      </c>
      <c r="E1420" s="141">
        <v>430011</v>
      </c>
      <c r="F1420" s="141">
        <v>12488</v>
      </c>
      <c r="G1420" s="191">
        <v>2.8</v>
      </c>
      <c r="H1420" s="211">
        <v>19.3279</v>
      </c>
      <c r="I1420" s="211">
        <v>10.33367</v>
      </c>
      <c r="J1420" s="211">
        <v>3.1117319999999999</v>
      </c>
      <c r="K1420" s="145">
        <v>35357</v>
      </c>
      <c r="L1420" s="200">
        <v>7</v>
      </c>
      <c r="M1420" s="199">
        <v>3.4</v>
      </c>
      <c r="N1420" s="140">
        <v>30658501</v>
      </c>
      <c r="O1420" s="145">
        <v>10503</v>
      </c>
      <c r="P1420" s="145">
        <v>6066</v>
      </c>
      <c r="Q1420" s="145">
        <v>2880</v>
      </c>
      <c r="R1420" s="145">
        <v>60246</v>
      </c>
      <c r="S1420" s="145">
        <v>24754</v>
      </c>
      <c r="T1420" s="145">
        <v>454</v>
      </c>
      <c r="U1420" s="145">
        <v>508</v>
      </c>
      <c r="V1420" s="145">
        <v>561</v>
      </c>
      <c r="W1420" s="145">
        <v>155</v>
      </c>
      <c r="X1420" s="145">
        <v>284</v>
      </c>
      <c r="Y1420" s="145">
        <v>408</v>
      </c>
      <c r="Z1420" s="145">
        <v>518</v>
      </c>
      <c r="AA1420" s="136">
        <f>ROUND((T1420+X1420)-MAX(0.3*(T1420-134-417),0),0)</f>
        <v>738</v>
      </c>
      <c r="AB1420" s="136">
        <f>ROUND((U1420+Y1420)-MAX(0.3*(U1420-134-417),0),0)</f>
        <v>916</v>
      </c>
      <c r="AC1420" s="136">
        <f>ROUND((V1420+Z1420)-MAX(0.3*(V1420-139-417),0),0)</f>
        <v>1078</v>
      </c>
      <c r="AD1420" s="203">
        <v>1912.0833333333333</v>
      </c>
      <c r="AE1420" s="136">
        <v>623</v>
      </c>
      <c r="AF1420" s="136">
        <v>15</v>
      </c>
      <c r="AG1420" s="136">
        <f>SUM(AE1420+AF1420)</f>
        <v>638</v>
      </c>
      <c r="AH1420" s="136">
        <f>ROUND((AG1420+W1420)-MAX(0.3*(AG1420-134-417),0),0)</f>
        <v>767</v>
      </c>
      <c r="AI1420" s="203">
        <v>74</v>
      </c>
      <c r="AJ1420" s="204">
        <v>9.4</v>
      </c>
      <c r="AK1420" s="136">
        <v>0</v>
      </c>
      <c r="AL1420" s="136">
        <v>20</v>
      </c>
      <c r="AM1420" s="136">
        <v>50</v>
      </c>
      <c r="AN1420" s="6">
        <f>ROUND(AL1420/(AL1420+AM1420),2)</f>
        <v>0.28999999999999998</v>
      </c>
      <c r="AO1420" s="136">
        <v>15</v>
      </c>
      <c r="AP1420" s="136">
        <v>20</v>
      </c>
      <c r="AQ1420" s="6">
        <f>ROUND(AO1420/(AO1420+AP1420),2)</f>
        <v>0.43</v>
      </c>
      <c r="AR1420" s="149">
        <v>7.6499999999999999E-2</v>
      </c>
      <c r="AS1420" s="149">
        <v>0.34</v>
      </c>
      <c r="AT1420" s="149">
        <v>0.4</v>
      </c>
      <c r="AU1420" s="149">
        <v>0.4</v>
      </c>
      <c r="AV1420" s="136">
        <v>428</v>
      </c>
      <c r="AW1420" s="136">
        <v>2853</v>
      </c>
      <c r="AX1420" s="136">
        <v>4716</v>
      </c>
      <c r="AY1420" s="136">
        <v>4716</v>
      </c>
      <c r="AZ1420" s="149">
        <v>7.6499999999999999E-2</v>
      </c>
      <c r="BA1420" s="149">
        <v>0.1598</v>
      </c>
      <c r="BB1420" s="149">
        <v>0.21060000000000001</v>
      </c>
      <c r="BC1420" s="149">
        <v>0.21060000000000001</v>
      </c>
      <c r="BD1420" s="138">
        <v>0</v>
      </c>
      <c r="BE1420" s="138"/>
      <c r="BF1420" s="138"/>
      <c r="BG1420" s="136">
        <v>0</v>
      </c>
      <c r="BH1420" s="6">
        <v>5.85</v>
      </c>
      <c r="BI1420" s="6">
        <v>5.85</v>
      </c>
      <c r="BJ1420" s="136">
        <v>12961</v>
      </c>
      <c r="BK1420" s="136">
        <v>1570</v>
      </c>
      <c r="BL1420" s="136">
        <v>98</v>
      </c>
      <c r="BM1420" s="136">
        <v>11293</v>
      </c>
      <c r="BN1420" s="238">
        <v>102838</v>
      </c>
      <c r="BO1420" s="136">
        <v>21795</v>
      </c>
      <c r="BP1420" s="136">
        <v>34958.661699999997</v>
      </c>
      <c r="BQ1420" s="136">
        <v>9964.1139000000003</v>
      </c>
      <c r="BR1420" s="136">
        <v>106218</v>
      </c>
      <c r="BS1420" s="136">
        <v>16246.8819</v>
      </c>
      <c r="BT1420" s="136">
        <v>2451.8261000000002</v>
      </c>
      <c r="BU1420" s="136">
        <v>24937</v>
      </c>
    </row>
    <row r="1421" spans="1:73">
      <c r="A1421" s="4" t="s">
        <v>113</v>
      </c>
      <c r="B1421" s="137">
        <v>43</v>
      </c>
      <c r="C1421" s="137">
        <v>2007</v>
      </c>
      <c r="D1421" s="190">
        <v>6175727</v>
      </c>
      <c r="E1421" s="141">
        <v>2920352</v>
      </c>
      <c r="F1421" s="141">
        <v>143317</v>
      </c>
      <c r="G1421" s="191">
        <v>4.7</v>
      </c>
      <c r="H1421" s="211">
        <v>22.521540000000002</v>
      </c>
      <c r="I1421" s="211">
        <v>16.926690000000001</v>
      </c>
      <c r="J1421" s="211">
        <v>4.4207960000000002</v>
      </c>
      <c r="K1421" s="145">
        <v>243714</v>
      </c>
      <c r="L1421" s="198">
        <v>72</v>
      </c>
      <c r="M1421" s="199">
        <v>4.7</v>
      </c>
      <c r="N1421" s="140">
        <v>210695574</v>
      </c>
      <c r="O1421" s="145">
        <v>93736</v>
      </c>
      <c r="P1421" s="145">
        <v>159688</v>
      </c>
      <c r="Q1421" s="145">
        <v>61613</v>
      </c>
      <c r="R1421" s="145">
        <v>864870</v>
      </c>
      <c r="S1421" s="145">
        <v>387441</v>
      </c>
      <c r="T1421" s="145">
        <v>142</v>
      </c>
      <c r="U1421" s="145">
        <v>185</v>
      </c>
      <c r="V1421" s="145">
        <v>226</v>
      </c>
      <c r="W1421" s="145">
        <v>155</v>
      </c>
      <c r="X1421" s="145">
        <v>284</v>
      </c>
      <c r="Y1421" s="145">
        <v>408</v>
      </c>
      <c r="Z1421" s="145">
        <v>518</v>
      </c>
      <c r="AA1421" s="136">
        <f>ROUND((T1421+X1421)-MAX(0.3*(T1421-134-417),0),0)</f>
        <v>426</v>
      </c>
      <c r="AB1421" s="136">
        <f>ROUND((U1421+Y1421)-MAX(0.3*(U1421-134-417),0),0)</f>
        <v>593</v>
      </c>
      <c r="AC1421" s="136">
        <f>ROUND((V1421+Z1421)-MAX(0.3*(V1421-139-417),0),0)</f>
        <v>744</v>
      </c>
      <c r="AD1421" s="203">
        <v>17225.083333333332</v>
      </c>
      <c r="AE1421" s="136">
        <v>623</v>
      </c>
      <c r="AF1421" s="136">
        <v>0</v>
      </c>
      <c r="AG1421" s="136">
        <f>SUM(AE1421+AF1421)</f>
        <v>623</v>
      </c>
      <c r="AH1421" s="136">
        <f>ROUND((AG1421+W1421)-MAX(0.3*(AG1421-134-417),0),0)</f>
        <v>756</v>
      </c>
      <c r="AI1421" s="203">
        <v>906</v>
      </c>
      <c r="AJ1421" s="204">
        <v>14.8</v>
      </c>
      <c r="AK1421" s="136">
        <v>1</v>
      </c>
      <c r="AL1421" s="136">
        <v>53</v>
      </c>
      <c r="AM1421" s="136">
        <v>46</v>
      </c>
      <c r="AN1421" s="6">
        <f>ROUND(AL1421/(AL1421+AM1421),2)</f>
        <v>0.54</v>
      </c>
      <c r="AO1421" s="136">
        <v>16</v>
      </c>
      <c r="AP1421" s="136">
        <v>16</v>
      </c>
      <c r="AQ1421" s="6">
        <f>ROUND(AO1421/(AO1421+AP1421),2)</f>
        <v>0.5</v>
      </c>
      <c r="AR1421" s="149">
        <v>7.6499999999999999E-2</v>
      </c>
      <c r="AS1421" s="149">
        <v>0.34</v>
      </c>
      <c r="AT1421" s="149">
        <v>0.4</v>
      </c>
      <c r="AU1421" s="149">
        <v>0.4</v>
      </c>
      <c r="AV1421" s="136">
        <v>428</v>
      </c>
      <c r="AW1421" s="136">
        <v>2853</v>
      </c>
      <c r="AX1421" s="136">
        <v>4716</v>
      </c>
      <c r="AY1421" s="136">
        <v>4716</v>
      </c>
      <c r="AZ1421" s="149">
        <v>7.6499999999999999E-2</v>
      </c>
      <c r="BA1421" s="149">
        <v>0.1598</v>
      </c>
      <c r="BB1421" s="149">
        <v>0.21060000000000001</v>
      </c>
      <c r="BC1421" s="149">
        <v>0.21060000000000001</v>
      </c>
      <c r="BD1421" s="138">
        <v>0</v>
      </c>
      <c r="BE1421" s="138"/>
      <c r="BF1421" s="138"/>
      <c r="BG1421" s="136">
        <v>0</v>
      </c>
      <c r="BH1421" s="6">
        <v>5.85</v>
      </c>
      <c r="BI1421" s="6">
        <v>5.85</v>
      </c>
      <c r="BJ1421" s="136">
        <v>163142</v>
      </c>
      <c r="BK1421" s="136">
        <v>15239</v>
      </c>
      <c r="BL1421" s="136">
        <v>1497</v>
      </c>
      <c r="BM1421" s="136">
        <v>146406</v>
      </c>
      <c r="BN1421" s="238">
        <v>1257938</v>
      </c>
      <c r="BO1421" s="136">
        <v>160058</v>
      </c>
      <c r="BP1421" s="136">
        <v>299736.5845</v>
      </c>
      <c r="BQ1421" s="136">
        <v>51786.603199999998</v>
      </c>
      <c r="BR1421" s="136">
        <v>584437</v>
      </c>
      <c r="BS1421" s="136">
        <v>159819.2764</v>
      </c>
      <c r="BT1421" s="136">
        <v>20184.149000000001</v>
      </c>
      <c r="BU1421" s="136">
        <v>221716</v>
      </c>
    </row>
    <row r="1422" spans="1:73">
      <c r="A1422" s="4" t="s">
        <v>114</v>
      </c>
      <c r="B1422" s="137">
        <v>44</v>
      </c>
      <c r="C1422" s="137">
        <v>2007</v>
      </c>
      <c r="D1422" s="190">
        <v>23831983</v>
      </c>
      <c r="E1422" s="141">
        <v>10941413</v>
      </c>
      <c r="F1422" s="141">
        <v>490218</v>
      </c>
      <c r="G1422" s="191">
        <v>4.3</v>
      </c>
      <c r="H1422" s="211">
        <v>27.452549999999999</v>
      </c>
      <c r="I1422" s="211">
        <v>16.07573</v>
      </c>
      <c r="J1422" s="211">
        <v>4.4744359999999999</v>
      </c>
      <c r="K1422" s="145">
        <v>1176966</v>
      </c>
      <c r="L1422" s="198">
        <v>965</v>
      </c>
      <c r="M1422" s="199">
        <v>13.8</v>
      </c>
      <c r="N1422" s="140">
        <v>872964318</v>
      </c>
      <c r="O1422" s="145">
        <v>576587</v>
      </c>
      <c r="P1422" s="145">
        <v>137695</v>
      </c>
      <c r="Q1422" s="145">
        <v>61263</v>
      </c>
      <c r="R1422" s="145">
        <v>2422198</v>
      </c>
      <c r="S1422" s="145">
        <v>947235</v>
      </c>
      <c r="T1422" s="145">
        <v>205</v>
      </c>
      <c r="U1422" s="145">
        <v>236</v>
      </c>
      <c r="V1422" s="145">
        <v>284</v>
      </c>
      <c r="W1422" s="145">
        <v>155</v>
      </c>
      <c r="X1422" s="145">
        <v>284</v>
      </c>
      <c r="Y1422" s="145">
        <v>408</v>
      </c>
      <c r="Z1422" s="145">
        <v>518</v>
      </c>
      <c r="AA1422" s="136">
        <f>ROUND((T1422+X1422)-MAX(0.3*(T1422-134-417),0),0)</f>
        <v>489</v>
      </c>
      <c r="AB1422" s="136">
        <f>ROUND((U1422+Y1422)-MAX(0.3*(U1422-134-417),0),0)</f>
        <v>644</v>
      </c>
      <c r="AC1422" s="136">
        <f>ROUND((V1422+Z1422)-MAX(0.3*(V1422-139-417),0),0)</f>
        <v>802</v>
      </c>
      <c r="AD1422" s="203">
        <v>40585.583333333336</v>
      </c>
      <c r="AE1422" s="136">
        <v>623</v>
      </c>
      <c r="AF1422" s="136">
        <v>0</v>
      </c>
      <c r="AG1422" s="136">
        <f>SUM(AE1422+AF1422)</f>
        <v>623</v>
      </c>
      <c r="AH1422" s="136">
        <f>ROUND((AG1422+W1422)-MAX(0.3*(AG1422-134-417),0),0)</f>
        <v>756</v>
      </c>
      <c r="AI1422" s="203">
        <v>3903</v>
      </c>
      <c r="AJ1422" s="204">
        <v>16.5</v>
      </c>
      <c r="AK1422" s="136">
        <v>0</v>
      </c>
      <c r="AL1422" s="136">
        <v>71</v>
      </c>
      <c r="AM1422" s="136">
        <v>79</v>
      </c>
      <c r="AN1422" s="6">
        <f>ROUND(AL1422/(AL1422+AM1422),2)</f>
        <v>0.47</v>
      </c>
      <c r="AO1422" s="136">
        <v>11</v>
      </c>
      <c r="AP1422" s="136">
        <v>20</v>
      </c>
      <c r="AQ1422" s="6">
        <f>ROUND(AO1422/(AO1422+AP1422),2)</f>
        <v>0.35</v>
      </c>
      <c r="AR1422" s="149">
        <v>7.6499999999999999E-2</v>
      </c>
      <c r="AS1422" s="149">
        <v>0.34</v>
      </c>
      <c r="AT1422" s="149">
        <v>0.4</v>
      </c>
      <c r="AU1422" s="149">
        <v>0.4</v>
      </c>
      <c r="AV1422" s="136">
        <v>428</v>
      </c>
      <c r="AW1422" s="136">
        <v>2853</v>
      </c>
      <c r="AX1422" s="136">
        <v>4716</v>
      </c>
      <c r="AY1422" s="136">
        <v>4716</v>
      </c>
      <c r="AZ1422" s="149">
        <v>7.6499999999999999E-2</v>
      </c>
      <c r="BA1422" s="149">
        <v>0.1598</v>
      </c>
      <c r="BB1422" s="149">
        <v>0.21060000000000001</v>
      </c>
      <c r="BC1422" s="149">
        <v>0.21060000000000001</v>
      </c>
      <c r="BD1422" s="138">
        <v>0</v>
      </c>
      <c r="BE1422" s="138"/>
      <c r="BF1422" s="138"/>
      <c r="BG1422" s="136">
        <v>0</v>
      </c>
      <c r="BH1422" s="6">
        <v>5.85</v>
      </c>
      <c r="BI1422" s="6">
        <v>5.85</v>
      </c>
      <c r="BJ1422" s="136">
        <v>544605</v>
      </c>
      <c r="BK1422" s="136">
        <v>108006</v>
      </c>
      <c r="BL1422" s="136">
        <v>6606</v>
      </c>
      <c r="BM1422" s="136">
        <v>429993</v>
      </c>
      <c r="BN1422" s="238">
        <v>3143356</v>
      </c>
      <c r="BO1422" s="136">
        <v>900396</v>
      </c>
      <c r="BP1422" s="136">
        <v>1859376.5674999999</v>
      </c>
      <c r="BQ1422" s="136">
        <v>303570.766</v>
      </c>
      <c r="BR1422" s="136">
        <v>3079947</v>
      </c>
      <c r="BS1422" s="136">
        <v>1026005.9279</v>
      </c>
      <c r="BT1422" s="136">
        <v>120184.584</v>
      </c>
      <c r="BU1422" s="136">
        <v>1373279</v>
      </c>
    </row>
    <row r="1423" spans="1:73">
      <c r="A1423" s="4" t="s">
        <v>115</v>
      </c>
      <c r="B1423" s="137">
        <v>45</v>
      </c>
      <c r="C1423" s="137">
        <v>2007</v>
      </c>
      <c r="D1423" s="190">
        <v>2597746</v>
      </c>
      <c r="E1423" s="141">
        <v>1324060</v>
      </c>
      <c r="F1423" s="141">
        <v>35069</v>
      </c>
      <c r="G1423" s="191">
        <v>2.6</v>
      </c>
      <c r="H1423" s="211">
        <v>19.65831</v>
      </c>
      <c r="I1423" s="211">
        <v>10.773999999999999</v>
      </c>
      <c r="J1423" s="211">
        <v>4.342212</v>
      </c>
      <c r="K1423" s="145">
        <v>116925</v>
      </c>
      <c r="L1423" s="198">
        <v>58</v>
      </c>
      <c r="M1423" s="199">
        <v>6.6</v>
      </c>
      <c r="N1423" s="140">
        <v>85634720</v>
      </c>
      <c r="O1423" s="145">
        <v>255121</v>
      </c>
      <c r="P1423" s="145">
        <v>12206</v>
      </c>
      <c r="Q1423" s="145">
        <v>5064</v>
      </c>
      <c r="R1423" s="145">
        <v>123475</v>
      </c>
      <c r="S1423" s="145">
        <v>50784</v>
      </c>
      <c r="T1423" s="145">
        <v>380</v>
      </c>
      <c r="U1423" s="145">
        <v>474</v>
      </c>
      <c r="V1423" s="145">
        <v>555</v>
      </c>
      <c r="W1423" s="145">
        <v>155</v>
      </c>
      <c r="X1423" s="145">
        <v>284</v>
      </c>
      <c r="Y1423" s="145">
        <v>408</v>
      </c>
      <c r="Z1423" s="145">
        <v>518</v>
      </c>
      <c r="AA1423" s="136">
        <f>ROUND((T1423+X1423)-MAX(0.3*(T1423-134-417),0),0)</f>
        <v>664</v>
      </c>
      <c r="AB1423" s="136">
        <f>ROUND((U1423+Y1423)-MAX(0.3*(U1423-134-417),0),0)</f>
        <v>882</v>
      </c>
      <c r="AC1423" s="136">
        <f>ROUND((V1423+Z1423)-MAX(0.3*(V1423-139-417),0),0)</f>
        <v>1073</v>
      </c>
      <c r="AD1423" s="203">
        <v>2813.3333333333335</v>
      </c>
      <c r="AE1423" s="136">
        <v>623</v>
      </c>
      <c r="AF1423" s="136">
        <v>0</v>
      </c>
      <c r="AG1423" s="136">
        <f>SUM(AE1423+AF1423)</f>
        <v>623</v>
      </c>
      <c r="AH1423" s="136">
        <f>ROUND((AG1423+W1423)-MAX(0.3*(AG1423-134-417),0),0)</f>
        <v>756</v>
      </c>
      <c r="AI1423" s="203">
        <v>255</v>
      </c>
      <c r="AJ1423" s="204">
        <v>9.6</v>
      </c>
      <c r="AK1423" s="136">
        <v>0</v>
      </c>
      <c r="AL1423" s="136">
        <v>20</v>
      </c>
      <c r="AM1423" s="136">
        <v>55</v>
      </c>
      <c r="AN1423" s="6">
        <f>ROUND(AL1423/(AL1423+AM1423),2)</f>
        <v>0.27</v>
      </c>
      <c r="AO1423" s="136">
        <v>8</v>
      </c>
      <c r="AP1423" s="136">
        <v>21</v>
      </c>
      <c r="AQ1423" s="6">
        <f>ROUND(AO1423/(AO1423+AP1423),2)</f>
        <v>0.28000000000000003</v>
      </c>
      <c r="AR1423" s="149">
        <v>7.6499999999999999E-2</v>
      </c>
      <c r="AS1423" s="149">
        <v>0.34</v>
      </c>
      <c r="AT1423" s="149">
        <v>0.4</v>
      </c>
      <c r="AU1423" s="149">
        <v>0.4</v>
      </c>
      <c r="AV1423" s="136">
        <v>428</v>
      </c>
      <c r="AW1423" s="136">
        <v>2853</v>
      </c>
      <c r="AX1423" s="136">
        <v>4716</v>
      </c>
      <c r="AY1423" s="136">
        <v>4716</v>
      </c>
      <c r="AZ1423" s="149">
        <v>7.6499999999999999E-2</v>
      </c>
      <c r="BA1423" s="149">
        <v>0.1598</v>
      </c>
      <c r="BB1423" s="149">
        <v>0.21060000000000001</v>
      </c>
      <c r="BC1423" s="149">
        <v>0.21060000000000001</v>
      </c>
      <c r="BD1423" s="138">
        <v>0</v>
      </c>
      <c r="BE1423" s="138"/>
      <c r="BF1423" s="138"/>
      <c r="BG1423" s="136">
        <v>0</v>
      </c>
      <c r="BH1423" s="6">
        <v>5.85</v>
      </c>
      <c r="BI1423" s="6">
        <v>5.85</v>
      </c>
      <c r="BJ1423" s="136">
        <v>24472</v>
      </c>
      <c r="BK1423" s="136">
        <v>2347</v>
      </c>
      <c r="BL1423" s="136">
        <v>248</v>
      </c>
      <c r="BM1423" s="136">
        <v>21877</v>
      </c>
      <c r="BN1423" s="238">
        <v>192930</v>
      </c>
      <c r="BO1423" s="136">
        <v>64182</v>
      </c>
      <c r="BP1423" s="136">
        <v>95107.291200000007</v>
      </c>
      <c r="BQ1423" s="136">
        <v>38261.081599999998</v>
      </c>
      <c r="BR1423" s="136">
        <v>312438</v>
      </c>
      <c r="BS1423" s="136">
        <v>36957.462099999997</v>
      </c>
      <c r="BT1423" s="136">
        <v>8264.0782999999992</v>
      </c>
      <c r="BU1423" s="136">
        <v>60097</v>
      </c>
    </row>
    <row r="1424" spans="1:73">
      <c r="A1424" s="4" t="s">
        <v>116</v>
      </c>
      <c r="B1424" s="137">
        <v>46</v>
      </c>
      <c r="C1424" s="137">
        <v>2007</v>
      </c>
      <c r="D1424" s="190">
        <v>623481</v>
      </c>
      <c r="E1424" s="141">
        <v>339547</v>
      </c>
      <c r="F1424" s="141">
        <v>14192</v>
      </c>
      <c r="G1424" s="191">
        <v>4</v>
      </c>
      <c r="H1424" s="211">
        <v>21.12481</v>
      </c>
      <c r="I1424" s="211">
        <v>11.777760000000001</v>
      </c>
      <c r="J1424" s="211">
        <v>4.747077</v>
      </c>
      <c r="K1424" s="145">
        <v>24802</v>
      </c>
      <c r="L1424" s="198">
        <v>6</v>
      </c>
      <c r="M1424" s="199">
        <v>4.5999999999999996</v>
      </c>
      <c r="N1424" s="140">
        <v>24232173</v>
      </c>
      <c r="O1424" s="145">
        <v>6128</v>
      </c>
      <c r="P1424" s="145">
        <v>10974</v>
      </c>
      <c r="Q1424" s="145">
        <v>4459</v>
      </c>
      <c r="R1424" s="145">
        <v>52612</v>
      </c>
      <c r="S1424" s="145">
        <v>26046</v>
      </c>
      <c r="T1424" s="145">
        <v>536</v>
      </c>
      <c r="U1424" s="145">
        <v>640</v>
      </c>
      <c r="V1424" s="145">
        <v>726</v>
      </c>
      <c r="W1424" s="145">
        <v>155</v>
      </c>
      <c r="X1424" s="145">
        <v>284</v>
      </c>
      <c r="Y1424" s="145">
        <v>408</v>
      </c>
      <c r="Z1424" s="145">
        <v>518</v>
      </c>
      <c r="AA1424" s="136">
        <f>ROUND((T1424+X1424)-MAX(0.3*(T1424-134-417),0),0)</f>
        <v>820</v>
      </c>
      <c r="AB1424" s="136">
        <f>ROUND((U1424+Y1424)-MAX(0.3*(U1424-134-417),0),0)</f>
        <v>1021</v>
      </c>
      <c r="AC1424" s="136">
        <f>ROUND((V1424+Z1424)-MAX(0.3*(V1424-139-417),0),0)</f>
        <v>1193</v>
      </c>
      <c r="AD1424" s="203">
        <v>1149.9166666666667</v>
      </c>
      <c r="AE1424" s="136">
        <v>623</v>
      </c>
      <c r="AF1424" s="136">
        <v>52</v>
      </c>
      <c r="AG1424" s="136">
        <f>SUM(AE1424+AF1424)</f>
        <v>675</v>
      </c>
      <c r="AH1424" s="136">
        <f>ROUND((AG1424+W1424)-MAX(0.3*(AG1424-134-417),0),0)</f>
        <v>793</v>
      </c>
      <c r="AI1424" s="203">
        <v>61</v>
      </c>
      <c r="AJ1424" s="204">
        <v>9.9</v>
      </c>
      <c r="AK1424" s="136">
        <v>0</v>
      </c>
      <c r="AL1424" s="136">
        <v>93</v>
      </c>
      <c r="AM1424" s="136">
        <v>49</v>
      </c>
      <c r="AN1424" s="6">
        <f>ROUND(AL1424/(AL1424+AM1424),2)</f>
        <v>0.65</v>
      </c>
      <c r="AO1424" s="136">
        <v>23</v>
      </c>
      <c r="AP1424" s="136">
        <v>7</v>
      </c>
      <c r="AQ1424" s="6">
        <f>ROUND(AO1424/(AO1424+AP1424),2)</f>
        <v>0.77</v>
      </c>
      <c r="AR1424" s="149">
        <v>7.6499999999999999E-2</v>
      </c>
      <c r="AS1424" s="149">
        <v>0.34</v>
      </c>
      <c r="AT1424" s="149">
        <v>0.4</v>
      </c>
      <c r="AU1424" s="149">
        <v>0.4</v>
      </c>
      <c r="AV1424" s="136">
        <v>428</v>
      </c>
      <c r="AW1424" s="136">
        <v>2853</v>
      </c>
      <c r="AX1424" s="136">
        <v>4716</v>
      </c>
      <c r="AY1424" s="136">
        <v>4716</v>
      </c>
      <c r="AZ1424" s="149">
        <v>7.6499999999999999E-2</v>
      </c>
      <c r="BA1424" s="149">
        <v>0.1598</v>
      </c>
      <c r="BB1424" s="149">
        <v>0.21060000000000001</v>
      </c>
      <c r="BC1424" s="149">
        <v>0.21060000000000001</v>
      </c>
      <c r="BD1424" s="138">
        <v>0.32</v>
      </c>
      <c r="BE1424" s="138"/>
      <c r="BF1424" s="138"/>
      <c r="BG1424" s="136">
        <v>1</v>
      </c>
      <c r="BH1424" s="6">
        <v>5.85</v>
      </c>
      <c r="BI1424" s="6">
        <v>7.53</v>
      </c>
      <c r="BJ1424" s="136">
        <v>13920</v>
      </c>
      <c r="BK1424" s="136">
        <v>1117</v>
      </c>
      <c r="BL1424" s="136">
        <v>87</v>
      </c>
      <c r="BM1424" s="136">
        <v>12716</v>
      </c>
      <c r="BN1424" s="238">
        <v>125727</v>
      </c>
      <c r="BO1424" s="136">
        <v>16308</v>
      </c>
      <c r="BP1424" s="136">
        <v>17663.226999999999</v>
      </c>
      <c r="BQ1424" s="136">
        <v>5460.2888999999996</v>
      </c>
      <c r="BR1424" s="136">
        <v>55451</v>
      </c>
      <c r="BS1424" s="136">
        <v>10740.857</v>
      </c>
      <c r="BT1424" s="136">
        <v>2141.8921</v>
      </c>
      <c r="BU1424" s="136">
        <v>19756</v>
      </c>
    </row>
    <row r="1425" spans="1:73">
      <c r="A1425" s="4" t="s">
        <v>117</v>
      </c>
      <c r="B1425" s="137">
        <v>47</v>
      </c>
      <c r="C1425" s="137">
        <v>2007</v>
      </c>
      <c r="D1425" s="190">
        <v>7751000</v>
      </c>
      <c r="E1425" s="141">
        <v>3914087</v>
      </c>
      <c r="F1425" s="141">
        <v>122748</v>
      </c>
      <c r="G1425" s="191">
        <v>3</v>
      </c>
      <c r="H1425" s="211">
        <v>15.152049999999999</v>
      </c>
      <c r="I1425" s="211">
        <v>8.252459</v>
      </c>
      <c r="J1425" s="211">
        <v>3.088295</v>
      </c>
      <c r="K1425" s="145">
        <v>389984</v>
      </c>
      <c r="L1425" s="198">
        <v>109</v>
      </c>
      <c r="M1425" s="199">
        <v>5.6</v>
      </c>
      <c r="N1425" s="140">
        <v>345335541</v>
      </c>
      <c r="O1425" s="145">
        <v>130449</v>
      </c>
      <c r="P1425" s="145">
        <v>67513</v>
      </c>
      <c r="Q1425" s="145">
        <v>30222</v>
      </c>
      <c r="R1425" s="145">
        <v>515032</v>
      </c>
      <c r="S1425" s="145">
        <v>230281</v>
      </c>
      <c r="T1425" s="145">
        <v>254</v>
      </c>
      <c r="U1425" s="145">
        <v>320</v>
      </c>
      <c r="V1425" s="145">
        <v>382</v>
      </c>
      <c r="W1425" s="145">
        <v>155</v>
      </c>
      <c r="X1425" s="145">
        <v>284</v>
      </c>
      <c r="Y1425" s="145">
        <v>408</v>
      </c>
      <c r="Z1425" s="145">
        <v>518</v>
      </c>
      <c r="AA1425" s="136">
        <f>ROUND((T1425+X1425)-MAX(0.3*(T1425-134-417),0),0)</f>
        <v>538</v>
      </c>
      <c r="AB1425" s="136">
        <f>ROUND((U1425+Y1425)-MAX(0.3*(U1425-134-417),0),0)</f>
        <v>728</v>
      </c>
      <c r="AC1425" s="136">
        <f>ROUND((V1425+Z1425)-MAX(0.3*(V1425-139-417),0),0)</f>
        <v>900</v>
      </c>
      <c r="AD1425" s="203">
        <v>11359.75</v>
      </c>
      <c r="AE1425" s="136">
        <v>623</v>
      </c>
      <c r="AF1425" s="136">
        <v>0</v>
      </c>
      <c r="AG1425" s="136">
        <f>SUM(AE1425+AF1425)</f>
        <v>623</v>
      </c>
      <c r="AH1425" s="136">
        <f>ROUND((AG1425+W1425)-MAX(0.3*(AG1425-134-417),0),0)</f>
        <v>756</v>
      </c>
      <c r="AI1425" s="203">
        <v>664</v>
      </c>
      <c r="AJ1425" s="204">
        <v>8.6</v>
      </c>
      <c r="AK1425" s="136">
        <v>1</v>
      </c>
      <c r="AL1425" s="136">
        <v>45</v>
      </c>
      <c r="AM1425" s="136">
        <v>53</v>
      </c>
      <c r="AN1425" s="6">
        <f>ROUND(AL1425/(AL1425+AM1425),2)</f>
        <v>0.46</v>
      </c>
      <c r="AO1425" s="136">
        <v>21</v>
      </c>
      <c r="AP1425" s="136">
        <v>19</v>
      </c>
      <c r="AQ1425" s="6">
        <f>ROUND(AO1425/(AO1425+AP1425),2)</f>
        <v>0.53</v>
      </c>
      <c r="AR1425" s="149">
        <v>7.6499999999999999E-2</v>
      </c>
      <c r="AS1425" s="149">
        <v>0.34</v>
      </c>
      <c r="AT1425" s="149">
        <v>0.4</v>
      </c>
      <c r="AU1425" s="149">
        <v>0.4</v>
      </c>
      <c r="AV1425" s="136">
        <v>428</v>
      </c>
      <c r="AW1425" s="136">
        <v>2853</v>
      </c>
      <c r="AX1425" s="136">
        <v>4716</v>
      </c>
      <c r="AY1425" s="136">
        <v>4716</v>
      </c>
      <c r="AZ1425" s="149">
        <v>7.6499999999999999E-2</v>
      </c>
      <c r="BA1425" s="149">
        <v>0.1598</v>
      </c>
      <c r="BB1425" s="149">
        <v>0.21060000000000001</v>
      </c>
      <c r="BC1425" s="149">
        <v>0.21060000000000001</v>
      </c>
      <c r="BD1425" s="138">
        <v>0.2</v>
      </c>
      <c r="BE1425" s="138"/>
      <c r="BF1425" s="138"/>
      <c r="BG1425" s="136">
        <v>0</v>
      </c>
      <c r="BH1425" s="6">
        <v>5.85</v>
      </c>
      <c r="BI1425" s="6">
        <v>5.85</v>
      </c>
      <c r="BJ1425" s="136">
        <v>140419</v>
      </c>
      <c r="BK1425" s="136">
        <v>19985</v>
      </c>
      <c r="BL1425" s="136">
        <v>1194</v>
      </c>
      <c r="BM1425" s="136">
        <v>119240</v>
      </c>
      <c r="BN1425" s="238">
        <v>725715</v>
      </c>
      <c r="BO1425" s="136">
        <v>143271</v>
      </c>
      <c r="BP1425" s="136">
        <v>263414.79830000002</v>
      </c>
      <c r="BQ1425" s="136">
        <v>69345.269700000004</v>
      </c>
      <c r="BR1425" s="136">
        <v>749911</v>
      </c>
      <c r="BS1425" s="136">
        <v>132667.61790000001</v>
      </c>
      <c r="BT1425" s="136">
        <v>22255.536400000001</v>
      </c>
      <c r="BU1425" s="136">
        <v>216527</v>
      </c>
    </row>
    <row r="1426" spans="1:73">
      <c r="A1426" s="4" t="s">
        <v>118</v>
      </c>
      <c r="B1426" s="137">
        <v>48</v>
      </c>
      <c r="C1426" s="137">
        <v>2007</v>
      </c>
      <c r="D1426" s="190">
        <v>6461587</v>
      </c>
      <c r="E1426" s="141">
        <v>3243308</v>
      </c>
      <c r="F1426" s="141">
        <v>159855</v>
      </c>
      <c r="G1426" s="191">
        <v>4.7</v>
      </c>
      <c r="H1426" s="211">
        <v>22.361979999999999</v>
      </c>
      <c r="I1426" s="211">
        <v>14.173299999999999</v>
      </c>
      <c r="J1426" s="211">
        <v>4.4740419999999999</v>
      </c>
      <c r="K1426" s="145">
        <v>342684</v>
      </c>
      <c r="L1426" s="198">
        <v>52</v>
      </c>
      <c r="M1426" s="199">
        <v>3.2</v>
      </c>
      <c r="N1426" s="140">
        <v>279088841</v>
      </c>
      <c r="O1426" s="145">
        <v>1763492</v>
      </c>
      <c r="P1426" s="145">
        <v>119225</v>
      </c>
      <c r="Q1426" s="145">
        <v>50763</v>
      </c>
      <c r="R1426" s="145">
        <v>536333</v>
      </c>
      <c r="S1426" s="145">
        <v>272605</v>
      </c>
      <c r="T1426" s="145">
        <v>440</v>
      </c>
      <c r="U1426" s="145">
        <v>546</v>
      </c>
      <c r="V1426" s="145">
        <v>642</v>
      </c>
      <c r="W1426" s="145">
        <v>155</v>
      </c>
      <c r="X1426" s="145">
        <v>284</v>
      </c>
      <c r="Y1426" s="145">
        <v>408</v>
      </c>
      <c r="Z1426" s="145">
        <v>518</v>
      </c>
      <c r="AA1426" s="136">
        <f>ROUND((T1426+X1426)-MAX(0.3*(T1426-134-417),0),0)</f>
        <v>724</v>
      </c>
      <c r="AB1426" s="136">
        <f>ROUND((U1426+Y1426)-MAX(0.3*(U1426-134-417),0),0)</f>
        <v>954</v>
      </c>
      <c r="AC1426" s="136">
        <f>ROUND((V1426+Z1426)-MAX(0.3*(V1426-139-417),0),0)</f>
        <v>1134</v>
      </c>
      <c r="AD1426" s="203">
        <v>20415.833333333332</v>
      </c>
      <c r="AE1426" s="136">
        <v>623</v>
      </c>
      <c r="AF1426" s="136">
        <v>46</v>
      </c>
      <c r="AG1426" s="136">
        <f>SUM(AE1426+AF1426)</f>
        <v>669</v>
      </c>
      <c r="AH1426" s="136">
        <f>ROUND((AG1426+W1426)-MAX(0.3*(AG1426-134-417),0),0)</f>
        <v>789</v>
      </c>
      <c r="AI1426" s="203">
        <v>661</v>
      </c>
      <c r="AJ1426" s="204">
        <v>10.199999999999999</v>
      </c>
      <c r="AK1426" s="136">
        <v>1</v>
      </c>
      <c r="AL1426" s="136">
        <v>63</v>
      </c>
      <c r="AM1426" s="136">
        <v>35</v>
      </c>
      <c r="AN1426" s="6">
        <f>ROUND(AL1426/(AL1426+AM1426),2)</f>
        <v>0.64</v>
      </c>
      <c r="AO1426" s="136">
        <v>32</v>
      </c>
      <c r="AP1426" s="136">
        <v>17</v>
      </c>
      <c r="AQ1426" s="6">
        <f>ROUND(AO1426/(AO1426+AP1426),2)</f>
        <v>0.65</v>
      </c>
      <c r="AR1426" s="149">
        <v>7.6499999999999999E-2</v>
      </c>
      <c r="AS1426" s="149">
        <v>0.34</v>
      </c>
      <c r="AT1426" s="149">
        <v>0.4</v>
      </c>
      <c r="AU1426" s="149">
        <v>0.4</v>
      </c>
      <c r="AV1426" s="136">
        <v>428</v>
      </c>
      <c r="AW1426" s="136">
        <v>2853</v>
      </c>
      <c r="AX1426" s="136">
        <v>4716</v>
      </c>
      <c r="AY1426" s="136">
        <v>4716</v>
      </c>
      <c r="AZ1426" s="149">
        <v>7.6499999999999999E-2</v>
      </c>
      <c r="BA1426" s="149">
        <v>0.1598</v>
      </c>
      <c r="BB1426" s="149">
        <v>0.21060000000000001</v>
      </c>
      <c r="BC1426" s="149">
        <v>0.21060000000000001</v>
      </c>
      <c r="BD1426" s="138">
        <v>0</v>
      </c>
      <c r="BE1426" s="138"/>
      <c r="BF1426" s="138"/>
      <c r="BG1426" s="136">
        <v>0</v>
      </c>
      <c r="BH1426" s="6">
        <v>5.85</v>
      </c>
      <c r="BI1426" s="6">
        <v>7.93</v>
      </c>
      <c r="BJ1426" s="136">
        <v>121577</v>
      </c>
      <c r="BK1426" s="136">
        <v>15225</v>
      </c>
      <c r="BL1426" s="136">
        <v>893</v>
      </c>
      <c r="BM1426" s="136">
        <v>105459</v>
      </c>
      <c r="BN1426" s="238">
        <v>900741</v>
      </c>
      <c r="BO1426" s="136">
        <v>165168</v>
      </c>
      <c r="BP1426" s="136">
        <v>234040.56400000001</v>
      </c>
      <c r="BQ1426" s="136">
        <v>63238.067000000003</v>
      </c>
      <c r="BR1426" s="136">
        <v>526710</v>
      </c>
      <c r="BS1426" s="136">
        <v>104181.5653</v>
      </c>
      <c r="BT1426" s="136">
        <v>22667.461899999998</v>
      </c>
      <c r="BU1426" s="136">
        <v>155155</v>
      </c>
    </row>
    <row r="1427" spans="1:73">
      <c r="A1427" s="4" t="s">
        <v>119</v>
      </c>
      <c r="B1427" s="137">
        <v>49</v>
      </c>
      <c r="C1427" s="137">
        <v>2007</v>
      </c>
      <c r="D1427" s="190">
        <v>1834052</v>
      </c>
      <c r="E1427" s="141">
        <v>773990</v>
      </c>
      <c r="F1427" s="141">
        <v>37170</v>
      </c>
      <c r="G1427" s="191">
        <v>4.5999999999999996</v>
      </c>
      <c r="H1427" s="211">
        <v>25.44509</v>
      </c>
      <c r="I1427" s="211">
        <v>13.65347</v>
      </c>
      <c r="J1427" s="211">
        <v>5.155837</v>
      </c>
      <c r="K1427" s="145">
        <v>58428</v>
      </c>
      <c r="L1427" s="198">
        <v>10</v>
      </c>
      <c r="M1427" s="199">
        <v>2.2999999999999998</v>
      </c>
      <c r="N1427" s="140">
        <v>53779085</v>
      </c>
      <c r="O1427" s="145">
        <v>47774</v>
      </c>
      <c r="P1427" s="145">
        <v>23743</v>
      </c>
      <c r="Q1427" s="145">
        <v>9833</v>
      </c>
      <c r="R1427" s="145">
        <v>269343</v>
      </c>
      <c r="S1427" s="145">
        <v>120135</v>
      </c>
      <c r="T1427" s="145">
        <v>301</v>
      </c>
      <c r="U1427" s="145">
        <v>340</v>
      </c>
      <c r="V1427" s="145">
        <v>384</v>
      </c>
      <c r="W1427" s="145">
        <v>155</v>
      </c>
      <c r="X1427" s="145">
        <v>284</v>
      </c>
      <c r="Y1427" s="145">
        <v>408</v>
      </c>
      <c r="Z1427" s="145">
        <v>518</v>
      </c>
      <c r="AA1427" s="136">
        <f>ROUND((T1427+X1427)-MAX(0.3*(T1427-134-417),0),0)</f>
        <v>585</v>
      </c>
      <c r="AB1427" s="136">
        <f>ROUND((U1427+Y1427)-MAX(0.3*(U1427-134-417),0),0)</f>
        <v>748</v>
      </c>
      <c r="AC1427" s="136">
        <f>ROUND((V1427+Z1427)-MAX(0.3*(V1427-139-417),0),0)</f>
        <v>902</v>
      </c>
      <c r="AD1427" s="203">
        <v>4962.75</v>
      </c>
      <c r="AE1427" s="136">
        <v>623</v>
      </c>
      <c r="AF1427" s="136">
        <v>0</v>
      </c>
      <c r="AG1427" s="136">
        <f>SUM(AE1427+AF1427)</f>
        <v>623</v>
      </c>
      <c r="AH1427" s="136">
        <f>ROUND((AG1427+W1427)-MAX(0.3*(AG1427-134-417),0),0)</f>
        <v>756</v>
      </c>
      <c r="AI1427" s="203">
        <v>265</v>
      </c>
      <c r="AJ1427" s="204">
        <v>14.8</v>
      </c>
      <c r="AK1427" s="136">
        <v>1</v>
      </c>
      <c r="AL1427" s="136">
        <v>72</v>
      </c>
      <c r="AM1427" s="136">
        <v>28</v>
      </c>
      <c r="AN1427" s="6">
        <f>ROUND(AL1427/(AL1427+AM1427),2)</f>
        <v>0.72</v>
      </c>
      <c r="AO1427" s="136">
        <v>23</v>
      </c>
      <c r="AP1427" s="136">
        <v>11</v>
      </c>
      <c r="AQ1427" s="6">
        <f>ROUND(AO1427/(AO1427+AP1427),2)</f>
        <v>0.68</v>
      </c>
      <c r="AR1427" s="149">
        <v>7.6499999999999999E-2</v>
      </c>
      <c r="AS1427" s="149">
        <v>0.34</v>
      </c>
      <c r="AT1427" s="149">
        <v>0.4</v>
      </c>
      <c r="AU1427" s="149">
        <v>0.4</v>
      </c>
      <c r="AV1427" s="136">
        <v>428</v>
      </c>
      <c r="AW1427" s="136">
        <v>2853</v>
      </c>
      <c r="AX1427" s="136">
        <v>4716</v>
      </c>
      <c r="AY1427" s="136">
        <v>4716</v>
      </c>
      <c r="AZ1427" s="149">
        <v>7.6499999999999999E-2</v>
      </c>
      <c r="BA1427" s="149">
        <v>0.1598</v>
      </c>
      <c r="BB1427" s="149">
        <v>0.21060000000000001</v>
      </c>
      <c r="BC1427" s="149">
        <v>0.21060000000000001</v>
      </c>
      <c r="BD1427" s="138">
        <v>0</v>
      </c>
      <c r="BE1427" s="138"/>
      <c r="BF1427" s="138"/>
      <c r="BG1427" s="136">
        <v>0</v>
      </c>
      <c r="BH1427" s="6">
        <v>5.85</v>
      </c>
      <c r="BI1427" s="6">
        <v>6.55</v>
      </c>
      <c r="BJ1427" s="136">
        <v>78931</v>
      </c>
      <c r="BK1427" s="136">
        <v>3817</v>
      </c>
      <c r="BL1427" s="136">
        <v>560</v>
      </c>
      <c r="BM1427" s="136">
        <v>74554</v>
      </c>
      <c r="BN1427" s="238">
        <v>314420</v>
      </c>
      <c r="BO1427" s="136">
        <v>49588</v>
      </c>
      <c r="BP1427" s="136">
        <v>93943.650399999999</v>
      </c>
      <c r="BQ1427" s="136">
        <v>22570.5723</v>
      </c>
      <c r="BR1427" s="136">
        <v>208846</v>
      </c>
      <c r="BS1427" s="136">
        <v>56122.338199999998</v>
      </c>
      <c r="BT1427" s="136">
        <v>10518.544400000001</v>
      </c>
      <c r="BU1427" s="136">
        <v>95071</v>
      </c>
    </row>
    <row r="1428" spans="1:73">
      <c r="A1428" s="4" t="s">
        <v>120</v>
      </c>
      <c r="B1428" s="137">
        <v>50</v>
      </c>
      <c r="C1428" s="137">
        <v>2007</v>
      </c>
      <c r="D1428" s="190">
        <v>5610775</v>
      </c>
      <c r="E1428" s="141">
        <v>2936452</v>
      </c>
      <c r="F1428" s="141">
        <v>151376</v>
      </c>
      <c r="G1428" s="191">
        <v>4.9000000000000004</v>
      </c>
      <c r="H1428" s="211">
        <v>18.212669999999999</v>
      </c>
      <c r="I1428" s="211">
        <v>9.7153469999999995</v>
      </c>
      <c r="J1428" s="211">
        <v>4.2821870000000004</v>
      </c>
      <c r="K1428" s="145">
        <v>244426</v>
      </c>
      <c r="L1428" s="198">
        <v>35</v>
      </c>
      <c r="M1428" s="199">
        <v>2.5</v>
      </c>
      <c r="N1428" s="140">
        <v>210810973</v>
      </c>
      <c r="O1428" s="145">
        <v>43752</v>
      </c>
      <c r="P1428" s="145">
        <v>36464</v>
      </c>
      <c r="Q1428" s="145">
        <v>17173</v>
      </c>
      <c r="R1428" s="145">
        <v>382770</v>
      </c>
      <c r="S1428" s="145">
        <v>162092</v>
      </c>
      <c r="T1428" s="145">
        <v>628</v>
      </c>
      <c r="U1428" s="145">
        <v>628</v>
      </c>
      <c r="V1428" s="145">
        <v>628</v>
      </c>
      <c r="W1428" s="145">
        <v>155</v>
      </c>
      <c r="X1428" s="145">
        <v>284</v>
      </c>
      <c r="Y1428" s="145">
        <v>408</v>
      </c>
      <c r="Z1428" s="145">
        <v>518</v>
      </c>
      <c r="AA1428" s="136">
        <f>ROUND((T1428+X1428)-MAX(0.3*(T1428-134-417),0),0)</f>
        <v>889</v>
      </c>
      <c r="AB1428" s="136">
        <f>ROUND((U1428+Y1428)-MAX(0.3*(U1428-134-417),0),0)</f>
        <v>1013</v>
      </c>
      <c r="AC1428" s="136">
        <f>ROUND((V1428+Z1428)-MAX(0.3*(V1428-139-417),0),0)</f>
        <v>1124</v>
      </c>
      <c r="AD1428" s="203">
        <v>12082.25</v>
      </c>
      <c r="AE1428" s="136">
        <v>623</v>
      </c>
      <c r="AF1428" s="136">
        <v>84</v>
      </c>
      <c r="AG1428" s="136">
        <f>SUM(AE1428+AF1428)</f>
        <v>707</v>
      </c>
      <c r="AH1428" s="136">
        <f>ROUND((AG1428+W1428)-MAX(0.3*(AG1428-134-417),0),0)</f>
        <v>815</v>
      </c>
      <c r="AI1428" s="203">
        <v>601</v>
      </c>
      <c r="AJ1428" s="204">
        <v>11</v>
      </c>
      <c r="AK1428" s="136">
        <v>1</v>
      </c>
      <c r="AL1428" s="136">
        <v>47</v>
      </c>
      <c r="AM1428" s="136">
        <v>52</v>
      </c>
      <c r="AN1428" s="6">
        <f>ROUND(AL1428/(AL1428+AM1428),2)</f>
        <v>0.47</v>
      </c>
      <c r="AO1428" s="136">
        <v>18</v>
      </c>
      <c r="AP1428" s="136">
        <v>15</v>
      </c>
      <c r="AQ1428" s="6">
        <f>ROUND(AO1428/(AO1428+AP1428),2)</f>
        <v>0.55000000000000004</v>
      </c>
      <c r="AR1428" s="149">
        <v>7.6499999999999999E-2</v>
      </c>
      <c r="AS1428" s="149">
        <v>0.34</v>
      </c>
      <c r="AT1428" s="149">
        <v>0.4</v>
      </c>
      <c r="AU1428" s="149">
        <v>0.4</v>
      </c>
      <c r="AV1428" s="136">
        <v>428</v>
      </c>
      <c r="AW1428" s="136">
        <v>2853</v>
      </c>
      <c r="AX1428" s="136">
        <v>4716</v>
      </c>
      <c r="AY1428" s="136">
        <v>4716</v>
      </c>
      <c r="AZ1428" s="149">
        <v>7.6499999999999999E-2</v>
      </c>
      <c r="BA1428" s="149">
        <v>0.1598</v>
      </c>
      <c r="BB1428" s="149">
        <v>0.21060000000000001</v>
      </c>
      <c r="BC1428" s="149">
        <v>0.21060000000000001</v>
      </c>
      <c r="BD1428" s="138">
        <v>0.04</v>
      </c>
      <c r="BE1428" s="138">
        <v>0.14000000000000001</v>
      </c>
      <c r="BF1428" s="138">
        <v>0.43</v>
      </c>
      <c r="BG1428" s="136">
        <v>1</v>
      </c>
      <c r="BH1428" s="6">
        <v>5.85</v>
      </c>
      <c r="BI1428" s="6">
        <v>6.5</v>
      </c>
      <c r="BJ1428" s="136">
        <v>96037</v>
      </c>
      <c r="BK1428" s="136">
        <v>7879</v>
      </c>
      <c r="BL1428" s="136">
        <v>879</v>
      </c>
      <c r="BM1428" s="136">
        <v>87279</v>
      </c>
      <c r="BN1428" s="238">
        <v>837356</v>
      </c>
      <c r="BO1428" s="136">
        <v>116761</v>
      </c>
      <c r="BP1428" s="136">
        <v>187603.27910000001</v>
      </c>
      <c r="BQ1428" s="136">
        <v>52905.898800000003</v>
      </c>
      <c r="BR1428" s="136">
        <v>598421</v>
      </c>
      <c r="BS1428" s="136">
        <v>74982.106599999999</v>
      </c>
      <c r="BT1428" s="136">
        <v>12662.008900000001</v>
      </c>
      <c r="BU1428" s="136">
        <v>119644</v>
      </c>
    </row>
    <row r="1429" spans="1:73">
      <c r="A1429" s="4" t="s">
        <v>121</v>
      </c>
      <c r="B1429" s="137">
        <v>51</v>
      </c>
      <c r="C1429" s="137">
        <v>2007</v>
      </c>
      <c r="D1429" s="190">
        <v>534876</v>
      </c>
      <c r="E1429" s="141">
        <v>278486</v>
      </c>
      <c r="F1429" s="141">
        <v>8074</v>
      </c>
      <c r="G1429" s="191">
        <v>2.8</v>
      </c>
      <c r="H1429" s="211">
        <v>18.785489999999999</v>
      </c>
      <c r="I1429" s="211">
        <v>9.5369089999999996</v>
      </c>
      <c r="J1429" s="211">
        <v>3.5748880000000001</v>
      </c>
      <c r="K1429" s="145">
        <v>36703</v>
      </c>
      <c r="L1429" s="198">
        <v>6</v>
      </c>
      <c r="M1429" s="199">
        <v>4.8</v>
      </c>
      <c r="N1429" s="140">
        <v>23918986</v>
      </c>
      <c r="O1429" s="145">
        <v>133800</v>
      </c>
      <c r="P1429" s="145">
        <v>490</v>
      </c>
      <c r="Q1429" s="145">
        <v>269</v>
      </c>
      <c r="R1429" s="145">
        <v>22608</v>
      </c>
      <c r="S1429" s="145">
        <v>9499</v>
      </c>
      <c r="T1429" s="145">
        <v>320</v>
      </c>
      <c r="U1429" s="145">
        <v>340</v>
      </c>
      <c r="V1429" s="145">
        <v>340</v>
      </c>
      <c r="W1429" s="145">
        <v>155</v>
      </c>
      <c r="X1429" s="145">
        <v>284</v>
      </c>
      <c r="Y1429" s="145">
        <v>408</v>
      </c>
      <c r="Z1429" s="145">
        <v>518</v>
      </c>
      <c r="AA1429" s="136">
        <f>ROUND((T1429+X1429)-MAX(0.3*(T1429-134-417),0),0)</f>
        <v>604</v>
      </c>
      <c r="AB1429" s="136">
        <f>ROUND((U1429+Y1429)-MAX(0.3*(U1429-134-417),0),0)</f>
        <v>748</v>
      </c>
      <c r="AC1429" s="136">
        <f>ROUND((V1429+Z1429)-MAX(0.3*(V1429-139-417),0),0)</f>
        <v>858</v>
      </c>
      <c r="AD1429" s="203">
        <v>213.33333333333334</v>
      </c>
      <c r="AE1429" s="136">
        <v>623</v>
      </c>
      <c r="AF1429" s="136">
        <v>25</v>
      </c>
      <c r="AG1429" s="136">
        <f>SUM(AE1429+AF1429)</f>
        <v>648</v>
      </c>
      <c r="AH1429" s="136">
        <f>ROUND((AG1429+W1429)-MAX(0.3*(AG1429-134-417),0),0)</f>
        <v>774</v>
      </c>
      <c r="AI1429" s="203">
        <v>56</v>
      </c>
      <c r="AJ1429" s="204">
        <v>10.9</v>
      </c>
      <c r="AK1429" s="136">
        <v>1</v>
      </c>
      <c r="AL1429" s="136">
        <v>17</v>
      </c>
      <c r="AM1429" s="136">
        <v>43</v>
      </c>
      <c r="AN1429" s="6">
        <f>ROUND(AL1429/(AL1429+AM1429),2)</f>
        <v>0.28000000000000003</v>
      </c>
      <c r="AO1429" s="136">
        <v>7</v>
      </c>
      <c r="AP1429" s="136">
        <v>23</v>
      </c>
      <c r="AQ1429" s="6">
        <f>ROUND(AO1429/(AO1429+AP1429),2)</f>
        <v>0.23</v>
      </c>
      <c r="AR1429" s="149">
        <v>7.6499999999999999E-2</v>
      </c>
      <c r="AS1429" s="149">
        <v>0.34</v>
      </c>
      <c r="AT1429" s="149">
        <v>0.4</v>
      </c>
      <c r="AU1429" s="149">
        <v>0.4</v>
      </c>
      <c r="AV1429" s="136">
        <v>428</v>
      </c>
      <c r="AW1429" s="136">
        <v>2853</v>
      </c>
      <c r="AX1429" s="136">
        <v>4716</v>
      </c>
      <c r="AY1429" s="136">
        <v>4716</v>
      </c>
      <c r="AZ1429" s="149">
        <v>7.6499999999999999E-2</v>
      </c>
      <c r="BA1429" s="149">
        <v>0.1598</v>
      </c>
      <c r="BB1429" s="149">
        <v>0.21060000000000001</v>
      </c>
      <c r="BC1429" s="149">
        <v>0.21060000000000001</v>
      </c>
      <c r="BD1429" s="138">
        <v>0</v>
      </c>
      <c r="BE1429" s="138"/>
      <c r="BF1429" s="138"/>
      <c r="BG1429" s="136">
        <v>0</v>
      </c>
      <c r="BH1429" s="6">
        <v>5.85</v>
      </c>
      <c r="BI1429" s="6">
        <v>5.15</v>
      </c>
      <c r="BJ1429" s="136">
        <v>5832</v>
      </c>
      <c r="BK1429" s="136">
        <v>386</v>
      </c>
      <c r="BL1429" s="136">
        <v>38</v>
      </c>
      <c r="BM1429" s="136">
        <v>5408</v>
      </c>
      <c r="BN1429" s="238">
        <v>57561</v>
      </c>
      <c r="BO1429" s="136">
        <v>12335</v>
      </c>
      <c r="BP1429" s="136">
        <v>15650.014999999999</v>
      </c>
      <c r="BQ1429" s="136">
        <v>6584.3208999999997</v>
      </c>
      <c r="BR1429" s="136">
        <v>53564</v>
      </c>
      <c r="BS1429" s="136">
        <v>6809.4495999999999</v>
      </c>
      <c r="BT1429" s="136">
        <v>1765.7439999999999</v>
      </c>
      <c r="BU1429" s="136">
        <v>12813</v>
      </c>
    </row>
    <row r="1430" spans="1:73">
      <c r="A1430" s="4" t="s">
        <v>70</v>
      </c>
      <c r="B1430" s="137">
        <v>1</v>
      </c>
      <c r="C1430" s="137">
        <v>2008</v>
      </c>
      <c r="D1430" s="190">
        <v>4718206</v>
      </c>
      <c r="E1430" s="141">
        <v>2053477</v>
      </c>
      <c r="F1430" s="141">
        <v>123012</v>
      </c>
      <c r="G1430" s="191">
        <v>5.7</v>
      </c>
      <c r="H1430" s="211">
        <v>26.954809999999998</v>
      </c>
      <c r="I1430" s="211">
        <v>16.629740000000002</v>
      </c>
      <c r="J1430" s="211">
        <v>6.0477650000000001</v>
      </c>
      <c r="K1430" s="145">
        <v>173251</v>
      </c>
      <c r="L1430" s="198">
        <v>41</v>
      </c>
      <c r="M1430" s="199">
        <v>3.4</v>
      </c>
      <c r="N1430" s="140">
        <v>157727573</v>
      </c>
      <c r="O1430" s="145">
        <v>85933</v>
      </c>
      <c r="P1430" s="145">
        <v>41112</v>
      </c>
      <c r="Q1430" s="145">
        <v>17736</v>
      </c>
      <c r="R1430" s="145">
        <v>571591</v>
      </c>
      <c r="S1430" s="145">
        <v>231740</v>
      </c>
      <c r="T1430" s="145">
        <v>190</v>
      </c>
      <c r="U1430" s="145">
        <v>215</v>
      </c>
      <c r="V1430" s="145">
        <v>245</v>
      </c>
      <c r="W1430" s="145">
        <v>162</v>
      </c>
      <c r="X1430" s="145">
        <v>298</v>
      </c>
      <c r="Y1430" s="145">
        <v>426</v>
      </c>
      <c r="Z1430" s="145">
        <v>542</v>
      </c>
      <c r="AA1430" s="136">
        <f>ROUND((T1430+X1430)-MAX(0.3*(T1430-134-431),0),0)</f>
        <v>488</v>
      </c>
      <c r="AB1430" s="136">
        <f>ROUND((U1430+Y1430)-MAX(0.3*(U1430-134-431),0),0)</f>
        <v>641</v>
      </c>
      <c r="AC1430" s="136">
        <f>ROUND((V1430+Z1430)-MAX(0.3*(V1430-143-431),0),0)</f>
        <v>787</v>
      </c>
      <c r="AD1430" s="203">
        <v>8669</v>
      </c>
      <c r="AE1430" s="136">
        <v>637</v>
      </c>
      <c r="AF1430" s="136">
        <v>0</v>
      </c>
      <c r="AG1430" s="136">
        <v>637</v>
      </c>
      <c r="AH1430" s="136">
        <f>ROUND((AG1430+W1430)-MAX(0.3*(AG1430-134-431),0),0)</f>
        <v>777</v>
      </c>
      <c r="AI1430" s="137">
        <v>675</v>
      </c>
      <c r="AJ1430" s="204">
        <v>14.3</v>
      </c>
      <c r="AK1430" s="136">
        <v>0</v>
      </c>
      <c r="AL1430" s="136">
        <v>62</v>
      </c>
      <c r="AM1430" s="136">
        <v>43</v>
      </c>
      <c r="AN1430" s="6">
        <f>ROUND(AL1430/(AL1430+AM1430),2)</f>
        <v>0.59</v>
      </c>
      <c r="AO1430" s="136">
        <v>22</v>
      </c>
      <c r="AP1430" s="136">
        <v>13</v>
      </c>
      <c r="AQ1430" s="6">
        <f>ROUND(AO1430/(AO1430+AP1430),2)</f>
        <v>0.63</v>
      </c>
      <c r="AR1430" s="149">
        <v>7.6499999999999999E-2</v>
      </c>
      <c r="AS1430" s="149">
        <v>0.34</v>
      </c>
      <c r="AT1430" s="149">
        <v>0.4</v>
      </c>
      <c r="AU1430" s="149">
        <v>0.4</v>
      </c>
      <c r="AV1430" s="136">
        <v>438</v>
      </c>
      <c r="AW1430" s="136">
        <v>2917</v>
      </c>
      <c r="AX1430" s="136">
        <v>4824</v>
      </c>
      <c r="AY1430" s="136">
        <v>4824</v>
      </c>
      <c r="AZ1430" s="149">
        <v>7.6499999999999999E-2</v>
      </c>
      <c r="BA1430" s="149">
        <v>0.1598</v>
      </c>
      <c r="BB1430" s="149">
        <v>0.21060000000000001</v>
      </c>
      <c r="BC1430" s="149">
        <v>0.21060000000000001</v>
      </c>
      <c r="BD1430" s="138">
        <v>0</v>
      </c>
      <c r="BE1430" s="138"/>
      <c r="BF1430" s="138"/>
      <c r="BG1430" s="136">
        <v>0</v>
      </c>
      <c r="BH1430" s="6">
        <v>6.55</v>
      </c>
      <c r="BI1430" s="6">
        <v>6.55</v>
      </c>
      <c r="BJ1430" s="136">
        <v>166743</v>
      </c>
      <c r="BK1430" s="136">
        <v>14408</v>
      </c>
      <c r="BL1430" s="136">
        <v>872</v>
      </c>
      <c r="BM1430" s="136">
        <v>151463</v>
      </c>
      <c r="BN1430" s="238">
        <v>744557</v>
      </c>
      <c r="BO1430" s="136">
        <v>134842</v>
      </c>
      <c r="BP1430" s="136">
        <v>304534.68290000001</v>
      </c>
      <c r="BQ1430" s="136">
        <v>53623.043700000002</v>
      </c>
      <c r="BR1430" s="136">
        <v>586837</v>
      </c>
      <c r="BS1430" s="136">
        <v>153376.8554</v>
      </c>
      <c r="BT1430" s="136">
        <v>17351.9581</v>
      </c>
      <c r="BU1430" s="136">
        <v>205728</v>
      </c>
    </row>
    <row r="1431" spans="1:73">
      <c r="A1431" s="4" t="s">
        <v>71</v>
      </c>
      <c r="B1431" s="137">
        <v>2</v>
      </c>
      <c r="C1431" s="137">
        <v>2008</v>
      </c>
      <c r="D1431" s="190">
        <v>687455</v>
      </c>
      <c r="E1431" s="141">
        <v>332285</v>
      </c>
      <c r="F1431" s="141">
        <v>23824</v>
      </c>
      <c r="G1431" s="191">
        <v>6.7</v>
      </c>
      <c r="H1431" s="211">
        <v>22.888909999999999</v>
      </c>
      <c r="I1431" s="211">
        <v>13.067220000000001</v>
      </c>
      <c r="J1431" s="211">
        <v>6.0967469999999997</v>
      </c>
      <c r="K1431" s="145">
        <v>54770</v>
      </c>
      <c r="L1431" s="198">
        <v>9</v>
      </c>
      <c r="M1431" s="199">
        <v>4.9000000000000004</v>
      </c>
      <c r="N1431" s="140">
        <v>32853999</v>
      </c>
      <c r="O1431" s="145">
        <v>19867</v>
      </c>
      <c r="P1431" s="145">
        <v>8028</v>
      </c>
      <c r="Q1431" s="145">
        <v>3058</v>
      </c>
      <c r="R1431" s="145">
        <v>56977</v>
      </c>
      <c r="S1431" s="145">
        <v>21976</v>
      </c>
      <c r="T1431" s="145">
        <v>821</v>
      </c>
      <c r="U1431" s="145">
        <v>923</v>
      </c>
      <c r="V1431" s="145">
        <v>1025</v>
      </c>
      <c r="W1431" s="145">
        <v>194</v>
      </c>
      <c r="X1431" s="145">
        <v>356</v>
      </c>
      <c r="Y1431" s="145">
        <v>510</v>
      </c>
      <c r="Z1431" s="145">
        <v>648</v>
      </c>
      <c r="AA1431" s="136">
        <f>ROUND((T1431+X1431)-MAX(0.3*(T1431-229-689),0),0)</f>
        <v>1177</v>
      </c>
      <c r="AB1431" s="136">
        <f>ROUND((U1431+Y1431)-MAX(0.3*(U1431-229-689),0),0)</f>
        <v>1432</v>
      </c>
      <c r="AC1431" s="136">
        <f>ROUND((V1431+Z1431)-MAX(0.3*(V1431-229-689),0),0)</f>
        <v>1641</v>
      </c>
      <c r="AD1431" s="203">
        <v>1007</v>
      </c>
      <c r="AE1431" s="136">
        <v>637</v>
      </c>
      <c r="AF1431" s="136">
        <v>362</v>
      </c>
      <c r="AG1431" s="136">
        <f>SUM(AE1431+AF1431)</f>
        <v>999</v>
      </c>
      <c r="AH1431" s="136">
        <f>ROUND((AG1431+W1431)-MAX(0.3*(AG1431-229-689),0),0)</f>
        <v>1169</v>
      </c>
      <c r="AI1431" s="137">
        <v>55</v>
      </c>
      <c r="AJ1431" s="204">
        <v>8.1999999999999993</v>
      </c>
      <c r="AK1431" s="136">
        <v>0</v>
      </c>
      <c r="AL1431" s="136">
        <v>17</v>
      </c>
      <c r="AM1431" s="136">
        <v>23</v>
      </c>
      <c r="AN1431" s="6">
        <f>ROUND(AL1431/(AL1431+AM1431),2)</f>
        <v>0.43</v>
      </c>
      <c r="AO1431" s="136">
        <v>9</v>
      </c>
      <c r="AP1431" s="136">
        <v>11</v>
      </c>
      <c r="AQ1431" s="6">
        <f>ROUND(AO1431/(AO1431+AP1431),2)</f>
        <v>0.45</v>
      </c>
      <c r="AR1431" s="149">
        <v>7.6499999999999999E-2</v>
      </c>
      <c r="AS1431" s="149">
        <v>0.34</v>
      </c>
      <c r="AT1431" s="149">
        <v>0.4</v>
      </c>
      <c r="AU1431" s="149">
        <v>0.4</v>
      </c>
      <c r="AV1431" s="136">
        <v>438</v>
      </c>
      <c r="AW1431" s="136">
        <v>2917</v>
      </c>
      <c r="AX1431" s="136">
        <v>4824</v>
      </c>
      <c r="AY1431" s="136">
        <v>4824</v>
      </c>
      <c r="AZ1431" s="149">
        <v>7.6499999999999999E-2</v>
      </c>
      <c r="BA1431" s="149">
        <v>0.1598</v>
      </c>
      <c r="BB1431" s="149">
        <v>0.21060000000000001</v>
      </c>
      <c r="BC1431" s="149">
        <v>0.21060000000000001</v>
      </c>
      <c r="BD1431" s="138">
        <v>0</v>
      </c>
      <c r="BE1431" s="138"/>
      <c r="BF1431" s="138"/>
      <c r="BG1431" s="136">
        <v>0</v>
      </c>
      <c r="BH1431" s="6">
        <v>6.55</v>
      </c>
      <c r="BI1431" s="6">
        <v>7.15</v>
      </c>
      <c r="BJ1431" s="136">
        <v>11614</v>
      </c>
      <c r="BK1431" s="136">
        <v>2014</v>
      </c>
      <c r="BL1431" s="136">
        <v>100</v>
      </c>
      <c r="BM1431" s="136">
        <v>9500</v>
      </c>
      <c r="BN1431" s="238">
        <v>96720</v>
      </c>
      <c r="BO1431" s="136">
        <v>25251</v>
      </c>
      <c r="BP1431" s="136">
        <v>28092.856299999999</v>
      </c>
      <c r="BQ1431" s="136">
        <v>6232.7093999999997</v>
      </c>
      <c r="BR1431" s="136">
        <v>51911</v>
      </c>
      <c r="BS1431" s="136">
        <v>10319.5239</v>
      </c>
      <c r="BT1431" s="136">
        <v>1672.9969000000001</v>
      </c>
      <c r="BU1431" s="136">
        <v>15020</v>
      </c>
    </row>
    <row r="1432" spans="1:73">
      <c r="A1432" s="4" t="s">
        <v>72</v>
      </c>
      <c r="B1432" s="137">
        <v>3</v>
      </c>
      <c r="C1432" s="137">
        <v>2008</v>
      </c>
      <c r="D1432" s="190">
        <v>6280362</v>
      </c>
      <c r="E1432" s="141">
        <v>2913903</v>
      </c>
      <c r="F1432" s="141">
        <v>190960</v>
      </c>
      <c r="G1432" s="191">
        <v>6.2</v>
      </c>
      <c r="H1432" s="211">
        <v>29.611039999999999</v>
      </c>
      <c r="I1432" s="211">
        <v>19.86713</v>
      </c>
      <c r="J1432" s="211">
        <v>5.7689589999999997</v>
      </c>
      <c r="K1432" s="145">
        <v>259058</v>
      </c>
      <c r="L1432" s="198">
        <v>210</v>
      </c>
      <c r="M1432" s="199">
        <v>11.6</v>
      </c>
      <c r="N1432" s="140">
        <v>224317885</v>
      </c>
      <c r="O1432" s="145">
        <v>550133</v>
      </c>
      <c r="P1432" s="145">
        <v>77720</v>
      </c>
      <c r="Q1432" s="145">
        <v>36249</v>
      </c>
      <c r="R1432" s="145">
        <v>627660</v>
      </c>
      <c r="S1432" s="145">
        <v>258517</v>
      </c>
      <c r="T1432" s="145">
        <v>275</v>
      </c>
      <c r="U1432" s="145">
        <v>347</v>
      </c>
      <c r="V1432" s="145">
        <v>418</v>
      </c>
      <c r="W1432" s="145">
        <v>162</v>
      </c>
      <c r="X1432" s="145">
        <v>298</v>
      </c>
      <c r="Y1432" s="145">
        <v>426</v>
      </c>
      <c r="Z1432" s="145">
        <v>542</v>
      </c>
      <c r="AA1432" s="136">
        <f>ROUND((T1432+X1432)-MAX(0.3*(T1432-134-431),0),0)</f>
        <v>573</v>
      </c>
      <c r="AB1432" s="136">
        <f>ROUND((U1432+Y1432)-MAX(0.3*(U1432-134-431),0),0)</f>
        <v>773</v>
      </c>
      <c r="AC1432" s="136">
        <f>ROUND((V1432+Z1432)-MAX(0.3*(V1432-143-431),0),0)</f>
        <v>960</v>
      </c>
      <c r="AD1432" s="203">
        <v>18363</v>
      </c>
      <c r="AE1432" s="136">
        <v>637</v>
      </c>
      <c r="AF1432" s="136">
        <v>0</v>
      </c>
      <c r="AG1432" s="136">
        <f>SUM(AE1432+AF1432)</f>
        <v>637</v>
      </c>
      <c r="AH1432" s="136">
        <f>ROUND((AG1432+W1432)-MAX(0.3*(AG1432-134-431),0),0)</f>
        <v>777</v>
      </c>
      <c r="AI1432" s="137">
        <v>1172</v>
      </c>
      <c r="AJ1432" s="204">
        <v>18</v>
      </c>
      <c r="AK1432" s="136">
        <v>0</v>
      </c>
      <c r="AL1432" s="136">
        <v>27</v>
      </c>
      <c r="AM1432" s="136">
        <v>33</v>
      </c>
      <c r="AN1432" s="6">
        <v>0.45</v>
      </c>
      <c r="AO1432" s="136">
        <v>13</v>
      </c>
      <c r="AP1432" s="136">
        <v>17</v>
      </c>
      <c r="AQ1432" s="6">
        <f>ROUND(AO1432/(AO1432+AP1432),2)</f>
        <v>0.43</v>
      </c>
      <c r="AR1432" s="149">
        <v>7.6499999999999999E-2</v>
      </c>
      <c r="AS1432" s="149">
        <v>0.34</v>
      </c>
      <c r="AT1432" s="149">
        <v>0.4</v>
      </c>
      <c r="AU1432" s="149">
        <v>0.4</v>
      </c>
      <c r="AV1432" s="136">
        <v>438</v>
      </c>
      <c r="AW1432" s="136">
        <v>2917</v>
      </c>
      <c r="AX1432" s="136">
        <v>4824</v>
      </c>
      <c r="AY1432" s="136">
        <v>4824</v>
      </c>
      <c r="AZ1432" s="149">
        <v>7.6499999999999999E-2</v>
      </c>
      <c r="BA1432" s="149">
        <v>0.1598</v>
      </c>
      <c r="BB1432" s="149">
        <v>0.21060000000000001</v>
      </c>
      <c r="BC1432" s="149">
        <v>0.21060000000000001</v>
      </c>
      <c r="BD1432" s="138">
        <v>0</v>
      </c>
      <c r="BE1432" s="138"/>
      <c r="BF1432" s="138"/>
      <c r="BG1432" s="136">
        <v>0</v>
      </c>
      <c r="BH1432" s="6">
        <v>6.55</v>
      </c>
      <c r="BI1432" s="6">
        <v>6.9</v>
      </c>
      <c r="BJ1432" s="136">
        <v>103065</v>
      </c>
      <c r="BK1432" s="136">
        <v>13792</v>
      </c>
      <c r="BL1432" s="136">
        <v>825</v>
      </c>
      <c r="BM1432" s="136">
        <v>88448</v>
      </c>
      <c r="BN1432" s="238">
        <v>1168811</v>
      </c>
      <c r="BO1432" s="136">
        <v>197586</v>
      </c>
      <c r="BP1432" s="136">
        <v>358878.1753</v>
      </c>
      <c r="BQ1432" s="136">
        <v>68775.336800000005</v>
      </c>
      <c r="BR1432" s="136">
        <v>647650</v>
      </c>
      <c r="BS1432" s="136">
        <v>155326.69270000001</v>
      </c>
      <c r="BT1432" s="136">
        <v>22172.562999999998</v>
      </c>
      <c r="BU1432" s="136">
        <v>219432</v>
      </c>
    </row>
    <row r="1433" spans="1:73">
      <c r="A1433" s="4" t="s">
        <v>73</v>
      </c>
      <c r="B1433" s="137">
        <v>4</v>
      </c>
      <c r="C1433" s="137">
        <v>2008</v>
      </c>
      <c r="D1433" s="190">
        <v>2874554</v>
      </c>
      <c r="E1433" s="141">
        <v>1300017</v>
      </c>
      <c r="F1433" s="141">
        <v>75240</v>
      </c>
      <c r="G1433" s="191">
        <v>5.5</v>
      </c>
      <c r="H1433" s="211">
        <v>35.54739</v>
      </c>
      <c r="I1433" s="211">
        <v>23.413350000000001</v>
      </c>
      <c r="J1433" s="211">
        <v>8.3958639999999995</v>
      </c>
      <c r="K1433" s="145">
        <v>107854</v>
      </c>
      <c r="L1433" s="198">
        <v>40</v>
      </c>
      <c r="M1433" s="199">
        <v>5.4</v>
      </c>
      <c r="N1433" s="140">
        <v>92390681</v>
      </c>
      <c r="O1433" s="145">
        <v>48565</v>
      </c>
      <c r="P1433" s="145">
        <v>19364</v>
      </c>
      <c r="Q1433" s="145">
        <v>8513</v>
      </c>
      <c r="R1433" s="145">
        <v>377883</v>
      </c>
      <c r="S1433" s="145">
        <v>157871</v>
      </c>
      <c r="T1433" s="145">
        <v>162</v>
      </c>
      <c r="U1433" s="145">
        <v>204</v>
      </c>
      <c r="V1433" s="145">
        <v>247</v>
      </c>
      <c r="W1433" s="145">
        <v>162</v>
      </c>
      <c r="X1433" s="145">
        <v>298</v>
      </c>
      <c r="Y1433" s="145">
        <v>426</v>
      </c>
      <c r="Z1433" s="145">
        <v>542</v>
      </c>
      <c r="AA1433" s="136">
        <f>ROUND((T1433+X1433)-MAX(0.3*(T1433-134-431),0),0)</f>
        <v>460</v>
      </c>
      <c r="AB1433" s="136">
        <f>ROUND((U1433+Y1433)-MAX(0.3*(U1433-134-431),0),0)</f>
        <v>630</v>
      </c>
      <c r="AC1433" s="136">
        <f>ROUND((V1433+Z1433)-MAX(0.3*(V1433-143-431),0),0)</f>
        <v>789</v>
      </c>
      <c r="AD1433" s="203">
        <v>3720</v>
      </c>
      <c r="AE1433" s="136">
        <v>637</v>
      </c>
      <c r="AF1433" s="136">
        <v>0</v>
      </c>
      <c r="AG1433" s="136">
        <f>SUM(AE1433+AF1433)</f>
        <v>637</v>
      </c>
      <c r="AH1433" s="136">
        <f>ROUND((AG1433+W1433)-MAX(0.3*(AG1433-134-431),0),0)</f>
        <v>777</v>
      </c>
      <c r="AI1433" s="137">
        <v>431</v>
      </c>
      <c r="AJ1433" s="204">
        <v>15.3</v>
      </c>
      <c r="AK1433" s="136">
        <v>1</v>
      </c>
      <c r="AL1433" s="136">
        <v>75</v>
      </c>
      <c r="AM1433" s="136">
        <v>25</v>
      </c>
      <c r="AN1433" s="6">
        <v>0.75</v>
      </c>
      <c r="AO1433" s="136">
        <v>27</v>
      </c>
      <c r="AP1433" s="136">
        <v>8</v>
      </c>
      <c r="AQ1433" s="6">
        <f>ROUND(AO1433/(AO1433+AP1433),2)</f>
        <v>0.77</v>
      </c>
      <c r="AR1433" s="149">
        <v>7.6499999999999999E-2</v>
      </c>
      <c r="AS1433" s="149">
        <v>0.34</v>
      </c>
      <c r="AT1433" s="149">
        <v>0.4</v>
      </c>
      <c r="AU1433" s="149">
        <v>0.4</v>
      </c>
      <c r="AV1433" s="136">
        <v>438</v>
      </c>
      <c r="AW1433" s="136">
        <v>2917</v>
      </c>
      <c r="AX1433" s="136">
        <v>4824</v>
      </c>
      <c r="AY1433" s="136">
        <v>4824</v>
      </c>
      <c r="AZ1433" s="149">
        <v>7.6499999999999999E-2</v>
      </c>
      <c r="BA1433" s="149">
        <v>0.1598</v>
      </c>
      <c r="BB1433" s="149">
        <v>0.21060000000000001</v>
      </c>
      <c r="BC1433" s="149">
        <v>0.21060000000000001</v>
      </c>
      <c r="BD1433" s="138">
        <v>0</v>
      </c>
      <c r="BE1433" s="138"/>
      <c r="BF1433" s="138"/>
      <c r="BG1433" s="136">
        <v>0</v>
      </c>
      <c r="BH1433" s="6">
        <v>6.55</v>
      </c>
      <c r="BI1433" s="6">
        <v>6.25</v>
      </c>
      <c r="BJ1433" s="136">
        <v>99072</v>
      </c>
      <c r="BK1433" s="136">
        <v>7834</v>
      </c>
      <c r="BL1433" s="136">
        <v>715</v>
      </c>
      <c r="BM1433" s="136">
        <v>90523</v>
      </c>
      <c r="BN1433" s="238">
        <v>617739</v>
      </c>
      <c r="BO1433" s="136">
        <v>89731</v>
      </c>
      <c r="BP1433" s="136">
        <v>195434.73199999999</v>
      </c>
      <c r="BQ1433" s="136">
        <v>36466.6702</v>
      </c>
      <c r="BR1433" s="136">
        <v>348858</v>
      </c>
      <c r="BS1433" s="136">
        <v>110915.07030000001</v>
      </c>
      <c r="BT1433" s="136">
        <v>14418.727500000001</v>
      </c>
      <c r="BU1433" s="136">
        <v>151143</v>
      </c>
    </row>
    <row r="1434" spans="1:73">
      <c r="A1434" s="4" t="s">
        <v>74</v>
      </c>
      <c r="B1434" s="137">
        <v>5</v>
      </c>
      <c r="C1434" s="137">
        <v>2008</v>
      </c>
      <c r="D1434" s="190">
        <v>36604337</v>
      </c>
      <c r="E1434" s="141">
        <v>16854482</v>
      </c>
      <c r="F1434" s="141">
        <v>1323641</v>
      </c>
      <c r="G1434" s="191">
        <v>7.3</v>
      </c>
      <c r="H1434" s="211">
        <v>29.889790000000001</v>
      </c>
      <c r="I1434" s="211">
        <v>17.90766</v>
      </c>
      <c r="J1434" s="211">
        <v>6.2575380000000003</v>
      </c>
      <c r="K1434" s="145">
        <v>1978113</v>
      </c>
      <c r="L1434" s="198">
        <v>663</v>
      </c>
      <c r="M1434" s="199">
        <v>6.7</v>
      </c>
      <c r="N1434" s="140">
        <v>1616530437</v>
      </c>
      <c r="O1434" s="145">
        <v>2422118</v>
      </c>
      <c r="P1434" s="145">
        <v>1196411</v>
      </c>
      <c r="Q1434" s="145">
        <v>486066</v>
      </c>
      <c r="R1434" s="145">
        <v>2220127</v>
      </c>
      <c r="S1434" s="145">
        <v>914161</v>
      </c>
      <c r="T1434" s="145">
        <v>584</v>
      </c>
      <c r="U1434" s="145">
        <v>723</v>
      </c>
      <c r="V1434" s="145">
        <v>862</v>
      </c>
      <c r="W1434" s="145">
        <v>162</v>
      </c>
      <c r="X1434" s="145">
        <v>298</v>
      </c>
      <c r="Y1434" s="145">
        <v>426</v>
      </c>
      <c r="Z1434" s="145">
        <v>542</v>
      </c>
      <c r="AA1434" s="136">
        <f>ROUND((T1434+X1434)-MAX(0.3*(T1434-134-431),0),0)</f>
        <v>876</v>
      </c>
      <c r="AB1434" s="136">
        <f>ROUND((U1434+Y1434)-MAX(0.3*(U1434-134-431),0),0)</f>
        <v>1102</v>
      </c>
      <c r="AC1434" s="136">
        <f>ROUND((V1434+Z1434)-MAX(0.3*(V1434-143-431),0),0)</f>
        <v>1318</v>
      </c>
      <c r="AD1434" s="203">
        <v>225489.5</v>
      </c>
      <c r="AE1434" s="136">
        <v>637</v>
      </c>
      <c r="AF1434" s="136">
        <v>233</v>
      </c>
      <c r="AG1434" s="136">
        <f>SUM(AE1434+AF1434)</f>
        <v>870</v>
      </c>
      <c r="AH1434" s="136">
        <f>ROUND((AG1434+W1434)-MAX(0.3*(AG1434-134-431),0),0)</f>
        <v>941</v>
      </c>
      <c r="AI1434" s="137">
        <v>5344</v>
      </c>
      <c r="AJ1434" s="204">
        <v>14.6</v>
      </c>
      <c r="AK1434" s="136">
        <v>0</v>
      </c>
      <c r="AL1434" s="136">
        <v>48</v>
      </c>
      <c r="AM1434" s="136">
        <v>32</v>
      </c>
      <c r="AN1434" s="6">
        <f>ROUND(AL1434/(AL1434+AM1434),2)</f>
        <v>0.6</v>
      </c>
      <c r="AO1434" s="136">
        <v>25</v>
      </c>
      <c r="AP1434" s="136">
        <v>15</v>
      </c>
      <c r="AQ1434" s="6">
        <f>ROUND(AO1434/(AO1434+AP1434),2)</f>
        <v>0.63</v>
      </c>
      <c r="AR1434" s="149">
        <v>7.6499999999999999E-2</v>
      </c>
      <c r="AS1434" s="149">
        <v>0.34</v>
      </c>
      <c r="AT1434" s="149">
        <v>0.4</v>
      </c>
      <c r="AU1434" s="149">
        <v>0.4</v>
      </c>
      <c r="AV1434" s="136">
        <v>438</v>
      </c>
      <c r="AW1434" s="136">
        <v>2917</v>
      </c>
      <c r="AX1434" s="136">
        <v>4824</v>
      </c>
      <c r="AY1434" s="136">
        <v>4824</v>
      </c>
      <c r="AZ1434" s="149">
        <v>7.6499999999999999E-2</v>
      </c>
      <c r="BA1434" s="149">
        <v>0.1598</v>
      </c>
      <c r="BB1434" s="149">
        <v>0.21060000000000001</v>
      </c>
      <c r="BC1434" s="149">
        <v>0.21060000000000001</v>
      </c>
      <c r="BD1434" s="138">
        <v>0</v>
      </c>
      <c r="BE1434" s="138"/>
      <c r="BF1434" s="138"/>
      <c r="BG1434" s="136">
        <v>0</v>
      </c>
      <c r="BH1434" s="6">
        <v>6.55</v>
      </c>
      <c r="BI1434" s="6">
        <v>8</v>
      </c>
      <c r="BJ1434" s="136">
        <v>1271916</v>
      </c>
      <c r="BK1434" s="136">
        <v>371137</v>
      </c>
      <c r="BL1434" s="136">
        <v>20543</v>
      </c>
      <c r="BM1434" s="136">
        <v>880236</v>
      </c>
      <c r="BN1434" s="238">
        <v>8269044</v>
      </c>
      <c r="BO1434" s="136">
        <v>1412210</v>
      </c>
      <c r="BP1434" s="136">
        <v>1914294.0207</v>
      </c>
      <c r="BQ1434" s="136">
        <v>408333.92330000002</v>
      </c>
      <c r="BR1434" s="136">
        <v>3121420</v>
      </c>
      <c r="BS1434" s="136">
        <v>834088.5956</v>
      </c>
      <c r="BT1434" s="136">
        <v>134835.61970000001</v>
      </c>
      <c r="BU1434" s="136">
        <v>1112253</v>
      </c>
    </row>
    <row r="1435" spans="1:73">
      <c r="A1435" s="4" t="s">
        <v>75</v>
      </c>
      <c r="B1435" s="137">
        <v>6</v>
      </c>
      <c r="C1435" s="137">
        <v>2008</v>
      </c>
      <c r="D1435" s="190">
        <v>4889730</v>
      </c>
      <c r="E1435" s="141">
        <v>2585243</v>
      </c>
      <c r="F1435" s="141">
        <v>131382</v>
      </c>
      <c r="G1435" s="191">
        <v>4.8</v>
      </c>
      <c r="H1435" s="211">
        <v>25.01728</v>
      </c>
      <c r="I1435" s="211">
        <v>16.742429999999999</v>
      </c>
      <c r="J1435" s="211">
        <v>6.1715970000000002</v>
      </c>
      <c r="K1435" s="145">
        <v>254760</v>
      </c>
      <c r="L1435" s="198">
        <v>92</v>
      </c>
      <c r="M1435" s="199">
        <v>7.3</v>
      </c>
      <c r="N1435" s="140">
        <v>208608111</v>
      </c>
      <c r="O1435" s="145">
        <v>404897</v>
      </c>
      <c r="P1435" s="145">
        <v>21478</v>
      </c>
      <c r="Q1435" s="145">
        <v>8816</v>
      </c>
      <c r="R1435" s="145">
        <v>252933</v>
      </c>
      <c r="S1435" s="145">
        <v>109405</v>
      </c>
      <c r="T1435" s="145">
        <v>280</v>
      </c>
      <c r="U1435" s="145">
        <v>356</v>
      </c>
      <c r="V1435" s="145">
        <v>432</v>
      </c>
      <c r="W1435" s="145">
        <v>162</v>
      </c>
      <c r="X1435" s="145">
        <v>298</v>
      </c>
      <c r="Y1435" s="145">
        <v>426</v>
      </c>
      <c r="Z1435" s="145">
        <v>542</v>
      </c>
      <c r="AA1435" s="136">
        <f>ROUND((T1435+X1435)-MAX(0.3*(T1435-134-431),0),0)</f>
        <v>578</v>
      </c>
      <c r="AB1435" s="136">
        <f>ROUND((U1435+Y1435)-MAX(0.3*(U1435-134-431),0),0)</f>
        <v>782</v>
      </c>
      <c r="AC1435" s="136">
        <f>ROUND((V1435+Z1435)-MAX(0.3*(V1435-143-431),0),0)</f>
        <v>974</v>
      </c>
      <c r="AD1435" s="203">
        <v>4438.416666666667</v>
      </c>
      <c r="AE1435" s="136">
        <v>637</v>
      </c>
      <c r="AF1435" s="136">
        <v>25</v>
      </c>
      <c r="AG1435" s="136">
        <f>SUM(AE1435+AF1435)</f>
        <v>662</v>
      </c>
      <c r="AH1435" s="136">
        <f>ROUND((AG1435+W1435)-MAX(0.3*(AG1435-134-431),0),0)</f>
        <v>795</v>
      </c>
      <c r="AI1435" s="137">
        <v>541</v>
      </c>
      <c r="AJ1435" s="204">
        <v>11</v>
      </c>
      <c r="AK1435" s="136">
        <v>1</v>
      </c>
      <c r="AL1435" s="136">
        <v>40</v>
      </c>
      <c r="AM1435" s="136">
        <v>25</v>
      </c>
      <c r="AN1435" s="6">
        <f>ROUND(AL1435/(AL1435+AM1435),2)</f>
        <v>0.62</v>
      </c>
      <c r="AO1435" s="136">
        <v>20</v>
      </c>
      <c r="AP1435" s="136">
        <v>15</v>
      </c>
      <c r="AQ1435" s="6">
        <f>ROUND(AO1435/(AO1435+AP1435),2)</f>
        <v>0.56999999999999995</v>
      </c>
      <c r="AR1435" s="149">
        <v>7.6499999999999999E-2</v>
      </c>
      <c r="AS1435" s="149">
        <v>0.34</v>
      </c>
      <c r="AT1435" s="149">
        <v>0.4</v>
      </c>
      <c r="AU1435" s="149">
        <v>0.4</v>
      </c>
      <c r="AV1435" s="136">
        <v>438</v>
      </c>
      <c r="AW1435" s="136">
        <v>2917</v>
      </c>
      <c r="AX1435" s="136">
        <v>4824</v>
      </c>
      <c r="AY1435" s="136">
        <v>4824</v>
      </c>
      <c r="AZ1435" s="149">
        <v>7.6499999999999999E-2</v>
      </c>
      <c r="BA1435" s="149">
        <v>0.1598</v>
      </c>
      <c r="BB1435" s="149">
        <v>0.21060000000000001</v>
      </c>
      <c r="BC1435" s="149">
        <v>0.21060000000000001</v>
      </c>
      <c r="BD1435" s="138">
        <v>0</v>
      </c>
      <c r="BE1435" s="138"/>
      <c r="BF1435" s="138"/>
      <c r="BG1435" s="136">
        <v>0</v>
      </c>
      <c r="BH1435" s="6">
        <v>6.55</v>
      </c>
      <c r="BI1435" s="6">
        <v>7.02</v>
      </c>
      <c r="BJ1435" s="136">
        <v>59891</v>
      </c>
      <c r="BK1435" s="136">
        <v>8840</v>
      </c>
      <c r="BL1435" s="136">
        <v>479</v>
      </c>
      <c r="BM1435" s="136">
        <v>50572</v>
      </c>
      <c r="BN1435" s="238">
        <v>424641</v>
      </c>
      <c r="BO1435" s="136">
        <v>98802</v>
      </c>
      <c r="BP1435" s="136">
        <v>165414.0191</v>
      </c>
      <c r="BQ1435" s="136">
        <v>36226.746500000001</v>
      </c>
      <c r="BR1435" s="136">
        <v>376744</v>
      </c>
      <c r="BS1435" s="136">
        <v>64957.224699999999</v>
      </c>
      <c r="BT1435" s="136">
        <v>11637.5681</v>
      </c>
      <c r="BU1435" s="136">
        <v>98193</v>
      </c>
    </row>
    <row r="1436" spans="1:73">
      <c r="A1436" s="4" t="s">
        <v>76</v>
      </c>
      <c r="B1436" s="137">
        <v>7</v>
      </c>
      <c r="C1436" s="137">
        <v>2008</v>
      </c>
      <c r="D1436" s="190">
        <v>3545579</v>
      </c>
      <c r="E1436" s="141">
        <v>1774681</v>
      </c>
      <c r="F1436" s="141">
        <v>106773</v>
      </c>
      <c r="G1436" s="191">
        <v>5.7</v>
      </c>
      <c r="H1436" s="211">
        <v>22.21536</v>
      </c>
      <c r="I1436" s="211">
        <v>14.606920000000001</v>
      </c>
      <c r="J1436" s="211">
        <v>5.0748100000000003</v>
      </c>
      <c r="K1436" s="145">
        <v>236060</v>
      </c>
      <c r="L1436" s="198">
        <v>21</v>
      </c>
      <c r="M1436" s="199">
        <v>2.5</v>
      </c>
      <c r="N1436" s="140">
        <v>217101744</v>
      </c>
      <c r="O1436" s="145">
        <v>69996</v>
      </c>
      <c r="P1436" s="145">
        <v>39284</v>
      </c>
      <c r="Q1436" s="145">
        <v>19091</v>
      </c>
      <c r="R1436" s="145">
        <v>225383</v>
      </c>
      <c r="S1436" s="145">
        <v>120573</v>
      </c>
      <c r="T1436" s="145">
        <v>457</v>
      </c>
      <c r="U1436" s="145">
        <v>560</v>
      </c>
      <c r="V1436" s="145">
        <v>659</v>
      </c>
      <c r="W1436" s="145">
        <v>162</v>
      </c>
      <c r="X1436" s="145">
        <v>298</v>
      </c>
      <c r="Y1436" s="145">
        <v>426</v>
      </c>
      <c r="Z1436" s="145">
        <v>542</v>
      </c>
      <c r="AA1436" s="136">
        <f>ROUND((T1436+X1436)-MAX(0.3*(T1436-134-431),0),0)</f>
        <v>755</v>
      </c>
      <c r="AB1436" s="136">
        <f>ROUND((U1436+Y1436)-MAX(0.3*(U1436-134-431),0),0)</f>
        <v>986</v>
      </c>
      <c r="AC1436" s="136">
        <f>ROUND((V1436+Z1436)-MAX(0.3*(V1436-143-431),0),0)</f>
        <v>1176</v>
      </c>
      <c r="AD1436" s="203">
        <v>7516.083333333333</v>
      </c>
      <c r="AE1436" s="136">
        <v>637</v>
      </c>
      <c r="AF1436" s="136">
        <v>168</v>
      </c>
      <c r="AG1436" s="136">
        <f>SUM(AE1436+AF1436)</f>
        <v>805</v>
      </c>
      <c r="AH1436" s="136">
        <f>ROUND((AG1436+W1436)-MAX(0.3*(AG1436-134-431),0),0)</f>
        <v>895</v>
      </c>
      <c r="AI1436" s="137">
        <v>276</v>
      </c>
      <c r="AJ1436" s="204">
        <v>8.1</v>
      </c>
      <c r="AK1436" s="136">
        <v>0</v>
      </c>
      <c r="AL1436" s="136">
        <v>107</v>
      </c>
      <c r="AM1436" s="136">
        <v>44</v>
      </c>
      <c r="AN1436" s="6">
        <f>ROUND(AL1436/(AL1436+AM1436),2)</f>
        <v>0.71</v>
      </c>
      <c r="AO1436" s="136">
        <v>23</v>
      </c>
      <c r="AP1436" s="136">
        <v>13</v>
      </c>
      <c r="AQ1436" s="6">
        <f>ROUND(AO1436/(AO1436+AP1436),2)</f>
        <v>0.64</v>
      </c>
      <c r="AR1436" s="149">
        <v>7.6499999999999999E-2</v>
      </c>
      <c r="AS1436" s="149">
        <v>0.34</v>
      </c>
      <c r="AT1436" s="149">
        <v>0.4</v>
      </c>
      <c r="AU1436" s="149">
        <v>0.4</v>
      </c>
      <c r="AV1436" s="136">
        <v>438</v>
      </c>
      <c r="AW1436" s="136">
        <v>2917</v>
      </c>
      <c r="AX1436" s="136">
        <v>4824</v>
      </c>
      <c r="AY1436" s="136">
        <v>4824</v>
      </c>
      <c r="AZ1436" s="149">
        <v>7.6499999999999999E-2</v>
      </c>
      <c r="BA1436" s="149">
        <v>0.1598</v>
      </c>
      <c r="BB1436" s="149">
        <v>0.21060000000000001</v>
      </c>
      <c r="BC1436" s="149">
        <v>0.21060000000000001</v>
      </c>
      <c r="BD1436" s="138">
        <v>0</v>
      </c>
      <c r="BE1436" s="138"/>
      <c r="BF1436" s="138"/>
      <c r="BG1436" s="136">
        <v>0</v>
      </c>
      <c r="BH1436" s="6">
        <v>6.55</v>
      </c>
      <c r="BI1436" s="6">
        <v>7.65</v>
      </c>
      <c r="BJ1436" s="136">
        <v>55376</v>
      </c>
      <c r="BK1436" s="136">
        <v>6638</v>
      </c>
      <c r="BL1436" s="136">
        <v>439</v>
      </c>
      <c r="BM1436" s="136">
        <v>48299</v>
      </c>
      <c r="BN1436" s="238">
        <v>472116</v>
      </c>
      <c r="BO1436" s="136">
        <v>56328</v>
      </c>
      <c r="BP1436" s="136">
        <v>118005.0919</v>
      </c>
      <c r="BQ1436" s="136">
        <v>25906.1479</v>
      </c>
      <c r="BR1436" s="136">
        <v>316596</v>
      </c>
      <c r="BS1436" s="136">
        <v>46742.646999999997</v>
      </c>
      <c r="BT1436" s="136">
        <v>5153.2093999999997</v>
      </c>
      <c r="BU1436" s="136">
        <v>63734</v>
      </c>
    </row>
    <row r="1437" spans="1:73">
      <c r="A1437" s="4" t="s">
        <v>77</v>
      </c>
      <c r="B1437" s="137">
        <v>8</v>
      </c>
      <c r="C1437" s="137">
        <v>2008</v>
      </c>
      <c r="D1437" s="190">
        <v>883874</v>
      </c>
      <c r="E1437" s="141">
        <v>424914</v>
      </c>
      <c r="F1437" s="141">
        <v>22127</v>
      </c>
      <c r="G1437" s="191">
        <v>4.9000000000000004</v>
      </c>
      <c r="H1437" s="211">
        <v>22.476220000000001</v>
      </c>
      <c r="I1437" s="211">
        <v>10.11707</v>
      </c>
      <c r="J1437" s="211">
        <v>4.1864759999999999</v>
      </c>
      <c r="K1437" s="145">
        <v>54156</v>
      </c>
      <c r="L1437" s="198">
        <v>14</v>
      </c>
      <c r="M1437" s="199">
        <v>6.2</v>
      </c>
      <c r="N1437" s="140">
        <v>36974073</v>
      </c>
      <c r="O1437" s="145">
        <v>17867</v>
      </c>
      <c r="P1437" s="145">
        <v>11456</v>
      </c>
      <c r="Q1437" s="145">
        <v>4023</v>
      </c>
      <c r="R1437" s="145">
        <v>74429</v>
      </c>
      <c r="S1437" s="145">
        <v>32512</v>
      </c>
      <c r="T1437" s="145">
        <v>270</v>
      </c>
      <c r="U1437" s="145">
        <v>338</v>
      </c>
      <c r="V1437" s="145">
        <v>407</v>
      </c>
      <c r="W1437" s="145">
        <v>162</v>
      </c>
      <c r="X1437" s="145">
        <v>298</v>
      </c>
      <c r="Y1437" s="145">
        <v>426</v>
      </c>
      <c r="Z1437" s="145">
        <v>542</v>
      </c>
      <c r="AA1437" s="136">
        <f>ROUND((T1437+X1437)-MAX(0.3*(T1437-134-431),0),0)</f>
        <v>568</v>
      </c>
      <c r="AB1437" s="136">
        <f>ROUND((U1437+Y1437)-MAX(0.3*(U1437-134-431),0),0)</f>
        <v>764</v>
      </c>
      <c r="AC1437" s="136">
        <f>ROUND((V1437+Z1437)-MAX(0.3*(V1437-143-431),0),0)</f>
        <v>949</v>
      </c>
      <c r="AD1437" s="203">
        <v>2440.8333333333335</v>
      </c>
      <c r="AE1437" s="136">
        <v>637</v>
      </c>
      <c r="AF1437" s="136">
        <v>0</v>
      </c>
      <c r="AG1437" s="136">
        <f>SUM(AE1437+AF1437)</f>
        <v>637</v>
      </c>
      <c r="AH1437" s="136">
        <f>ROUND((AG1437+W1437)-MAX(0.3*(AG1437-134-431),0),0)</f>
        <v>777</v>
      </c>
      <c r="AI1437" s="137">
        <v>82</v>
      </c>
      <c r="AJ1437" s="204">
        <v>9.6</v>
      </c>
      <c r="AK1437" s="136">
        <v>1</v>
      </c>
      <c r="AL1437" s="136">
        <v>19</v>
      </c>
      <c r="AM1437" s="136">
        <v>22</v>
      </c>
      <c r="AN1437" s="6">
        <f>ROUND(AL1437/(AL1437+AM1437),2)</f>
        <v>0.46</v>
      </c>
      <c r="AO1437" s="136">
        <v>13</v>
      </c>
      <c r="AP1437" s="136">
        <v>8</v>
      </c>
      <c r="AQ1437" s="6">
        <f>ROUND(AO1437/(AO1437+AP1437),2)</f>
        <v>0.62</v>
      </c>
      <c r="AR1437" s="149">
        <v>7.6499999999999999E-2</v>
      </c>
      <c r="AS1437" s="149">
        <v>0.34</v>
      </c>
      <c r="AT1437" s="149">
        <v>0.4</v>
      </c>
      <c r="AU1437" s="149">
        <v>0.4</v>
      </c>
      <c r="AV1437" s="136">
        <v>438</v>
      </c>
      <c r="AW1437" s="136">
        <v>2917</v>
      </c>
      <c r="AX1437" s="136">
        <v>4824</v>
      </c>
      <c r="AY1437" s="136">
        <v>4824</v>
      </c>
      <c r="AZ1437" s="149">
        <v>7.6499999999999999E-2</v>
      </c>
      <c r="BA1437" s="149">
        <v>0.1598</v>
      </c>
      <c r="BB1437" s="149">
        <v>0.21060000000000001</v>
      </c>
      <c r="BC1437" s="149">
        <v>0.21060000000000001</v>
      </c>
      <c r="BD1437" s="138">
        <v>0.2</v>
      </c>
      <c r="BE1437" s="138"/>
      <c r="BF1437" s="138"/>
      <c r="BG1437" s="136">
        <v>0</v>
      </c>
      <c r="BH1437" s="6">
        <v>6.55</v>
      </c>
      <c r="BI1437" s="6">
        <v>7.15</v>
      </c>
      <c r="BJ1437" s="136">
        <v>14797</v>
      </c>
      <c r="BK1437" s="136">
        <v>1260</v>
      </c>
      <c r="BL1437" s="136">
        <v>97</v>
      </c>
      <c r="BM1437" s="136">
        <v>13440</v>
      </c>
      <c r="BN1437" s="238">
        <v>155393</v>
      </c>
      <c r="BO1437" s="136">
        <v>22244</v>
      </c>
      <c r="BP1437" s="136">
        <v>37869.052300000003</v>
      </c>
      <c r="BQ1437" s="136">
        <v>6143.8959000000004</v>
      </c>
      <c r="BR1437" s="136">
        <v>88351</v>
      </c>
      <c r="BS1437" s="136">
        <v>19414.1505</v>
      </c>
      <c r="BT1437" s="136">
        <v>2293.8145</v>
      </c>
      <c r="BU1437" s="136">
        <v>30985</v>
      </c>
    </row>
    <row r="1438" spans="1:73">
      <c r="A1438" s="4" t="s">
        <v>78</v>
      </c>
      <c r="B1438" s="137">
        <v>9</v>
      </c>
      <c r="C1438" s="137">
        <v>2008</v>
      </c>
      <c r="D1438" s="190">
        <v>580236</v>
      </c>
      <c r="E1438" s="141">
        <v>309192</v>
      </c>
      <c r="F1438" s="141">
        <v>21352</v>
      </c>
      <c r="G1438" s="191">
        <v>6.5</v>
      </c>
      <c r="H1438" s="211">
        <v>25.426850000000002</v>
      </c>
      <c r="I1438" s="211">
        <v>14.958589999999999</v>
      </c>
      <c r="J1438" s="211">
        <v>6.9255570000000004</v>
      </c>
      <c r="K1438" s="145">
        <v>101571</v>
      </c>
      <c r="L1438" s="198">
        <v>4</v>
      </c>
      <c r="M1438" s="199">
        <v>3.3</v>
      </c>
      <c r="N1438" s="140">
        <v>36034466</v>
      </c>
      <c r="O1438" s="145">
        <v>24068</v>
      </c>
      <c r="P1438" s="145">
        <v>11906</v>
      </c>
      <c r="Q1438" s="145">
        <v>5375</v>
      </c>
      <c r="R1438" s="145">
        <v>89442</v>
      </c>
      <c r="S1438" s="145">
        <v>47721</v>
      </c>
      <c r="T1438" s="145">
        <v>336</v>
      </c>
      <c r="U1438" s="145">
        <v>428</v>
      </c>
      <c r="V1438" s="145">
        <v>523</v>
      </c>
      <c r="W1438" s="145">
        <v>162</v>
      </c>
      <c r="X1438" s="145">
        <v>298</v>
      </c>
      <c r="Y1438" s="145">
        <v>426</v>
      </c>
      <c r="Z1438" s="145">
        <v>542</v>
      </c>
      <c r="AA1438" s="136">
        <f>ROUND((T1438+X1438)-MAX(0.3*(T1438-134-431),0),0)</f>
        <v>634</v>
      </c>
      <c r="AB1438" s="136">
        <f>ROUND((U1438+Y1438)-MAX(0.3*(U1438-134-431),0),0)</f>
        <v>854</v>
      </c>
      <c r="AC1438" s="136">
        <f>ROUND((V1438+Z1438)-MAX(0.3*(V1438-143-431),0),0)</f>
        <v>1065</v>
      </c>
      <c r="AD1438" s="203">
        <v>2278</v>
      </c>
      <c r="AE1438" s="136">
        <v>637</v>
      </c>
      <c r="AF1438" s="136">
        <v>0</v>
      </c>
      <c r="AG1438" s="136">
        <f>SUM(AE1438+AF1438)</f>
        <v>637</v>
      </c>
      <c r="AH1438" s="136">
        <f>ROUND((AG1438+W1438)-MAX(0.3*(AG1438-134-431),0),0)</f>
        <v>777</v>
      </c>
      <c r="AI1438" s="137">
        <v>98</v>
      </c>
      <c r="AJ1438" s="204">
        <v>16.5</v>
      </c>
      <c r="AK1438" s="136"/>
      <c r="AL1438" s="136"/>
      <c r="AM1438" s="136"/>
      <c r="AN1438" s="6"/>
      <c r="AO1438" s="136"/>
      <c r="AP1438" s="136"/>
      <c r="AQ1438" s="6"/>
      <c r="AR1438" s="149">
        <v>7.6499999999999999E-2</v>
      </c>
      <c r="AS1438" s="149">
        <v>0.34</v>
      </c>
      <c r="AT1438" s="149">
        <v>0.4</v>
      </c>
      <c r="AU1438" s="149">
        <v>0.4</v>
      </c>
      <c r="AV1438" s="136">
        <v>438</v>
      </c>
      <c r="AW1438" s="136">
        <v>2917</v>
      </c>
      <c r="AX1438" s="136">
        <v>4824</v>
      </c>
      <c r="AY1438" s="136">
        <v>4824</v>
      </c>
      <c r="AZ1438" s="149">
        <v>7.6499999999999999E-2</v>
      </c>
      <c r="BA1438" s="149">
        <v>0.1598</v>
      </c>
      <c r="BB1438" s="149">
        <v>0.21060000000000001</v>
      </c>
      <c r="BC1438" s="149">
        <v>0.21060000000000001</v>
      </c>
      <c r="BD1438" s="138">
        <v>0.4</v>
      </c>
      <c r="BE1438" s="138"/>
      <c r="BF1438" s="138"/>
      <c r="BG1438" s="136">
        <v>1</v>
      </c>
      <c r="BH1438" s="6">
        <v>6.55</v>
      </c>
      <c r="BI1438" s="6">
        <v>7.55</v>
      </c>
      <c r="BJ1438" s="136">
        <v>22827</v>
      </c>
      <c r="BK1438" s="136">
        <v>1920</v>
      </c>
      <c r="BL1438" s="136">
        <v>135</v>
      </c>
      <c r="BM1438" s="136">
        <v>20772</v>
      </c>
      <c r="BN1438" s="238">
        <v>144241</v>
      </c>
      <c r="BO1438" s="136">
        <v>16421</v>
      </c>
      <c r="BP1438" s="136">
        <v>28529.077600000001</v>
      </c>
      <c r="BQ1438" s="136">
        <v>3298.4508999999998</v>
      </c>
      <c r="BR1438" s="136">
        <v>42746</v>
      </c>
      <c r="BS1438" s="136">
        <v>14292.327600000001</v>
      </c>
      <c r="BT1438" s="136">
        <v>1602.0107</v>
      </c>
      <c r="BU1438" s="136">
        <v>20948</v>
      </c>
    </row>
    <row r="1439" spans="1:73">
      <c r="A1439" s="4" t="s">
        <v>80</v>
      </c>
      <c r="B1439" s="137">
        <v>10</v>
      </c>
      <c r="C1439" s="137">
        <v>2008</v>
      </c>
      <c r="D1439" s="190">
        <v>18527305</v>
      </c>
      <c r="E1439" s="141">
        <v>8637164</v>
      </c>
      <c r="F1439" s="141">
        <v>578360</v>
      </c>
      <c r="G1439" s="191">
        <v>6.3</v>
      </c>
      <c r="H1439" s="211">
        <v>28.955909999999999</v>
      </c>
      <c r="I1439" s="211">
        <v>19.136839999999999</v>
      </c>
      <c r="J1439" s="211">
        <v>7.4010449999999999</v>
      </c>
      <c r="K1439" s="145">
        <v>753012</v>
      </c>
      <c r="L1439" s="198">
        <v>490</v>
      </c>
      <c r="M1439" s="199">
        <v>11.5</v>
      </c>
      <c r="N1439" s="140">
        <v>734691254</v>
      </c>
      <c r="O1439" s="145">
        <v>503160</v>
      </c>
      <c r="P1439" s="145">
        <v>79243</v>
      </c>
      <c r="Q1439" s="145">
        <v>48702</v>
      </c>
      <c r="R1439" s="145">
        <v>1454928</v>
      </c>
      <c r="S1439" s="145">
        <v>745847</v>
      </c>
      <c r="T1439" s="145">
        <v>241</v>
      </c>
      <c r="U1439" s="145">
        <v>303</v>
      </c>
      <c r="V1439" s="145">
        <v>364</v>
      </c>
      <c r="W1439" s="145">
        <v>162</v>
      </c>
      <c r="X1439" s="145">
        <v>298</v>
      </c>
      <c r="Y1439" s="145">
        <v>426</v>
      </c>
      <c r="Z1439" s="145">
        <v>542</v>
      </c>
      <c r="AA1439" s="136">
        <f>ROUND((T1439+X1439)-MAX(0.3*(T1439-134-431),0),0)</f>
        <v>539</v>
      </c>
      <c r="AB1439" s="136">
        <f>ROUND((U1439+Y1439)-MAX(0.3*(U1439-134-431),0),0)</f>
        <v>729</v>
      </c>
      <c r="AC1439" s="136">
        <f>ROUND((V1439+Z1439)-MAX(0.3*(V1439-143-431),0),0)</f>
        <v>906</v>
      </c>
      <c r="AD1439" s="203">
        <v>38146.5</v>
      </c>
      <c r="AE1439" s="136">
        <v>637</v>
      </c>
      <c r="AF1439" s="136">
        <v>0</v>
      </c>
      <c r="AG1439" s="136">
        <f>SUM(AE1439+AF1439)</f>
        <v>637</v>
      </c>
      <c r="AH1439" s="136">
        <f>ROUND((AG1439+W1439)-MAX(0.3*(AG1439-134-431),0),0)</f>
        <v>777</v>
      </c>
      <c r="AI1439" s="137">
        <v>2370</v>
      </c>
      <c r="AJ1439" s="204">
        <v>13.1</v>
      </c>
      <c r="AK1439" s="136">
        <v>0</v>
      </c>
      <c r="AL1439" s="136">
        <v>43</v>
      </c>
      <c r="AM1439" s="136">
        <v>75</v>
      </c>
      <c r="AN1439" s="6">
        <v>0.36</v>
      </c>
      <c r="AO1439" s="136">
        <v>14</v>
      </c>
      <c r="AP1439" s="136">
        <v>26</v>
      </c>
      <c r="AQ1439" s="6">
        <f>ROUND(AO1439/(AO1439+AP1439),2)</f>
        <v>0.35</v>
      </c>
      <c r="AR1439" s="149">
        <v>7.6499999999999999E-2</v>
      </c>
      <c r="AS1439" s="149">
        <v>0.34</v>
      </c>
      <c r="AT1439" s="149">
        <v>0.4</v>
      </c>
      <c r="AU1439" s="149">
        <v>0.4</v>
      </c>
      <c r="AV1439" s="136">
        <v>438</v>
      </c>
      <c r="AW1439" s="136">
        <v>2917</v>
      </c>
      <c r="AX1439" s="136">
        <v>4824</v>
      </c>
      <c r="AY1439" s="136">
        <v>4824</v>
      </c>
      <c r="AZ1439" s="149">
        <v>7.6499999999999999E-2</v>
      </c>
      <c r="BA1439" s="149">
        <v>0.1598</v>
      </c>
      <c r="BB1439" s="149">
        <v>0.21060000000000001</v>
      </c>
      <c r="BC1439" s="149">
        <v>0.21060000000000001</v>
      </c>
      <c r="BD1439" s="138">
        <v>0</v>
      </c>
      <c r="BE1439" s="138"/>
      <c r="BF1439" s="138"/>
      <c r="BG1439" s="136">
        <v>0</v>
      </c>
      <c r="BH1439" s="6">
        <v>6.55</v>
      </c>
      <c r="BI1439" s="6">
        <v>6.79</v>
      </c>
      <c r="BJ1439" s="136">
        <v>444840</v>
      </c>
      <c r="BK1439" s="136">
        <v>102861</v>
      </c>
      <c r="BL1439" s="136">
        <v>2617</v>
      </c>
      <c r="BM1439" s="136">
        <v>339362</v>
      </c>
      <c r="BN1439" s="238">
        <v>2200737</v>
      </c>
      <c r="BO1439" s="136">
        <v>464381</v>
      </c>
      <c r="BP1439" s="136">
        <v>861701.08330000006</v>
      </c>
      <c r="BQ1439" s="136">
        <v>189409.44579999999</v>
      </c>
      <c r="BR1439" s="136">
        <v>1557738</v>
      </c>
      <c r="BS1439" s="136">
        <v>407902.60369999998</v>
      </c>
      <c r="BT1439" s="136">
        <v>63915.173699999999</v>
      </c>
      <c r="BU1439" s="136">
        <v>600058</v>
      </c>
    </row>
    <row r="1440" spans="1:73">
      <c r="A1440" s="4" t="s">
        <v>81</v>
      </c>
      <c r="B1440" s="137">
        <v>11</v>
      </c>
      <c r="C1440" s="137">
        <v>2008</v>
      </c>
      <c r="D1440" s="190">
        <v>9504843</v>
      </c>
      <c r="E1440" s="141">
        <v>4575010</v>
      </c>
      <c r="F1440" s="141">
        <v>304243</v>
      </c>
      <c r="G1440" s="191">
        <v>6.2</v>
      </c>
      <c r="H1440" s="211">
        <v>32.186419999999998</v>
      </c>
      <c r="I1440" s="211">
        <v>20.250170000000001</v>
      </c>
      <c r="J1440" s="211">
        <v>6.9232519999999997</v>
      </c>
      <c r="K1440" s="145">
        <v>408682</v>
      </c>
      <c r="L1440" s="198">
        <v>191</v>
      </c>
      <c r="M1440" s="199">
        <v>7.2</v>
      </c>
      <c r="N1440" s="140">
        <v>335573645</v>
      </c>
      <c r="O1440" s="145">
        <v>143417</v>
      </c>
      <c r="P1440" s="145">
        <v>39377</v>
      </c>
      <c r="Q1440" s="145">
        <v>22100</v>
      </c>
      <c r="R1440" s="145">
        <v>1021155</v>
      </c>
      <c r="S1440" s="145">
        <v>417427</v>
      </c>
      <c r="T1440" s="145">
        <v>235</v>
      </c>
      <c r="U1440" s="145">
        <v>280</v>
      </c>
      <c r="V1440" s="145">
        <v>330</v>
      </c>
      <c r="W1440" s="145">
        <v>162</v>
      </c>
      <c r="X1440" s="145">
        <v>298</v>
      </c>
      <c r="Y1440" s="145">
        <v>426</v>
      </c>
      <c r="Z1440" s="145">
        <v>542</v>
      </c>
      <c r="AA1440" s="136">
        <f>ROUND((T1440+X1440)-MAX(0.3*(T1440-134-431),0),0)</f>
        <v>533</v>
      </c>
      <c r="AB1440" s="136">
        <f>ROUND((U1440+Y1440)-MAX(0.3*(U1440-134-431),0),0)</f>
        <v>706</v>
      </c>
      <c r="AC1440" s="136">
        <f>ROUND((V1440+Z1440)-MAX(0.3*(V1440-143-431),0),0)</f>
        <v>872</v>
      </c>
      <c r="AD1440" s="203">
        <v>19279.916666666668</v>
      </c>
      <c r="AE1440" s="136">
        <v>637</v>
      </c>
      <c r="AF1440" s="136">
        <v>0</v>
      </c>
      <c r="AG1440" s="136">
        <f>SUM(AE1440+AF1440)</f>
        <v>637</v>
      </c>
      <c r="AH1440" s="136">
        <f>ROUND((AG1440+W1440)-MAX(0.3*(AG1440-134-431),0),0)</f>
        <v>777</v>
      </c>
      <c r="AI1440" s="137">
        <v>1477</v>
      </c>
      <c r="AJ1440" s="204">
        <v>15.5</v>
      </c>
      <c r="AK1440" s="136">
        <v>0</v>
      </c>
      <c r="AL1440" s="136">
        <v>74</v>
      </c>
      <c r="AM1440" s="136">
        <v>106</v>
      </c>
      <c r="AN1440" s="6">
        <f>ROUND(AL1440/(AL1440+AM1440),2)</f>
        <v>0.41</v>
      </c>
      <c r="AO1440" s="136">
        <v>22</v>
      </c>
      <c r="AP1440" s="136">
        <v>34</v>
      </c>
      <c r="AQ1440" s="6">
        <f>ROUND(AO1440/(AO1440+AP1440),2)</f>
        <v>0.39</v>
      </c>
      <c r="AR1440" s="149">
        <v>7.6499999999999999E-2</v>
      </c>
      <c r="AS1440" s="149">
        <v>0.34</v>
      </c>
      <c r="AT1440" s="149">
        <v>0.4</v>
      </c>
      <c r="AU1440" s="149">
        <v>0.4</v>
      </c>
      <c r="AV1440" s="136">
        <v>438</v>
      </c>
      <c r="AW1440" s="136">
        <v>2917</v>
      </c>
      <c r="AX1440" s="136">
        <v>4824</v>
      </c>
      <c r="AY1440" s="136">
        <v>4824</v>
      </c>
      <c r="AZ1440" s="149">
        <v>7.6499999999999999E-2</v>
      </c>
      <c r="BA1440" s="149">
        <v>0.1598</v>
      </c>
      <c r="BB1440" s="149">
        <v>0.21060000000000001</v>
      </c>
      <c r="BC1440" s="149">
        <v>0.21060000000000001</v>
      </c>
      <c r="BD1440" s="138">
        <v>0</v>
      </c>
      <c r="BE1440" s="138"/>
      <c r="BF1440" s="138"/>
      <c r="BG1440" s="136">
        <v>0</v>
      </c>
      <c r="BH1440" s="6">
        <v>6.55</v>
      </c>
      <c r="BI1440" s="6">
        <v>5.15</v>
      </c>
      <c r="BJ1440" s="136">
        <v>212803</v>
      </c>
      <c r="BK1440" s="136">
        <v>25471</v>
      </c>
      <c r="BL1440" s="136">
        <v>1875</v>
      </c>
      <c r="BM1440" s="136">
        <v>185457</v>
      </c>
      <c r="BN1440" s="238">
        <v>1253462</v>
      </c>
      <c r="BO1440" s="136">
        <v>305516</v>
      </c>
      <c r="BP1440" s="136">
        <v>658548.88959999999</v>
      </c>
      <c r="BQ1440" s="136">
        <v>124680.4736</v>
      </c>
      <c r="BR1440" s="136">
        <v>1283958</v>
      </c>
      <c r="BS1440" s="136">
        <v>384978.20289999997</v>
      </c>
      <c r="BT1440" s="136">
        <v>52724.874900000003</v>
      </c>
      <c r="BU1440" s="136">
        <v>551014</v>
      </c>
    </row>
    <row r="1441" spans="1:73">
      <c r="A1441" s="4" t="s">
        <v>82</v>
      </c>
      <c r="B1441" s="137">
        <v>12</v>
      </c>
      <c r="C1441" s="137">
        <v>2008</v>
      </c>
      <c r="D1441" s="190">
        <v>1332213</v>
      </c>
      <c r="E1441" s="141">
        <v>612120</v>
      </c>
      <c r="F1441" s="141">
        <v>27571</v>
      </c>
      <c r="G1441" s="191">
        <v>4.3</v>
      </c>
      <c r="H1441" s="211">
        <v>24.977340000000002</v>
      </c>
      <c r="I1441" s="211">
        <v>15.55415</v>
      </c>
      <c r="J1441" s="211">
        <v>5.3906479999999997</v>
      </c>
      <c r="K1441" s="145">
        <v>66423</v>
      </c>
      <c r="L1441" s="198">
        <v>5</v>
      </c>
      <c r="M1441" s="199">
        <v>1.6</v>
      </c>
      <c r="N1441" s="140">
        <v>56050035</v>
      </c>
      <c r="O1441" s="145">
        <v>30432</v>
      </c>
      <c r="P1441" s="145">
        <v>13563</v>
      </c>
      <c r="Q1441" s="145">
        <v>5561</v>
      </c>
      <c r="R1441" s="145">
        <v>96551</v>
      </c>
      <c r="S1441" s="145">
        <v>48824</v>
      </c>
      <c r="T1441" s="145">
        <v>506</v>
      </c>
      <c r="U1441" s="145">
        <v>636</v>
      </c>
      <c r="V1441" s="145">
        <v>766</v>
      </c>
      <c r="W1441" s="145">
        <v>258</v>
      </c>
      <c r="X1441" s="145">
        <v>473</v>
      </c>
      <c r="Y1441" s="145">
        <v>678</v>
      </c>
      <c r="Z1441" s="145">
        <v>861</v>
      </c>
      <c r="AA1441" s="136">
        <f>ROUND((T1441+X1441)-MAX(0.3*(T1441-189-581),0),0)</f>
        <v>979</v>
      </c>
      <c r="AB1441" s="136">
        <f>ROUND((U1441+Y1441)-MAX(0.3*(U1441-189-581),0),0)</f>
        <v>1314</v>
      </c>
      <c r="AC1441" s="136">
        <f>ROUND((V1441+Z1441)-MAX(0.3*(V1441-189-581),0),0)</f>
        <v>1627</v>
      </c>
      <c r="AD1441" s="203">
        <v>1494.5</v>
      </c>
      <c r="AE1441" s="136">
        <v>637</v>
      </c>
      <c r="AF1441" s="136">
        <v>0</v>
      </c>
      <c r="AG1441" s="136">
        <f>SUM(AE1441+AF1441)</f>
        <v>637</v>
      </c>
      <c r="AH1441" s="136">
        <f>ROUND((AG1441+W1441)-MAX(0.3*(AG1441-189-581),0),0)</f>
        <v>895</v>
      </c>
      <c r="AI1441" s="137">
        <v>125</v>
      </c>
      <c r="AJ1441" s="204">
        <v>9.9</v>
      </c>
      <c r="AK1441" s="136">
        <v>0</v>
      </c>
      <c r="AL1441" s="136">
        <v>44</v>
      </c>
      <c r="AM1441" s="136">
        <v>7</v>
      </c>
      <c r="AN1441" s="6">
        <f>ROUND(AL1441/(AL1441+AM1441),2)</f>
        <v>0.86</v>
      </c>
      <c r="AO1441" s="136">
        <v>21</v>
      </c>
      <c r="AP1441" s="136">
        <v>4</v>
      </c>
      <c r="AQ1441" s="6">
        <f>ROUND(AO1441/(AO1441+AP1441),2)</f>
        <v>0.84</v>
      </c>
      <c r="AR1441" s="149">
        <v>7.6499999999999999E-2</v>
      </c>
      <c r="AS1441" s="149">
        <v>0.34</v>
      </c>
      <c r="AT1441" s="149">
        <v>0.4</v>
      </c>
      <c r="AU1441" s="149">
        <v>0.4</v>
      </c>
      <c r="AV1441" s="136">
        <v>438</v>
      </c>
      <c r="AW1441" s="136">
        <v>2917</v>
      </c>
      <c r="AX1441" s="136">
        <v>4824</v>
      </c>
      <c r="AY1441" s="136">
        <v>4824</v>
      </c>
      <c r="AZ1441" s="149">
        <v>7.6499999999999999E-2</v>
      </c>
      <c r="BA1441" s="149">
        <v>0.1598</v>
      </c>
      <c r="BB1441" s="149">
        <v>0.21060000000000001</v>
      </c>
      <c r="BC1441" s="149">
        <v>0.21060000000000001</v>
      </c>
      <c r="BD1441" s="138">
        <v>0</v>
      </c>
      <c r="BE1441" s="138"/>
      <c r="BF1441" s="138"/>
      <c r="BG1441" s="136">
        <v>0</v>
      </c>
      <c r="BH1441" s="6">
        <v>6.55</v>
      </c>
      <c r="BI1441" s="6">
        <v>7.25</v>
      </c>
      <c r="BJ1441" s="136">
        <v>23610</v>
      </c>
      <c r="BK1441" s="136">
        <v>6221</v>
      </c>
      <c r="BL1441" s="136">
        <v>182</v>
      </c>
      <c r="BM1441" s="136">
        <v>17207</v>
      </c>
      <c r="BN1441" s="238">
        <v>197668</v>
      </c>
      <c r="BO1441" s="136">
        <v>34050</v>
      </c>
      <c r="BP1441" s="136">
        <v>35202.252200000003</v>
      </c>
      <c r="BQ1441" s="136">
        <v>13018.3915</v>
      </c>
      <c r="BR1441" s="136">
        <v>101270</v>
      </c>
      <c r="BS1441" s="136">
        <v>16843.0504</v>
      </c>
      <c r="BT1441" s="136">
        <v>4494.6129000000001</v>
      </c>
      <c r="BU1441" s="136">
        <v>34575</v>
      </c>
    </row>
    <row r="1442" spans="1:73">
      <c r="A1442" s="4" t="s">
        <v>83</v>
      </c>
      <c r="B1442" s="137">
        <v>13</v>
      </c>
      <c r="C1442" s="137">
        <v>2008</v>
      </c>
      <c r="D1442" s="190">
        <v>1534320</v>
      </c>
      <c r="E1442" s="141">
        <v>716653</v>
      </c>
      <c r="F1442" s="141">
        <v>38500</v>
      </c>
      <c r="G1442" s="191">
        <v>5.0999999999999996</v>
      </c>
      <c r="H1442" s="211">
        <v>22.09704</v>
      </c>
      <c r="I1442" s="211">
        <v>13.010770000000001</v>
      </c>
      <c r="J1442" s="211">
        <v>4.7211850000000002</v>
      </c>
      <c r="K1442" s="145">
        <v>55787</v>
      </c>
      <c r="L1442" s="198">
        <v>24</v>
      </c>
      <c r="M1442" s="199">
        <v>5.6</v>
      </c>
      <c r="N1442" s="140">
        <v>50680252</v>
      </c>
      <c r="O1442" s="145">
        <v>160174</v>
      </c>
      <c r="P1442" s="145">
        <v>2216</v>
      </c>
      <c r="Q1442" s="145">
        <v>1492</v>
      </c>
      <c r="R1442" s="145">
        <v>100198</v>
      </c>
      <c r="S1442" s="145">
        <v>40835</v>
      </c>
      <c r="T1442" s="145">
        <v>309</v>
      </c>
      <c r="U1442" s="145">
        <v>309</v>
      </c>
      <c r="V1442" s="145">
        <v>309</v>
      </c>
      <c r="W1442" s="145">
        <v>162</v>
      </c>
      <c r="X1442" s="145">
        <v>298</v>
      </c>
      <c r="Y1442" s="145">
        <v>426</v>
      </c>
      <c r="Z1442" s="145">
        <v>542</v>
      </c>
      <c r="AA1442" s="136">
        <f>ROUND((T1442+X1442)-MAX(0.3*(T1442-134-431),0),0)</f>
        <v>607</v>
      </c>
      <c r="AB1442" s="136">
        <f>ROUND((U1442+Y1442)-MAX(0.3*(U1442-134-431),0),0)</f>
        <v>735</v>
      </c>
      <c r="AC1442" s="136">
        <f>ROUND((V1442+Z1442)-MAX(0.3*(V1442-143-431),0),0)</f>
        <v>851</v>
      </c>
      <c r="AD1442" s="203">
        <v>1369.6666666666667</v>
      </c>
      <c r="AE1442" s="136">
        <v>637</v>
      </c>
      <c r="AF1442" s="136">
        <v>32</v>
      </c>
      <c r="AG1442" s="136">
        <f>SUM(AE1442+AF1442)</f>
        <v>669</v>
      </c>
      <c r="AH1442" s="136">
        <f>ROUND((AG1442+W1442)-MAX(0.3*(AG1442-134-431),0),0)</f>
        <v>800</v>
      </c>
      <c r="AI1442" s="137">
        <v>185</v>
      </c>
      <c r="AJ1442" s="204">
        <v>12.2</v>
      </c>
      <c r="AK1442" s="136">
        <v>0</v>
      </c>
      <c r="AL1442" s="136">
        <v>19</v>
      </c>
      <c r="AM1442" s="136">
        <v>51</v>
      </c>
      <c r="AN1442" s="6">
        <f>ROUND(AL1442/(AL1442+AM1442),2)</f>
        <v>0.27</v>
      </c>
      <c r="AO1442" s="136">
        <v>7</v>
      </c>
      <c r="AP1442" s="136">
        <v>28</v>
      </c>
      <c r="AQ1442" s="6">
        <f>ROUND(AO1442/(AO1442+AP1442),2)</f>
        <v>0.2</v>
      </c>
      <c r="AR1442" s="149">
        <v>7.6499999999999999E-2</v>
      </c>
      <c r="AS1442" s="149">
        <v>0.34</v>
      </c>
      <c r="AT1442" s="149">
        <v>0.4</v>
      </c>
      <c r="AU1442" s="149">
        <v>0.4</v>
      </c>
      <c r="AV1442" s="136">
        <v>438</v>
      </c>
      <c r="AW1442" s="136">
        <v>2917</v>
      </c>
      <c r="AX1442" s="136">
        <v>4824</v>
      </c>
      <c r="AY1442" s="136">
        <v>4824</v>
      </c>
      <c r="AZ1442" s="149">
        <v>7.6499999999999999E-2</v>
      </c>
      <c r="BA1442" s="149">
        <v>0.1598</v>
      </c>
      <c r="BB1442" s="149">
        <v>0.21060000000000001</v>
      </c>
      <c r="BC1442" s="149">
        <v>0.21060000000000001</v>
      </c>
      <c r="BD1442" s="138">
        <v>0</v>
      </c>
      <c r="BE1442" s="138"/>
      <c r="BF1442" s="138"/>
      <c r="BG1442" s="136">
        <v>0</v>
      </c>
      <c r="BH1442" s="6">
        <v>6.55</v>
      </c>
      <c r="BI1442" s="6">
        <v>6.55</v>
      </c>
      <c r="BJ1442" s="136">
        <v>24655</v>
      </c>
      <c r="BK1442" s="136">
        <v>1835</v>
      </c>
      <c r="BL1442" s="136">
        <v>190</v>
      </c>
      <c r="BM1442" s="136">
        <v>22630</v>
      </c>
      <c r="BN1442" s="238">
        <v>177363</v>
      </c>
      <c r="BO1442" s="136">
        <v>41781</v>
      </c>
      <c r="BP1442" s="136">
        <v>66283.33</v>
      </c>
      <c r="BQ1442" s="136">
        <v>22878.378799999999</v>
      </c>
      <c r="BR1442" s="136">
        <v>168458</v>
      </c>
      <c r="BS1442" s="136">
        <v>40760.626400000001</v>
      </c>
      <c r="BT1442" s="136">
        <v>8731.8076999999994</v>
      </c>
      <c r="BU1442" s="136">
        <v>68087</v>
      </c>
    </row>
    <row r="1443" spans="1:73">
      <c r="A1443" s="4" t="s">
        <v>84</v>
      </c>
      <c r="B1443" s="137">
        <v>14</v>
      </c>
      <c r="C1443" s="137">
        <v>2008</v>
      </c>
      <c r="D1443" s="190">
        <v>12747038</v>
      </c>
      <c r="E1443" s="141">
        <v>6238611</v>
      </c>
      <c r="F1443" s="141">
        <v>418616</v>
      </c>
      <c r="G1443" s="191">
        <v>6.3</v>
      </c>
      <c r="H1443" s="211">
        <v>22.946729999999999</v>
      </c>
      <c r="I1443" s="211">
        <v>13.786849999999999</v>
      </c>
      <c r="J1443" s="211">
        <v>4.1727049999999997</v>
      </c>
      <c r="K1443" s="145">
        <v>642245</v>
      </c>
      <c r="L1443" s="198">
        <v>157</v>
      </c>
      <c r="M1443" s="199">
        <v>4.7</v>
      </c>
      <c r="N1443" s="140">
        <v>552691325</v>
      </c>
      <c r="O1443" s="145">
        <v>125079</v>
      </c>
      <c r="P1443" s="145">
        <v>56902</v>
      </c>
      <c r="Q1443" s="145">
        <v>19846</v>
      </c>
      <c r="R1443" s="145">
        <v>1299443</v>
      </c>
      <c r="S1443" s="145">
        <v>595832</v>
      </c>
      <c r="T1443" s="145">
        <v>292</v>
      </c>
      <c r="U1443" s="145">
        <v>396</v>
      </c>
      <c r="V1443" s="145">
        <v>435</v>
      </c>
      <c r="W1443" s="145">
        <v>162</v>
      </c>
      <c r="X1443" s="145">
        <v>298</v>
      </c>
      <c r="Y1443" s="145">
        <v>426</v>
      </c>
      <c r="Z1443" s="145">
        <v>542</v>
      </c>
      <c r="AA1443" s="136">
        <f>ROUND((T1443+X1443)-MAX(0.3*(T1443-134-431),0),0)</f>
        <v>590</v>
      </c>
      <c r="AB1443" s="136">
        <f>ROUND((U1443+Y1443)-MAX(0.3*(U1443-134-431),0),0)</f>
        <v>822</v>
      </c>
      <c r="AC1443" s="136">
        <f>ROUND((V1443+Z1443)-MAX(0.3*(V1443-143-431),0),0)</f>
        <v>977</v>
      </c>
      <c r="AD1443" s="203">
        <v>16049.25</v>
      </c>
      <c r="AE1443" s="136">
        <v>637</v>
      </c>
      <c r="AF1443" s="136">
        <v>0</v>
      </c>
      <c r="AG1443" s="136">
        <f>SUM(AE1443+AF1443)</f>
        <v>637</v>
      </c>
      <c r="AH1443" s="136">
        <f>ROUND((AG1443+W1443)-MAX(0.3*(AG1443-134-431),0),0)</f>
        <v>777</v>
      </c>
      <c r="AI1443" s="137">
        <v>1564</v>
      </c>
      <c r="AJ1443" s="204">
        <v>12.3</v>
      </c>
      <c r="AK1443" s="136">
        <v>1</v>
      </c>
      <c r="AL1443" s="136">
        <v>67</v>
      </c>
      <c r="AM1443" s="136">
        <v>51</v>
      </c>
      <c r="AN1443" s="6">
        <f>ROUND(AL1443/(AL1443+AM1443),2)</f>
        <v>0.56999999999999995</v>
      </c>
      <c r="AO1443" s="136">
        <v>37</v>
      </c>
      <c r="AP1443" s="136">
        <v>22</v>
      </c>
      <c r="AQ1443" s="6">
        <f>ROUND(AO1443/(AO1443+AP1443),2)</f>
        <v>0.63</v>
      </c>
      <c r="AR1443" s="149">
        <v>7.6499999999999999E-2</v>
      </c>
      <c r="AS1443" s="149">
        <v>0.34</v>
      </c>
      <c r="AT1443" s="149">
        <v>0.4</v>
      </c>
      <c r="AU1443" s="149">
        <v>0.4</v>
      </c>
      <c r="AV1443" s="136">
        <v>438</v>
      </c>
      <c r="AW1443" s="136">
        <v>2917</v>
      </c>
      <c r="AX1443" s="136">
        <v>4824</v>
      </c>
      <c r="AY1443" s="136">
        <v>4824</v>
      </c>
      <c r="AZ1443" s="149">
        <v>7.6499999999999999E-2</v>
      </c>
      <c r="BA1443" s="149">
        <v>0.1598</v>
      </c>
      <c r="BB1443" s="149">
        <v>0.21060000000000001</v>
      </c>
      <c r="BC1443" s="149">
        <v>0.21060000000000001</v>
      </c>
      <c r="BD1443" s="138">
        <v>0.05</v>
      </c>
      <c r="BE1443" s="138"/>
      <c r="BF1443" s="138"/>
      <c r="BG1443" s="136">
        <v>1</v>
      </c>
      <c r="BH1443" s="6">
        <v>6.55</v>
      </c>
      <c r="BI1443" s="6">
        <v>7.75</v>
      </c>
      <c r="BJ1443" s="136">
        <v>265628</v>
      </c>
      <c r="BK1443" s="136">
        <v>30539</v>
      </c>
      <c r="BL1443" s="136">
        <v>2320</v>
      </c>
      <c r="BM1443" s="136">
        <v>232769</v>
      </c>
      <c r="BN1443" s="238">
        <v>2141087</v>
      </c>
      <c r="BO1443" s="136">
        <v>294685</v>
      </c>
      <c r="BP1443" s="136">
        <v>624799.61990000005</v>
      </c>
      <c r="BQ1443" s="136">
        <v>92102.137799999997</v>
      </c>
      <c r="BR1443" s="136">
        <v>1137683</v>
      </c>
      <c r="BS1443" s="136">
        <v>222690.1905</v>
      </c>
      <c r="BT1443" s="136">
        <v>18310.8174</v>
      </c>
      <c r="BU1443" s="136">
        <v>278020</v>
      </c>
    </row>
    <row r="1444" spans="1:73">
      <c r="A1444" s="4" t="s">
        <v>85</v>
      </c>
      <c r="B1444" s="137">
        <v>15</v>
      </c>
      <c r="C1444" s="137">
        <v>2008</v>
      </c>
      <c r="D1444" s="190">
        <v>6424806</v>
      </c>
      <c r="E1444" s="141">
        <v>3041828</v>
      </c>
      <c r="F1444" s="141">
        <v>190269</v>
      </c>
      <c r="G1444" s="191">
        <v>5.9</v>
      </c>
      <c r="H1444" s="211">
        <v>24.85145</v>
      </c>
      <c r="I1444" s="211">
        <v>16.050059999999998</v>
      </c>
      <c r="J1444" s="211">
        <v>6.3306620000000002</v>
      </c>
      <c r="K1444" s="145">
        <v>274593</v>
      </c>
      <c r="L1444" s="198">
        <v>53</v>
      </c>
      <c r="M1444" s="199">
        <v>3.2</v>
      </c>
      <c r="N1444" s="140">
        <v>225759917</v>
      </c>
      <c r="O1444" s="145">
        <v>41241</v>
      </c>
      <c r="P1444" s="145">
        <v>78907</v>
      </c>
      <c r="Q1444" s="145">
        <v>31240</v>
      </c>
      <c r="R1444" s="145">
        <v>623415</v>
      </c>
      <c r="S1444" s="145">
        <v>267802</v>
      </c>
      <c r="T1444" s="145">
        <v>229.5</v>
      </c>
      <c r="U1444" s="145">
        <v>288</v>
      </c>
      <c r="V1444" s="145">
        <v>346.5</v>
      </c>
      <c r="W1444" s="145">
        <v>162</v>
      </c>
      <c r="X1444" s="145">
        <v>298</v>
      </c>
      <c r="Y1444" s="145">
        <v>426</v>
      </c>
      <c r="Z1444" s="145">
        <v>542</v>
      </c>
      <c r="AA1444" s="136">
        <f>ROUND((T1444+X1444)-MAX(0.3*(T1444-134-431),0),0)</f>
        <v>528</v>
      </c>
      <c r="AB1444" s="136">
        <f>ROUND((U1444+Y1444)-MAX(0.3*(U1444-134-431),0),0)</f>
        <v>714</v>
      </c>
      <c r="AC1444" s="136">
        <f>ROUND((V1444+Z1444)-MAX(0.3*(V1444-143-431),0),0)</f>
        <v>889</v>
      </c>
      <c r="AD1444" s="203">
        <v>8868.0833333333339</v>
      </c>
      <c r="AE1444" s="136">
        <v>637</v>
      </c>
      <c r="AF1444" s="136">
        <v>0</v>
      </c>
      <c r="AG1444" s="136">
        <f>SUM(AE1444+AF1444)</f>
        <v>637</v>
      </c>
      <c r="AH1444" s="136">
        <f>ROUND((AG1444+W1444)-MAX(0.3*(AG1444-134-431),0),0)</f>
        <v>777</v>
      </c>
      <c r="AI1444" s="137">
        <v>901</v>
      </c>
      <c r="AJ1444" s="204">
        <v>14.3</v>
      </c>
      <c r="AK1444" s="136">
        <v>0</v>
      </c>
      <c r="AL1444" s="136">
        <v>51</v>
      </c>
      <c r="AM1444" s="136">
        <v>49</v>
      </c>
      <c r="AN1444" s="6">
        <f>ROUND(AL1444/(AL1444+AM1444),2)</f>
        <v>0.51</v>
      </c>
      <c r="AO1444" s="136">
        <v>17</v>
      </c>
      <c r="AP1444" s="136">
        <v>32</v>
      </c>
      <c r="AQ1444" s="6">
        <f>ROUND(AO1444/(AO1444+AP1444),2)</f>
        <v>0.35</v>
      </c>
      <c r="AR1444" s="149">
        <v>7.6499999999999999E-2</v>
      </c>
      <c r="AS1444" s="149">
        <v>0.34</v>
      </c>
      <c r="AT1444" s="149">
        <v>0.4</v>
      </c>
      <c r="AU1444" s="149">
        <v>0.4</v>
      </c>
      <c r="AV1444" s="136">
        <v>438</v>
      </c>
      <c r="AW1444" s="136">
        <v>2917</v>
      </c>
      <c r="AX1444" s="136">
        <v>4824</v>
      </c>
      <c r="AY1444" s="136">
        <v>4824</v>
      </c>
      <c r="AZ1444" s="149">
        <v>7.6499999999999999E-2</v>
      </c>
      <c r="BA1444" s="149">
        <v>0.1598</v>
      </c>
      <c r="BB1444" s="149">
        <v>0.21060000000000001</v>
      </c>
      <c r="BC1444" s="149">
        <v>0.21060000000000001</v>
      </c>
      <c r="BD1444" s="138">
        <v>0.06</v>
      </c>
      <c r="BE1444" s="138"/>
      <c r="BF1444" s="138"/>
      <c r="BG1444" s="136">
        <v>1</v>
      </c>
      <c r="BH1444" s="6">
        <v>6.55</v>
      </c>
      <c r="BI1444" s="6">
        <v>6.55</v>
      </c>
      <c r="BJ1444" s="136">
        <v>108094</v>
      </c>
      <c r="BK1444" s="136">
        <v>5619</v>
      </c>
      <c r="BL1444" s="136">
        <v>861</v>
      </c>
      <c r="BM1444" s="136">
        <v>101614</v>
      </c>
      <c r="BN1444" s="238">
        <v>890640</v>
      </c>
      <c r="BO1444" s="136">
        <v>155816</v>
      </c>
      <c r="BP1444" s="136">
        <v>296123.32179999998</v>
      </c>
      <c r="BQ1444" s="136">
        <v>72417.17</v>
      </c>
      <c r="BR1444" s="136">
        <v>763328</v>
      </c>
      <c r="BS1444" s="136">
        <v>137473.7855</v>
      </c>
      <c r="BT1444" s="136">
        <v>19108.984199999999</v>
      </c>
      <c r="BU1444" s="136">
        <v>196266</v>
      </c>
    </row>
    <row r="1445" spans="1:73">
      <c r="A1445" s="4" t="s">
        <v>86</v>
      </c>
      <c r="B1445" s="137">
        <v>16</v>
      </c>
      <c r="C1445" s="137">
        <v>2008</v>
      </c>
      <c r="D1445" s="190">
        <v>3016734</v>
      </c>
      <c r="E1445" s="141">
        <v>1608695</v>
      </c>
      <c r="F1445" s="141">
        <v>70598</v>
      </c>
      <c r="G1445" s="191">
        <v>4.2</v>
      </c>
      <c r="H1445" s="211">
        <v>24.270949999999999</v>
      </c>
      <c r="I1445" s="211">
        <v>12.31381</v>
      </c>
      <c r="J1445" s="211">
        <v>4.366962</v>
      </c>
      <c r="K1445" s="145">
        <v>135907</v>
      </c>
      <c r="L1445" s="198">
        <v>26</v>
      </c>
      <c r="M1445" s="199">
        <v>3.4</v>
      </c>
      <c r="N1445" s="140">
        <v>117010217</v>
      </c>
      <c r="O1445" s="145">
        <v>15514</v>
      </c>
      <c r="P1445" s="145">
        <v>39910</v>
      </c>
      <c r="Q1445" s="145">
        <v>15897</v>
      </c>
      <c r="R1445" s="145">
        <v>258173</v>
      </c>
      <c r="S1445" s="145">
        <v>117632</v>
      </c>
      <c r="T1445" s="145">
        <v>361</v>
      </c>
      <c r="U1445" s="145">
        <v>426</v>
      </c>
      <c r="V1445" s="145">
        <v>495</v>
      </c>
      <c r="W1445" s="145">
        <v>162</v>
      </c>
      <c r="X1445" s="145">
        <v>298</v>
      </c>
      <c r="Y1445" s="145">
        <v>426</v>
      </c>
      <c r="Z1445" s="145">
        <v>542</v>
      </c>
      <c r="AA1445" s="136">
        <f>ROUND((T1445+X1445)-MAX(0.3*(T1445-134-431),0),0)</f>
        <v>659</v>
      </c>
      <c r="AB1445" s="136">
        <f>ROUND((U1445+Y1445)-MAX(0.3*(U1445-134-431),0),0)</f>
        <v>852</v>
      </c>
      <c r="AC1445" s="136">
        <f>ROUND((V1445+Z1445)-MAX(0.3*(V1445-143-431),0),0)</f>
        <v>1037</v>
      </c>
      <c r="AD1445" s="203">
        <v>4695</v>
      </c>
      <c r="AE1445" s="136">
        <v>637</v>
      </c>
      <c r="AF1445" s="136">
        <v>22</v>
      </c>
      <c r="AG1445" s="136">
        <f>SUM(AE1445+AF1445)</f>
        <v>659</v>
      </c>
      <c r="AH1445" s="136">
        <f>ROUND((AG1445+W1445)-MAX(0.3*(AG1445-134-431),0),0)</f>
        <v>793</v>
      </c>
      <c r="AI1445" s="137">
        <v>285</v>
      </c>
      <c r="AJ1445" s="204">
        <v>9.5</v>
      </c>
      <c r="AK1445" s="136">
        <v>1</v>
      </c>
      <c r="AL1445" s="136">
        <v>53</v>
      </c>
      <c r="AM1445" s="136">
        <v>47</v>
      </c>
      <c r="AN1445" s="6">
        <f>ROUND(AL1445/(AL1445+AM1445),2)</f>
        <v>0.53</v>
      </c>
      <c r="AO1445" s="136">
        <v>30</v>
      </c>
      <c r="AP1445" s="136">
        <v>20</v>
      </c>
      <c r="AQ1445" s="6">
        <f>ROUND(AO1445/(AO1445+AP1445),2)</f>
        <v>0.6</v>
      </c>
      <c r="AR1445" s="149">
        <v>7.6499999999999999E-2</v>
      </c>
      <c r="AS1445" s="149">
        <v>0.34</v>
      </c>
      <c r="AT1445" s="149">
        <v>0.4</v>
      </c>
      <c r="AU1445" s="149">
        <v>0.4</v>
      </c>
      <c r="AV1445" s="136">
        <v>438</v>
      </c>
      <c r="AW1445" s="136">
        <v>2917</v>
      </c>
      <c r="AX1445" s="136">
        <v>4824</v>
      </c>
      <c r="AY1445" s="136">
        <v>4824</v>
      </c>
      <c r="AZ1445" s="149">
        <v>7.6499999999999999E-2</v>
      </c>
      <c r="BA1445" s="149">
        <v>0.1598</v>
      </c>
      <c r="BB1445" s="149">
        <v>0.21060000000000001</v>
      </c>
      <c r="BC1445" s="149">
        <v>0.21060000000000001</v>
      </c>
      <c r="BD1445" s="138">
        <v>7.0000000000000007E-2</v>
      </c>
      <c r="BE1445" s="138"/>
      <c r="BF1445" s="138"/>
      <c r="BG1445" s="136">
        <v>1</v>
      </c>
      <c r="BH1445" s="6">
        <v>6.55</v>
      </c>
      <c r="BI1445" s="6">
        <v>7.25</v>
      </c>
      <c r="BJ1445" s="136">
        <v>45434</v>
      </c>
      <c r="BK1445" s="136">
        <v>3394</v>
      </c>
      <c r="BL1445" s="136">
        <v>715</v>
      </c>
      <c r="BM1445" s="136">
        <v>41325</v>
      </c>
      <c r="BN1445" s="238">
        <v>386727</v>
      </c>
      <c r="BO1445" s="136">
        <v>72555</v>
      </c>
      <c r="BP1445" s="136">
        <v>114460.7507</v>
      </c>
      <c r="BQ1445" s="136">
        <v>33377.762600000002</v>
      </c>
      <c r="BR1445" s="136">
        <v>392175</v>
      </c>
      <c r="BS1445" s="136">
        <v>47004.0965</v>
      </c>
      <c r="BT1445" s="136">
        <v>7995.4587000000001</v>
      </c>
      <c r="BU1445" s="136">
        <v>81369</v>
      </c>
    </row>
    <row r="1446" spans="1:73">
      <c r="A1446" s="4" t="s">
        <v>87</v>
      </c>
      <c r="B1446" s="137">
        <v>17</v>
      </c>
      <c r="C1446" s="137">
        <v>2008</v>
      </c>
      <c r="D1446" s="190">
        <v>2808076</v>
      </c>
      <c r="E1446" s="141">
        <v>1430628</v>
      </c>
      <c r="F1446" s="141">
        <v>69048</v>
      </c>
      <c r="G1446" s="191">
        <v>4.5999999999999996</v>
      </c>
      <c r="H1446" s="211">
        <v>27.11627</v>
      </c>
      <c r="I1446" s="211">
        <v>16.392430000000001</v>
      </c>
      <c r="J1446" s="211">
        <v>4.6872999999999996</v>
      </c>
      <c r="K1446" s="145">
        <v>124215</v>
      </c>
      <c r="L1446" s="198">
        <v>52</v>
      </c>
      <c r="M1446" s="199">
        <v>7</v>
      </c>
      <c r="N1446" s="140">
        <v>115633816</v>
      </c>
      <c r="O1446" s="145">
        <v>20627</v>
      </c>
      <c r="P1446" s="145">
        <v>31551</v>
      </c>
      <c r="Q1446" s="145">
        <v>12496</v>
      </c>
      <c r="R1446" s="145">
        <v>187569</v>
      </c>
      <c r="S1446" s="145">
        <v>85784</v>
      </c>
      <c r="T1446" s="145">
        <v>352</v>
      </c>
      <c r="U1446" s="145">
        <v>429</v>
      </c>
      <c r="V1446" s="145">
        <v>497</v>
      </c>
      <c r="W1446" s="145">
        <v>162</v>
      </c>
      <c r="X1446" s="145">
        <v>298</v>
      </c>
      <c r="Y1446" s="145">
        <v>426</v>
      </c>
      <c r="Z1446" s="145">
        <v>542</v>
      </c>
      <c r="AA1446" s="136">
        <f>ROUND((T1446+X1446)-MAX(0.3*(T1446-134-431),0),0)</f>
        <v>650</v>
      </c>
      <c r="AB1446" s="136">
        <f>ROUND((U1446+Y1446)-MAX(0.3*(U1446-134-431),0),0)</f>
        <v>855</v>
      </c>
      <c r="AC1446" s="136">
        <f>ROUND((V1446+Z1446)-MAX(0.3*(V1446-143-431),0),0)</f>
        <v>1039</v>
      </c>
      <c r="AD1446" s="203">
        <v>3831.9166666666665</v>
      </c>
      <c r="AE1446" s="136">
        <v>637</v>
      </c>
      <c r="AF1446" s="136">
        <v>0</v>
      </c>
      <c r="AG1446" s="136">
        <f>SUM(AE1446+AF1446)</f>
        <v>637</v>
      </c>
      <c r="AH1446" s="136">
        <f>ROUND((AG1446+W1446)-MAX(0.3*(AG1446-134-431),0),0)</f>
        <v>777</v>
      </c>
      <c r="AI1446" s="137">
        <v>346</v>
      </c>
      <c r="AJ1446" s="204">
        <v>12.7</v>
      </c>
      <c r="AK1446" s="136">
        <v>1</v>
      </c>
      <c r="AL1446" s="136">
        <v>47</v>
      </c>
      <c r="AM1446" s="136">
        <v>78</v>
      </c>
      <c r="AN1446" s="6">
        <f>ROUND(AL1446/(AL1446+AM1446),2)</f>
        <v>0.38</v>
      </c>
      <c r="AO1446" s="136">
        <v>10</v>
      </c>
      <c r="AP1446" s="136">
        <v>30</v>
      </c>
      <c r="AQ1446" s="6">
        <f>ROUND(AO1446/(AO1446+AP1446),2)</f>
        <v>0.25</v>
      </c>
      <c r="AR1446" s="149">
        <v>7.6499999999999999E-2</v>
      </c>
      <c r="AS1446" s="149">
        <v>0.34</v>
      </c>
      <c r="AT1446" s="149">
        <v>0.4</v>
      </c>
      <c r="AU1446" s="149">
        <v>0.4</v>
      </c>
      <c r="AV1446" s="136">
        <v>438</v>
      </c>
      <c r="AW1446" s="136">
        <v>2917</v>
      </c>
      <c r="AX1446" s="136">
        <v>4824</v>
      </c>
      <c r="AY1446" s="136">
        <v>4824</v>
      </c>
      <c r="AZ1446" s="149">
        <v>7.6499999999999999E-2</v>
      </c>
      <c r="BA1446" s="149">
        <v>7.6499999999999999E-2</v>
      </c>
      <c r="BB1446" s="149">
        <v>0.21060000000000001</v>
      </c>
      <c r="BC1446" s="149">
        <v>0.21060000000000001</v>
      </c>
      <c r="BD1446" s="138">
        <v>0.17</v>
      </c>
      <c r="BE1446" s="138"/>
      <c r="BF1446" s="138"/>
      <c r="BG1446" s="136">
        <v>1</v>
      </c>
      <c r="BH1446" s="6">
        <v>6.55</v>
      </c>
      <c r="BI1446" s="6">
        <v>2.65</v>
      </c>
      <c r="BJ1446" s="136">
        <v>41903</v>
      </c>
      <c r="BK1446" s="136">
        <v>3153</v>
      </c>
      <c r="BL1446" s="136">
        <v>337</v>
      </c>
      <c r="BM1446" s="136">
        <v>38413</v>
      </c>
      <c r="BN1446" s="238">
        <v>268866</v>
      </c>
      <c r="BO1446" s="136">
        <v>73238</v>
      </c>
      <c r="BP1446" s="136">
        <v>126310.3888</v>
      </c>
      <c r="BQ1446" s="136">
        <v>39810.573400000001</v>
      </c>
      <c r="BR1446" s="136">
        <v>350683</v>
      </c>
      <c r="BS1446" s="136">
        <v>59369.873200000002</v>
      </c>
      <c r="BT1446" s="136">
        <v>12159.7299</v>
      </c>
      <c r="BU1446" s="136">
        <v>91977</v>
      </c>
    </row>
    <row r="1447" spans="1:73">
      <c r="A1447" s="4" t="s">
        <v>88</v>
      </c>
      <c r="B1447" s="137">
        <v>18</v>
      </c>
      <c r="C1447" s="137">
        <v>2008</v>
      </c>
      <c r="D1447" s="190">
        <v>4289878</v>
      </c>
      <c r="E1447" s="141">
        <v>1900683</v>
      </c>
      <c r="F1447" s="141">
        <v>130055</v>
      </c>
      <c r="G1447" s="191">
        <v>6.4</v>
      </c>
      <c r="H1447" s="211">
        <v>27.274280000000001</v>
      </c>
      <c r="I1447" s="211">
        <v>15.45026</v>
      </c>
      <c r="J1447" s="211">
        <v>5.1769809999999996</v>
      </c>
      <c r="K1447" s="145">
        <v>159051</v>
      </c>
      <c r="L1447" s="198">
        <v>64</v>
      </c>
      <c r="M1447" s="199">
        <v>6.1</v>
      </c>
      <c r="N1447" s="140">
        <v>141421812</v>
      </c>
      <c r="O1447" s="145">
        <v>130711</v>
      </c>
      <c r="P1447" s="145">
        <v>58652</v>
      </c>
      <c r="Q1447" s="145">
        <v>29144</v>
      </c>
      <c r="R1447" s="145">
        <v>633194</v>
      </c>
      <c r="S1447" s="145">
        <v>283752</v>
      </c>
      <c r="T1447" s="145">
        <v>225</v>
      </c>
      <c r="U1447" s="145">
        <v>262</v>
      </c>
      <c r="V1447" s="145">
        <v>328</v>
      </c>
      <c r="W1447" s="145">
        <v>162</v>
      </c>
      <c r="X1447" s="145">
        <v>298</v>
      </c>
      <c r="Y1447" s="145">
        <v>426</v>
      </c>
      <c r="Z1447" s="145">
        <v>542</v>
      </c>
      <c r="AA1447" s="136">
        <f>ROUND((T1447+X1447)-MAX(0.3*(T1447-134-431),0),0)</f>
        <v>523</v>
      </c>
      <c r="AB1447" s="136">
        <f>ROUND((U1447+Y1447)-MAX(0.3*(U1447-134-431),0),0)</f>
        <v>688</v>
      </c>
      <c r="AC1447" s="136">
        <f>ROUND((V1447+Z1447)-MAX(0.3*(V1447-143-431),0),0)</f>
        <v>870</v>
      </c>
      <c r="AD1447" s="203">
        <v>17376.916666666668</v>
      </c>
      <c r="AE1447" s="136">
        <v>637</v>
      </c>
      <c r="AF1447" s="136">
        <v>0</v>
      </c>
      <c r="AG1447" s="136">
        <f>SUM(AE1447+AF1447)</f>
        <v>637</v>
      </c>
      <c r="AH1447" s="136">
        <f>ROUND((AG1447+W1447)-MAX(0.3*(AG1447-134-431),0),0)</f>
        <v>777</v>
      </c>
      <c r="AI1447" s="137">
        <v>724</v>
      </c>
      <c r="AJ1447" s="204">
        <v>17.100000000000001</v>
      </c>
      <c r="AK1447" s="136">
        <v>1</v>
      </c>
      <c r="AL1447" s="136">
        <v>62</v>
      </c>
      <c r="AM1447" s="136">
        <v>36</v>
      </c>
      <c r="AN1447" s="6">
        <f>ROUND(AL1447/(AL1447+AM1447),2)</f>
        <v>0.63</v>
      </c>
      <c r="AO1447" s="136">
        <v>14</v>
      </c>
      <c r="AP1447" s="136">
        <v>22</v>
      </c>
      <c r="AQ1447" s="6">
        <f>ROUND(AO1447/(AO1447+AP1447),2)</f>
        <v>0.39</v>
      </c>
      <c r="AR1447" s="149">
        <v>7.6499999999999999E-2</v>
      </c>
      <c r="AS1447" s="149">
        <v>0.34</v>
      </c>
      <c r="AT1447" s="149">
        <v>0.4</v>
      </c>
      <c r="AU1447" s="149">
        <v>0.4</v>
      </c>
      <c r="AV1447" s="136">
        <v>438</v>
      </c>
      <c r="AW1447" s="136">
        <v>2917</v>
      </c>
      <c r="AX1447" s="136">
        <v>4824</v>
      </c>
      <c r="AY1447" s="136">
        <v>4824</v>
      </c>
      <c r="AZ1447" s="149">
        <v>7.6499999999999999E-2</v>
      </c>
      <c r="BA1447" s="149">
        <v>0.1598</v>
      </c>
      <c r="BB1447" s="149">
        <v>0.21060000000000001</v>
      </c>
      <c r="BC1447" s="149">
        <v>0.21060000000000001</v>
      </c>
      <c r="BD1447" s="138">
        <v>0</v>
      </c>
      <c r="BE1447" s="138"/>
      <c r="BF1447" s="138"/>
      <c r="BG1447" s="136">
        <v>0</v>
      </c>
      <c r="BH1447" s="6">
        <v>6.55</v>
      </c>
      <c r="BI1447" s="6">
        <v>6.55</v>
      </c>
      <c r="BJ1447" s="136">
        <v>186809</v>
      </c>
      <c r="BK1447" s="136">
        <v>12104</v>
      </c>
      <c r="BL1447" s="136">
        <v>1272</v>
      </c>
      <c r="BM1447" s="136">
        <v>173433</v>
      </c>
      <c r="BN1447" s="238">
        <v>720872</v>
      </c>
      <c r="BO1447" s="136">
        <v>136266</v>
      </c>
      <c r="BP1447" s="136">
        <v>267264.60920000001</v>
      </c>
      <c r="BQ1447" s="136">
        <v>50401.176399999997</v>
      </c>
      <c r="BR1447" s="136">
        <v>548904</v>
      </c>
      <c r="BS1447" s="136">
        <v>162334.8702</v>
      </c>
      <c r="BT1447" s="136">
        <v>21661.465899999999</v>
      </c>
      <c r="BU1447" s="136">
        <v>235674</v>
      </c>
    </row>
    <row r="1448" spans="1:73">
      <c r="A1448" s="4" t="s">
        <v>89</v>
      </c>
      <c r="B1448" s="137">
        <v>19</v>
      </c>
      <c r="C1448" s="137">
        <v>2008</v>
      </c>
      <c r="D1448" s="190">
        <v>4435586</v>
      </c>
      <c r="E1448" s="141">
        <v>1982381</v>
      </c>
      <c r="F1448" s="141">
        <v>102454</v>
      </c>
      <c r="G1448" s="191">
        <v>4.9000000000000004</v>
      </c>
      <c r="H1448" s="211">
        <v>22.806750000000001</v>
      </c>
      <c r="I1448" s="211">
        <v>14.800560000000001</v>
      </c>
      <c r="J1448" s="211">
        <v>3.1135700000000002</v>
      </c>
      <c r="K1448" s="145">
        <v>217554</v>
      </c>
      <c r="L1448" s="198">
        <v>100</v>
      </c>
      <c r="M1448" s="199">
        <v>8.6</v>
      </c>
      <c r="N1448" s="140">
        <v>167648484</v>
      </c>
      <c r="O1448" s="145">
        <v>51511</v>
      </c>
      <c r="P1448" s="145">
        <v>22865</v>
      </c>
      <c r="Q1448" s="145">
        <v>10464</v>
      </c>
      <c r="R1448" s="145">
        <v>790733</v>
      </c>
      <c r="S1448" s="145">
        <v>283752</v>
      </c>
      <c r="T1448" s="145">
        <v>188</v>
      </c>
      <c r="U1448" s="145">
        <v>240</v>
      </c>
      <c r="V1448" s="145">
        <v>284</v>
      </c>
      <c r="W1448" s="145">
        <v>162</v>
      </c>
      <c r="X1448" s="145">
        <v>298</v>
      </c>
      <c r="Y1448" s="145">
        <v>426</v>
      </c>
      <c r="Z1448" s="145">
        <v>542</v>
      </c>
      <c r="AA1448" s="136">
        <f>ROUND((T1448+X1448)-MAX(0.3*(T1448-134-431),0),0)</f>
        <v>486</v>
      </c>
      <c r="AB1448" s="136">
        <f>ROUND((U1448+Y1448)-MAX(0.3*(U1448-134-431),0),0)</f>
        <v>666</v>
      </c>
      <c r="AC1448" s="136">
        <f>ROUND((V1448+Z1448)-MAX(0.3*(V1448-143-431),0),0)</f>
        <v>826</v>
      </c>
      <c r="AD1448" s="203">
        <v>7754.333333333333</v>
      </c>
      <c r="AE1448" s="136">
        <v>637</v>
      </c>
      <c r="AF1448" s="136">
        <v>0</v>
      </c>
      <c r="AG1448" s="136">
        <f>SUM(AE1448+AF1448)</f>
        <v>637</v>
      </c>
      <c r="AH1448" s="136">
        <f>ROUND((AG1448+W1448)-MAX(0.3*(AG1448-134-431),0),0)</f>
        <v>777</v>
      </c>
      <c r="AI1448" s="137">
        <v>788</v>
      </c>
      <c r="AJ1448" s="204">
        <v>18.2</v>
      </c>
      <c r="AK1448" s="136">
        <v>0</v>
      </c>
      <c r="AL1448" s="136">
        <v>51</v>
      </c>
      <c r="AM1448" s="136">
        <v>49</v>
      </c>
      <c r="AN1448" s="6">
        <f>ROUND(AL1448/(AL1448+AM1448),2)</f>
        <v>0.51</v>
      </c>
      <c r="AO1448" s="136">
        <v>23</v>
      </c>
      <c r="AP1448" s="136">
        <v>16</v>
      </c>
      <c r="AQ1448" s="6">
        <f>ROUND(AO1448/(AO1448+AP1448),2)</f>
        <v>0.59</v>
      </c>
      <c r="AR1448" s="149">
        <v>7.6499999999999999E-2</v>
      </c>
      <c r="AS1448" s="149">
        <v>0.34</v>
      </c>
      <c r="AT1448" s="149">
        <v>0.4</v>
      </c>
      <c r="AU1448" s="149">
        <v>0.4</v>
      </c>
      <c r="AV1448" s="136">
        <v>438</v>
      </c>
      <c r="AW1448" s="136">
        <v>2917</v>
      </c>
      <c r="AX1448" s="136">
        <v>4824</v>
      </c>
      <c r="AY1448" s="136">
        <v>4824</v>
      </c>
      <c r="AZ1448" s="149">
        <v>7.6499999999999999E-2</v>
      </c>
      <c r="BA1448" s="149">
        <v>0.1598</v>
      </c>
      <c r="BB1448" s="149">
        <v>0.21060000000000001</v>
      </c>
      <c r="BC1448" s="149">
        <v>0.21060000000000001</v>
      </c>
      <c r="BD1448" s="138">
        <v>3.5000000000000003E-2</v>
      </c>
      <c r="BE1448" s="138"/>
      <c r="BF1448" s="138"/>
      <c r="BG1448" s="136">
        <v>1</v>
      </c>
      <c r="BH1448" s="6">
        <v>6.55</v>
      </c>
      <c r="BI1448" s="6">
        <v>6.55</v>
      </c>
      <c r="BJ1448" s="136">
        <v>165454</v>
      </c>
      <c r="BK1448" s="136">
        <v>15480</v>
      </c>
      <c r="BL1448" s="136">
        <v>1513</v>
      </c>
      <c r="BM1448" s="136">
        <v>148461</v>
      </c>
      <c r="BN1448" s="238">
        <v>1048756</v>
      </c>
      <c r="BO1448" s="136">
        <v>141704</v>
      </c>
      <c r="BP1448" s="136">
        <v>339521.02610000002</v>
      </c>
      <c r="BQ1448" s="136">
        <v>46048.6659</v>
      </c>
      <c r="BR1448" s="136">
        <v>585533</v>
      </c>
      <c r="BS1448" s="136">
        <v>183780.87770000001</v>
      </c>
      <c r="BT1448" s="136">
        <v>16793.4611</v>
      </c>
      <c r="BU1448" s="136">
        <v>238386</v>
      </c>
    </row>
    <row r="1449" spans="1:73">
      <c r="A1449" s="4" t="s">
        <v>90</v>
      </c>
      <c r="B1449" s="137">
        <v>20</v>
      </c>
      <c r="C1449" s="137">
        <v>2008</v>
      </c>
      <c r="D1449" s="190">
        <v>1330509</v>
      </c>
      <c r="E1449" s="141">
        <v>663158</v>
      </c>
      <c r="F1449" s="141">
        <v>38488</v>
      </c>
      <c r="G1449" s="191">
        <v>5.5</v>
      </c>
      <c r="H1449" s="211">
        <v>30.626989999999999</v>
      </c>
      <c r="I1449" s="211">
        <v>19.00845</v>
      </c>
      <c r="J1449" s="211">
        <v>8.1099650000000008</v>
      </c>
      <c r="K1449" s="145">
        <v>50149</v>
      </c>
      <c r="L1449" s="198">
        <v>9</v>
      </c>
      <c r="M1449" s="199">
        <v>3.2</v>
      </c>
      <c r="N1449" s="140">
        <v>49226384</v>
      </c>
      <c r="O1449" s="145">
        <v>21556</v>
      </c>
      <c r="P1449" s="145">
        <v>24065</v>
      </c>
      <c r="Q1449" s="145">
        <v>10244</v>
      </c>
      <c r="R1449" s="145">
        <v>173039</v>
      </c>
      <c r="S1449" s="145">
        <v>86459</v>
      </c>
      <c r="T1449" s="145">
        <v>363</v>
      </c>
      <c r="U1449" s="145">
        <v>485</v>
      </c>
      <c r="V1449" s="145">
        <v>611</v>
      </c>
      <c r="W1449" s="145">
        <v>162</v>
      </c>
      <c r="X1449" s="145">
        <v>298</v>
      </c>
      <c r="Y1449" s="145">
        <v>426</v>
      </c>
      <c r="Z1449" s="145">
        <v>542</v>
      </c>
      <c r="AA1449" s="136">
        <f>ROUND((T1449+X1449)-MAX(0.3*(T1449-134-431),0),0)</f>
        <v>661</v>
      </c>
      <c r="AB1449" s="136">
        <f>ROUND((U1449+Y1449)-MAX(0.3*(U1449-134-431),0),0)</f>
        <v>911</v>
      </c>
      <c r="AC1449" s="136">
        <f>ROUND((V1449+Z1449)-MAX(0.3*(V1449-143-431),0),0)</f>
        <v>1142</v>
      </c>
      <c r="AD1449" s="203">
        <v>2202</v>
      </c>
      <c r="AE1449" s="136">
        <v>637</v>
      </c>
      <c r="AF1449" s="136">
        <v>10</v>
      </c>
      <c r="AG1449" s="136">
        <f>SUM(AE1449+AF1449)</f>
        <v>647</v>
      </c>
      <c r="AH1449" s="136">
        <f>ROUND((AG1449+W1449)-MAX(0.3*(AG1449-134-431),0),0)</f>
        <v>784</v>
      </c>
      <c r="AI1449" s="137">
        <v>158</v>
      </c>
      <c r="AJ1449" s="204">
        <v>12</v>
      </c>
      <c r="AK1449" s="136">
        <v>1</v>
      </c>
      <c r="AL1449" s="136">
        <v>90</v>
      </c>
      <c r="AM1449" s="136">
        <v>59</v>
      </c>
      <c r="AN1449" s="6">
        <f>ROUND(AL1449/(AL1449+AM1449),2)</f>
        <v>0.6</v>
      </c>
      <c r="AO1449" s="136">
        <v>18</v>
      </c>
      <c r="AP1449" s="136">
        <v>17</v>
      </c>
      <c r="AQ1449" s="6">
        <f>ROUND(AO1449/(AO1449+AP1449),2)</f>
        <v>0.51</v>
      </c>
      <c r="AR1449" s="149">
        <v>7.6499999999999999E-2</v>
      </c>
      <c r="AS1449" s="149">
        <v>0.34</v>
      </c>
      <c r="AT1449" s="149">
        <v>0.4</v>
      </c>
      <c r="AU1449" s="149">
        <v>0.4</v>
      </c>
      <c r="AV1449" s="136">
        <v>438</v>
      </c>
      <c r="AW1449" s="136">
        <v>2917</v>
      </c>
      <c r="AX1449" s="136">
        <v>4824</v>
      </c>
      <c r="AY1449" s="136">
        <v>4824</v>
      </c>
      <c r="AZ1449" s="149">
        <v>7.6499999999999999E-2</v>
      </c>
      <c r="BA1449" s="149">
        <v>0.1598</v>
      </c>
      <c r="BB1449" s="149">
        <v>0.21060000000000001</v>
      </c>
      <c r="BC1449" s="149">
        <v>0.21060000000000001</v>
      </c>
      <c r="BD1449" s="138">
        <v>0.05</v>
      </c>
      <c r="BE1449" s="138"/>
      <c r="BF1449" s="138"/>
      <c r="BG1449" s="136">
        <v>0</v>
      </c>
      <c r="BH1449" s="6">
        <v>6.55</v>
      </c>
      <c r="BI1449" s="6">
        <v>7.25</v>
      </c>
      <c r="BJ1449" s="136">
        <v>33915</v>
      </c>
      <c r="BK1449" s="136">
        <v>2142</v>
      </c>
      <c r="BL1449" s="136">
        <v>217</v>
      </c>
      <c r="BM1449" s="136">
        <v>31556</v>
      </c>
      <c r="BN1449" s="238">
        <v>299404</v>
      </c>
      <c r="BO1449" s="136">
        <v>25784</v>
      </c>
      <c r="BP1449" s="136">
        <v>44491.9899</v>
      </c>
      <c r="BQ1449" s="136">
        <v>10118.4323</v>
      </c>
      <c r="BR1449" s="136">
        <v>108496</v>
      </c>
      <c r="BS1449" s="136">
        <v>21133.403999999999</v>
      </c>
      <c r="BT1449" s="136">
        <v>3213.9875999999999</v>
      </c>
      <c r="BU1449" s="136">
        <v>34324</v>
      </c>
    </row>
    <row r="1450" spans="1:73">
      <c r="A1450" s="4" t="s">
        <v>91</v>
      </c>
      <c r="B1450" s="137">
        <v>21</v>
      </c>
      <c r="C1450" s="137">
        <v>2008</v>
      </c>
      <c r="D1450" s="190">
        <v>5684965</v>
      </c>
      <c r="E1450" s="141">
        <v>2874987</v>
      </c>
      <c r="F1450" s="141">
        <v>126966</v>
      </c>
      <c r="G1450" s="191">
        <v>4.2</v>
      </c>
      <c r="H1450" s="211">
        <v>23.530239999999999</v>
      </c>
      <c r="I1450" s="211">
        <v>14.177</v>
      </c>
      <c r="J1450" s="211">
        <v>4.924309</v>
      </c>
      <c r="K1450" s="145">
        <v>299239</v>
      </c>
      <c r="L1450" s="198">
        <v>41</v>
      </c>
      <c r="M1450" s="199">
        <v>2.9</v>
      </c>
      <c r="N1450" s="140">
        <v>280994770</v>
      </c>
      <c r="O1450" s="145">
        <v>345891</v>
      </c>
      <c r="P1450" s="145">
        <v>44565</v>
      </c>
      <c r="Q1450" s="145">
        <v>19371</v>
      </c>
      <c r="R1450" s="145">
        <v>359985</v>
      </c>
      <c r="S1450" s="145">
        <v>167174</v>
      </c>
      <c r="T1450" s="145">
        <v>446</v>
      </c>
      <c r="U1450" s="145">
        <v>565</v>
      </c>
      <c r="V1450" s="145">
        <v>684</v>
      </c>
      <c r="W1450" s="145">
        <v>162</v>
      </c>
      <c r="X1450" s="145">
        <v>298</v>
      </c>
      <c r="Y1450" s="145">
        <v>426</v>
      </c>
      <c r="Z1450" s="145">
        <v>542</v>
      </c>
      <c r="AA1450" s="136">
        <f>ROUND((T1450+X1450)-MAX(0.3*(T1450-134-431),0),0)</f>
        <v>744</v>
      </c>
      <c r="AB1450" s="136">
        <f>ROUND((U1450+Y1450)-MAX(0.3*(U1450-134-431),0),0)</f>
        <v>991</v>
      </c>
      <c r="AC1450" s="136">
        <f>ROUND((V1450+Z1450)-MAX(0.3*(V1450-143-431),0),0)</f>
        <v>1193</v>
      </c>
      <c r="AD1450" s="203">
        <v>7969.75</v>
      </c>
      <c r="AE1450" s="136">
        <v>637</v>
      </c>
      <c r="AF1450" s="136">
        <v>0</v>
      </c>
      <c r="AG1450" s="136">
        <f>SUM(AE1450+AF1450)</f>
        <v>637</v>
      </c>
      <c r="AH1450" s="136">
        <f>ROUND((AG1450+W1450)-MAX(0.3*(AG1450-134-431),0),0)</f>
        <v>777</v>
      </c>
      <c r="AI1450" s="137">
        <v>481</v>
      </c>
      <c r="AJ1450" s="204">
        <v>8.6999999999999993</v>
      </c>
      <c r="AK1450" s="136">
        <v>1</v>
      </c>
      <c r="AL1450" s="136">
        <v>104</v>
      </c>
      <c r="AM1450" s="136">
        <v>36</v>
      </c>
      <c r="AN1450" s="6">
        <f>ROUND(AL1450/(AL1450+AM1450),2)</f>
        <v>0.74</v>
      </c>
      <c r="AO1450" s="136">
        <v>33</v>
      </c>
      <c r="AP1450" s="136">
        <v>14</v>
      </c>
      <c r="AQ1450" s="6">
        <f>ROUND(AO1450/(AO1450+AP1450),2)</f>
        <v>0.7</v>
      </c>
      <c r="AR1450" s="149">
        <v>7.6499999999999999E-2</v>
      </c>
      <c r="AS1450" s="149">
        <v>0.34</v>
      </c>
      <c r="AT1450" s="149">
        <v>0.4</v>
      </c>
      <c r="AU1450" s="149">
        <v>0.4</v>
      </c>
      <c r="AV1450" s="136">
        <v>438</v>
      </c>
      <c r="AW1450" s="136">
        <v>2917</v>
      </c>
      <c r="AX1450" s="136">
        <v>4824</v>
      </c>
      <c r="AY1450" s="136">
        <v>4824</v>
      </c>
      <c r="AZ1450" s="149">
        <v>7.6499999999999999E-2</v>
      </c>
      <c r="BA1450" s="149">
        <v>0.1598</v>
      </c>
      <c r="BB1450" s="149">
        <v>0.21060000000000001</v>
      </c>
      <c r="BC1450" s="149">
        <v>0.21060000000000001</v>
      </c>
      <c r="BD1450" s="138">
        <v>0.25</v>
      </c>
      <c r="BE1450" s="138"/>
      <c r="BF1450" s="138"/>
      <c r="BG1450" s="136">
        <v>1</v>
      </c>
      <c r="BH1450" s="6">
        <v>6.55</v>
      </c>
      <c r="BI1450" s="6">
        <v>6.55</v>
      </c>
      <c r="BJ1450" s="136">
        <v>100726</v>
      </c>
      <c r="BK1450" s="136">
        <v>15157</v>
      </c>
      <c r="BL1450" s="136">
        <v>585</v>
      </c>
      <c r="BM1450" s="136">
        <v>84984</v>
      </c>
      <c r="BN1450" s="238">
        <v>716677</v>
      </c>
      <c r="BO1450" s="136">
        <v>135610</v>
      </c>
      <c r="BP1450" s="136">
        <v>181779.59770000001</v>
      </c>
      <c r="BQ1450" s="136">
        <v>47999.907399999996</v>
      </c>
      <c r="BR1450" s="136">
        <v>440953</v>
      </c>
      <c r="BS1450" s="136">
        <v>85017.737699999998</v>
      </c>
      <c r="BT1450" s="136">
        <v>17098.432799999999</v>
      </c>
      <c r="BU1450" s="136">
        <v>144289</v>
      </c>
    </row>
    <row r="1451" spans="1:73">
      <c r="A1451" s="4" t="s">
        <v>92</v>
      </c>
      <c r="B1451" s="137">
        <v>22</v>
      </c>
      <c r="C1451" s="137">
        <v>2008</v>
      </c>
      <c r="D1451" s="190">
        <v>6468967</v>
      </c>
      <c r="E1451" s="141">
        <v>3261408</v>
      </c>
      <c r="F1451" s="141">
        <v>191060</v>
      </c>
      <c r="G1451" s="191">
        <v>5.5</v>
      </c>
      <c r="H1451" s="211">
        <v>16.676860000000001</v>
      </c>
      <c r="I1451" s="211">
        <v>10.023260000000001</v>
      </c>
      <c r="J1451" s="211">
        <v>4.0939430000000003</v>
      </c>
      <c r="K1451" s="145">
        <v>385730</v>
      </c>
      <c r="L1451" s="198">
        <v>20</v>
      </c>
      <c r="M1451" s="199">
        <v>1.3</v>
      </c>
      <c r="N1451" s="140">
        <v>338218622</v>
      </c>
      <c r="O1451" s="145">
        <v>118582</v>
      </c>
      <c r="P1451" s="145">
        <v>91166</v>
      </c>
      <c r="Q1451" s="145">
        <v>45683</v>
      </c>
      <c r="R1451" s="145">
        <v>505782</v>
      </c>
      <c r="S1451" s="145">
        <v>266430</v>
      </c>
      <c r="T1451" s="145">
        <v>531</v>
      </c>
      <c r="U1451" s="145">
        <v>633</v>
      </c>
      <c r="V1451" s="145">
        <v>731</v>
      </c>
      <c r="W1451" s="145">
        <v>162</v>
      </c>
      <c r="X1451" s="145">
        <v>298</v>
      </c>
      <c r="Y1451" s="145">
        <v>426</v>
      </c>
      <c r="Z1451" s="145">
        <v>542</v>
      </c>
      <c r="AA1451" s="136">
        <f>ROUND((T1451+X1451)-MAX(0.3*(T1451-134-431),0),0)</f>
        <v>829</v>
      </c>
      <c r="AB1451" s="136">
        <f>ROUND((U1451+Y1451)-MAX(0.3*(U1451-134-431),0),0)</f>
        <v>1039</v>
      </c>
      <c r="AC1451" s="136">
        <f>ROUND((V1451+Z1451)-MAX(0.3*(V1451-143-431),0),0)</f>
        <v>1226</v>
      </c>
      <c r="AD1451" s="203">
        <v>17178.666666666668</v>
      </c>
      <c r="AE1451" s="136">
        <v>637</v>
      </c>
      <c r="AF1451" s="136">
        <v>114</v>
      </c>
      <c r="AG1451" s="136">
        <f>SUM(AE1451+AF1451)</f>
        <v>751</v>
      </c>
      <c r="AH1451" s="136">
        <f>ROUND((AG1451+W1451)-MAX(0.3*(AG1451-134-431),0),0)</f>
        <v>857</v>
      </c>
      <c r="AI1451" s="137">
        <v>727</v>
      </c>
      <c r="AJ1451" s="204">
        <v>11.3</v>
      </c>
      <c r="AK1451" s="136">
        <v>1</v>
      </c>
      <c r="AL1451" s="136">
        <v>139</v>
      </c>
      <c r="AM1451" s="136">
        <v>19</v>
      </c>
      <c r="AN1451" s="6">
        <f>ROUND(AL1451/(AL1451+AM1451),2)</f>
        <v>0.88</v>
      </c>
      <c r="AO1451" s="136">
        <v>35</v>
      </c>
      <c r="AP1451" s="136">
        <v>5</v>
      </c>
      <c r="AQ1451" s="6">
        <f>ROUND(AO1451/(AO1451+AP1451),2)</f>
        <v>0.88</v>
      </c>
      <c r="AR1451" s="149">
        <v>7.6499999999999999E-2</v>
      </c>
      <c r="AS1451" s="149">
        <v>0.34</v>
      </c>
      <c r="AT1451" s="149">
        <v>0.4</v>
      </c>
      <c r="AU1451" s="149">
        <v>0.4</v>
      </c>
      <c r="AV1451" s="136">
        <v>438</v>
      </c>
      <c r="AW1451" s="136">
        <v>2917</v>
      </c>
      <c r="AX1451" s="136">
        <v>4824</v>
      </c>
      <c r="AY1451" s="136">
        <v>4824</v>
      </c>
      <c r="AZ1451" s="149">
        <v>7.6499999999999999E-2</v>
      </c>
      <c r="BA1451" s="149">
        <v>0.1598</v>
      </c>
      <c r="BB1451" s="149">
        <v>0.21060000000000001</v>
      </c>
      <c r="BC1451" s="149">
        <v>0.21060000000000001</v>
      </c>
      <c r="BD1451" s="138">
        <v>0.15</v>
      </c>
      <c r="BE1451" s="138"/>
      <c r="BF1451" s="138"/>
      <c r="BG1451" s="136">
        <v>1</v>
      </c>
      <c r="BH1451" s="6">
        <v>6.55</v>
      </c>
      <c r="BI1451" s="6">
        <v>8</v>
      </c>
      <c r="BJ1451" s="136">
        <v>182455</v>
      </c>
      <c r="BK1451" s="136">
        <v>45825</v>
      </c>
      <c r="BL1451" s="136">
        <v>3651</v>
      </c>
      <c r="BM1451" s="136">
        <v>132979</v>
      </c>
      <c r="BN1451" s="238">
        <v>1321736</v>
      </c>
      <c r="BO1451" s="136">
        <v>123938</v>
      </c>
      <c r="BP1451" s="136">
        <v>210306.04459999999</v>
      </c>
      <c r="BQ1451" s="136">
        <v>38730.159800000001</v>
      </c>
      <c r="BR1451" s="136">
        <v>557824</v>
      </c>
      <c r="BS1451" s="136">
        <v>99968.940199999997</v>
      </c>
      <c r="BT1451" s="136">
        <v>9929.1046000000006</v>
      </c>
      <c r="BU1451" s="136">
        <v>133918</v>
      </c>
    </row>
    <row r="1452" spans="1:73">
      <c r="A1452" s="4" t="s">
        <v>93</v>
      </c>
      <c r="B1452" s="137">
        <v>23</v>
      </c>
      <c r="C1452" s="137">
        <v>2008</v>
      </c>
      <c r="D1452" s="190">
        <v>9946889</v>
      </c>
      <c r="E1452" s="141">
        <v>4529289</v>
      </c>
      <c r="F1452" s="141">
        <v>392177</v>
      </c>
      <c r="G1452" s="191">
        <v>8</v>
      </c>
      <c r="H1452" s="211">
        <v>24.151350000000001</v>
      </c>
      <c r="I1452" s="211">
        <v>13.185700000000001</v>
      </c>
      <c r="J1452" s="211">
        <v>4.1528470000000004</v>
      </c>
      <c r="K1452" s="145">
        <v>387299</v>
      </c>
      <c r="L1452" s="198">
        <v>83</v>
      </c>
      <c r="M1452" s="199">
        <v>3.3</v>
      </c>
      <c r="N1452" s="140">
        <v>354545792</v>
      </c>
      <c r="O1452" s="145">
        <v>72552</v>
      </c>
      <c r="P1452" s="145">
        <v>172483</v>
      </c>
      <c r="Q1452" s="145">
        <v>66554</v>
      </c>
      <c r="R1452" s="145">
        <v>1256373</v>
      </c>
      <c r="S1452" s="145">
        <v>590930</v>
      </c>
      <c r="T1452" s="145">
        <v>401</v>
      </c>
      <c r="U1452" s="145">
        <v>489</v>
      </c>
      <c r="V1452" s="145">
        <v>593</v>
      </c>
      <c r="W1452" s="145">
        <v>162</v>
      </c>
      <c r="X1452" s="145">
        <v>298</v>
      </c>
      <c r="Y1452" s="145">
        <v>426</v>
      </c>
      <c r="Z1452" s="145">
        <v>542</v>
      </c>
      <c r="AA1452" s="136">
        <f>ROUND((T1452+X1452)-MAX(0.3*(T1452-134-431),0),0)</f>
        <v>699</v>
      </c>
      <c r="AB1452" s="136">
        <f>ROUND((U1452+Y1452)-MAX(0.3*(U1452-134-431),0),0)</f>
        <v>915</v>
      </c>
      <c r="AC1452" s="136">
        <f>ROUND((V1452+Z1452)-MAX(0.3*(V1452-143-431),0),0)</f>
        <v>1129</v>
      </c>
      <c r="AD1452" s="203">
        <v>21791.916666666668</v>
      </c>
      <c r="AE1452" s="136">
        <v>637</v>
      </c>
      <c r="AF1452" s="136">
        <v>14</v>
      </c>
      <c r="AG1452" s="136">
        <f>SUM(AE1452+AF1452)</f>
        <v>651</v>
      </c>
      <c r="AH1452" s="136">
        <f>ROUND((AG1452+W1452)-MAX(0.3*(AG1452-134-431),0),0)</f>
        <v>787</v>
      </c>
      <c r="AI1452" s="137">
        <v>1273</v>
      </c>
      <c r="AJ1452" s="204">
        <v>13</v>
      </c>
      <c r="AK1452" s="136">
        <v>1</v>
      </c>
      <c r="AL1452" s="136">
        <v>58</v>
      </c>
      <c r="AM1452" s="136">
        <v>52</v>
      </c>
      <c r="AN1452" s="6">
        <f>ROUND(AL1452/(AL1452+AM1452),2)</f>
        <v>0.53</v>
      </c>
      <c r="AO1452" s="136">
        <v>17</v>
      </c>
      <c r="AP1452" s="136">
        <v>21</v>
      </c>
      <c r="AQ1452" s="6">
        <f>ROUND(AO1452/(AO1452+AP1452),2)</f>
        <v>0.45</v>
      </c>
      <c r="AR1452" s="149">
        <v>7.6499999999999999E-2</v>
      </c>
      <c r="AS1452" s="149">
        <v>0.34</v>
      </c>
      <c r="AT1452" s="149">
        <v>0.4</v>
      </c>
      <c r="AU1452" s="149">
        <v>0.4</v>
      </c>
      <c r="AV1452" s="136">
        <v>438</v>
      </c>
      <c r="AW1452" s="136">
        <v>2917</v>
      </c>
      <c r="AX1452" s="136">
        <v>4824</v>
      </c>
      <c r="AY1452" s="136">
        <v>4824</v>
      </c>
      <c r="AZ1452" s="149">
        <v>7.6499999999999999E-2</v>
      </c>
      <c r="BA1452" s="149">
        <v>0.1598</v>
      </c>
      <c r="BB1452" s="149">
        <v>0.21060000000000001</v>
      </c>
      <c r="BC1452" s="149">
        <v>0.21060000000000001</v>
      </c>
      <c r="BD1452" s="138">
        <v>0.1</v>
      </c>
      <c r="BE1452" s="138"/>
      <c r="BF1452" s="138"/>
      <c r="BG1452" s="136">
        <v>1</v>
      </c>
      <c r="BH1452" s="6">
        <v>6.55</v>
      </c>
      <c r="BI1452" s="6">
        <v>7.4</v>
      </c>
      <c r="BJ1452" s="136">
        <v>232581</v>
      </c>
      <c r="BK1452" s="136">
        <v>16309</v>
      </c>
      <c r="BL1452" s="136">
        <v>1593</v>
      </c>
      <c r="BM1452" s="136">
        <v>214679</v>
      </c>
      <c r="BN1452" s="238">
        <v>1652209</v>
      </c>
      <c r="BO1452" s="136">
        <v>238198</v>
      </c>
      <c r="BP1452" s="136">
        <v>429322.0306</v>
      </c>
      <c r="BQ1452" s="136">
        <v>81665.455400000006</v>
      </c>
      <c r="BR1452" s="136">
        <v>901387</v>
      </c>
      <c r="BS1452" s="136">
        <v>187460.95439999999</v>
      </c>
      <c r="BT1452" s="136">
        <v>19574.026600000001</v>
      </c>
      <c r="BU1452" s="136">
        <v>251518</v>
      </c>
    </row>
    <row r="1453" spans="1:73">
      <c r="A1453" s="4" t="s">
        <v>94</v>
      </c>
      <c r="B1453" s="137">
        <v>24</v>
      </c>
      <c r="C1453" s="137">
        <v>2008</v>
      </c>
      <c r="D1453" s="190">
        <v>5247018</v>
      </c>
      <c r="E1453" s="141">
        <v>2766342</v>
      </c>
      <c r="F1453" s="141">
        <v>158746</v>
      </c>
      <c r="G1453" s="191">
        <v>5.4</v>
      </c>
      <c r="H1453" s="211">
        <v>20.629650000000002</v>
      </c>
      <c r="I1453" s="211">
        <v>12.8316</v>
      </c>
      <c r="J1453" s="211">
        <v>4.8580009999999998</v>
      </c>
      <c r="K1453" s="145">
        <v>265086</v>
      </c>
      <c r="L1453" s="198">
        <v>55</v>
      </c>
      <c r="M1453" s="199">
        <v>4.3</v>
      </c>
      <c r="N1453" s="140">
        <v>225518558</v>
      </c>
      <c r="O1453" s="145">
        <v>103671</v>
      </c>
      <c r="P1453" s="145">
        <v>52181</v>
      </c>
      <c r="Q1453" s="145">
        <v>23057</v>
      </c>
      <c r="R1453" s="145">
        <v>293918</v>
      </c>
      <c r="S1453" s="145">
        <v>140423</v>
      </c>
      <c r="T1453" s="145">
        <v>437</v>
      </c>
      <c r="U1453" s="145">
        <v>532</v>
      </c>
      <c r="V1453" s="145">
        <v>621</v>
      </c>
      <c r="W1453" s="145">
        <v>162</v>
      </c>
      <c r="X1453" s="145">
        <v>298</v>
      </c>
      <c r="Y1453" s="145">
        <v>426</v>
      </c>
      <c r="Z1453" s="145">
        <v>542</v>
      </c>
      <c r="AA1453" s="136">
        <f>ROUND((T1453+X1453)-MAX(0.3*(T1453-134-431),0),0)</f>
        <v>735</v>
      </c>
      <c r="AB1453" s="136">
        <f>ROUND((U1453+Y1453)-MAX(0.3*(U1453-134-431),0),0)</f>
        <v>958</v>
      </c>
      <c r="AC1453" s="136">
        <f>ROUND((V1453+Z1453)-MAX(0.3*(V1453-143-431),0),0)</f>
        <v>1149</v>
      </c>
      <c r="AD1453" s="203">
        <v>10084.666666666666</v>
      </c>
      <c r="AE1453" s="136">
        <v>637</v>
      </c>
      <c r="AF1453" s="136">
        <v>81</v>
      </c>
      <c r="AG1453" s="136">
        <f>SUM(AE1453+AF1453)</f>
        <v>718</v>
      </c>
      <c r="AH1453" s="136">
        <f>ROUND((AG1453+W1453)-MAX(0.3*(AG1453-134-431),0),0)</f>
        <v>834</v>
      </c>
      <c r="AI1453" s="137">
        <v>506</v>
      </c>
      <c r="AJ1453" s="204">
        <v>9.9</v>
      </c>
      <c r="AK1453" s="136">
        <v>0</v>
      </c>
      <c r="AL1453" s="136">
        <v>85</v>
      </c>
      <c r="AM1453" s="136">
        <v>48</v>
      </c>
      <c r="AN1453" s="6">
        <f>ROUND(AL1453/(AL1453+AM1453),2)</f>
        <v>0.64</v>
      </c>
      <c r="AO1453" s="136">
        <v>45</v>
      </c>
      <c r="AP1453" s="136">
        <v>22</v>
      </c>
      <c r="AQ1453" s="6">
        <f>ROUND(AO1453/(AO1453+AP1453),2)</f>
        <v>0.67</v>
      </c>
      <c r="AR1453" s="149">
        <v>7.6499999999999999E-2</v>
      </c>
      <c r="AS1453" s="149">
        <v>0.34</v>
      </c>
      <c r="AT1453" s="149">
        <v>0.4</v>
      </c>
      <c r="AU1453" s="149">
        <v>0.4</v>
      </c>
      <c r="AV1453" s="136">
        <v>438</v>
      </c>
      <c r="AW1453" s="136">
        <v>2917</v>
      </c>
      <c r="AX1453" s="136">
        <v>4824</v>
      </c>
      <c r="AY1453" s="136">
        <v>4824</v>
      </c>
      <c r="AZ1453" s="149">
        <v>7.6499999999999999E-2</v>
      </c>
      <c r="BA1453" s="149">
        <v>0.1598</v>
      </c>
      <c r="BB1453" s="149">
        <v>0.21060000000000001</v>
      </c>
      <c r="BC1453" s="149">
        <v>0.21060000000000001</v>
      </c>
      <c r="BD1453" s="138">
        <v>0.33</v>
      </c>
      <c r="BE1453" s="138"/>
      <c r="BF1453" s="138"/>
      <c r="BG1453" s="136">
        <v>1</v>
      </c>
      <c r="BH1453" s="6">
        <v>6.55</v>
      </c>
      <c r="BI1453" s="6">
        <v>6.15</v>
      </c>
      <c r="BJ1453" s="136">
        <v>80673</v>
      </c>
      <c r="BK1453" s="136">
        <v>10354</v>
      </c>
      <c r="BL1453" s="136">
        <v>722</v>
      </c>
      <c r="BM1453" s="136">
        <v>69597</v>
      </c>
      <c r="BN1453" s="238">
        <v>619895</v>
      </c>
      <c r="BO1453" s="136">
        <v>141440</v>
      </c>
      <c r="BP1453" s="136">
        <v>178218.67559999999</v>
      </c>
      <c r="BQ1453" s="136">
        <v>54894.108</v>
      </c>
      <c r="BR1453" s="136">
        <v>612159</v>
      </c>
      <c r="BS1453" s="136">
        <v>79152.405599999998</v>
      </c>
      <c r="BT1453" s="136">
        <v>17899.845399999998</v>
      </c>
      <c r="BU1453" s="136">
        <v>138060</v>
      </c>
    </row>
    <row r="1454" spans="1:73">
      <c r="A1454" s="4" t="s">
        <v>95</v>
      </c>
      <c r="B1454" s="137">
        <v>25</v>
      </c>
      <c r="C1454" s="137">
        <v>2008</v>
      </c>
      <c r="D1454" s="190">
        <v>2947806</v>
      </c>
      <c r="E1454" s="141">
        <v>1220991</v>
      </c>
      <c r="F1454" s="141">
        <v>85781</v>
      </c>
      <c r="G1454" s="191">
        <v>6.6</v>
      </c>
      <c r="H1454" s="211">
        <v>32.282409999999999</v>
      </c>
      <c r="I1454" s="211">
        <v>20.096160000000001</v>
      </c>
      <c r="J1454" s="211">
        <v>5.5491400000000004</v>
      </c>
      <c r="K1454" s="145">
        <v>94790</v>
      </c>
      <c r="L1454" s="198">
        <v>68</v>
      </c>
      <c r="M1454" s="199">
        <v>8.1999999999999993</v>
      </c>
      <c r="N1454" s="140">
        <v>90094129</v>
      </c>
      <c r="O1454" s="145">
        <v>35885</v>
      </c>
      <c r="P1454" s="145">
        <v>23026</v>
      </c>
      <c r="Q1454" s="145">
        <v>11268</v>
      </c>
      <c r="R1454" s="145">
        <v>447181</v>
      </c>
      <c r="S1454" s="145">
        <v>188498</v>
      </c>
      <c r="T1454" s="145">
        <v>146</v>
      </c>
      <c r="U1454" s="145">
        <v>170</v>
      </c>
      <c r="V1454" s="145">
        <v>194</v>
      </c>
      <c r="W1454" s="145">
        <v>162</v>
      </c>
      <c r="X1454" s="145">
        <v>298</v>
      </c>
      <c r="Y1454" s="145">
        <v>426</v>
      </c>
      <c r="Z1454" s="145">
        <v>542</v>
      </c>
      <c r="AA1454" s="136">
        <f>ROUND((T1454+X1454)-MAX(0.3*(T1454-134-431),0),0)</f>
        <v>444</v>
      </c>
      <c r="AB1454" s="136">
        <f>ROUND((U1454+Y1454)-MAX(0.3*(U1454-134-431),0),0)</f>
        <v>596</v>
      </c>
      <c r="AC1454" s="136">
        <f>ROUND((V1454+Z1454)-MAX(0.3*(V1454-143-431),0),0)</f>
        <v>736</v>
      </c>
      <c r="AD1454" s="203">
        <v>6072.833333333333</v>
      </c>
      <c r="AE1454" s="136">
        <v>637</v>
      </c>
      <c r="AF1454" s="136">
        <v>0</v>
      </c>
      <c r="AG1454" s="136">
        <f>SUM(AE1454+AF1454)</f>
        <v>637</v>
      </c>
      <c r="AH1454" s="136">
        <f>ROUND((AG1454+W1454)-MAX(0.3*(AG1454-134-431),0),0)</f>
        <v>777</v>
      </c>
      <c r="AI1454" s="137">
        <v>525</v>
      </c>
      <c r="AJ1454" s="204">
        <v>18.100000000000001</v>
      </c>
      <c r="AK1454" s="136">
        <v>0</v>
      </c>
      <c r="AL1454" s="136">
        <v>74</v>
      </c>
      <c r="AM1454" s="136">
        <v>48</v>
      </c>
      <c r="AN1454" s="6">
        <f>ROUND(AL1454/(AL1454+AM1454),2)</f>
        <v>0.61</v>
      </c>
      <c r="AO1454" s="136">
        <v>27</v>
      </c>
      <c r="AP1454" s="136">
        <v>25</v>
      </c>
      <c r="AQ1454" s="6">
        <f>ROUND(AO1454/(AO1454+AP1454),2)</f>
        <v>0.52</v>
      </c>
      <c r="AR1454" s="149">
        <v>7.6499999999999999E-2</v>
      </c>
      <c r="AS1454" s="149">
        <v>0.34</v>
      </c>
      <c r="AT1454" s="149">
        <v>0.4</v>
      </c>
      <c r="AU1454" s="149">
        <v>0.4</v>
      </c>
      <c r="AV1454" s="136">
        <v>438</v>
      </c>
      <c r="AW1454" s="136">
        <v>2917</v>
      </c>
      <c r="AX1454" s="136">
        <v>4824</v>
      </c>
      <c r="AY1454" s="136">
        <v>4824</v>
      </c>
      <c r="AZ1454" s="149">
        <v>7.6499999999999999E-2</v>
      </c>
      <c r="BA1454" s="149">
        <v>0.1598</v>
      </c>
      <c r="BB1454" s="149">
        <v>0.21060000000000001</v>
      </c>
      <c r="BC1454" s="149">
        <v>0.21060000000000001</v>
      </c>
      <c r="BD1454" s="138">
        <v>0</v>
      </c>
      <c r="BE1454" s="138"/>
      <c r="BF1454" s="138"/>
      <c r="BG1454" s="136">
        <v>0</v>
      </c>
      <c r="BH1454" s="6">
        <v>6.55</v>
      </c>
      <c r="BI1454" s="6">
        <v>6.55</v>
      </c>
      <c r="BJ1454" s="136">
        <v>122455</v>
      </c>
      <c r="BK1454" s="136">
        <v>12388</v>
      </c>
      <c r="BL1454" s="136">
        <v>916</v>
      </c>
      <c r="BM1454" s="136">
        <v>109151</v>
      </c>
      <c r="BN1454" s="238">
        <v>608231</v>
      </c>
      <c r="BO1454" s="136">
        <v>109015</v>
      </c>
      <c r="BP1454" s="136">
        <v>263617.32150000002</v>
      </c>
      <c r="BQ1454" s="136">
        <v>38388.896800000002</v>
      </c>
      <c r="BR1454" s="136">
        <v>404694</v>
      </c>
      <c r="BS1454" s="136">
        <v>155437.5828</v>
      </c>
      <c r="BT1454" s="136">
        <v>14981.197700000001</v>
      </c>
      <c r="BU1454" s="136">
        <v>192593</v>
      </c>
    </row>
    <row r="1455" spans="1:73">
      <c r="A1455" s="4" t="s">
        <v>96</v>
      </c>
      <c r="B1455" s="137">
        <v>26</v>
      </c>
      <c r="C1455" s="137">
        <v>2008</v>
      </c>
      <c r="D1455" s="190">
        <v>5923916</v>
      </c>
      <c r="E1455" s="141">
        <v>2842845</v>
      </c>
      <c r="F1455" s="141">
        <v>186012</v>
      </c>
      <c r="G1455" s="191">
        <v>6.1</v>
      </c>
      <c r="H1455" s="211">
        <v>28.50564</v>
      </c>
      <c r="I1455" s="211">
        <v>17.837949999999999</v>
      </c>
      <c r="J1455" s="211">
        <v>6.7774650000000003</v>
      </c>
      <c r="K1455" s="145">
        <v>249829</v>
      </c>
      <c r="L1455" s="198">
        <v>58</v>
      </c>
      <c r="M1455" s="199">
        <v>3.9</v>
      </c>
      <c r="N1455" s="140">
        <v>220897747</v>
      </c>
      <c r="O1455" s="145">
        <v>101420</v>
      </c>
      <c r="P1455" s="145">
        <v>86647</v>
      </c>
      <c r="Q1455" s="145">
        <v>35921</v>
      </c>
      <c r="R1455" s="145">
        <v>888564</v>
      </c>
      <c r="S1455" s="145">
        <v>314012</v>
      </c>
      <c r="T1455" s="145">
        <v>234</v>
      </c>
      <c r="U1455" s="145">
        <v>292</v>
      </c>
      <c r="V1455" s="145">
        <v>342</v>
      </c>
      <c r="W1455" s="145">
        <v>162</v>
      </c>
      <c r="X1455" s="145">
        <v>298</v>
      </c>
      <c r="Y1455" s="145">
        <v>426</v>
      </c>
      <c r="Z1455" s="145">
        <v>542</v>
      </c>
      <c r="AA1455" s="136">
        <f>ROUND((T1455+X1455)-MAX(0.3*(T1455-134-431),0),0)</f>
        <v>532</v>
      </c>
      <c r="AB1455" s="136">
        <f>ROUND((U1455+Y1455)-MAX(0.3*(U1455-134-431),0),0)</f>
        <v>718</v>
      </c>
      <c r="AC1455" s="136">
        <f>ROUND((V1455+Z1455)-MAX(0.3*(V1455-143-431),0),0)</f>
        <v>884</v>
      </c>
      <c r="AD1455" s="203">
        <v>9128.75</v>
      </c>
      <c r="AE1455" s="136">
        <v>637</v>
      </c>
      <c r="AF1455" s="136">
        <v>0</v>
      </c>
      <c r="AG1455" s="136">
        <f>SUM(AE1455+AF1455)</f>
        <v>637</v>
      </c>
      <c r="AH1455" s="136">
        <f>ROUND((AG1455+W1455)-MAX(0.3*(AG1455-134-431),0),0)</f>
        <v>777</v>
      </c>
      <c r="AI1455" s="137">
        <v>780</v>
      </c>
      <c r="AJ1455" s="204">
        <v>13.3</v>
      </c>
      <c r="AK1455" s="136">
        <v>1</v>
      </c>
      <c r="AL1455" s="136">
        <v>71</v>
      </c>
      <c r="AM1455" s="136">
        <v>92</v>
      </c>
      <c r="AN1455" s="6">
        <f>ROUND(AL1455/(AL1455+AM1455),2)</f>
        <v>0.44</v>
      </c>
      <c r="AO1455" s="136">
        <v>14</v>
      </c>
      <c r="AP1455" s="136">
        <v>20</v>
      </c>
      <c r="AQ1455" s="6">
        <f>ROUND(AO1455/(AO1455+AP1455),2)</f>
        <v>0.41</v>
      </c>
      <c r="AR1455" s="149">
        <v>7.6499999999999999E-2</v>
      </c>
      <c r="AS1455" s="149">
        <v>0.34</v>
      </c>
      <c r="AT1455" s="149">
        <v>0.4</v>
      </c>
      <c r="AU1455" s="149">
        <v>0.4</v>
      </c>
      <c r="AV1455" s="136">
        <v>438</v>
      </c>
      <c r="AW1455" s="136">
        <v>2917</v>
      </c>
      <c r="AX1455" s="136">
        <v>4824</v>
      </c>
      <c r="AY1455" s="136">
        <v>4824</v>
      </c>
      <c r="AZ1455" s="149">
        <v>7.6499999999999999E-2</v>
      </c>
      <c r="BA1455" s="149">
        <v>0.1598</v>
      </c>
      <c r="BB1455" s="149">
        <v>0.21060000000000001</v>
      </c>
      <c r="BC1455" s="149">
        <v>0.21060000000000001</v>
      </c>
      <c r="BD1455" s="138">
        <v>0</v>
      </c>
      <c r="BE1455" s="138"/>
      <c r="BF1455" s="138"/>
      <c r="BG1455" s="136">
        <v>0</v>
      </c>
      <c r="BH1455" s="6">
        <v>6.55</v>
      </c>
      <c r="BI1455" s="6">
        <v>6.65</v>
      </c>
      <c r="BJ1455" s="136">
        <v>124449</v>
      </c>
      <c r="BK1455" s="136">
        <v>8509</v>
      </c>
      <c r="BL1455" s="136">
        <v>916</v>
      </c>
      <c r="BM1455" s="136">
        <v>115024</v>
      </c>
      <c r="BN1455" s="238">
        <v>877972</v>
      </c>
      <c r="BO1455" s="136">
        <v>143007</v>
      </c>
      <c r="BP1455" s="136">
        <v>268591.59490000003</v>
      </c>
      <c r="BQ1455" s="136">
        <v>60959.815900000001</v>
      </c>
      <c r="BR1455" s="136">
        <v>639155</v>
      </c>
      <c r="BS1455" s="136">
        <v>146955.1954</v>
      </c>
      <c r="BT1455" s="136">
        <v>23048.2955</v>
      </c>
      <c r="BU1455" s="136">
        <v>226094</v>
      </c>
    </row>
    <row r="1456" spans="1:73">
      <c r="A1456" s="4" t="s">
        <v>97</v>
      </c>
      <c r="B1456" s="137">
        <v>27</v>
      </c>
      <c r="C1456" s="137">
        <v>2008</v>
      </c>
      <c r="D1456" s="190">
        <v>976415</v>
      </c>
      <c r="E1456" s="141">
        <v>483347</v>
      </c>
      <c r="F1456" s="141">
        <v>25816</v>
      </c>
      <c r="G1456" s="191">
        <v>5.0999999999999996</v>
      </c>
      <c r="H1456" s="211">
        <v>21.800909999999998</v>
      </c>
      <c r="I1456" s="211">
        <v>15.983510000000001</v>
      </c>
      <c r="J1456" s="211">
        <v>5.7777479999999999</v>
      </c>
      <c r="K1456" s="145">
        <v>36582</v>
      </c>
      <c r="L1456" s="198">
        <v>15</v>
      </c>
      <c r="M1456" s="199">
        <v>6.7</v>
      </c>
      <c r="N1456" s="140">
        <v>34611922</v>
      </c>
      <c r="O1456" s="145">
        <v>147245</v>
      </c>
      <c r="P1456" s="145">
        <v>7782</v>
      </c>
      <c r="Q1456" s="145">
        <v>3122</v>
      </c>
      <c r="R1456" s="145">
        <v>80407</v>
      </c>
      <c r="S1456" s="145">
        <v>35494</v>
      </c>
      <c r="T1456" s="145">
        <v>376</v>
      </c>
      <c r="U1456" s="145">
        <v>472</v>
      </c>
      <c r="V1456" s="145">
        <v>568</v>
      </c>
      <c r="W1456" s="145">
        <v>162</v>
      </c>
      <c r="X1456" s="145">
        <v>298</v>
      </c>
      <c r="Y1456" s="145">
        <v>426</v>
      </c>
      <c r="Z1456" s="145">
        <v>542</v>
      </c>
      <c r="AA1456" s="136">
        <f>ROUND((T1456+X1456)-MAX(0.3*(T1456-134-431),0),0)</f>
        <v>674</v>
      </c>
      <c r="AB1456" s="136">
        <f>ROUND((U1456+Y1456)-MAX(0.3*(U1456-134-431),0),0)</f>
        <v>898</v>
      </c>
      <c r="AC1456" s="136">
        <f>ROUND((V1456+Z1456)-MAX(0.3*(V1456-143-431),0),0)</f>
        <v>1110</v>
      </c>
      <c r="AD1456" s="203">
        <v>1335.8333333333333</v>
      </c>
      <c r="AE1456" s="136">
        <v>637</v>
      </c>
      <c r="AF1456" s="136">
        <v>0</v>
      </c>
      <c r="AG1456" s="136">
        <f>SUM(AE1456+AF1456)</f>
        <v>637</v>
      </c>
      <c r="AH1456" s="136">
        <f>ROUND((AG1456+W1456)-MAX(0.3*(AG1456-134-431),0),0)</f>
        <v>777</v>
      </c>
      <c r="AI1456" s="137">
        <v>125</v>
      </c>
      <c r="AJ1456" s="204">
        <v>12.9</v>
      </c>
      <c r="AK1456" s="136">
        <v>1</v>
      </c>
      <c r="AL1456" s="136">
        <v>49</v>
      </c>
      <c r="AM1456" s="136">
        <v>50</v>
      </c>
      <c r="AN1456" s="6">
        <f>ROUND(AL1456/(AL1456+AM1456),2)</f>
        <v>0.49</v>
      </c>
      <c r="AO1456" s="136">
        <v>26</v>
      </c>
      <c r="AP1456" s="136">
        <v>24</v>
      </c>
      <c r="AQ1456" s="6">
        <f>ROUND(AO1456/(AO1456+AP1456),2)</f>
        <v>0.52</v>
      </c>
      <c r="AR1456" s="149">
        <v>7.6499999999999999E-2</v>
      </c>
      <c r="AS1456" s="149">
        <v>0.34</v>
      </c>
      <c r="AT1456" s="149">
        <v>0.4</v>
      </c>
      <c r="AU1456" s="149">
        <v>0.4</v>
      </c>
      <c r="AV1456" s="136">
        <v>438</v>
      </c>
      <c r="AW1456" s="136">
        <v>2917</v>
      </c>
      <c r="AX1456" s="136">
        <v>4824</v>
      </c>
      <c r="AY1456" s="136">
        <v>4824</v>
      </c>
      <c r="AZ1456" s="149">
        <v>7.6499999999999999E-2</v>
      </c>
      <c r="BA1456" s="149">
        <v>0.1598</v>
      </c>
      <c r="BB1456" s="149">
        <v>0.21060000000000001</v>
      </c>
      <c r="BC1456" s="149">
        <v>0.21060000000000001</v>
      </c>
      <c r="BD1456" s="138">
        <v>0</v>
      </c>
      <c r="BE1456" s="138"/>
      <c r="BF1456" s="138"/>
      <c r="BG1456" s="136">
        <v>0</v>
      </c>
      <c r="BH1456" s="6">
        <v>6.55</v>
      </c>
      <c r="BI1456" s="6">
        <v>6.55</v>
      </c>
      <c r="BJ1456" s="136">
        <v>16033</v>
      </c>
      <c r="BK1456" s="136">
        <v>1074</v>
      </c>
      <c r="BL1456" s="136">
        <v>120</v>
      </c>
      <c r="BM1456" s="136">
        <v>14839</v>
      </c>
      <c r="BN1456" s="238">
        <v>81475</v>
      </c>
      <c r="BO1456" s="136">
        <v>19914</v>
      </c>
      <c r="BP1456" s="136">
        <v>32818.470500000003</v>
      </c>
      <c r="BQ1456" s="136">
        <v>9599.6769000000004</v>
      </c>
      <c r="BR1456" s="136">
        <v>86482</v>
      </c>
      <c r="BS1456" s="136">
        <v>15459.07</v>
      </c>
      <c r="BT1456" s="136">
        <v>2862.8968</v>
      </c>
      <c r="BU1456" s="136">
        <v>24847</v>
      </c>
    </row>
    <row r="1457" spans="1:73">
      <c r="A1457" s="4" t="s">
        <v>98</v>
      </c>
      <c r="B1457" s="137">
        <v>28</v>
      </c>
      <c r="C1457" s="137">
        <v>2008</v>
      </c>
      <c r="D1457" s="190">
        <v>1796378</v>
      </c>
      <c r="E1457" s="141">
        <v>956759</v>
      </c>
      <c r="F1457" s="141">
        <v>32998</v>
      </c>
      <c r="G1457" s="191">
        <v>3.3</v>
      </c>
      <c r="H1457" s="211">
        <v>23.91461</v>
      </c>
      <c r="I1457" s="211">
        <v>14.69098</v>
      </c>
      <c r="J1457" s="211">
        <v>5.1419309999999996</v>
      </c>
      <c r="K1457" s="145">
        <v>85458</v>
      </c>
      <c r="L1457" s="198">
        <v>30</v>
      </c>
      <c r="M1457" s="199">
        <v>6.4</v>
      </c>
      <c r="N1457" s="140">
        <v>72300017</v>
      </c>
      <c r="O1457" s="145">
        <v>10415</v>
      </c>
      <c r="P1457" s="145">
        <v>15994</v>
      </c>
      <c r="Q1457" s="145">
        <v>6715</v>
      </c>
      <c r="R1457" s="145">
        <v>120809</v>
      </c>
      <c r="S1457" s="145">
        <v>52082</v>
      </c>
      <c r="T1457" s="145">
        <v>293</v>
      </c>
      <c r="U1457" s="145">
        <v>364</v>
      </c>
      <c r="V1457" s="145">
        <v>435</v>
      </c>
      <c r="W1457" s="145">
        <v>162</v>
      </c>
      <c r="X1457" s="145">
        <v>298</v>
      </c>
      <c r="Y1457" s="145">
        <v>426</v>
      </c>
      <c r="Z1457" s="145">
        <v>542</v>
      </c>
      <c r="AA1457" s="136">
        <f>ROUND((T1457+X1457)-MAX(0.3*(T1457-134-431),0),0)</f>
        <v>591</v>
      </c>
      <c r="AB1457" s="136">
        <f>ROUND((U1457+Y1457)-MAX(0.3*(U1457-134-431),0),0)</f>
        <v>790</v>
      </c>
      <c r="AC1457" s="136">
        <f>ROUND((V1457+Z1457)-MAX(0.3*(V1457-143-431),0),0)</f>
        <v>977</v>
      </c>
      <c r="AD1457" s="203">
        <v>3305.75</v>
      </c>
      <c r="AE1457" s="136">
        <v>637</v>
      </c>
      <c r="AF1457" s="136">
        <v>7</v>
      </c>
      <c r="AG1457" s="136">
        <f>SUM(AE1457+AF1457)</f>
        <v>644</v>
      </c>
      <c r="AH1457" s="136">
        <f>ROUND((AG1457+W1457)-MAX(0.3*(AG1457-134-431),0),0)</f>
        <v>782</v>
      </c>
      <c r="AI1457" s="137">
        <v>188</v>
      </c>
      <c r="AJ1457" s="204">
        <v>10.6</v>
      </c>
      <c r="AK1457" s="136">
        <v>0</v>
      </c>
      <c r="AL1457" s="136"/>
      <c r="AM1457" s="136"/>
      <c r="AN1457" s="6"/>
      <c r="AO1457" s="136"/>
      <c r="AP1457" s="136"/>
      <c r="AQ1457" s="6"/>
      <c r="AR1457" s="149">
        <v>7.6499999999999999E-2</v>
      </c>
      <c r="AS1457" s="149">
        <v>0.34</v>
      </c>
      <c r="AT1457" s="149">
        <v>0.4</v>
      </c>
      <c r="AU1457" s="149">
        <v>0.4</v>
      </c>
      <c r="AV1457" s="136">
        <v>438</v>
      </c>
      <c r="AW1457" s="136">
        <v>2917</v>
      </c>
      <c r="AX1457" s="136">
        <v>4824</v>
      </c>
      <c r="AY1457" s="136">
        <v>4824</v>
      </c>
      <c r="AZ1457" s="149">
        <v>7.6499999999999999E-2</v>
      </c>
      <c r="BA1457" s="149">
        <v>0.1598</v>
      </c>
      <c r="BB1457" s="149">
        <v>0.21060000000000001</v>
      </c>
      <c r="BC1457" s="149">
        <v>0.21060000000000001</v>
      </c>
      <c r="BD1457" s="138">
        <v>0.1</v>
      </c>
      <c r="BE1457" s="138"/>
      <c r="BF1457" s="138"/>
      <c r="BG1457" s="136">
        <v>1</v>
      </c>
      <c r="BH1457" s="6">
        <v>6.55</v>
      </c>
      <c r="BI1457" s="6">
        <v>6.55</v>
      </c>
      <c r="BJ1457" s="136">
        <v>23727</v>
      </c>
      <c r="BK1457" s="136">
        <v>2000</v>
      </c>
      <c r="BL1457" s="136">
        <v>233</v>
      </c>
      <c r="BM1457" s="136">
        <v>21494</v>
      </c>
      <c r="BN1457" s="238">
        <v>207959</v>
      </c>
      <c r="BO1457" s="136">
        <v>44507</v>
      </c>
      <c r="BP1457" s="136">
        <v>77396.4568</v>
      </c>
      <c r="BQ1457" s="136">
        <v>25545.279500000001</v>
      </c>
      <c r="BR1457" s="136">
        <v>239956</v>
      </c>
      <c r="BS1457" s="136">
        <v>32138.023700000002</v>
      </c>
      <c r="BT1457" s="136">
        <v>6026.1445999999996</v>
      </c>
      <c r="BU1457" s="136">
        <v>54915</v>
      </c>
    </row>
    <row r="1458" spans="1:73">
      <c r="A1458" s="4" t="s">
        <v>99</v>
      </c>
      <c r="B1458" s="137">
        <v>29</v>
      </c>
      <c r="C1458" s="137">
        <v>2008</v>
      </c>
      <c r="D1458" s="190">
        <v>2653630</v>
      </c>
      <c r="E1458" s="141">
        <v>1272187</v>
      </c>
      <c r="F1458" s="141">
        <v>91387</v>
      </c>
      <c r="G1458" s="191">
        <v>6.7</v>
      </c>
      <c r="H1458" s="211">
        <v>24.562639999999998</v>
      </c>
      <c r="I1458" s="211">
        <v>17.066839999999999</v>
      </c>
      <c r="J1458" s="211">
        <v>4.9288720000000001</v>
      </c>
      <c r="K1458" s="145">
        <v>130043</v>
      </c>
      <c r="L1458" s="198">
        <v>78</v>
      </c>
      <c r="M1458" s="199">
        <v>11</v>
      </c>
      <c r="N1458" s="140">
        <v>103001444</v>
      </c>
      <c r="O1458" s="145">
        <v>36226</v>
      </c>
      <c r="P1458" s="145">
        <v>18264</v>
      </c>
      <c r="Q1458" s="145">
        <v>7193</v>
      </c>
      <c r="R1458" s="145">
        <v>144494</v>
      </c>
      <c r="S1458" s="145">
        <v>67380</v>
      </c>
      <c r="T1458" s="145">
        <v>318</v>
      </c>
      <c r="U1458" s="145">
        <v>383</v>
      </c>
      <c r="V1458" s="145">
        <v>448</v>
      </c>
      <c r="W1458" s="145">
        <v>162</v>
      </c>
      <c r="X1458" s="145">
        <v>298</v>
      </c>
      <c r="Y1458" s="145">
        <v>426</v>
      </c>
      <c r="Z1458" s="145">
        <v>542</v>
      </c>
      <c r="AA1458" s="136">
        <f>ROUND((T1458+X1458)-MAX(0.3*(T1458-134-431),0),0)</f>
        <v>616</v>
      </c>
      <c r="AB1458" s="136">
        <f>ROUND((U1458+Y1458)-MAX(0.3*(U1458-134-431),0),0)</f>
        <v>809</v>
      </c>
      <c r="AC1458" s="136">
        <f>ROUND((V1458+Z1458)-MAX(0.3*(V1458-143-431),0),0)</f>
        <v>990</v>
      </c>
      <c r="AD1458" s="203">
        <v>3261.9166666666665</v>
      </c>
      <c r="AE1458" s="136">
        <v>637</v>
      </c>
      <c r="AF1458" s="136">
        <v>36</v>
      </c>
      <c r="AG1458" s="136">
        <f>SUM(AE1458+AF1458)</f>
        <v>673</v>
      </c>
      <c r="AH1458" s="136">
        <f>ROUND((AG1458+W1458)-MAX(0.3*(AG1458-134-431),0),0)</f>
        <v>803</v>
      </c>
      <c r="AI1458" s="137">
        <v>278</v>
      </c>
      <c r="AJ1458" s="204">
        <v>10.8</v>
      </c>
      <c r="AK1458" s="136">
        <v>0</v>
      </c>
      <c r="AL1458" s="136">
        <v>27</v>
      </c>
      <c r="AM1458" s="136">
        <v>15</v>
      </c>
      <c r="AN1458" s="6">
        <f>ROUND(AL1458/(AL1458+AM1458),2)</f>
        <v>0.64</v>
      </c>
      <c r="AO1458" s="136">
        <v>10</v>
      </c>
      <c r="AP1458" s="136">
        <v>11</v>
      </c>
      <c r="AQ1458" s="6">
        <f>ROUND(AO1458/(AO1458+AP1458),2)</f>
        <v>0.48</v>
      </c>
      <c r="AR1458" s="149">
        <v>7.6499999999999999E-2</v>
      </c>
      <c r="AS1458" s="149">
        <v>0.34</v>
      </c>
      <c r="AT1458" s="149">
        <v>0.4</v>
      </c>
      <c r="AU1458" s="149">
        <v>0.4</v>
      </c>
      <c r="AV1458" s="136">
        <v>438</v>
      </c>
      <c r="AW1458" s="136">
        <v>2917</v>
      </c>
      <c r="AX1458" s="136">
        <v>4824</v>
      </c>
      <c r="AY1458" s="136">
        <v>4824</v>
      </c>
      <c r="AZ1458" s="149">
        <v>7.6499999999999999E-2</v>
      </c>
      <c r="BA1458" s="149">
        <v>0.1598</v>
      </c>
      <c r="BB1458" s="149">
        <v>0.21060000000000001</v>
      </c>
      <c r="BC1458" s="149">
        <v>0.21060000000000001</v>
      </c>
      <c r="BD1458" s="138">
        <v>0</v>
      </c>
      <c r="BE1458" s="138"/>
      <c r="BF1458" s="138"/>
      <c r="BG1458" s="136">
        <v>0</v>
      </c>
      <c r="BH1458" s="6">
        <v>6.55</v>
      </c>
      <c r="BI1458" s="6">
        <v>6.85</v>
      </c>
      <c r="BJ1458" s="136">
        <v>36679</v>
      </c>
      <c r="BK1458" s="136">
        <v>9375</v>
      </c>
      <c r="BL1458" s="136">
        <v>657</v>
      </c>
      <c r="BM1458" s="136">
        <v>26647</v>
      </c>
      <c r="BN1458" s="238">
        <v>189597</v>
      </c>
      <c r="BO1458" s="136">
        <v>60973</v>
      </c>
      <c r="BP1458" s="136">
        <v>101280.0077</v>
      </c>
      <c r="BQ1458" s="136">
        <v>24907.733499999998</v>
      </c>
      <c r="BR1458" s="136">
        <v>195747</v>
      </c>
      <c r="BS1458" s="136">
        <v>41377.317600000002</v>
      </c>
      <c r="BT1458" s="136">
        <v>7027.4029</v>
      </c>
      <c r="BU1458" s="136">
        <v>61518</v>
      </c>
    </row>
    <row r="1459" spans="1:73">
      <c r="A1459" s="4" t="s">
        <v>100</v>
      </c>
      <c r="B1459" s="137">
        <v>30</v>
      </c>
      <c r="C1459" s="137">
        <v>2008</v>
      </c>
      <c r="D1459" s="190">
        <v>1315906</v>
      </c>
      <c r="E1459" s="141">
        <v>714104</v>
      </c>
      <c r="F1459" s="141">
        <v>28677</v>
      </c>
      <c r="G1459" s="191">
        <v>3.9</v>
      </c>
      <c r="H1459" s="211">
        <v>17.052779999999998</v>
      </c>
      <c r="I1459" s="211">
        <v>9.5721769999999999</v>
      </c>
      <c r="J1459" s="211">
        <v>4.1739949999999997</v>
      </c>
      <c r="K1459" s="145">
        <v>59709</v>
      </c>
      <c r="L1459" s="198">
        <v>4</v>
      </c>
      <c r="M1459" s="199">
        <v>1.2</v>
      </c>
      <c r="N1459" s="140">
        <v>61011388</v>
      </c>
      <c r="O1459" s="145">
        <v>18032</v>
      </c>
      <c r="P1459" s="145">
        <v>9070</v>
      </c>
      <c r="Q1459" s="145">
        <v>4433</v>
      </c>
      <c r="R1459" s="145">
        <v>63583</v>
      </c>
      <c r="S1459" s="145">
        <v>31244</v>
      </c>
      <c r="T1459" s="145">
        <v>556</v>
      </c>
      <c r="U1459" s="145">
        <v>625</v>
      </c>
      <c r="V1459" s="145">
        <v>688</v>
      </c>
      <c r="W1459" s="145">
        <v>162</v>
      </c>
      <c r="X1459" s="145">
        <v>298</v>
      </c>
      <c r="Y1459" s="145">
        <v>426</v>
      </c>
      <c r="Z1459" s="145">
        <v>542</v>
      </c>
      <c r="AA1459" s="136">
        <f>ROUND((T1459+X1459)-MAX(0.3*(T1459-134-431),0),0)</f>
        <v>854</v>
      </c>
      <c r="AB1459" s="136">
        <f>ROUND((U1459+Y1459)-MAX(0.3*(U1459-134-431),0),0)</f>
        <v>1033</v>
      </c>
      <c r="AC1459" s="136">
        <f>ROUND((V1459+Z1459)-MAX(0.3*(V1459-143-431),0),0)</f>
        <v>1196</v>
      </c>
      <c r="AD1459" s="203">
        <v>2136.3333333333335</v>
      </c>
      <c r="AE1459" s="136">
        <v>637</v>
      </c>
      <c r="AF1459" s="136">
        <v>61</v>
      </c>
      <c r="AG1459" s="136">
        <f>SUM(AE1459+AF1459)</f>
        <v>698</v>
      </c>
      <c r="AH1459" s="136">
        <f>ROUND((AG1459+W1459)-MAX(0.3*(AG1459-134-431),0),0)</f>
        <v>820</v>
      </c>
      <c r="AI1459" s="137">
        <v>91</v>
      </c>
      <c r="AJ1459" s="204">
        <v>7</v>
      </c>
      <c r="AK1459" s="136">
        <v>1</v>
      </c>
      <c r="AL1459" s="136">
        <v>231</v>
      </c>
      <c r="AM1459" s="136">
        <v>158</v>
      </c>
      <c r="AN1459" s="6">
        <f>ROUND(AL1459/(AL1459+AM1459),2)</f>
        <v>0.59</v>
      </c>
      <c r="AO1459" s="136">
        <v>14</v>
      </c>
      <c r="AP1459" s="136">
        <v>10</v>
      </c>
      <c r="AQ1459" s="6">
        <f>ROUND(AO1459/(AO1459+AP1459),2)</f>
        <v>0.57999999999999996</v>
      </c>
      <c r="AR1459" s="149">
        <v>7.6499999999999999E-2</v>
      </c>
      <c r="AS1459" s="149">
        <v>0.34</v>
      </c>
      <c r="AT1459" s="149">
        <v>0.4</v>
      </c>
      <c r="AU1459" s="149">
        <v>0.4</v>
      </c>
      <c r="AV1459" s="136">
        <v>438</v>
      </c>
      <c r="AW1459" s="136">
        <v>2917</v>
      </c>
      <c r="AX1459" s="136">
        <v>4824</v>
      </c>
      <c r="AY1459" s="136">
        <v>4824</v>
      </c>
      <c r="AZ1459" s="149">
        <v>7.6499999999999999E-2</v>
      </c>
      <c r="BA1459" s="149">
        <v>0.1598</v>
      </c>
      <c r="BB1459" s="149">
        <v>0.21060000000000001</v>
      </c>
      <c r="BC1459" s="149">
        <v>0.21060000000000001</v>
      </c>
      <c r="BD1459" s="138">
        <v>0</v>
      </c>
      <c r="BE1459" s="138"/>
      <c r="BF1459" s="138"/>
      <c r="BG1459" s="136">
        <v>0</v>
      </c>
      <c r="BH1459" s="6">
        <v>6.55</v>
      </c>
      <c r="BI1459" s="6">
        <v>6.55</v>
      </c>
      <c r="BJ1459" s="136">
        <v>15811</v>
      </c>
      <c r="BK1459" s="136">
        <v>871</v>
      </c>
      <c r="BL1459" s="136">
        <v>156</v>
      </c>
      <c r="BM1459" s="136">
        <v>14784</v>
      </c>
      <c r="BN1459" s="238">
        <v>117316</v>
      </c>
      <c r="BO1459" s="136">
        <v>17905</v>
      </c>
      <c r="BP1459" s="136">
        <v>25622.497599999999</v>
      </c>
      <c r="BQ1459" s="136">
        <v>8498.1031999999996</v>
      </c>
      <c r="BR1459" s="136">
        <v>112861</v>
      </c>
      <c r="BS1459" s="136">
        <v>10228.6823</v>
      </c>
      <c r="BT1459" s="136">
        <v>1764.4498000000001</v>
      </c>
      <c r="BU1459" s="136">
        <v>21068</v>
      </c>
    </row>
    <row r="1460" spans="1:73">
      <c r="A1460" s="4" t="s">
        <v>101</v>
      </c>
      <c r="B1460" s="137">
        <v>31</v>
      </c>
      <c r="C1460" s="137">
        <v>2008</v>
      </c>
      <c r="D1460" s="190">
        <v>8711090</v>
      </c>
      <c r="E1460" s="141">
        <v>4263965</v>
      </c>
      <c r="F1460" s="141">
        <v>240467</v>
      </c>
      <c r="G1460" s="191">
        <v>5.3</v>
      </c>
      <c r="H1460" s="211">
        <v>20.66432</v>
      </c>
      <c r="I1460" s="211">
        <v>13.4353</v>
      </c>
      <c r="J1460" s="211">
        <v>4.242642</v>
      </c>
      <c r="K1460" s="145">
        <v>498828</v>
      </c>
      <c r="L1460" s="198">
        <v>134</v>
      </c>
      <c r="M1460" s="199">
        <v>6.3</v>
      </c>
      <c r="N1460" s="140">
        <v>455850397</v>
      </c>
      <c r="O1460" s="145">
        <v>362487</v>
      </c>
      <c r="P1460" s="145">
        <v>79565</v>
      </c>
      <c r="Q1460" s="145">
        <v>33468</v>
      </c>
      <c r="R1460" s="145">
        <v>437860</v>
      </c>
      <c r="S1460" s="145">
        <v>210867</v>
      </c>
      <c r="T1460" s="145">
        <v>322</v>
      </c>
      <c r="U1460" s="145">
        <v>424</v>
      </c>
      <c r="V1460" s="145">
        <v>488</v>
      </c>
      <c r="W1460" s="145">
        <v>162</v>
      </c>
      <c r="X1460" s="145">
        <v>298</v>
      </c>
      <c r="Y1460" s="145">
        <v>426</v>
      </c>
      <c r="Z1460" s="145">
        <v>542</v>
      </c>
      <c r="AA1460" s="136">
        <f>ROUND((T1460+X1460)-MAX(0.3*(T1460-134-431),0),0)</f>
        <v>620</v>
      </c>
      <c r="AB1460" s="136">
        <f>ROUND((U1460+Y1460)-MAX(0.3*(U1460-134-431),0),0)</f>
        <v>850</v>
      </c>
      <c r="AC1460" s="136">
        <f>ROUND((V1460+Z1460)-MAX(0.3*(V1460-143-431),0),0)</f>
        <v>1030</v>
      </c>
      <c r="AD1460" s="203">
        <v>10333</v>
      </c>
      <c r="AE1460" s="136">
        <v>637</v>
      </c>
      <c r="AF1460" s="136">
        <v>31</v>
      </c>
      <c r="AG1460" s="136">
        <f>SUM(AE1460+AF1460)</f>
        <v>668</v>
      </c>
      <c r="AH1460" s="136">
        <f>ROUND((AG1460+W1460)-MAX(0.3*(AG1460-134-431),0),0)</f>
        <v>799</v>
      </c>
      <c r="AI1460" s="137">
        <v>787</v>
      </c>
      <c r="AJ1460" s="204">
        <v>9.1999999999999993</v>
      </c>
      <c r="AK1460" s="136">
        <v>1</v>
      </c>
      <c r="AL1460" s="136">
        <v>48</v>
      </c>
      <c r="AM1460" s="136">
        <v>32</v>
      </c>
      <c r="AN1460" s="6">
        <f>ROUND(AL1460/(AL1460+AM1460),2)</f>
        <v>0.6</v>
      </c>
      <c r="AO1460" s="136">
        <v>23</v>
      </c>
      <c r="AP1460" s="136">
        <v>17</v>
      </c>
      <c r="AQ1460" s="6">
        <f>ROUND(AO1460/(AO1460+AP1460),2)</f>
        <v>0.57999999999999996</v>
      </c>
      <c r="AR1460" s="149">
        <v>7.6499999999999999E-2</v>
      </c>
      <c r="AS1460" s="149">
        <v>0.34</v>
      </c>
      <c r="AT1460" s="149">
        <v>0.4</v>
      </c>
      <c r="AU1460" s="149">
        <v>0.4</v>
      </c>
      <c r="AV1460" s="136">
        <v>438</v>
      </c>
      <c r="AW1460" s="136">
        <v>2917</v>
      </c>
      <c r="AX1460" s="136">
        <v>4824</v>
      </c>
      <c r="AY1460" s="136">
        <v>4824</v>
      </c>
      <c r="AZ1460" s="149">
        <v>7.6499999999999999E-2</v>
      </c>
      <c r="BA1460" s="149">
        <v>0.1598</v>
      </c>
      <c r="BB1460" s="149">
        <v>0.21060000000000001</v>
      </c>
      <c r="BC1460" s="149">
        <v>0.21060000000000001</v>
      </c>
      <c r="BD1460" s="138">
        <v>0.22500000000000001</v>
      </c>
      <c r="BE1460" s="138"/>
      <c r="BF1460" s="138"/>
      <c r="BG1460" s="136">
        <v>1</v>
      </c>
      <c r="BH1460" s="6">
        <v>6.55</v>
      </c>
      <c r="BI1460" s="6">
        <v>7.15</v>
      </c>
      <c r="BJ1460" s="136">
        <v>159751</v>
      </c>
      <c r="BK1460" s="136">
        <v>34010</v>
      </c>
      <c r="BL1460" s="136">
        <v>897</v>
      </c>
      <c r="BM1460" s="136">
        <v>124844</v>
      </c>
      <c r="BN1460" s="238">
        <v>936492</v>
      </c>
      <c r="BO1460" s="136">
        <v>159064</v>
      </c>
      <c r="BP1460" s="136">
        <v>278806.71679999999</v>
      </c>
      <c r="BQ1460" s="136">
        <v>62454.448499999999</v>
      </c>
      <c r="BR1460" s="136">
        <v>669759</v>
      </c>
      <c r="BS1460" s="136">
        <v>110101.7262</v>
      </c>
      <c r="BT1460" s="136">
        <v>14978.877200000001</v>
      </c>
      <c r="BU1460" s="136">
        <v>155224</v>
      </c>
    </row>
    <row r="1461" spans="1:73">
      <c r="A1461" s="4" t="s">
        <v>102</v>
      </c>
      <c r="B1461" s="137">
        <v>32</v>
      </c>
      <c r="C1461" s="137">
        <v>2008</v>
      </c>
      <c r="D1461" s="190">
        <v>2010662</v>
      </c>
      <c r="E1461" s="141">
        <v>902411</v>
      </c>
      <c r="F1461" s="141">
        <v>42137</v>
      </c>
      <c r="G1461" s="191">
        <v>4.5</v>
      </c>
      <c r="H1461" s="211">
        <v>33.259799999999998</v>
      </c>
      <c r="I1461" s="211">
        <v>17.506740000000001</v>
      </c>
      <c r="J1461" s="211">
        <v>6.3116070000000004</v>
      </c>
      <c r="K1461" s="145">
        <v>84460</v>
      </c>
      <c r="L1461" s="198">
        <v>57</v>
      </c>
      <c r="M1461" s="199">
        <v>10.6</v>
      </c>
      <c r="N1461" s="140">
        <v>67250834</v>
      </c>
      <c r="O1461" s="145">
        <v>54887</v>
      </c>
      <c r="P1461" s="145">
        <v>34313</v>
      </c>
      <c r="Q1461" s="145">
        <v>12983</v>
      </c>
      <c r="R1461" s="145">
        <v>239959</v>
      </c>
      <c r="S1461" s="145">
        <v>95769</v>
      </c>
      <c r="T1461" s="145">
        <v>357</v>
      </c>
      <c r="U1461" s="145">
        <v>447</v>
      </c>
      <c r="V1461" s="145">
        <v>539</v>
      </c>
      <c r="W1461" s="145">
        <v>162</v>
      </c>
      <c r="X1461" s="145">
        <v>298</v>
      </c>
      <c r="Y1461" s="145">
        <v>426</v>
      </c>
      <c r="Z1461" s="145">
        <v>542</v>
      </c>
      <c r="AA1461" s="136">
        <f>ROUND((T1461+X1461)-MAX(0.3*(T1461-134-431),0),0)</f>
        <v>655</v>
      </c>
      <c r="AB1461" s="136">
        <f>ROUND((U1461+Y1461)-MAX(0.3*(U1461-134-431),0),0)</f>
        <v>873</v>
      </c>
      <c r="AC1461" s="136">
        <f>ROUND((V1461+Z1461)-MAX(0.3*(V1461-143-431),0),0)</f>
        <v>1081</v>
      </c>
      <c r="AD1461" s="203">
        <v>5339.083333333333</v>
      </c>
      <c r="AE1461" s="136">
        <v>637</v>
      </c>
      <c r="AF1461" s="136">
        <v>0</v>
      </c>
      <c r="AG1461" s="136">
        <f>SUM(AE1461+AF1461)</f>
        <v>637</v>
      </c>
      <c r="AH1461" s="136">
        <f>ROUND((AG1461+W1461)-MAX(0.3*(AG1461-134-431),0),0)</f>
        <v>777</v>
      </c>
      <c r="AI1461" s="137">
        <v>381</v>
      </c>
      <c r="AJ1461" s="204">
        <v>19.3</v>
      </c>
      <c r="AK1461" s="136">
        <v>1</v>
      </c>
      <c r="AL1461" s="136">
        <v>42</v>
      </c>
      <c r="AM1461" s="136">
        <v>28</v>
      </c>
      <c r="AN1461" s="6">
        <f>ROUND(AL1461/(AL1461+AM1461),2)</f>
        <v>0.6</v>
      </c>
      <c r="AO1461" s="136">
        <v>24</v>
      </c>
      <c r="AP1461" s="136">
        <v>18</v>
      </c>
      <c r="AQ1461" s="6">
        <f>ROUND(AO1461/(AO1461+AP1461),2)</f>
        <v>0.56999999999999995</v>
      </c>
      <c r="AR1461" s="149">
        <v>7.6499999999999999E-2</v>
      </c>
      <c r="AS1461" s="149">
        <v>0.34</v>
      </c>
      <c r="AT1461" s="149">
        <v>0.4</v>
      </c>
      <c r="AU1461" s="149">
        <v>0.4</v>
      </c>
      <c r="AV1461" s="136">
        <v>438</v>
      </c>
      <c r="AW1461" s="136">
        <v>2917</v>
      </c>
      <c r="AX1461" s="136">
        <v>4824</v>
      </c>
      <c r="AY1461" s="136">
        <v>4824</v>
      </c>
      <c r="AZ1461" s="149">
        <v>7.6499999999999999E-2</v>
      </c>
      <c r="BA1461" s="149">
        <v>0.1598</v>
      </c>
      <c r="BB1461" s="149">
        <v>0.21060000000000001</v>
      </c>
      <c r="BC1461" s="149">
        <v>0.21060000000000001</v>
      </c>
      <c r="BD1461" s="138">
        <v>0.1</v>
      </c>
      <c r="BE1461" s="138"/>
      <c r="BF1461" s="138"/>
      <c r="BG1461" s="136">
        <v>1</v>
      </c>
      <c r="BH1461" s="6">
        <v>6.55</v>
      </c>
      <c r="BI1461" s="6">
        <v>6.5</v>
      </c>
      <c r="BJ1461" s="136">
        <v>57605</v>
      </c>
      <c r="BK1461" s="136">
        <v>8322</v>
      </c>
      <c r="BL1461" s="136">
        <v>458</v>
      </c>
      <c r="BM1461" s="136">
        <v>48825</v>
      </c>
      <c r="BN1461" s="238">
        <v>474827</v>
      </c>
      <c r="BO1461" s="136">
        <v>67900</v>
      </c>
      <c r="BP1461" s="136">
        <v>135160.3371</v>
      </c>
      <c r="BQ1461" s="136">
        <v>23848.658299999999</v>
      </c>
      <c r="BR1461" s="136">
        <v>217092</v>
      </c>
      <c r="BS1461" s="136">
        <v>87537.685200000007</v>
      </c>
      <c r="BT1461" s="136">
        <v>12604.5401</v>
      </c>
      <c r="BU1461" s="136">
        <v>124403</v>
      </c>
    </row>
    <row r="1462" spans="1:73">
      <c r="A1462" s="4" t="s">
        <v>103</v>
      </c>
      <c r="B1462" s="137">
        <v>33</v>
      </c>
      <c r="C1462" s="137">
        <v>2008</v>
      </c>
      <c r="D1462" s="190">
        <v>19212436</v>
      </c>
      <c r="E1462" s="141">
        <v>9139080</v>
      </c>
      <c r="F1462" s="141">
        <v>525693</v>
      </c>
      <c r="G1462" s="191">
        <v>5.4</v>
      </c>
      <c r="H1462" s="211">
        <v>23.52591</v>
      </c>
      <c r="I1462" s="211">
        <v>14.75334</v>
      </c>
      <c r="J1462" s="211">
        <v>5.9502050000000004</v>
      </c>
      <c r="K1462" s="145">
        <v>1126960</v>
      </c>
      <c r="L1462" s="198">
        <v>195</v>
      </c>
      <c r="M1462" s="199">
        <v>4.2</v>
      </c>
      <c r="N1462" s="140">
        <v>927888435</v>
      </c>
      <c r="O1462" s="145">
        <v>2024615</v>
      </c>
      <c r="P1462" s="145">
        <v>257575</v>
      </c>
      <c r="Q1462" s="145">
        <v>117034</v>
      </c>
      <c r="R1462" s="145">
        <v>1952991</v>
      </c>
      <c r="S1462" s="145">
        <v>1036676</v>
      </c>
      <c r="T1462" s="145">
        <v>501.5</v>
      </c>
      <c r="U1462" s="145">
        <v>691</v>
      </c>
      <c r="V1462" s="145">
        <v>825.7</v>
      </c>
      <c r="W1462" s="145">
        <v>162</v>
      </c>
      <c r="X1462" s="145">
        <v>298</v>
      </c>
      <c r="Y1462" s="145">
        <v>426</v>
      </c>
      <c r="Z1462" s="145">
        <v>542</v>
      </c>
      <c r="AA1462" s="136">
        <f>ROUND((T1462+X1462)-MAX(0.3*(T1462-134-431),0),0)</f>
        <v>800</v>
      </c>
      <c r="AB1462" s="136">
        <f>ROUND((U1462+Y1462)-MAX(0.3*(U1462-134-431),0),0)</f>
        <v>1079</v>
      </c>
      <c r="AC1462" s="136">
        <f>ROUND((V1462+Z1462)-MAX(0.3*(V1462-143-431),0),0)</f>
        <v>1292</v>
      </c>
      <c r="AD1462" s="203">
        <v>58415.583333333336</v>
      </c>
      <c r="AE1462" s="136">
        <v>637</v>
      </c>
      <c r="AF1462" s="136">
        <v>87</v>
      </c>
      <c r="AG1462" s="136">
        <f>SUM(AE1462+AF1462)</f>
        <v>724</v>
      </c>
      <c r="AH1462" s="136">
        <f>ROUND((AG1462+W1462)-MAX(0.3*(AG1462-134-431),0),0)</f>
        <v>838</v>
      </c>
      <c r="AI1462" s="137">
        <v>2734</v>
      </c>
      <c r="AJ1462" s="204">
        <v>14.2</v>
      </c>
      <c r="AK1462" s="136">
        <v>1</v>
      </c>
      <c r="AL1462" s="136">
        <v>104</v>
      </c>
      <c r="AM1462" s="136">
        <v>42</v>
      </c>
      <c r="AN1462" s="6">
        <f>ROUND(AL1462/(AL1462+AM1462),2)</f>
        <v>0.71</v>
      </c>
      <c r="AO1462" s="136">
        <v>29</v>
      </c>
      <c r="AP1462" s="136">
        <v>31</v>
      </c>
      <c r="AQ1462" s="6">
        <f>ROUND(AO1462/(AO1462+AP1462),2)</f>
        <v>0.48</v>
      </c>
      <c r="AR1462" s="149">
        <v>7.6499999999999999E-2</v>
      </c>
      <c r="AS1462" s="149">
        <v>0.34</v>
      </c>
      <c r="AT1462" s="149">
        <v>0.4</v>
      </c>
      <c r="AU1462" s="149">
        <v>0.4</v>
      </c>
      <c r="AV1462" s="136">
        <v>438</v>
      </c>
      <c r="AW1462" s="136">
        <v>2917</v>
      </c>
      <c r="AX1462" s="136">
        <v>4824</v>
      </c>
      <c r="AY1462" s="136">
        <v>4824</v>
      </c>
      <c r="AZ1462" s="149">
        <v>7.6499999999999999E-2</v>
      </c>
      <c r="BA1462" s="149">
        <v>0.1598</v>
      </c>
      <c r="BB1462" s="149">
        <v>0.21060000000000001</v>
      </c>
      <c r="BC1462" s="149">
        <v>0.21060000000000001</v>
      </c>
      <c r="BD1462" s="138">
        <v>0.3</v>
      </c>
      <c r="BE1462" s="138"/>
      <c r="BF1462" s="138"/>
      <c r="BG1462" s="136">
        <v>1</v>
      </c>
      <c r="BH1462" s="6">
        <v>6.55</v>
      </c>
      <c r="BI1462" s="6">
        <v>7.15</v>
      </c>
      <c r="BJ1462" s="136">
        <v>658265</v>
      </c>
      <c r="BK1462" s="136">
        <v>134147</v>
      </c>
      <c r="BL1462" s="136">
        <v>2901</v>
      </c>
      <c r="BM1462" s="136">
        <v>521217</v>
      </c>
      <c r="BN1462" s="238">
        <v>4087502</v>
      </c>
      <c r="BO1462" s="136">
        <v>497327</v>
      </c>
      <c r="BP1462" s="136">
        <v>965630.97719999996</v>
      </c>
      <c r="BQ1462" s="136">
        <v>178593.7721</v>
      </c>
      <c r="BR1462" s="136">
        <v>1817651</v>
      </c>
      <c r="BS1462" s="136">
        <v>393913.48509999999</v>
      </c>
      <c r="BT1462" s="136">
        <v>53880.557000000001</v>
      </c>
      <c r="BU1462" s="136">
        <v>555570</v>
      </c>
    </row>
    <row r="1463" spans="1:73">
      <c r="A1463" s="4" t="s">
        <v>104</v>
      </c>
      <c r="B1463" s="137">
        <v>34</v>
      </c>
      <c r="C1463" s="137">
        <v>2008</v>
      </c>
      <c r="D1463" s="190">
        <v>9309449</v>
      </c>
      <c r="E1463" s="141">
        <v>4281713</v>
      </c>
      <c r="F1463" s="141">
        <v>278346</v>
      </c>
      <c r="G1463" s="191">
        <v>6.1</v>
      </c>
      <c r="H1463" s="211">
        <v>26.55331</v>
      </c>
      <c r="I1463" s="211">
        <v>15.329660000000001</v>
      </c>
      <c r="J1463" s="211">
        <v>4.5956679999999999</v>
      </c>
      <c r="K1463" s="145">
        <v>407008</v>
      </c>
      <c r="L1463" s="198">
        <v>157</v>
      </c>
      <c r="M1463" s="199">
        <v>6.5</v>
      </c>
      <c r="N1463" s="140">
        <v>351987808</v>
      </c>
      <c r="O1463" s="145">
        <v>107088</v>
      </c>
      <c r="P1463" s="145">
        <v>45322</v>
      </c>
      <c r="Q1463" s="145">
        <v>24124</v>
      </c>
      <c r="R1463" s="145">
        <v>946978</v>
      </c>
      <c r="S1463" s="145">
        <v>419127</v>
      </c>
      <c r="T1463" s="145">
        <v>236</v>
      </c>
      <c r="U1463" s="145">
        <v>272</v>
      </c>
      <c r="V1463" s="145">
        <v>297</v>
      </c>
      <c r="W1463" s="145">
        <v>162</v>
      </c>
      <c r="X1463" s="145">
        <v>298</v>
      </c>
      <c r="Y1463" s="145">
        <v>426</v>
      </c>
      <c r="Z1463" s="145">
        <v>542</v>
      </c>
      <c r="AA1463" s="136">
        <f>ROUND((T1463+X1463)-MAX(0.3*(T1463-134-431),0),0)</f>
        <v>534</v>
      </c>
      <c r="AB1463" s="136">
        <f>ROUND((U1463+Y1463)-MAX(0.3*(U1463-134-431),0),0)</f>
        <v>698</v>
      </c>
      <c r="AC1463" s="136">
        <f>ROUND((V1463+Z1463)-MAX(0.3*(V1463-143-431),0),0)</f>
        <v>839</v>
      </c>
      <c r="AD1463" s="203">
        <v>16841</v>
      </c>
      <c r="AE1463" s="136">
        <v>637</v>
      </c>
      <c r="AF1463" s="136">
        <v>0</v>
      </c>
      <c r="AG1463" s="136">
        <f>SUM(AE1463+AF1463)</f>
        <v>637</v>
      </c>
      <c r="AH1463" s="136">
        <f>ROUND((AG1463+W1463)-MAX(0.3*(AG1463-134-431),0),0)</f>
        <v>777</v>
      </c>
      <c r="AI1463" s="137">
        <v>1285</v>
      </c>
      <c r="AJ1463" s="204">
        <v>13.9</v>
      </c>
      <c r="AK1463" s="136">
        <v>1</v>
      </c>
      <c r="AL1463" s="136">
        <v>68</v>
      </c>
      <c r="AM1463" s="136">
        <v>52</v>
      </c>
      <c r="AN1463" s="6">
        <f>ROUND(AL1463/(AL1463+AM1463),2)</f>
        <v>0.56999999999999995</v>
      </c>
      <c r="AO1463" s="136">
        <v>31</v>
      </c>
      <c r="AP1463" s="136">
        <v>19</v>
      </c>
      <c r="AQ1463" s="6">
        <f>ROUND(AO1463/(AO1463+AP1463),2)</f>
        <v>0.62</v>
      </c>
      <c r="AR1463" s="149">
        <v>7.6499999999999999E-2</v>
      </c>
      <c r="AS1463" s="149">
        <v>0.34</v>
      </c>
      <c r="AT1463" s="149">
        <v>0.4</v>
      </c>
      <c r="AU1463" s="149">
        <v>0.4</v>
      </c>
      <c r="AV1463" s="136">
        <v>438</v>
      </c>
      <c r="AW1463" s="136">
        <v>2917</v>
      </c>
      <c r="AX1463" s="136">
        <v>4824</v>
      </c>
      <c r="AY1463" s="136">
        <v>4824</v>
      </c>
      <c r="AZ1463" s="149">
        <v>7.6499999999999999E-2</v>
      </c>
      <c r="BA1463" s="149">
        <v>0.1598</v>
      </c>
      <c r="BB1463" s="149">
        <v>0.21060000000000001</v>
      </c>
      <c r="BC1463" s="149">
        <v>0.21060000000000001</v>
      </c>
      <c r="BD1463" s="138">
        <v>3.5000000000000003E-2</v>
      </c>
      <c r="BE1463" s="138"/>
      <c r="BF1463" s="138"/>
      <c r="BG1463" s="136">
        <v>1</v>
      </c>
      <c r="BH1463" s="6">
        <v>6.55</v>
      </c>
      <c r="BI1463" s="6">
        <v>6.55</v>
      </c>
      <c r="BJ1463" s="136">
        <v>208409</v>
      </c>
      <c r="BK1463" s="136">
        <v>22315</v>
      </c>
      <c r="BL1463" s="136">
        <v>1702</v>
      </c>
      <c r="BM1463" s="136">
        <v>184392</v>
      </c>
      <c r="BN1463" s="238">
        <v>1394562</v>
      </c>
      <c r="BO1463" s="136">
        <v>260433</v>
      </c>
      <c r="BP1463" s="136">
        <v>491381.16940000001</v>
      </c>
      <c r="BQ1463" s="136">
        <v>99776.993900000001</v>
      </c>
      <c r="BR1463" s="136">
        <v>965552</v>
      </c>
      <c r="BS1463" s="136">
        <v>259302.5612</v>
      </c>
      <c r="BT1463" s="136">
        <v>35884.786800000002</v>
      </c>
      <c r="BU1463" s="136">
        <v>365881</v>
      </c>
    </row>
    <row r="1464" spans="1:73">
      <c r="A1464" s="4" t="s">
        <v>105</v>
      </c>
      <c r="B1464" s="137">
        <v>35</v>
      </c>
      <c r="C1464" s="137">
        <v>2008</v>
      </c>
      <c r="D1464" s="190">
        <v>657569</v>
      </c>
      <c r="E1464" s="141">
        <v>359333</v>
      </c>
      <c r="F1464" s="141">
        <v>11692</v>
      </c>
      <c r="G1464" s="191">
        <v>3.2</v>
      </c>
      <c r="H1464" s="211">
        <v>16.153670000000002</v>
      </c>
      <c r="I1464" s="211">
        <v>8.3885889999999996</v>
      </c>
      <c r="J1464" s="211">
        <v>2.9893399999999999</v>
      </c>
      <c r="K1464" s="145">
        <v>32125</v>
      </c>
      <c r="L1464" s="198">
        <v>8</v>
      </c>
      <c r="M1464" s="199">
        <v>5.4</v>
      </c>
      <c r="N1464" s="140">
        <v>27100616</v>
      </c>
      <c r="O1464" s="145">
        <v>128093</v>
      </c>
      <c r="P1464" s="145">
        <v>5079</v>
      </c>
      <c r="Q1464" s="145">
        <v>2023</v>
      </c>
      <c r="R1464" s="145">
        <v>48412</v>
      </c>
      <c r="S1464" s="145">
        <v>21825</v>
      </c>
      <c r="T1464" s="145">
        <v>378</v>
      </c>
      <c r="U1464" s="145">
        <v>477</v>
      </c>
      <c r="V1464" s="145">
        <v>573</v>
      </c>
      <c r="W1464" s="145">
        <v>162</v>
      </c>
      <c r="X1464" s="145">
        <v>298</v>
      </c>
      <c r="Y1464" s="145">
        <v>426</v>
      </c>
      <c r="Z1464" s="145">
        <v>542</v>
      </c>
      <c r="AA1464" s="136">
        <f>ROUND((T1464+X1464)-MAX(0.3*(T1464-134-431),0),0)</f>
        <v>676</v>
      </c>
      <c r="AB1464" s="136">
        <f>ROUND((U1464+Y1464)-MAX(0.3*(U1464-134-431),0),0)</f>
        <v>903</v>
      </c>
      <c r="AC1464" s="136">
        <f>ROUND((V1464+Z1464)-MAX(0.3*(V1464-143-431),0),0)</f>
        <v>1115</v>
      </c>
      <c r="AD1464" s="203">
        <v>566.5</v>
      </c>
      <c r="AE1464" s="136">
        <v>637</v>
      </c>
      <c r="AF1464" s="136">
        <v>0</v>
      </c>
      <c r="AG1464" s="136">
        <f>SUM(AE1464+AF1464)</f>
        <v>637</v>
      </c>
      <c r="AH1464" s="136">
        <f>ROUND((AG1464+W1464)-MAX(0.3*(AG1464-134-431),0),0)</f>
        <v>777</v>
      </c>
      <c r="AI1464" s="137">
        <v>74</v>
      </c>
      <c r="AJ1464" s="204">
        <v>11.8</v>
      </c>
      <c r="AK1464" s="136">
        <v>0</v>
      </c>
      <c r="AL1464" s="136">
        <v>33</v>
      </c>
      <c r="AM1464" s="136">
        <v>61</v>
      </c>
      <c r="AN1464" s="6">
        <f>ROUND(AL1464/(AL1464+AM1464),2)</f>
        <v>0.35</v>
      </c>
      <c r="AO1464" s="136">
        <v>21</v>
      </c>
      <c r="AP1464" s="136">
        <v>26</v>
      </c>
      <c r="AQ1464" s="6">
        <f>ROUND(AO1464/(AO1464+AP1464),2)</f>
        <v>0.45</v>
      </c>
      <c r="AR1464" s="149">
        <v>7.6499999999999999E-2</v>
      </c>
      <c r="AS1464" s="149">
        <v>0.34</v>
      </c>
      <c r="AT1464" s="149">
        <v>0.4</v>
      </c>
      <c r="AU1464" s="149">
        <v>0.4</v>
      </c>
      <c r="AV1464" s="136">
        <v>438</v>
      </c>
      <c r="AW1464" s="136">
        <v>2917</v>
      </c>
      <c r="AX1464" s="136">
        <v>4824</v>
      </c>
      <c r="AY1464" s="136">
        <v>4824</v>
      </c>
      <c r="AZ1464" s="149">
        <v>7.6499999999999999E-2</v>
      </c>
      <c r="BA1464" s="149">
        <v>0.1598</v>
      </c>
      <c r="BB1464" s="149">
        <v>0.21060000000000001</v>
      </c>
      <c r="BC1464" s="149">
        <v>0.21060000000000001</v>
      </c>
      <c r="BD1464" s="138">
        <v>0</v>
      </c>
      <c r="BE1464" s="138"/>
      <c r="BF1464" s="138"/>
      <c r="BG1464" s="136">
        <v>0</v>
      </c>
      <c r="BH1464" s="6">
        <v>6.55</v>
      </c>
      <c r="BI1464" s="6">
        <v>6.55</v>
      </c>
      <c r="BJ1464" s="136">
        <v>8032</v>
      </c>
      <c r="BK1464" s="136">
        <v>853</v>
      </c>
      <c r="BL1464" s="136">
        <v>67</v>
      </c>
      <c r="BM1464" s="136">
        <v>7112</v>
      </c>
      <c r="BN1464" s="238">
        <v>53692</v>
      </c>
      <c r="BO1464" s="136">
        <v>14925</v>
      </c>
      <c r="BP1464" s="136">
        <v>21110.185300000001</v>
      </c>
      <c r="BQ1464" s="136">
        <v>6732.174</v>
      </c>
      <c r="BR1464" s="136">
        <v>80038</v>
      </c>
      <c r="BS1464" s="136">
        <v>10072.892900000001</v>
      </c>
      <c r="BT1464" s="136">
        <v>1906.3895</v>
      </c>
      <c r="BU1464" s="136">
        <v>19953</v>
      </c>
    </row>
    <row r="1465" spans="1:73">
      <c r="A1465" s="4" t="s">
        <v>106</v>
      </c>
      <c r="B1465" s="137">
        <v>36</v>
      </c>
      <c r="C1465" s="137">
        <v>2008</v>
      </c>
      <c r="D1465" s="190">
        <v>11515391</v>
      </c>
      <c r="E1465" s="141">
        <v>5580843</v>
      </c>
      <c r="F1465" s="141">
        <v>384323</v>
      </c>
      <c r="G1465" s="191">
        <v>6.4</v>
      </c>
      <c r="H1465" s="211">
        <v>31.275020000000001</v>
      </c>
      <c r="I1465" s="211">
        <v>18.816610000000001</v>
      </c>
      <c r="J1465" s="211">
        <v>7.3590340000000003</v>
      </c>
      <c r="K1465" s="145">
        <v>491712</v>
      </c>
      <c r="L1465" s="198">
        <v>120</v>
      </c>
      <c r="M1465" s="199">
        <v>4.0999999999999996</v>
      </c>
      <c r="N1465" s="140">
        <v>422401501</v>
      </c>
      <c r="O1465" s="145">
        <v>2002366</v>
      </c>
      <c r="P1465" s="145">
        <v>174554</v>
      </c>
      <c r="Q1465" s="145">
        <v>80796</v>
      </c>
      <c r="R1465" s="145">
        <v>1150928</v>
      </c>
      <c r="S1465" s="145">
        <v>526800</v>
      </c>
      <c r="T1465" s="145">
        <v>336</v>
      </c>
      <c r="U1465" s="145">
        <v>410</v>
      </c>
      <c r="V1465" s="145">
        <v>507</v>
      </c>
      <c r="W1465" s="145">
        <v>162</v>
      </c>
      <c r="X1465" s="145">
        <v>298</v>
      </c>
      <c r="Y1465" s="145">
        <v>426</v>
      </c>
      <c r="Z1465" s="145">
        <v>542</v>
      </c>
      <c r="AA1465" s="136">
        <f>ROUND((T1465+X1465)-MAX(0.3*(T1465-134-431),0),0)</f>
        <v>634</v>
      </c>
      <c r="AB1465" s="136">
        <f>ROUND((U1465+Y1465)-MAX(0.3*(U1465-134-431),0),0)</f>
        <v>836</v>
      </c>
      <c r="AC1465" s="136">
        <f>ROUND((V1465+Z1465)-MAX(0.3*(V1465-143-431),0),0)</f>
        <v>1049</v>
      </c>
      <c r="AD1465" s="203">
        <v>43939.5</v>
      </c>
      <c r="AE1465" s="136">
        <v>637</v>
      </c>
      <c r="AF1465" s="136">
        <v>0</v>
      </c>
      <c r="AG1465" s="136">
        <f>SUM(AE1465+AF1465)</f>
        <v>637</v>
      </c>
      <c r="AH1465" s="136">
        <f>ROUND((AG1465+W1465)-MAX(0.3*(AG1465-134-431),0),0)</f>
        <v>777</v>
      </c>
      <c r="AI1465" s="137">
        <v>1557</v>
      </c>
      <c r="AJ1465" s="204">
        <v>13.7</v>
      </c>
      <c r="AK1465" s="136">
        <v>1</v>
      </c>
      <c r="AL1465" s="136">
        <v>46</v>
      </c>
      <c r="AM1465" s="136">
        <v>52</v>
      </c>
      <c r="AN1465" s="6">
        <f>ROUND(AL1465/(AL1465+AM1465),2)</f>
        <v>0.47</v>
      </c>
      <c r="AO1465" s="136">
        <v>12</v>
      </c>
      <c r="AP1465" s="136">
        <v>21</v>
      </c>
      <c r="AQ1465" s="6">
        <f>ROUND(AO1465/(AO1465+AP1465),2)</f>
        <v>0.36</v>
      </c>
      <c r="AR1465" s="149">
        <v>7.6499999999999999E-2</v>
      </c>
      <c r="AS1465" s="149">
        <v>0.34</v>
      </c>
      <c r="AT1465" s="149">
        <v>0.4</v>
      </c>
      <c r="AU1465" s="149">
        <v>0.4</v>
      </c>
      <c r="AV1465" s="136">
        <v>438</v>
      </c>
      <c r="AW1465" s="136">
        <v>2917</v>
      </c>
      <c r="AX1465" s="136">
        <v>4824</v>
      </c>
      <c r="AY1465" s="136">
        <v>4824</v>
      </c>
      <c r="AZ1465" s="149">
        <v>7.6499999999999999E-2</v>
      </c>
      <c r="BA1465" s="149">
        <v>0.1598</v>
      </c>
      <c r="BB1465" s="149">
        <v>0.21060000000000001</v>
      </c>
      <c r="BC1465" s="149">
        <v>0.21060000000000001</v>
      </c>
      <c r="BD1465" s="138">
        <v>0</v>
      </c>
      <c r="BE1465" s="138"/>
      <c r="BF1465" s="138"/>
      <c r="BG1465" s="136">
        <v>0</v>
      </c>
      <c r="BH1465" s="6">
        <v>6.55</v>
      </c>
      <c r="BI1465" s="6">
        <v>7</v>
      </c>
      <c r="BJ1465" s="136">
        <v>265273</v>
      </c>
      <c r="BK1465" s="136">
        <v>14993</v>
      </c>
      <c r="BL1465" s="136">
        <v>1735</v>
      </c>
      <c r="BM1465" s="136">
        <v>248545</v>
      </c>
      <c r="BN1465" s="238">
        <v>1813798</v>
      </c>
      <c r="BO1465" s="136">
        <v>292937</v>
      </c>
      <c r="BP1465" s="136">
        <v>479926.83250000002</v>
      </c>
      <c r="BQ1465" s="136">
        <v>94449.423899999994</v>
      </c>
      <c r="BR1465" s="136">
        <v>1105460</v>
      </c>
      <c r="BS1465" s="136">
        <v>236202.59539999999</v>
      </c>
      <c r="BT1465" s="136">
        <v>26208.900900000001</v>
      </c>
      <c r="BU1465" s="136">
        <v>337023</v>
      </c>
    </row>
    <row r="1466" spans="1:73">
      <c r="A1466" s="4" t="s">
        <v>107</v>
      </c>
      <c r="B1466" s="137">
        <v>37</v>
      </c>
      <c r="C1466" s="137">
        <v>2008</v>
      </c>
      <c r="D1466" s="190">
        <v>3668976</v>
      </c>
      <c r="E1466" s="141">
        <v>1681081</v>
      </c>
      <c r="F1466" s="141">
        <v>65385</v>
      </c>
      <c r="G1466" s="191">
        <v>3.7</v>
      </c>
      <c r="H1466" s="211">
        <v>27.541180000000001</v>
      </c>
      <c r="I1466" s="211">
        <v>17.269020000000001</v>
      </c>
      <c r="J1466" s="211">
        <v>7.5194809999999999</v>
      </c>
      <c r="K1466" s="145">
        <v>160607</v>
      </c>
      <c r="L1466" s="198">
        <v>39</v>
      </c>
      <c r="M1466" s="199">
        <v>4.0999999999999996</v>
      </c>
      <c r="N1466" s="140">
        <v>142149545</v>
      </c>
      <c r="O1466" s="145">
        <v>315342</v>
      </c>
      <c r="P1466" s="145">
        <v>18301</v>
      </c>
      <c r="Q1466" s="145">
        <v>8529</v>
      </c>
      <c r="R1466" s="145">
        <v>419038</v>
      </c>
      <c r="S1466" s="145">
        <v>176483</v>
      </c>
      <c r="T1466" s="145">
        <v>225</v>
      </c>
      <c r="U1466" s="145">
        <v>292</v>
      </c>
      <c r="V1466" s="145">
        <v>361</v>
      </c>
      <c r="W1466" s="145">
        <v>162</v>
      </c>
      <c r="X1466" s="145">
        <v>298</v>
      </c>
      <c r="Y1466" s="145">
        <v>426</v>
      </c>
      <c r="Z1466" s="145">
        <v>542</v>
      </c>
      <c r="AA1466" s="136">
        <f>ROUND((T1466+X1466)-MAX(0.3*(T1466-134-431),0),0)</f>
        <v>523</v>
      </c>
      <c r="AB1466" s="136">
        <f>ROUND((U1466+Y1466)-MAX(0.3*(U1466-134-431),0),0)</f>
        <v>718</v>
      </c>
      <c r="AC1466" s="136">
        <f>ROUND((V1466+Z1466)-MAX(0.3*(V1466-143-431),0),0)</f>
        <v>903</v>
      </c>
      <c r="AD1466" s="203">
        <v>5570.416666666667</v>
      </c>
      <c r="AE1466" s="136">
        <v>637</v>
      </c>
      <c r="AF1466" s="136">
        <v>46</v>
      </c>
      <c r="AG1466" s="136">
        <f>SUM(AE1466+AF1466)</f>
        <v>683</v>
      </c>
      <c r="AH1466" s="136">
        <f>ROUND((AG1466+W1466)-MAX(0.3*(AG1466-134-431),0),0)</f>
        <v>810</v>
      </c>
      <c r="AI1466" s="137">
        <v>484</v>
      </c>
      <c r="AJ1466" s="204">
        <v>13.6</v>
      </c>
      <c r="AK1466" s="136">
        <v>1</v>
      </c>
      <c r="AL1466" s="136">
        <v>44</v>
      </c>
      <c r="AM1466" s="136">
        <v>57</v>
      </c>
      <c r="AN1466" s="6">
        <f>ROUND(AL1466/(AL1466+AM1466),2)</f>
        <v>0.44</v>
      </c>
      <c r="AO1466" s="136">
        <v>24</v>
      </c>
      <c r="AP1466" s="136">
        <v>24</v>
      </c>
      <c r="AQ1466" s="6">
        <f>ROUND(AO1466/(AO1466+AP1466),2)</f>
        <v>0.5</v>
      </c>
      <c r="AR1466" s="149">
        <v>7.6499999999999999E-2</v>
      </c>
      <c r="AS1466" s="149">
        <v>0.34</v>
      </c>
      <c r="AT1466" s="149">
        <v>0.4</v>
      </c>
      <c r="AU1466" s="149">
        <v>0.4</v>
      </c>
      <c r="AV1466" s="136">
        <v>438</v>
      </c>
      <c r="AW1466" s="136">
        <v>2917</v>
      </c>
      <c r="AX1466" s="136">
        <v>4824</v>
      </c>
      <c r="AY1466" s="136">
        <v>4824</v>
      </c>
      <c r="AZ1466" s="149">
        <v>7.6499999999999999E-2</v>
      </c>
      <c r="BA1466" s="149">
        <v>0.1598</v>
      </c>
      <c r="BB1466" s="149">
        <v>0.21060000000000001</v>
      </c>
      <c r="BC1466" s="149">
        <v>0.21060000000000001</v>
      </c>
      <c r="BD1466" s="138">
        <v>0.05</v>
      </c>
      <c r="BE1466" s="138"/>
      <c r="BF1466" s="138"/>
      <c r="BG1466" s="136">
        <v>1</v>
      </c>
      <c r="BH1466" s="6">
        <v>6.55</v>
      </c>
      <c r="BI1466" s="6">
        <v>6.55</v>
      </c>
      <c r="BJ1466" s="136">
        <v>87829</v>
      </c>
      <c r="BK1466" s="136">
        <v>7059</v>
      </c>
      <c r="BL1466" s="136">
        <v>712</v>
      </c>
      <c r="BM1466" s="136">
        <v>80058</v>
      </c>
      <c r="BN1466" s="238">
        <v>612410</v>
      </c>
      <c r="BO1466" s="136">
        <v>122840</v>
      </c>
      <c r="BP1466" s="136">
        <v>228543.19380000001</v>
      </c>
      <c r="BQ1466" s="136">
        <v>45116.880100000002</v>
      </c>
      <c r="BR1466" s="136">
        <v>424427</v>
      </c>
      <c r="BS1466" s="136">
        <v>136838.44889999999</v>
      </c>
      <c r="BT1466" s="136">
        <v>20031.557000000001</v>
      </c>
      <c r="BU1466" s="136">
        <v>197647</v>
      </c>
    </row>
    <row r="1467" spans="1:73">
      <c r="A1467" s="4" t="s">
        <v>108</v>
      </c>
      <c r="B1467" s="137">
        <v>38</v>
      </c>
      <c r="C1467" s="137">
        <v>2008</v>
      </c>
      <c r="D1467" s="190">
        <v>3768748</v>
      </c>
      <c r="E1467" s="141">
        <v>1827352</v>
      </c>
      <c r="F1467" s="141">
        <v>127769</v>
      </c>
      <c r="G1467" s="191">
        <v>6.5</v>
      </c>
      <c r="H1467" s="211">
        <v>27.260359999999999</v>
      </c>
      <c r="I1467" s="211">
        <v>16.914840000000002</v>
      </c>
      <c r="J1467" s="211">
        <v>7.7719839999999998</v>
      </c>
      <c r="K1467" s="145">
        <v>179419</v>
      </c>
      <c r="L1467" s="198">
        <v>70</v>
      </c>
      <c r="M1467" s="199">
        <v>7.7</v>
      </c>
      <c r="N1467" s="140">
        <v>140004731</v>
      </c>
      <c r="O1467" s="145">
        <v>663208</v>
      </c>
      <c r="P1467" s="145">
        <v>41630</v>
      </c>
      <c r="Q1467" s="145">
        <v>18568</v>
      </c>
      <c r="R1467" s="145">
        <v>469315</v>
      </c>
      <c r="S1467" s="145">
        <v>243257</v>
      </c>
      <c r="T1467" s="145">
        <v>441</v>
      </c>
      <c r="U1467" s="145">
        <v>514</v>
      </c>
      <c r="V1467" s="145">
        <v>631</v>
      </c>
      <c r="W1467" s="145">
        <v>162</v>
      </c>
      <c r="X1467" s="145">
        <v>298</v>
      </c>
      <c r="Y1467" s="145">
        <v>426</v>
      </c>
      <c r="Z1467" s="145">
        <v>542</v>
      </c>
      <c r="AA1467" s="136">
        <f>ROUND((T1467+X1467)-MAX(0.3*(T1467-134-431),0),0)</f>
        <v>739</v>
      </c>
      <c r="AB1467" s="136">
        <f>ROUND((U1467+Y1467)-MAX(0.3*(U1467-134-431),0),0)</f>
        <v>940</v>
      </c>
      <c r="AC1467" s="136">
        <f>ROUND((V1467+Z1467)-MAX(0.3*(V1467-143-431),0),0)</f>
        <v>1156</v>
      </c>
      <c r="AD1467" s="203">
        <v>7993.583333333333</v>
      </c>
      <c r="AE1467" s="136">
        <v>637</v>
      </c>
      <c r="AF1467" s="136">
        <v>2</v>
      </c>
      <c r="AG1467" s="136">
        <f>SUM(AE1467+AF1467)</f>
        <v>639</v>
      </c>
      <c r="AH1467" s="136">
        <f>ROUND((AG1467+W1467)-MAX(0.3*(AG1467-134-431),0),0)</f>
        <v>779</v>
      </c>
      <c r="AI1467" s="137">
        <v>403</v>
      </c>
      <c r="AJ1467" s="204">
        <v>10.6</v>
      </c>
      <c r="AK1467" s="136">
        <v>1</v>
      </c>
      <c r="AL1467" s="136">
        <v>31</v>
      </c>
      <c r="AM1467" s="136">
        <v>29</v>
      </c>
      <c r="AN1467" s="6">
        <f>ROUND(AL1467/(AL1467+AM1467),2)</f>
        <v>0.52</v>
      </c>
      <c r="AO1467" s="136">
        <v>18</v>
      </c>
      <c r="AP1467" s="136">
        <v>11</v>
      </c>
      <c r="AQ1467" s="6">
        <f>ROUND(AO1467/(AO1467+AP1467),2)</f>
        <v>0.62</v>
      </c>
      <c r="AR1467" s="149">
        <v>7.6499999999999999E-2</v>
      </c>
      <c r="AS1467" s="149">
        <v>0.34</v>
      </c>
      <c r="AT1467" s="149">
        <v>0.4</v>
      </c>
      <c r="AU1467" s="149">
        <v>0.4</v>
      </c>
      <c r="AV1467" s="136">
        <v>438</v>
      </c>
      <c r="AW1467" s="136">
        <v>2917</v>
      </c>
      <c r="AX1467" s="136">
        <v>4824</v>
      </c>
      <c r="AY1467" s="136">
        <v>4824</v>
      </c>
      <c r="AZ1467" s="149">
        <v>7.6499999999999999E-2</v>
      </c>
      <c r="BA1467" s="149">
        <v>0.1598</v>
      </c>
      <c r="BB1467" s="149">
        <v>0.21060000000000001</v>
      </c>
      <c r="BC1467" s="149">
        <v>0.21060000000000001</v>
      </c>
      <c r="BD1467" s="138">
        <v>0.06</v>
      </c>
      <c r="BE1467" s="138"/>
      <c r="BF1467" s="138"/>
      <c r="BG1467" s="136">
        <v>1</v>
      </c>
      <c r="BH1467" s="6">
        <v>6.55</v>
      </c>
      <c r="BI1467" s="6">
        <v>7.95</v>
      </c>
      <c r="BJ1467" s="136">
        <v>66354</v>
      </c>
      <c r="BK1467" s="136">
        <v>8142</v>
      </c>
      <c r="BL1467" s="136">
        <v>625</v>
      </c>
      <c r="BM1467" s="136">
        <v>57587</v>
      </c>
      <c r="BN1467" s="238">
        <v>396488</v>
      </c>
      <c r="BO1467" s="136">
        <v>108000</v>
      </c>
      <c r="BP1467" s="136">
        <v>158313.8872</v>
      </c>
      <c r="BQ1467" s="136">
        <v>33892.9548</v>
      </c>
      <c r="BR1467" s="136">
        <v>308164</v>
      </c>
      <c r="BS1467" s="136">
        <v>88182.725600000005</v>
      </c>
      <c r="BT1467" s="136">
        <v>14944.5296</v>
      </c>
      <c r="BU1467" s="136">
        <v>138951</v>
      </c>
    </row>
    <row r="1468" spans="1:73">
      <c r="A1468" s="4" t="s">
        <v>109</v>
      </c>
      <c r="B1468" s="137">
        <v>39</v>
      </c>
      <c r="C1468" s="137">
        <v>2008</v>
      </c>
      <c r="D1468" s="190">
        <v>12612285</v>
      </c>
      <c r="E1468" s="141">
        <v>6109645</v>
      </c>
      <c r="F1468" s="141">
        <v>341890</v>
      </c>
      <c r="G1468" s="191">
        <v>5.3</v>
      </c>
      <c r="H1468" s="211">
        <v>24.10444</v>
      </c>
      <c r="I1468" s="211">
        <v>14.4711</v>
      </c>
      <c r="J1468" s="211">
        <v>4.9652890000000003</v>
      </c>
      <c r="K1468" s="145">
        <v>571948</v>
      </c>
      <c r="L1468" s="198">
        <v>116</v>
      </c>
      <c r="M1468" s="199">
        <v>3.9</v>
      </c>
      <c r="N1468" s="140">
        <v>528853951</v>
      </c>
      <c r="O1468" s="145">
        <v>492512</v>
      </c>
      <c r="P1468" s="145">
        <v>125500</v>
      </c>
      <c r="Q1468" s="145">
        <v>52102</v>
      </c>
      <c r="R1468" s="145">
        <v>1187822</v>
      </c>
      <c r="S1468" s="145">
        <v>558939</v>
      </c>
      <c r="T1468" s="145">
        <v>316</v>
      </c>
      <c r="U1468" s="145">
        <v>403</v>
      </c>
      <c r="V1468" s="145">
        <v>497</v>
      </c>
      <c r="W1468" s="145">
        <v>162</v>
      </c>
      <c r="X1468" s="145">
        <v>298</v>
      </c>
      <c r="Y1468" s="145">
        <v>426</v>
      </c>
      <c r="Z1468" s="145">
        <v>542</v>
      </c>
      <c r="AA1468" s="136">
        <f>ROUND((T1468+X1468)-MAX(0.3*(T1468-134-431),0),0)</f>
        <v>614</v>
      </c>
      <c r="AB1468" s="136">
        <f>ROUND((U1468+Y1468)-MAX(0.3*(U1468-134-431),0),0)</f>
        <v>829</v>
      </c>
      <c r="AC1468" s="136">
        <f>ROUND((V1468+Z1468)-MAX(0.3*(V1468-143-431),0),0)</f>
        <v>1039</v>
      </c>
      <c r="AD1468" s="203">
        <v>20619</v>
      </c>
      <c r="AE1468" s="136">
        <v>637</v>
      </c>
      <c r="AF1468" s="136">
        <v>27</v>
      </c>
      <c r="AG1468" s="136">
        <f>SUM(AE1468+AF1468)</f>
        <v>664</v>
      </c>
      <c r="AH1468" s="136">
        <f>ROUND((AG1468+W1468)-MAX(0.3*(AG1468-134-431),0),0)</f>
        <v>796</v>
      </c>
      <c r="AI1468" s="137">
        <v>1335</v>
      </c>
      <c r="AJ1468" s="204">
        <v>11</v>
      </c>
      <c r="AK1468" s="136">
        <v>1</v>
      </c>
      <c r="AL1468" s="136">
        <v>102</v>
      </c>
      <c r="AM1468" s="136">
        <v>101</v>
      </c>
      <c r="AN1468" s="6">
        <f>ROUND(AL1468/(AL1468+AM1468),2)</f>
        <v>0.5</v>
      </c>
      <c r="AO1468" s="136">
        <v>21</v>
      </c>
      <c r="AP1468" s="136">
        <v>28</v>
      </c>
      <c r="AQ1468" s="6">
        <f>ROUND(AO1468/(AO1468+AP1468),2)</f>
        <v>0.43</v>
      </c>
      <c r="AR1468" s="149">
        <v>7.6499999999999999E-2</v>
      </c>
      <c r="AS1468" s="149">
        <v>0.34</v>
      </c>
      <c r="AT1468" s="149">
        <v>0.4</v>
      </c>
      <c r="AU1468" s="149">
        <v>0.4</v>
      </c>
      <c r="AV1468" s="136">
        <v>438</v>
      </c>
      <c r="AW1468" s="136">
        <v>2917</v>
      </c>
      <c r="AX1468" s="136">
        <v>4824</v>
      </c>
      <c r="AY1468" s="136">
        <v>4824</v>
      </c>
      <c r="AZ1468" s="149">
        <v>7.6499999999999999E-2</v>
      </c>
      <c r="BA1468" s="149">
        <v>0.1598</v>
      </c>
      <c r="BB1468" s="149">
        <v>0.21060000000000001</v>
      </c>
      <c r="BC1468" s="149">
        <v>0.21060000000000001</v>
      </c>
      <c r="BD1468" s="138">
        <v>0</v>
      </c>
      <c r="BE1468" s="138"/>
      <c r="BF1468" s="138"/>
      <c r="BG1468" s="136">
        <v>0</v>
      </c>
      <c r="BH1468" s="6">
        <v>6.55</v>
      </c>
      <c r="BI1468" s="6">
        <v>7.15</v>
      </c>
      <c r="BJ1468" s="136">
        <v>339697</v>
      </c>
      <c r="BK1468" s="136">
        <v>27029</v>
      </c>
      <c r="BL1468" s="136">
        <v>2048</v>
      </c>
      <c r="BM1468" s="136">
        <v>310620</v>
      </c>
      <c r="BN1468" s="238">
        <v>1815746</v>
      </c>
      <c r="BO1468" s="136">
        <v>251159</v>
      </c>
      <c r="BP1468" s="136">
        <v>435428.57309999998</v>
      </c>
      <c r="BQ1468" s="136">
        <v>99479.913400000005</v>
      </c>
      <c r="BR1468" s="136">
        <v>1147643</v>
      </c>
      <c r="BS1468" s="136">
        <v>182894.8394</v>
      </c>
      <c r="BT1468" s="136">
        <v>23810.8861</v>
      </c>
      <c r="BU1468" s="136">
        <v>272804</v>
      </c>
    </row>
    <row r="1469" spans="1:73">
      <c r="A1469" s="4" t="s">
        <v>110</v>
      </c>
      <c r="B1469" s="137">
        <v>40</v>
      </c>
      <c r="C1469" s="137">
        <v>2008</v>
      </c>
      <c r="D1469" s="190">
        <v>1055003</v>
      </c>
      <c r="E1469" s="141">
        <v>525941</v>
      </c>
      <c r="F1469" s="141">
        <v>44387</v>
      </c>
      <c r="G1469" s="191">
        <v>7.8</v>
      </c>
      <c r="H1469" s="211">
        <v>26.445129999999999</v>
      </c>
      <c r="I1469" s="211">
        <v>16.33446</v>
      </c>
      <c r="J1469" s="211">
        <v>5.9974749999999997</v>
      </c>
      <c r="K1469" s="145">
        <v>46954</v>
      </c>
      <c r="L1469" s="198">
        <v>12</v>
      </c>
      <c r="M1469" s="199">
        <v>4.9000000000000004</v>
      </c>
      <c r="N1469" s="140">
        <v>44285471</v>
      </c>
      <c r="O1469" s="145">
        <v>14976</v>
      </c>
      <c r="P1469" s="145">
        <v>19017</v>
      </c>
      <c r="Q1469" s="145">
        <v>8087</v>
      </c>
      <c r="R1469" s="145">
        <v>84868</v>
      </c>
      <c r="S1469" s="145">
        <v>41548</v>
      </c>
      <c r="T1469" s="145">
        <v>449</v>
      </c>
      <c r="U1469" s="145">
        <v>554</v>
      </c>
      <c r="V1469" s="145">
        <v>634</v>
      </c>
      <c r="W1469" s="145">
        <v>162</v>
      </c>
      <c r="X1469" s="145">
        <v>298</v>
      </c>
      <c r="Y1469" s="145">
        <v>426</v>
      </c>
      <c r="Z1469" s="145">
        <v>542</v>
      </c>
      <c r="AA1469" s="136">
        <f>ROUND((T1469+X1469)-MAX(0.3*(T1469-134-431),0),0)</f>
        <v>747</v>
      </c>
      <c r="AB1469" s="136">
        <f>ROUND((U1469+Y1469)-MAX(0.3*(U1469-134-431),0),0)</f>
        <v>980</v>
      </c>
      <c r="AC1469" s="136">
        <f>ROUND((V1469+Z1469)-MAX(0.3*(V1469-143-431),0),0)</f>
        <v>1158</v>
      </c>
      <c r="AD1469" s="203">
        <v>2627.1666666666665</v>
      </c>
      <c r="AE1469" s="136">
        <v>637</v>
      </c>
      <c r="AF1469" s="136">
        <v>57</v>
      </c>
      <c r="AG1469" s="136">
        <f>SUM(AE1469+AF1469)</f>
        <v>694</v>
      </c>
      <c r="AH1469" s="136">
        <f>ROUND((AG1469+W1469)-MAX(0.3*(AG1469-134-431),0),0)</f>
        <v>817</v>
      </c>
      <c r="AI1469" s="137">
        <v>132</v>
      </c>
      <c r="AJ1469" s="204">
        <v>12.7</v>
      </c>
      <c r="AK1469" s="136">
        <v>0</v>
      </c>
      <c r="AL1469" s="136">
        <v>60</v>
      </c>
      <c r="AM1469" s="136">
        <v>13</v>
      </c>
      <c r="AN1469" s="6">
        <f>ROUND(AL1469/(AL1469+AM1469),2)</f>
        <v>0.82</v>
      </c>
      <c r="AO1469" s="136">
        <v>33</v>
      </c>
      <c r="AP1469" s="136">
        <v>5</v>
      </c>
      <c r="AQ1469" s="6">
        <f>ROUND(AO1469/(AO1469+AP1469),2)</f>
        <v>0.87</v>
      </c>
      <c r="AR1469" s="149">
        <v>7.6499999999999999E-2</v>
      </c>
      <c r="AS1469" s="149">
        <v>0.34</v>
      </c>
      <c r="AT1469" s="149">
        <v>0.4</v>
      </c>
      <c r="AU1469" s="149">
        <v>0.4</v>
      </c>
      <c r="AV1469" s="136">
        <v>438</v>
      </c>
      <c r="AW1469" s="136">
        <v>2917</v>
      </c>
      <c r="AX1469" s="136">
        <v>4824</v>
      </c>
      <c r="AY1469" s="136">
        <v>4824</v>
      </c>
      <c r="AZ1469" s="149">
        <v>7.6499999999999999E-2</v>
      </c>
      <c r="BA1469" s="149">
        <v>0.1598</v>
      </c>
      <c r="BB1469" s="149">
        <v>0.21060000000000001</v>
      </c>
      <c r="BC1469" s="149">
        <v>0.21060000000000001</v>
      </c>
      <c r="BD1469" s="138">
        <v>0.25</v>
      </c>
      <c r="BE1469" s="138"/>
      <c r="BF1469" s="138"/>
      <c r="BG1469" s="136">
        <v>1</v>
      </c>
      <c r="BH1469" s="6">
        <v>6.55</v>
      </c>
      <c r="BI1469" s="6">
        <v>7.4</v>
      </c>
      <c r="BJ1469" s="136">
        <v>31548</v>
      </c>
      <c r="BK1469" s="136">
        <v>3787</v>
      </c>
      <c r="BL1469" s="136">
        <v>171</v>
      </c>
      <c r="BM1469" s="136">
        <v>27590</v>
      </c>
      <c r="BN1469" s="238">
        <v>183037</v>
      </c>
      <c r="BO1469" s="136">
        <v>25823</v>
      </c>
      <c r="BP1469" s="136">
        <v>44771.714699999997</v>
      </c>
      <c r="BQ1469" s="136">
        <v>6725.2253000000001</v>
      </c>
      <c r="BR1469" s="136">
        <v>83915</v>
      </c>
      <c r="BS1469" s="136">
        <v>18748.7729</v>
      </c>
      <c r="BT1469" s="136">
        <v>1806.8251</v>
      </c>
      <c r="BU1469" s="136">
        <v>25236</v>
      </c>
    </row>
    <row r="1470" spans="1:73">
      <c r="A1470" s="4" t="s">
        <v>111</v>
      </c>
      <c r="B1470" s="137">
        <v>41</v>
      </c>
      <c r="C1470" s="137">
        <v>2008</v>
      </c>
      <c r="D1470" s="190">
        <v>4528996</v>
      </c>
      <c r="E1470" s="141">
        <v>1996409</v>
      </c>
      <c r="F1470" s="141">
        <v>145823</v>
      </c>
      <c r="G1470" s="191">
        <v>6.8</v>
      </c>
      <c r="H1470" s="211">
        <v>29.098299999999998</v>
      </c>
      <c r="I1470" s="211">
        <v>17.418880000000001</v>
      </c>
      <c r="J1470" s="211">
        <v>7.2924670000000003</v>
      </c>
      <c r="K1470" s="145">
        <v>161779</v>
      </c>
      <c r="L1470" s="198">
        <v>95</v>
      </c>
      <c r="M1470" s="199">
        <v>8.4</v>
      </c>
      <c r="N1470" s="140">
        <v>148898634</v>
      </c>
      <c r="O1470" s="145">
        <v>238989</v>
      </c>
      <c r="P1470" s="145">
        <v>33545</v>
      </c>
      <c r="Q1470" s="145">
        <v>14933</v>
      </c>
      <c r="R1470" s="145">
        <v>589763</v>
      </c>
      <c r="S1470" s="145">
        <v>255702</v>
      </c>
      <c r="T1470" s="145">
        <v>209</v>
      </c>
      <c r="U1470" s="145">
        <v>263</v>
      </c>
      <c r="V1470" s="145">
        <v>318</v>
      </c>
      <c r="W1470" s="145">
        <v>162</v>
      </c>
      <c r="X1470" s="145">
        <v>298</v>
      </c>
      <c r="Y1470" s="145">
        <v>426</v>
      </c>
      <c r="Z1470" s="145">
        <v>542</v>
      </c>
      <c r="AA1470" s="136">
        <f>ROUND((T1470+X1470)-MAX(0.3*(T1470-134-431),0),0)</f>
        <v>507</v>
      </c>
      <c r="AB1470" s="136">
        <f>ROUND((U1470+Y1470)-MAX(0.3*(U1470-134-431),0),0)</f>
        <v>689</v>
      </c>
      <c r="AC1470" s="136">
        <f>ROUND((V1470+Z1470)-MAX(0.3*(V1470-143-431),0),0)</f>
        <v>860</v>
      </c>
      <c r="AD1470" s="203">
        <v>7384.166666666667</v>
      </c>
      <c r="AE1470" s="136">
        <v>637</v>
      </c>
      <c r="AF1470" s="136">
        <v>0</v>
      </c>
      <c r="AG1470" s="136">
        <f>SUM(AE1470+AF1470)</f>
        <v>637</v>
      </c>
      <c r="AH1470" s="136">
        <f>ROUND((AG1470+W1470)-MAX(0.3*(AG1470-134-431),0),0)</f>
        <v>777</v>
      </c>
      <c r="AI1470" s="137">
        <v>624</v>
      </c>
      <c r="AJ1470" s="204">
        <v>14</v>
      </c>
      <c r="AK1470" s="136">
        <v>1</v>
      </c>
      <c r="AL1470" s="136">
        <v>51</v>
      </c>
      <c r="AM1470" s="136">
        <v>73</v>
      </c>
      <c r="AN1470" s="6">
        <f>ROUND(AL1470/(AL1470+AM1470),2)</f>
        <v>0.41</v>
      </c>
      <c r="AO1470" s="136">
        <v>19</v>
      </c>
      <c r="AP1470" s="136">
        <v>27</v>
      </c>
      <c r="AQ1470" s="6">
        <f>ROUND(AO1470/(AO1470+AP1470),2)</f>
        <v>0.41</v>
      </c>
      <c r="AR1470" s="149">
        <v>7.6499999999999999E-2</v>
      </c>
      <c r="AS1470" s="149">
        <v>0.34</v>
      </c>
      <c r="AT1470" s="149">
        <v>0.4</v>
      </c>
      <c r="AU1470" s="149">
        <v>0.4</v>
      </c>
      <c r="AV1470" s="136">
        <v>438</v>
      </c>
      <c r="AW1470" s="136">
        <v>2917</v>
      </c>
      <c r="AX1470" s="136">
        <v>4824</v>
      </c>
      <c r="AY1470" s="136">
        <v>4824</v>
      </c>
      <c r="AZ1470" s="149">
        <v>7.6499999999999999E-2</v>
      </c>
      <c r="BA1470" s="149">
        <v>0.1598</v>
      </c>
      <c r="BB1470" s="149">
        <v>0.21060000000000001</v>
      </c>
      <c r="BC1470" s="149">
        <v>0.21060000000000001</v>
      </c>
      <c r="BD1470" s="138">
        <v>0</v>
      </c>
      <c r="BE1470" s="138"/>
      <c r="BF1470" s="138"/>
      <c r="BG1470" s="136">
        <v>0</v>
      </c>
      <c r="BH1470" s="6">
        <v>6.55</v>
      </c>
      <c r="BI1470" s="6">
        <v>6.55</v>
      </c>
      <c r="BJ1470" s="136">
        <v>107142</v>
      </c>
      <c r="BK1470" s="136">
        <v>10590</v>
      </c>
      <c r="BL1470" s="136">
        <v>1265</v>
      </c>
      <c r="BM1470" s="136">
        <v>95287</v>
      </c>
      <c r="BN1470" s="238">
        <v>735641</v>
      </c>
      <c r="BO1470" s="136">
        <v>126956</v>
      </c>
      <c r="BP1470" s="136">
        <v>279895.53159999999</v>
      </c>
      <c r="BQ1470" s="136">
        <v>43066.915000000001</v>
      </c>
      <c r="BR1470" s="136">
        <v>499074</v>
      </c>
      <c r="BS1470" s="136">
        <v>174904.14300000001</v>
      </c>
      <c r="BT1470" s="136">
        <v>20023.910800000001</v>
      </c>
      <c r="BU1470" s="136">
        <v>244209</v>
      </c>
    </row>
    <row r="1471" spans="1:73">
      <c r="A1471" s="4" t="s">
        <v>112</v>
      </c>
      <c r="B1471" s="137">
        <v>42</v>
      </c>
      <c r="C1471" s="137">
        <v>2008</v>
      </c>
      <c r="D1471" s="190">
        <v>799124</v>
      </c>
      <c r="E1471" s="141">
        <v>432925</v>
      </c>
      <c r="F1471" s="141">
        <v>13693</v>
      </c>
      <c r="G1471" s="191">
        <v>3.1</v>
      </c>
      <c r="H1471" s="211">
        <v>22.152229999999999</v>
      </c>
      <c r="I1471" s="211">
        <v>13.59707</v>
      </c>
      <c r="J1471" s="211">
        <v>5.3083210000000003</v>
      </c>
      <c r="K1471" s="145">
        <v>37386</v>
      </c>
      <c r="L1471" s="200">
        <v>15</v>
      </c>
      <c r="M1471" s="199">
        <v>7</v>
      </c>
      <c r="N1471" s="140">
        <v>33012790</v>
      </c>
      <c r="O1471" s="145">
        <v>9984</v>
      </c>
      <c r="P1471" s="145">
        <v>5825</v>
      </c>
      <c r="Q1471" s="145">
        <v>2848</v>
      </c>
      <c r="R1471" s="145">
        <v>62945</v>
      </c>
      <c r="S1471" s="145">
        <v>26189</v>
      </c>
      <c r="T1471" s="145">
        <v>482</v>
      </c>
      <c r="U1471" s="145">
        <v>539</v>
      </c>
      <c r="V1471" s="145">
        <v>595</v>
      </c>
      <c r="W1471" s="145">
        <v>162</v>
      </c>
      <c r="X1471" s="145">
        <v>298</v>
      </c>
      <c r="Y1471" s="145">
        <v>426</v>
      </c>
      <c r="Z1471" s="145">
        <v>542</v>
      </c>
      <c r="AA1471" s="136">
        <f>ROUND((T1471+X1471)-MAX(0.3*(T1471-134-431),0),0)</f>
        <v>780</v>
      </c>
      <c r="AB1471" s="136">
        <f>ROUND((U1471+Y1471)-MAX(0.3*(U1471-134-431),0),0)</f>
        <v>965</v>
      </c>
      <c r="AC1471" s="136">
        <f>ROUND((V1471+Z1471)-MAX(0.3*(V1471-143-431),0),0)</f>
        <v>1131</v>
      </c>
      <c r="AD1471" s="203">
        <v>1992.9166666666667</v>
      </c>
      <c r="AE1471" s="136">
        <v>637</v>
      </c>
      <c r="AF1471" s="136">
        <v>15</v>
      </c>
      <c r="AG1471" s="136">
        <f>SUM(AE1471+AF1471)</f>
        <v>652</v>
      </c>
      <c r="AH1471" s="136">
        <f>ROUND((AG1471+W1471)-MAX(0.3*(AG1471-134-431),0),0)</f>
        <v>788</v>
      </c>
      <c r="AI1471" s="137">
        <v>104</v>
      </c>
      <c r="AJ1471" s="204">
        <v>13.1</v>
      </c>
      <c r="AK1471" s="136">
        <v>0</v>
      </c>
      <c r="AL1471" s="136">
        <v>20</v>
      </c>
      <c r="AM1471" s="136">
        <v>50</v>
      </c>
      <c r="AN1471" s="6">
        <f>ROUND(AL1471/(AL1471+AM1471),2)</f>
        <v>0.28999999999999998</v>
      </c>
      <c r="AO1471" s="136">
        <v>15</v>
      </c>
      <c r="AP1471" s="136">
        <v>20</v>
      </c>
      <c r="AQ1471" s="6">
        <f>ROUND(AO1471/(AO1471+AP1471),2)</f>
        <v>0.43</v>
      </c>
      <c r="AR1471" s="149">
        <v>7.6499999999999999E-2</v>
      </c>
      <c r="AS1471" s="149">
        <v>0.34</v>
      </c>
      <c r="AT1471" s="149">
        <v>0.4</v>
      </c>
      <c r="AU1471" s="149">
        <v>0.4</v>
      </c>
      <c r="AV1471" s="136">
        <v>438</v>
      </c>
      <c r="AW1471" s="136">
        <v>2917</v>
      </c>
      <c r="AX1471" s="136">
        <v>4824</v>
      </c>
      <c r="AY1471" s="136">
        <v>4824</v>
      </c>
      <c r="AZ1471" s="149">
        <v>7.6499999999999999E-2</v>
      </c>
      <c r="BA1471" s="149">
        <v>0.1598</v>
      </c>
      <c r="BB1471" s="149">
        <v>0.21060000000000001</v>
      </c>
      <c r="BC1471" s="149">
        <v>0.21060000000000001</v>
      </c>
      <c r="BD1471" s="138">
        <v>0</v>
      </c>
      <c r="BE1471" s="138"/>
      <c r="BF1471" s="138"/>
      <c r="BG1471" s="136">
        <v>0</v>
      </c>
      <c r="BH1471" s="6">
        <v>6.55</v>
      </c>
      <c r="BI1471" s="6">
        <v>6.55</v>
      </c>
      <c r="BJ1471" s="136">
        <v>13083</v>
      </c>
      <c r="BK1471" s="136">
        <v>1531</v>
      </c>
      <c r="BL1471" s="136">
        <v>94</v>
      </c>
      <c r="BM1471" s="136">
        <v>11458</v>
      </c>
      <c r="BN1471" s="238">
        <v>104249</v>
      </c>
      <c r="BO1471" s="136">
        <v>22609</v>
      </c>
      <c r="BP1471" s="136">
        <v>34902.637000000002</v>
      </c>
      <c r="BQ1471" s="136">
        <v>10013.832899999999</v>
      </c>
      <c r="BR1471" s="136">
        <v>105631</v>
      </c>
      <c r="BS1471" s="136">
        <v>16367.725899999999</v>
      </c>
      <c r="BT1471" s="136">
        <v>2506.2337000000002</v>
      </c>
      <c r="BU1471" s="136">
        <v>25035</v>
      </c>
    </row>
    <row r="1472" spans="1:73">
      <c r="A1472" s="4" t="s">
        <v>113</v>
      </c>
      <c r="B1472" s="137">
        <v>43</v>
      </c>
      <c r="C1472" s="137">
        <v>2008</v>
      </c>
      <c r="D1472" s="190">
        <v>6247411</v>
      </c>
      <c r="E1472" s="141">
        <v>2853746</v>
      </c>
      <c r="F1472" s="141">
        <v>201039</v>
      </c>
      <c r="G1472" s="191">
        <v>6.6</v>
      </c>
      <c r="H1472" s="211">
        <v>28.244389999999999</v>
      </c>
      <c r="I1472" s="211">
        <v>16.757950000000001</v>
      </c>
      <c r="J1472" s="211">
        <v>5.8656329999999999</v>
      </c>
      <c r="K1472" s="145">
        <v>249621</v>
      </c>
      <c r="L1472" s="198">
        <v>70</v>
      </c>
      <c r="M1472" s="199">
        <v>4.5999999999999996</v>
      </c>
      <c r="N1472" s="140">
        <v>220669541</v>
      </c>
      <c r="O1472" s="145">
        <v>97077</v>
      </c>
      <c r="P1472" s="145">
        <v>135720</v>
      </c>
      <c r="Q1472" s="145">
        <v>53360</v>
      </c>
      <c r="R1472" s="145">
        <v>911253</v>
      </c>
      <c r="S1472" s="145">
        <v>410458</v>
      </c>
      <c r="T1472" s="145">
        <v>142</v>
      </c>
      <c r="U1472" s="145">
        <v>185</v>
      </c>
      <c r="V1472" s="145">
        <v>226</v>
      </c>
      <c r="W1472" s="145">
        <v>162</v>
      </c>
      <c r="X1472" s="145">
        <v>298</v>
      </c>
      <c r="Y1472" s="145">
        <v>426</v>
      </c>
      <c r="Z1472" s="145">
        <v>542</v>
      </c>
      <c r="AA1472" s="136">
        <f>ROUND((T1472+X1472)-MAX(0.3*(T1472-134-431),0),0)</f>
        <v>440</v>
      </c>
      <c r="AB1472" s="136">
        <f>ROUND((U1472+Y1472)-MAX(0.3*(U1472-134-431),0),0)</f>
        <v>611</v>
      </c>
      <c r="AC1472" s="136">
        <f>ROUND((V1472+Z1472)-MAX(0.3*(V1472-143-431),0),0)</f>
        <v>768</v>
      </c>
      <c r="AD1472" s="203">
        <v>17403.416666666668</v>
      </c>
      <c r="AE1472" s="136">
        <v>637</v>
      </c>
      <c r="AF1472" s="136">
        <v>0</v>
      </c>
      <c r="AG1472" s="136">
        <f>SUM(AE1472+AF1472)</f>
        <v>637</v>
      </c>
      <c r="AH1472" s="136">
        <f>ROUND((AG1472+W1472)-MAX(0.3*(AG1472-134-431),0),0)</f>
        <v>777</v>
      </c>
      <c r="AI1472" s="137">
        <v>924</v>
      </c>
      <c r="AJ1472" s="204">
        <v>15</v>
      </c>
      <c r="AK1472" s="136">
        <v>1</v>
      </c>
      <c r="AL1472" s="136">
        <v>53</v>
      </c>
      <c r="AM1472" s="136">
        <v>46</v>
      </c>
      <c r="AN1472" s="6">
        <f>ROUND(AL1472/(AL1472+AM1472),2)</f>
        <v>0.54</v>
      </c>
      <c r="AO1472" s="136">
        <v>16</v>
      </c>
      <c r="AP1472" s="136">
        <v>16</v>
      </c>
      <c r="AQ1472" s="6">
        <f>ROUND(AO1472/(AO1472+AP1472),2)</f>
        <v>0.5</v>
      </c>
      <c r="AR1472" s="149">
        <v>7.6499999999999999E-2</v>
      </c>
      <c r="AS1472" s="149">
        <v>0.34</v>
      </c>
      <c r="AT1472" s="149">
        <v>0.4</v>
      </c>
      <c r="AU1472" s="149">
        <v>0.4</v>
      </c>
      <c r="AV1472" s="136">
        <v>438</v>
      </c>
      <c r="AW1472" s="136">
        <v>2917</v>
      </c>
      <c r="AX1472" s="136">
        <v>4824</v>
      </c>
      <c r="AY1472" s="136">
        <v>4824</v>
      </c>
      <c r="AZ1472" s="149">
        <v>7.6499999999999999E-2</v>
      </c>
      <c r="BA1472" s="149">
        <v>0.1598</v>
      </c>
      <c r="BB1472" s="149">
        <v>0.21060000000000001</v>
      </c>
      <c r="BC1472" s="149">
        <v>0.21060000000000001</v>
      </c>
      <c r="BD1472" s="138">
        <v>0</v>
      </c>
      <c r="BE1472" s="138"/>
      <c r="BF1472" s="138"/>
      <c r="BG1472" s="136">
        <v>0</v>
      </c>
      <c r="BH1472" s="6">
        <v>6.55</v>
      </c>
      <c r="BI1472" s="6">
        <v>6.55</v>
      </c>
      <c r="BJ1472" s="136">
        <v>165151</v>
      </c>
      <c r="BK1472" s="136">
        <v>14559</v>
      </c>
      <c r="BL1472" s="136">
        <v>1480</v>
      </c>
      <c r="BM1472" s="136">
        <v>149112</v>
      </c>
      <c r="BN1472" s="238">
        <v>1277014</v>
      </c>
      <c r="BO1472" s="136">
        <v>169432</v>
      </c>
      <c r="BP1472" s="136">
        <v>364301.46840000001</v>
      </c>
      <c r="BQ1472" s="136">
        <v>62731.540500000003</v>
      </c>
      <c r="BR1472" s="136">
        <v>695370</v>
      </c>
      <c r="BS1472" s="136">
        <v>198034.96239999999</v>
      </c>
      <c r="BT1472" s="136">
        <v>25242.5442</v>
      </c>
      <c r="BU1472" s="136">
        <v>273947</v>
      </c>
    </row>
    <row r="1473" spans="1:73">
      <c r="A1473" s="4" t="s">
        <v>114</v>
      </c>
      <c r="B1473" s="137">
        <v>44</v>
      </c>
      <c r="C1473" s="137">
        <v>2008</v>
      </c>
      <c r="D1473" s="190">
        <v>24309039</v>
      </c>
      <c r="E1473" s="141">
        <v>11104115</v>
      </c>
      <c r="F1473" s="141">
        <v>560275</v>
      </c>
      <c r="G1473" s="191">
        <v>4.8</v>
      </c>
      <c r="H1473" s="211">
        <v>33.543500000000002</v>
      </c>
      <c r="I1473" s="211">
        <v>21.365729999999999</v>
      </c>
      <c r="J1473" s="211">
        <v>6.885421</v>
      </c>
      <c r="K1473" s="145">
        <v>1243331</v>
      </c>
      <c r="L1473" s="198">
        <v>829</v>
      </c>
      <c r="M1473" s="199">
        <v>11.6</v>
      </c>
      <c r="N1473" s="140">
        <v>961039866</v>
      </c>
      <c r="O1473" s="145">
        <v>619790</v>
      </c>
      <c r="P1473" s="145">
        <v>119340</v>
      </c>
      <c r="Q1473" s="145">
        <v>53536</v>
      </c>
      <c r="R1473" s="145">
        <v>2532047</v>
      </c>
      <c r="S1473" s="145">
        <v>994786</v>
      </c>
      <c r="T1473" s="145">
        <v>211</v>
      </c>
      <c r="U1473" s="145">
        <v>244</v>
      </c>
      <c r="V1473" s="145">
        <v>293</v>
      </c>
      <c r="W1473" s="145">
        <v>162</v>
      </c>
      <c r="X1473" s="145">
        <v>298</v>
      </c>
      <c r="Y1473" s="145">
        <v>426</v>
      </c>
      <c r="Z1473" s="145">
        <v>542</v>
      </c>
      <c r="AA1473" s="136">
        <f>ROUND((T1473+X1473)-MAX(0.3*(T1473-134-431),0),0)</f>
        <v>509</v>
      </c>
      <c r="AB1473" s="136">
        <f>ROUND((U1473+Y1473)-MAX(0.3*(U1473-134-431),0),0)</f>
        <v>670</v>
      </c>
      <c r="AC1473" s="136">
        <f>ROUND((V1473+Z1473)-MAX(0.3*(V1473-143-431),0),0)</f>
        <v>835</v>
      </c>
      <c r="AD1473" s="203">
        <v>37264.583333333336</v>
      </c>
      <c r="AE1473" s="136">
        <v>637</v>
      </c>
      <c r="AF1473" s="136">
        <v>0</v>
      </c>
      <c r="AG1473" s="136">
        <f>SUM(AE1473+AF1473)</f>
        <v>637</v>
      </c>
      <c r="AH1473" s="136">
        <f>ROUND((AG1473+W1473)-MAX(0.3*(AG1473-134-431),0),0)</f>
        <v>777</v>
      </c>
      <c r="AI1473" s="137">
        <v>3834</v>
      </c>
      <c r="AJ1473" s="204">
        <v>15.9</v>
      </c>
      <c r="AK1473" s="136">
        <v>0</v>
      </c>
      <c r="AL1473" s="136">
        <v>71</v>
      </c>
      <c r="AM1473" s="136">
        <v>77</v>
      </c>
      <c r="AN1473" s="6">
        <f>ROUND(AL1473/(AL1473+AM1473),2)</f>
        <v>0.48</v>
      </c>
      <c r="AO1473" s="136">
        <v>11</v>
      </c>
      <c r="AP1473" s="136">
        <v>20</v>
      </c>
      <c r="AQ1473" s="6">
        <f>ROUND(AO1473/(AO1473+AP1473),2)</f>
        <v>0.35</v>
      </c>
      <c r="AR1473" s="149">
        <v>7.6499999999999999E-2</v>
      </c>
      <c r="AS1473" s="149">
        <v>0.34</v>
      </c>
      <c r="AT1473" s="149">
        <v>0.4</v>
      </c>
      <c r="AU1473" s="149">
        <v>0.4</v>
      </c>
      <c r="AV1473" s="136">
        <v>438</v>
      </c>
      <c r="AW1473" s="136">
        <v>2917</v>
      </c>
      <c r="AX1473" s="136">
        <v>4824</v>
      </c>
      <c r="AY1473" s="136">
        <v>4824</v>
      </c>
      <c r="AZ1473" s="149">
        <v>7.6499999999999999E-2</v>
      </c>
      <c r="BA1473" s="149">
        <v>0.1598</v>
      </c>
      <c r="BB1473" s="149">
        <v>0.21060000000000001</v>
      </c>
      <c r="BC1473" s="149">
        <v>0.21060000000000001</v>
      </c>
      <c r="BD1473" s="138">
        <v>0</v>
      </c>
      <c r="BE1473" s="138"/>
      <c r="BF1473" s="138"/>
      <c r="BG1473" s="136">
        <v>0</v>
      </c>
      <c r="BH1473" s="6">
        <v>6.55</v>
      </c>
      <c r="BI1473" s="6">
        <v>6.55</v>
      </c>
      <c r="BJ1473" s="136">
        <v>566281</v>
      </c>
      <c r="BK1473" s="136">
        <v>107215</v>
      </c>
      <c r="BL1473" s="136">
        <v>6563</v>
      </c>
      <c r="BM1473" s="136">
        <v>452503</v>
      </c>
      <c r="BN1473" s="238">
        <v>3209510</v>
      </c>
      <c r="BO1473" s="136">
        <v>934597</v>
      </c>
      <c r="BP1473" s="136">
        <v>1905979.9964999999</v>
      </c>
      <c r="BQ1473" s="136">
        <v>317468.57949999999</v>
      </c>
      <c r="BR1473" s="136">
        <v>3172793</v>
      </c>
      <c r="BS1473" s="136">
        <v>1067729.7271</v>
      </c>
      <c r="BT1473" s="136">
        <v>130551.7291</v>
      </c>
      <c r="BU1473" s="136">
        <v>1445375</v>
      </c>
    </row>
    <row r="1474" spans="1:73">
      <c r="A1474" s="4" t="s">
        <v>115</v>
      </c>
      <c r="B1474" s="137">
        <v>45</v>
      </c>
      <c r="C1474" s="137">
        <v>2008</v>
      </c>
      <c r="D1474" s="190">
        <v>2663029</v>
      </c>
      <c r="E1474" s="141">
        <v>1322089</v>
      </c>
      <c r="F1474" s="141">
        <v>49112</v>
      </c>
      <c r="G1474" s="191">
        <v>3.6</v>
      </c>
      <c r="H1474" s="211">
        <v>21.110620000000001</v>
      </c>
      <c r="I1474" s="211">
        <v>10.907629999999999</v>
      </c>
      <c r="J1474" s="211">
        <v>3.4477370000000001</v>
      </c>
      <c r="K1474" s="145">
        <v>116955</v>
      </c>
      <c r="L1474" s="198">
        <v>31</v>
      </c>
      <c r="M1474" s="199">
        <v>3.4</v>
      </c>
      <c r="N1474" s="140">
        <v>90362956</v>
      </c>
      <c r="O1474" s="145">
        <v>243443</v>
      </c>
      <c r="P1474" s="145">
        <v>11502</v>
      </c>
      <c r="Q1474" s="145">
        <v>4736</v>
      </c>
      <c r="R1474" s="145">
        <v>134180</v>
      </c>
      <c r="S1474" s="145">
        <v>53715</v>
      </c>
      <c r="T1474" s="145">
        <v>380</v>
      </c>
      <c r="U1474" s="145">
        <v>474</v>
      </c>
      <c r="V1474" s="145">
        <v>555</v>
      </c>
      <c r="W1474" s="145">
        <v>162</v>
      </c>
      <c r="X1474" s="145">
        <v>298</v>
      </c>
      <c r="Y1474" s="145">
        <v>426</v>
      </c>
      <c r="Z1474" s="145">
        <v>542</v>
      </c>
      <c r="AA1474" s="136">
        <f>ROUND((T1474+X1474)-MAX(0.3*(T1474-134-431),0),0)</f>
        <v>678</v>
      </c>
      <c r="AB1474" s="136">
        <f>ROUND((U1474+Y1474)-MAX(0.3*(U1474-134-431),0),0)</f>
        <v>900</v>
      </c>
      <c r="AC1474" s="136">
        <f>ROUND((V1474+Z1474)-MAX(0.3*(V1474-143-431),0),0)</f>
        <v>1097</v>
      </c>
      <c r="AD1474" s="203">
        <v>2651.25</v>
      </c>
      <c r="AE1474" s="136">
        <v>637</v>
      </c>
      <c r="AF1474" s="136">
        <v>0</v>
      </c>
      <c r="AG1474" s="136">
        <f>SUM(AE1474+AF1474)</f>
        <v>637</v>
      </c>
      <c r="AH1474" s="136">
        <f>ROUND((AG1474+W1474)-MAX(0.3*(AG1474-134-431),0),0)</f>
        <v>777</v>
      </c>
      <c r="AI1474" s="137">
        <v>209</v>
      </c>
      <c r="AJ1474" s="204">
        <v>7.6</v>
      </c>
      <c r="AK1474" s="136">
        <v>0</v>
      </c>
      <c r="AL1474" s="136">
        <v>20</v>
      </c>
      <c r="AM1474" s="136">
        <v>55</v>
      </c>
      <c r="AN1474" s="6">
        <f>ROUND(AL1474/(AL1474+AM1474),2)</f>
        <v>0.27</v>
      </c>
      <c r="AO1474" s="136">
        <v>8</v>
      </c>
      <c r="AP1474" s="136">
        <v>21</v>
      </c>
      <c r="AQ1474" s="6">
        <f>ROUND(AO1474/(AO1474+AP1474),2)</f>
        <v>0.28000000000000003</v>
      </c>
      <c r="AR1474" s="149">
        <v>7.6499999999999999E-2</v>
      </c>
      <c r="AS1474" s="149">
        <v>0.34</v>
      </c>
      <c r="AT1474" s="149">
        <v>0.4</v>
      </c>
      <c r="AU1474" s="149">
        <v>0.4</v>
      </c>
      <c r="AV1474" s="136">
        <v>438</v>
      </c>
      <c r="AW1474" s="136">
        <v>2917</v>
      </c>
      <c r="AX1474" s="136">
        <v>4824</v>
      </c>
      <c r="AY1474" s="136">
        <v>4824</v>
      </c>
      <c r="AZ1474" s="149">
        <v>7.6499999999999999E-2</v>
      </c>
      <c r="BA1474" s="149">
        <v>0.1598</v>
      </c>
      <c r="BB1474" s="149">
        <v>0.21060000000000001</v>
      </c>
      <c r="BC1474" s="149">
        <v>0.21060000000000001</v>
      </c>
      <c r="BD1474" s="138">
        <v>0</v>
      </c>
      <c r="BE1474" s="138"/>
      <c r="BF1474" s="138"/>
      <c r="BG1474" s="136">
        <v>0</v>
      </c>
      <c r="BH1474" s="6">
        <v>6.55</v>
      </c>
      <c r="BI1474" s="6">
        <v>6.55</v>
      </c>
      <c r="BJ1474" s="136">
        <v>25443</v>
      </c>
      <c r="BK1474" s="136">
        <v>2392</v>
      </c>
      <c r="BL1474" s="136">
        <v>236</v>
      </c>
      <c r="BM1474" s="136">
        <v>22815</v>
      </c>
      <c r="BN1474" s="238">
        <v>199036</v>
      </c>
      <c r="BO1474" s="136">
        <v>66252</v>
      </c>
      <c r="BP1474" s="136">
        <v>99542.931299999997</v>
      </c>
      <c r="BQ1474" s="136">
        <v>38382.731599999999</v>
      </c>
      <c r="BR1474" s="136">
        <v>327591</v>
      </c>
      <c r="BS1474" s="136">
        <v>38560.385300000002</v>
      </c>
      <c r="BT1474" s="136">
        <v>8586.3744999999999</v>
      </c>
      <c r="BU1474" s="136">
        <v>62820</v>
      </c>
    </row>
    <row r="1475" spans="1:73">
      <c r="A1475" s="4" t="s">
        <v>116</v>
      </c>
      <c r="B1475" s="137">
        <v>46</v>
      </c>
      <c r="C1475" s="137">
        <v>2008</v>
      </c>
      <c r="D1475" s="190">
        <v>624151</v>
      </c>
      <c r="E1475" s="141">
        <v>338273</v>
      </c>
      <c r="F1475" s="141">
        <v>16626</v>
      </c>
      <c r="G1475" s="191">
        <v>4.7</v>
      </c>
      <c r="H1475" s="211">
        <v>24.962980000000002</v>
      </c>
      <c r="I1475" s="211">
        <v>16.17015</v>
      </c>
      <c r="J1475" s="211">
        <v>7.6478619999999999</v>
      </c>
      <c r="K1475" s="145">
        <v>25312</v>
      </c>
      <c r="L1475" s="198">
        <v>4</v>
      </c>
      <c r="M1475" s="199">
        <v>3.1</v>
      </c>
      <c r="N1475" s="140">
        <v>25494389</v>
      </c>
      <c r="O1475" s="145">
        <v>6505</v>
      </c>
      <c r="P1475" s="145">
        <v>8327</v>
      </c>
      <c r="Q1475" s="145">
        <v>3581</v>
      </c>
      <c r="R1475" s="145">
        <v>55847</v>
      </c>
      <c r="S1475" s="145">
        <v>27642</v>
      </c>
      <c r="T1475" s="145">
        <v>536</v>
      </c>
      <c r="U1475" s="145">
        <v>640</v>
      </c>
      <c r="V1475" s="145">
        <v>726</v>
      </c>
      <c r="W1475" s="145">
        <v>162</v>
      </c>
      <c r="X1475" s="145">
        <v>298</v>
      </c>
      <c r="Y1475" s="145">
        <v>426</v>
      </c>
      <c r="Z1475" s="145">
        <v>542</v>
      </c>
      <c r="AA1475" s="136">
        <f>ROUND((T1475+X1475)-MAX(0.3*(T1475-134-431),0),0)</f>
        <v>834</v>
      </c>
      <c r="AB1475" s="136">
        <f>ROUND((U1475+Y1475)-MAX(0.3*(U1475-134-431),0),0)</f>
        <v>1044</v>
      </c>
      <c r="AC1475" s="136">
        <f>ROUND((V1475+Z1475)-MAX(0.3*(V1475-143-431),0),0)</f>
        <v>1222</v>
      </c>
      <c r="AD1475" s="203">
        <v>1195.9166666666667</v>
      </c>
      <c r="AE1475" s="136">
        <v>637</v>
      </c>
      <c r="AF1475" s="136">
        <v>52</v>
      </c>
      <c r="AG1475" s="136">
        <f>SUM(AE1475+AF1475)</f>
        <v>689</v>
      </c>
      <c r="AH1475" s="136">
        <f>ROUND((AG1475+W1475)-MAX(0.3*(AG1475-134-431),0),0)</f>
        <v>814</v>
      </c>
      <c r="AI1475" s="137">
        <v>55</v>
      </c>
      <c r="AJ1475" s="204">
        <v>9</v>
      </c>
      <c r="AK1475" s="136">
        <v>0</v>
      </c>
      <c r="AL1475" s="136">
        <v>93</v>
      </c>
      <c r="AM1475" s="136">
        <v>49</v>
      </c>
      <c r="AN1475" s="6">
        <f>ROUND(AL1475/(AL1475+AM1475),2)</f>
        <v>0.65</v>
      </c>
      <c r="AO1475" s="136">
        <v>23</v>
      </c>
      <c r="AP1475" s="136">
        <v>7</v>
      </c>
      <c r="AQ1475" s="6">
        <f>ROUND(AO1475/(AO1475+AP1475),2)</f>
        <v>0.77</v>
      </c>
      <c r="AR1475" s="149">
        <v>7.6499999999999999E-2</v>
      </c>
      <c r="AS1475" s="149">
        <v>0.34</v>
      </c>
      <c r="AT1475" s="149">
        <v>0.4</v>
      </c>
      <c r="AU1475" s="149">
        <v>0.4</v>
      </c>
      <c r="AV1475" s="136">
        <v>438</v>
      </c>
      <c r="AW1475" s="136">
        <v>2917</v>
      </c>
      <c r="AX1475" s="136">
        <v>4824</v>
      </c>
      <c r="AY1475" s="136">
        <v>4824</v>
      </c>
      <c r="AZ1475" s="149">
        <v>7.6499999999999999E-2</v>
      </c>
      <c r="BA1475" s="149">
        <v>0.1598</v>
      </c>
      <c r="BB1475" s="149">
        <v>0.21060000000000001</v>
      </c>
      <c r="BC1475" s="149">
        <v>0.21060000000000001</v>
      </c>
      <c r="BD1475" s="138">
        <v>0.32</v>
      </c>
      <c r="BE1475" s="138"/>
      <c r="BF1475" s="138"/>
      <c r="BG1475" s="136">
        <v>1</v>
      </c>
      <c r="BH1475" s="6">
        <v>6.55</v>
      </c>
      <c r="BI1475" s="6">
        <v>7.68</v>
      </c>
      <c r="BJ1475" s="136">
        <v>14353</v>
      </c>
      <c r="BK1475" s="136">
        <v>1045</v>
      </c>
      <c r="BL1475" s="136">
        <v>76</v>
      </c>
      <c r="BM1475" s="136">
        <v>13232</v>
      </c>
      <c r="BN1475" s="238">
        <v>137308</v>
      </c>
      <c r="BO1475" s="136">
        <v>16702</v>
      </c>
      <c r="BP1475" s="136">
        <v>17985.313699999999</v>
      </c>
      <c r="BQ1475" s="136">
        <v>5443.3364000000001</v>
      </c>
      <c r="BR1475" s="136">
        <v>54819</v>
      </c>
      <c r="BS1475" s="136">
        <v>10840.9403</v>
      </c>
      <c r="BT1475" s="136">
        <v>2181.7919999999999</v>
      </c>
      <c r="BU1475" s="136">
        <v>19716</v>
      </c>
    </row>
    <row r="1476" spans="1:73">
      <c r="A1476" s="4" t="s">
        <v>117</v>
      </c>
      <c r="B1476" s="137">
        <v>47</v>
      </c>
      <c r="C1476" s="137">
        <v>2008</v>
      </c>
      <c r="D1476" s="190">
        <v>7833496</v>
      </c>
      <c r="E1476" s="141">
        <v>3970428</v>
      </c>
      <c r="F1476" s="141">
        <v>163015</v>
      </c>
      <c r="G1476" s="191">
        <v>3.9</v>
      </c>
      <c r="H1476" s="211">
        <v>19.017150000000001</v>
      </c>
      <c r="I1476" s="211">
        <v>10.49056</v>
      </c>
      <c r="J1476" s="211">
        <v>3.8961540000000001</v>
      </c>
      <c r="K1476" s="145">
        <v>398120</v>
      </c>
      <c r="L1476" s="198">
        <v>79</v>
      </c>
      <c r="M1476" s="199">
        <v>4</v>
      </c>
      <c r="N1476" s="140">
        <v>358043492</v>
      </c>
      <c r="O1476" s="145">
        <v>137176</v>
      </c>
      <c r="P1476" s="145">
        <v>63735</v>
      </c>
      <c r="Q1476" s="145">
        <v>28771</v>
      </c>
      <c r="R1476" s="145">
        <v>545079</v>
      </c>
      <c r="S1476" s="145">
        <v>245592</v>
      </c>
      <c r="T1476" s="145">
        <v>254</v>
      </c>
      <c r="U1476" s="145">
        <v>320</v>
      </c>
      <c r="V1476" s="145">
        <v>382</v>
      </c>
      <c r="W1476" s="145">
        <v>162</v>
      </c>
      <c r="X1476" s="145">
        <v>298</v>
      </c>
      <c r="Y1476" s="145">
        <v>426</v>
      </c>
      <c r="Z1476" s="145">
        <v>542</v>
      </c>
      <c r="AA1476" s="136">
        <f>ROUND((T1476+X1476)-MAX(0.3*(T1476-134-431),0),0)</f>
        <v>552</v>
      </c>
      <c r="AB1476" s="136">
        <f>ROUND((U1476+Y1476)-MAX(0.3*(U1476-134-431),0),0)</f>
        <v>746</v>
      </c>
      <c r="AC1476" s="136">
        <f>ROUND((V1476+Z1476)-MAX(0.3*(V1476-143-431),0),0)</f>
        <v>924</v>
      </c>
      <c r="AD1476" s="203">
        <v>11101.583333333334</v>
      </c>
      <c r="AE1476" s="136">
        <v>637</v>
      </c>
      <c r="AF1476" s="136">
        <v>0</v>
      </c>
      <c r="AG1476" s="136">
        <f>SUM(AE1476+AF1476)</f>
        <v>637</v>
      </c>
      <c r="AH1476" s="136">
        <f>ROUND((AG1476+W1476)-MAX(0.3*(AG1476-134-431),0),0)</f>
        <v>777</v>
      </c>
      <c r="AI1476" s="137">
        <v>799</v>
      </c>
      <c r="AJ1476" s="204">
        <v>10.3</v>
      </c>
      <c r="AK1476" s="136">
        <v>1</v>
      </c>
      <c r="AL1476" s="136">
        <v>45</v>
      </c>
      <c r="AM1476" s="136">
        <v>52</v>
      </c>
      <c r="AN1476" s="6">
        <f>ROUND(AL1476/(AL1476+AM1476),2)</f>
        <v>0.46</v>
      </c>
      <c r="AO1476" s="136">
        <v>21</v>
      </c>
      <c r="AP1476" s="136">
        <v>19</v>
      </c>
      <c r="AQ1476" s="6">
        <f>ROUND(AO1476/(AO1476+AP1476),2)</f>
        <v>0.53</v>
      </c>
      <c r="AR1476" s="149">
        <v>7.6499999999999999E-2</v>
      </c>
      <c r="AS1476" s="149">
        <v>0.34</v>
      </c>
      <c r="AT1476" s="149">
        <v>0.4</v>
      </c>
      <c r="AU1476" s="149">
        <v>0.4</v>
      </c>
      <c r="AV1476" s="136">
        <v>438</v>
      </c>
      <c r="AW1476" s="136">
        <v>2917</v>
      </c>
      <c r="AX1476" s="136">
        <v>4824</v>
      </c>
      <c r="AY1476" s="136">
        <v>4824</v>
      </c>
      <c r="AZ1476" s="149">
        <v>7.6499999999999999E-2</v>
      </c>
      <c r="BA1476" s="149">
        <v>0.1598</v>
      </c>
      <c r="BB1476" s="149">
        <v>0.21060000000000001</v>
      </c>
      <c r="BC1476" s="149">
        <v>0.21060000000000001</v>
      </c>
      <c r="BD1476" s="138">
        <v>0.2</v>
      </c>
      <c r="BE1476" s="138"/>
      <c r="BF1476" s="138"/>
      <c r="BG1476" s="136">
        <v>0</v>
      </c>
      <c r="BH1476" s="6">
        <v>6.55</v>
      </c>
      <c r="BI1476" s="6">
        <v>6.55</v>
      </c>
      <c r="BJ1476" s="136">
        <v>141822</v>
      </c>
      <c r="BK1476" s="136">
        <v>19628</v>
      </c>
      <c r="BL1476" s="136">
        <v>1140</v>
      </c>
      <c r="BM1476" s="136">
        <v>121054</v>
      </c>
      <c r="BN1476" s="238">
        <v>751864</v>
      </c>
      <c r="BO1476" s="136">
        <v>150820</v>
      </c>
      <c r="BP1476" s="136">
        <v>273202.5208</v>
      </c>
      <c r="BQ1476" s="136">
        <v>69815.982000000004</v>
      </c>
      <c r="BR1476" s="136">
        <v>751889</v>
      </c>
      <c r="BS1476" s="136">
        <v>139356.3793</v>
      </c>
      <c r="BT1476" s="136">
        <v>23138.3285</v>
      </c>
      <c r="BU1476" s="136">
        <v>225110</v>
      </c>
    </row>
    <row r="1477" spans="1:73">
      <c r="A1477" s="4" t="s">
        <v>118</v>
      </c>
      <c r="B1477" s="137">
        <v>48</v>
      </c>
      <c r="C1477" s="137">
        <v>2008</v>
      </c>
      <c r="D1477" s="190">
        <v>6562231</v>
      </c>
      <c r="E1477" s="141">
        <v>3291309</v>
      </c>
      <c r="F1477" s="141">
        <v>187268</v>
      </c>
      <c r="G1477" s="191">
        <v>5.4</v>
      </c>
      <c r="H1477" s="211">
        <v>26.47991</v>
      </c>
      <c r="I1477" s="211">
        <v>14.251379999999999</v>
      </c>
      <c r="J1477" s="211">
        <v>6.0348879999999996</v>
      </c>
      <c r="K1477" s="145">
        <v>351857</v>
      </c>
      <c r="L1477" s="198">
        <v>67</v>
      </c>
      <c r="M1477" s="199">
        <v>4.0999999999999996</v>
      </c>
      <c r="N1477" s="140">
        <v>293949341</v>
      </c>
      <c r="O1477" s="145">
        <v>1932255</v>
      </c>
      <c r="P1477" s="145">
        <v>118550</v>
      </c>
      <c r="Q1477" s="145">
        <v>50505</v>
      </c>
      <c r="R1477" s="145">
        <v>581001</v>
      </c>
      <c r="S1477" s="145">
        <v>292515</v>
      </c>
      <c r="T1477" s="145">
        <v>453</v>
      </c>
      <c r="U1477" s="145">
        <v>562</v>
      </c>
      <c r="V1477" s="145">
        <v>661</v>
      </c>
      <c r="W1477" s="145">
        <v>162</v>
      </c>
      <c r="X1477" s="145">
        <v>298</v>
      </c>
      <c r="Y1477" s="145">
        <v>426</v>
      </c>
      <c r="Z1477" s="145">
        <v>542</v>
      </c>
      <c r="AA1477" s="136">
        <f>ROUND((T1477+X1477)-MAX(0.3*(T1477-134-431),0),0)</f>
        <v>751</v>
      </c>
      <c r="AB1477" s="136">
        <f>ROUND((U1477+Y1477)-MAX(0.3*(U1477-134-431),0),0)</f>
        <v>988</v>
      </c>
      <c r="AC1477" s="136">
        <f>ROUND((V1477+Z1477)-MAX(0.3*(V1477-143-431),0),0)</f>
        <v>1177</v>
      </c>
      <c r="AD1477" s="203">
        <v>20537.25</v>
      </c>
      <c r="AE1477" s="136">
        <v>637</v>
      </c>
      <c r="AF1477" s="136">
        <v>46</v>
      </c>
      <c r="AG1477" s="136">
        <f>SUM(AE1477+AF1477)</f>
        <v>683</v>
      </c>
      <c r="AH1477" s="136">
        <f>ROUND((AG1477+W1477)-MAX(0.3*(AG1477-134-431),0),0)</f>
        <v>810</v>
      </c>
      <c r="AI1477" s="137">
        <v>680</v>
      </c>
      <c r="AJ1477" s="204">
        <v>10.4</v>
      </c>
      <c r="AK1477" s="136">
        <v>1</v>
      </c>
      <c r="AL1477" s="136">
        <v>63</v>
      </c>
      <c r="AM1477" s="136">
        <v>35</v>
      </c>
      <c r="AN1477" s="6">
        <f>ROUND(AL1477/(AL1477+AM1477),2)</f>
        <v>0.64</v>
      </c>
      <c r="AO1477" s="136">
        <v>32</v>
      </c>
      <c r="AP1477" s="136">
        <v>17</v>
      </c>
      <c r="AQ1477" s="6">
        <f>ROUND(AO1477/(AO1477+AP1477),2)</f>
        <v>0.65</v>
      </c>
      <c r="AR1477" s="149">
        <v>7.6499999999999999E-2</v>
      </c>
      <c r="AS1477" s="149">
        <v>0.34</v>
      </c>
      <c r="AT1477" s="149">
        <v>0.4</v>
      </c>
      <c r="AU1477" s="149">
        <v>0.4</v>
      </c>
      <c r="AV1477" s="136">
        <v>438</v>
      </c>
      <c r="AW1477" s="136">
        <v>2917</v>
      </c>
      <c r="AX1477" s="136">
        <v>4824</v>
      </c>
      <c r="AY1477" s="136">
        <v>4824</v>
      </c>
      <c r="AZ1477" s="149">
        <v>7.6499999999999999E-2</v>
      </c>
      <c r="BA1477" s="149">
        <v>0.1598</v>
      </c>
      <c r="BB1477" s="149">
        <v>0.21060000000000001</v>
      </c>
      <c r="BC1477" s="149">
        <v>0.21060000000000001</v>
      </c>
      <c r="BD1477" s="138">
        <v>0</v>
      </c>
      <c r="BE1477" s="138"/>
      <c r="BF1477" s="138"/>
      <c r="BG1477" s="136">
        <v>0</v>
      </c>
      <c r="BH1477" s="6">
        <v>6.55</v>
      </c>
      <c r="BI1477" s="6">
        <v>8.07</v>
      </c>
      <c r="BJ1477" s="136">
        <v>124974</v>
      </c>
      <c r="BK1477" s="136">
        <v>15411</v>
      </c>
      <c r="BL1477" s="136">
        <v>872</v>
      </c>
      <c r="BM1477" s="136">
        <v>108691</v>
      </c>
      <c r="BN1477" s="238">
        <v>946190</v>
      </c>
      <c r="BO1477" s="136">
        <v>176005</v>
      </c>
      <c r="BP1477" s="136">
        <v>235774.7726</v>
      </c>
      <c r="BQ1477" s="136">
        <v>66738.058999999994</v>
      </c>
      <c r="BR1477" s="136">
        <v>528691</v>
      </c>
      <c r="BS1477" s="136">
        <v>107347.6213</v>
      </c>
      <c r="BT1477" s="136">
        <v>25510.692899999998</v>
      </c>
      <c r="BU1477" s="136">
        <v>162379</v>
      </c>
    </row>
    <row r="1478" spans="1:73">
      <c r="A1478" s="4" t="s">
        <v>119</v>
      </c>
      <c r="B1478" s="137">
        <v>49</v>
      </c>
      <c r="C1478" s="137">
        <v>2008</v>
      </c>
      <c r="D1478" s="190">
        <v>1840310</v>
      </c>
      <c r="E1478" s="141">
        <v>777560</v>
      </c>
      <c r="F1478" s="141">
        <v>35345</v>
      </c>
      <c r="G1478" s="191">
        <v>4.3</v>
      </c>
      <c r="H1478" s="211">
        <v>26.403839999999999</v>
      </c>
      <c r="I1478" s="211">
        <v>14.856960000000001</v>
      </c>
      <c r="J1478" s="211">
        <v>4.115259</v>
      </c>
      <c r="K1478" s="145">
        <v>61928</v>
      </c>
      <c r="L1478" s="198">
        <v>9</v>
      </c>
      <c r="M1478" s="199">
        <v>2.1</v>
      </c>
      <c r="N1478" s="140">
        <v>57551409</v>
      </c>
      <c r="O1478" s="145">
        <v>26192</v>
      </c>
      <c r="P1478" s="145">
        <v>19334</v>
      </c>
      <c r="Q1478" s="145">
        <v>8681</v>
      </c>
      <c r="R1478" s="145">
        <v>276800</v>
      </c>
      <c r="S1478" s="145">
        <v>124183</v>
      </c>
      <c r="T1478" s="145">
        <v>301</v>
      </c>
      <c r="U1478" s="145">
        <v>340</v>
      </c>
      <c r="V1478" s="145">
        <v>384</v>
      </c>
      <c r="W1478" s="145">
        <v>162</v>
      </c>
      <c r="X1478" s="145">
        <v>298</v>
      </c>
      <c r="Y1478" s="145">
        <v>426</v>
      </c>
      <c r="Z1478" s="145">
        <v>542</v>
      </c>
      <c r="AA1478" s="136">
        <f>ROUND((T1478+X1478)-MAX(0.3*(T1478-134-431),0),0)</f>
        <v>599</v>
      </c>
      <c r="AB1478" s="136">
        <f>ROUND((U1478+Y1478)-MAX(0.3*(U1478-134-431),0),0)</f>
        <v>766</v>
      </c>
      <c r="AC1478" s="136">
        <f>ROUND((V1478+Z1478)-MAX(0.3*(V1478-143-431),0),0)</f>
        <v>926</v>
      </c>
      <c r="AD1478" s="203">
        <v>4565.583333333333</v>
      </c>
      <c r="AE1478" s="136">
        <v>637</v>
      </c>
      <c r="AF1478" s="136">
        <v>0</v>
      </c>
      <c r="AG1478" s="136">
        <f>SUM(AE1478+AF1478)</f>
        <v>637</v>
      </c>
      <c r="AH1478" s="136">
        <f>ROUND((AG1478+W1478)-MAX(0.3*(AG1478-134-431),0),0)</f>
        <v>777</v>
      </c>
      <c r="AI1478" s="137">
        <v>260</v>
      </c>
      <c r="AJ1478" s="204">
        <v>14.5</v>
      </c>
      <c r="AK1478" s="136">
        <v>1</v>
      </c>
      <c r="AL1478" s="136">
        <v>72</v>
      </c>
      <c r="AM1478" s="136">
        <v>28</v>
      </c>
      <c r="AN1478" s="6">
        <f>ROUND(AL1478/(AL1478+AM1478),2)</f>
        <v>0.72</v>
      </c>
      <c r="AO1478" s="136">
        <v>23</v>
      </c>
      <c r="AP1478" s="136">
        <v>11</v>
      </c>
      <c r="AQ1478" s="6">
        <f>ROUND(AO1478/(AO1478+AP1478),2)</f>
        <v>0.68</v>
      </c>
      <c r="AR1478" s="149">
        <v>7.6499999999999999E-2</v>
      </c>
      <c r="AS1478" s="149">
        <v>0.34</v>
      </c>
      <c r="AT1478" s="149">
        <v>0.4</v>
      </c>
      <c r="AU1478" s="149">
        <v>0.4</v>
      </c>
      <c r="AV1478" s="136">
        <v>430</v>
      </c>
      <c r="AW1478" s="136">
        <v>2917</v>
      </c>
      <c r="AX1478" s="136">
        <v>4824</v>
      </c>
      <c r="AY1478" s="136">
        <v>4824</v>
      </c>
      <c r="AZ1478" s="149">
        <v>7.6499999999999999E-2</v>
      </c>
      <c r="BA1478" s="149">
        <v>0.1598</v>
      </c>
      <c r="BB1478" s="149">
        <v>0.21060000000000001</v>
      </c>
      <c r="BC1478" s="149">
        <v>0.21060000000000001</v>
      </c>
      <c r="BD1478" s="138">
        <v>0</v>
      </c>
      <c r="BE1478" s="138"/>
      <c r="BF1478" s="138"/>
      <c r="BG1478" s="136">
        <v>0</v>
      </c>
      <c r="BH1478" s="6">
        <v>6.55</v>
      </c>
      <c r="BI1478" s="6">
        <v>7.25</v>
      </c>
      <c r="BJ1478" s="136">
        <v>79688</v>
      </c>
      <c r="BK1478" s="136">
        <v>3566</v>
      </c>
      <c r="BL1478" s="136">
        <v>535</v>
      </c>
      <c r="BM1478" s="136">
        <v>75587</v>
      </c>
      <c r="BN1478" s="238">
        <v>325037</v>
      </c>
      <c r="BO1478" s="136">
        <v>51770</v>
      </c>
      <c r="BP1478" s="136">
        <v>96844.158200000005</v>
      </c>
      <c r="BQ1478" s="136">
        <v>21130.481400000001</v>
      </c>
      <c r="BR1478" s="136">
        <v>211106</v>
      </c>
      <c r="BS1478" s="136">
        <v>58216.675300000003</v>
      </c>
      <c r="BT1478" s="136">
        <v>9815.8037000000004</v>
      </c>
      <c r="BU1478" s="136">
        <v>96845</v>
      </c>
    </row>
    <row r="1479" spans="1:73">
      <c r="A1479" s="4" t="s">
        <v>120</v>
      </c>
      <c r="B1479" s="137">
        <v>50</v>
      </c>
      <c r="C1479" s="137">
        <v>2008</v>
      </c>
      <c r="D1479" s="190">
        <v>5640996</v>
      </c>
      <c r="E1479" s="141">
        <v>2940438</v>
      </c>
      <c r="F1479" s="141">
        <v>151358</v>
      </c>
      <c r="G1479" s="191">
        <v>4.9000000000000004</v>
      </c>
      <c r="H1479" s="211">
        <v>23.741060000000001</v>
      </c>
      <c r="I1479" s="211">
        <v>16.438859999999998</v>
      </c>
      <c r="J1479" s="211">
        <v>4.7662069999999996</v>
      </c>
      <c r="K1479" s="145">
        <v>245277</v>
      </c>
      <c r="L1479" s="198">
        <v>56</v>
      </c>
      <c r="M1479" s="199">
        <v>4</v>
      </c>
      <c r="N1479" s="140">
        <v>219283413</v>
      </c>
      <c r="O1479" s="145">
        <v>44944</v>
      </c>
      <c r="P1479" s="145">
        <v>37489</v>
      </c>
      <c r="Q1479" s="145">
        <v>17485</v>
      </c>
      <c r="R1479" s="145">
        <v>422781</v>
      </c>
      <c r="S1479" s="145">
        <v>180792</v>
      </c>
      <c r="T1479" s="145">
        <v>628</v>
      </c>
      <c r="U1479" s="145">
        <v>628</v>
      </c>
      <c r="V1479" s="145">
        <v>628</v>
      </c>
      <c r="W1479" s="145">
        <v>162</v>
      </c>
      <c r="X1479" s="145">
        <v>298</v>
      </c>
      <c r="Y1479" s="145">
        <v>426</v>
      </c>
      <c r="Z1479" s="145">
        <v>542</v>
      </c>
      <c r="AA1479" s="136">
        <f>ROUND((T1479+X1479)-MAX(0.3*(T1479-134-431),0),0)</f>
        <v>907</v>
      </c>
      <c r="AB1479" s="136">
        <f>ROUND((U1479+Y1479)-MAX(0.3*(U1479-134-431),0),0)</f>
        <v>1035</v>
      </c>
      <c r="AC1479" s="136">
        <f>ROUND((V1479+Z1479)-MAX(0.3*(V1479-143-431),0),0)</f>
        <v>1154</v>
      </c>
      <c r="AD1479" s="203">
        <v>12240.416666666666</v>
      </c>
      <c r="AE1479" s="136">
        <v>637</v>
      </c>
      <c r="AF1479" s="136">
        <v>84</v>
      </c>
      <c r="AG1479" s="136">
        <f>SUM(AE1479+AF1479)</f>
        <v>721</v>
      </c>
      <c r="AH1479" s="136">
        <f>ROUND((AG1479+W1479)-MAX(0.3*(AG1479-134-431),0),0)</f>
        <v>836</v>
      </c>
      <c r="AI1479" s="137">
        <v>544</v>
      </c>
      <c r="AJ1479" s="204">
        <v>9.8000000000000007</v>
      </c>
      <c r="AK1479" s="136">
        <v>1</v>
      </c>
      <c r="AL1479" s="136">
        <v>47</v>
      </c>
      <c r="AM1479" s="136">
        <v>51</v>
      </c>
      <c r="AN1479" s="6">
        <f>ROUND(AL1479/(AL1479+AM1479),2)</f>
        <v>0.48</v>
      </c>
      <c r="AO1479" s="136">
        <v>17</v>
      </c>
      <c r="AP1479" s="136">
        <v>14</v>
      </c>
      <c r="AQ1479" s="6">
        <f>ROUND(AO1479/(AO1479+AP1479),2)</f>
        <v>0.55000000000000004</v>
      </c>
      <c r="AR1479" s="149">
        <v>7.6499999999999999E-2</v>
      </c>
      <c r="AS1479" s="149">
        <v>0.34</v>
      </c>
      <c r="AT1479" s="149">
        <v>0.4</v>
      </c>
      <c r="AU1479" s="149">
        <v>0.4</v>
      </c>
      <c r="AV1479" s="136">
        <v>438</v>
      </c>
      <c r="AW1479" s="136">
        <v>2917</v>
      </c>
      <c r="AX1479" s="136">
        <v>4824</v>
      </c>
      <c r="AY1479" s="136">
        <v>4824</v>
      </c>
      <c r="AZ1479" s="149">
        <v>7.6499999999999999E-2</v>
      </c>
      <c r="BA1479" s="149">
        <v>0.1598</v>
      </c>
      <c r="BB1479" s="149">
        <v>0.21060000000000001</v>
      </c>
      <c r="BC1479" s="149">
        <v>0.21060000000000001</v>
      </c>
      <c r="BD1479" s="138">
        <v>0.04</v>
      </c>
      <c r="BE1479" s="138">
        <v>0.14000000000000001</v>
      </c>
      <c r="BF1479" s="138">
        <v>0.43</v>
      </c>
      <c r="BG1479" s="136">
        <v>1</v>
      </c>
      <c r="BH1479" s="6">
        <v>6.55</v>
      </c>
      <c r="BI1479" s="6">
        <v>6.5</v>
      </c>
      <c r="BJ1479" s="136">
        <v>99014</v>
      </c>
      <c r="BK1479" s="136">
        <v>7643</v>
      </c>
      <c r="BL1479" s="136">
        <v>848</v>
      </c>
      <c r="BM1479" s="136">
        <v>90523</v>
      </c>
      <c r="BN1479" s="238">
        <v>874839</v>
      </c>
      <c r="BO1479" s="136">
        <v>121754</v>
      </c>
      <c r="BP1479" s="136">
        <v>194276.15909999999</v>
      </c>
      <c r="BQ1479" s="136">
        <v>52840.706599999998</v>
      </c>
      <c r="BR1479" s="136">
        <v>597111</v>
      </c>
      <c r="BS1479" s="136">
        <v>80149.467499999999</v>
      </c>
      <c r="BT1479" s="136">
        <v>13374.4118</v>
      </c>
      <c r="BU1479" s="136">
        <v>126627</v>
      </c>
    </row>
    <row r="1480" spans="1:73">
      <c r="A1480" s="4" t="s">
        <v>121</v>
      </c>
      <c r="B1480" s="137">
        <v>51</v>
      </c>
      <c r="C1480" s="137">
        <v>2008</v>
      </c>
      <c r="D1480" s="190">
        <v>546043</v>
      </c>
      <c r="E1480" s="141">
        <v>284310</v>
      </c>
      <c r="F1480" s="141">
        <v>8969</v>
      </c>
      <c r="G1480" s="191">
        <v>3.1</v>
      </c>
      <c r="H1480" s="211">
        <v>19.37426</v>
      </c>
      <c r="I1480" s="211">
        <v>9.1933609999999994</v>
      </c>
      <c r="J1480" s="211">
        <v>2.7307459999999999</v>
      </c>
      <c r="K1480" s="145">
        <v>43684</v>
      </c>
      <c r="L1480" s="198">
        <v>5</v>
      </c>
      <c r="M1480" s="199">
        <v>3.4</v>
      </c>
      <c r="N1480" s="140">
        <v>26505381</v>
      </c>
      <c r="O1480" s="145">
        <v>143286</v>
      </c>
      <c r="P1480" s="145">
        <v>499</v>
      </c>
      <c r="Q1480" s="145">
        <v>266</v>
      </c>
      <c r="R1480" s="145">
        <v>22608</v>
      </c>
      <c r="S1480" s="145">
        <v>9564</v>
      </c>
      <c r="T1480" s="145">
        <v>320</v>
      </c>
      <c r="U1480" s="145">
        <v>340</v>
      </c>
      <c r="V1480" s="145">
        <v>340</v>
      </c>
      <c r="W1480" s="145">
        <v>162</v>
      </c>
      <c r="X1480" s="145">
        <v>298</v>
      </c>
      <c r="Y1480" s="145">
        <v>426</v>
      </c>
      <c r="Z1480" s="145">
        <v>542</v>
      </c>
      <c r="AA1480" s="136">
        <f>ROUND((T1480+X1480)-MAX(0.3*(T1480-134-431),0),0)</f>
        <v>618</v>
      </c>
      <c r="AB1480" s="136">
        <f>ROUND((U1480+Y1480)-MAX(0.3*(U1480-134-431),0),0)</f>
        <v>766</v>
      </c>
      <c r="AC1480" s="136">
        <f>ROUND((V1480+Z1480)-MAX(0.3*(V1480-143-431),0),0)</f>
        <v>882</v>
      </c>
      <c r="AD1480" s="203">
        <v>194.25</v>
      </c>
      <c r="AE1480" s="136">
        <v>637</v>
      </c>
      <c r="AF1480" s="136">
        <v>25</v>
      </c>
      <c r="AG1480" s="136">
        <f>SUM(AE1480+AF1480)</f>
        <v>662</v>
      </c>
      <c r="AH1480" s="136">
        <f>ROUND((AG1480+W1480)-MAX(0.3*(AG1480-134-431),0),0)</f>
        <v>795</v>
      </c>
      <c r="AI1480" s="137">
        <v>54</v>
      </c>
      <c r="AJ1480" s="204">
        <v>10.1</v>
      </c>
      <c r="AK1480" s="136">
        <v>1</v>
      </c>
      <c r="AL1480" s="136">
        <v>17</v>
      </c>
      <c r="AM1480" s="136">
        <v>43</v>
      </c>
      <c r="AN1480" s="6">
        <f>ROUND(AL1480/(AL1480+AM1480),2)</f>
        <v>0.28000000000000003</v>
      </c>
      <c r="AO1480" s="136">
        <v>7</v>
      </c>
      <c r="AP1480" s="136">
        <v>23</v>
      </c>
      <c r="AQ1480" s="6">
        <f>ROUND(AO1480/(AO1480+AP1480),2)</f>
        <v>0.23</v>
      </c>
      <c r="AR1480" s="149">
        <v>7.6499999999999999E-2</v>
      </c>
      <c r="AS1480" s="149">
        <v>0.34</v>
      </c>
      <c r="AT1480" s="149">
        <v>0.4</v>
      </c>
      <c r="AU1480" s="149">
        <v>0.4</v>
      </c>
      <c r="AV1480" s="136">
        <v>438</v>
      </c>
      <c r="AW1480" s="136">
        <v>2917</v>
      </c>
      <c r="AX1480" s="136">
        <v>4824</v>
      </c>
      <c r="AY1480" s="136">
        <v>4824</v>
      </c>
      <c r="AZ1480" s="149">
        <v>7.6499999999999999E-2</v>
      </c>
      <c r="BA1480" s="149">
        <v>0.1598</v>
      </c>
      <c r="BB1480" s="149">
        <v>0.21060000000000001</v>
      </c>
      <c r="BC1480" s="149">
        <v>0.21060000000000001</v>
      </c>
      <c r="BD1480" s="138">
        <v>0</v>
      </c>
      <c r="BE1480" s="138"/>
      <c r="BF1480" s="138"/>
      <c r="BG1480" s="136">
        <v>0</v>
      </c>
      <c r="BH1480" s="6">
        <v>6.55</v>
      </c>
      <c r="BI1480" s="6">
        <v>5.15</v>
      </c>
      <c r="BJ1480" s="136">
        <v>5903</v>
      </c>
      <c r="BK1480" s="136">
        <v>369</v>
      </c>
      <c r="BL1480" s="136">
        <v>37</v>
      </c>
      <c r="BM1480" s="136">
        <v>5497</v>
      </c>
      <c r="BN1480" s="238">
        <v>57177</v>
      </c>
      <c r="BO1480" s="136">
        <v>12617</v>
      </c>
      <c r="BP1480" s="136">
        <v>15879.581200000001</v>
      </c>
      <c r="BQ1480" s="136">
        <v>6766.9669000000004</v>
      </c>
      <c r="BR1480" s="136">
        <v>55081</v>
      </c>
      <c r="BS1480" s="136">
        <v>7171.5150999999996</v>
      </c>
      <c r="BT1480" s="136">
        <v>1909.7910999999999</v>
      </c>
      <c r="BU1480" s="136">
        <v>13722</v>
      </c>
    </row>
    <row r="1481" spans="1:73">
      <c r="A1481" s="4" t="s">
        <v>70</v>
      </c>
      <c r="B1481" s="137">
        <v>1</v>
      </c>
      <c r="C1481" s="137">
        <v>2009</v>
      </c>
      <c r="D1481" s="190">
        <v>4757938</v>
      </c>
      <c r="E1481" s="141">
        <v>1924747</v>
      </c>
      <c r="F1481" s="141">
        <v>238252</v>
      </c>
      <c r="G1481" s="191">
        <v>11</v>
      </c>
      <c r="H1481" s="211">
        <v>32.869929999999997</v>
      </c>
      <c r="I1481" s="211">
        <v>20.743359999999999</v>
      </c>
      <c r="J1481" s="211">
        <v>9.1537330000000008</v>
      </c>
      <c r="K1481" s="145">
        <v>169052</v>
      </c>
      <c r="L1481" s="198">
        <v>74</v>
      </c>
      <c r="M1481" s="199">
        <v>6.3</v>
      </c>
      <c r="N1481" s="140">
        <v>155513766</v>
      </c>
      <c r="O1481" s="145">
        <v>78949</v>
      </c>
      <c r="P1481" s="145">
        <v>43226</v>
      </c>
      <c r="Q1481" s="145">
        <v>18442</v>
      </c>
      <c r="R1481" s="145">
        <v>679138</v>
      </c>
      <c r="S1481" s="145">
        <v>280625</v>
      </c>
      <c r="T1481" s="145">
        <v>190</v>
      </c>
      <c r="U1481" s="145">
        <v>215</v>
      </c>
      <c r="V1481" s="145">
        <v>245</v>
      </c>
      <c r="W1481" s="145">
        <v>176</v>
      </c>
      <c r="X1481" s="145">
        <v>323</v>
      </c>
      <c r="Y1481" s="145">
        <v>463</v>
      </c>
      <c r="Z1481" s="145">
        <v>588</v>
      </c>
      <c r="AA1481" s="136">
        <f>ROUND((T1481+X1481)-MAX(0.3*(T1481-144-446),0),0)</f>
        <v>513</v>
      </c>
      <c r="AB1481" s="136">
        <f>ROUND((U1481+Y1481)-MAX(0.3*(U1481-144-446),0),0)</f>
        <v>678</v>
      </c>
      <c r="AC1481" s="136">
        <f>ROUND((V1481+Z1481)-MAX(0.3*(V1481-147-446),0),0)</f>
        <v>833</v>
      </c>
      <c r="AD1481" s="203">
        <v>8430.75</v>
      </c>
      <c r="AE1481" s="8">
        <v>674</v>
      </c>
      <c r="AF1481" s="136">
        <v>0</v>
      </c>
      <c r="AG1481" s="136">
        <f>SUM(AE1481+AF1481)</f>
        <v>674</v>
      </c>
      <c r="AH1481" s="136">
        <f>ROUND((AG1481+W1481)-MAX(0.3*(AG1481-144-446),0),0)</f>
        <v>825</v>
      </c>
      <c r="AI1481" s="136">
        <v>770</v>
      </c>
      <c r="AJ1481" s="197">
        <v>16.600000000000001</v>
      </c>
      <c r="AK1481" s="136">
        <v>0</v>
      </c>
      <c r="AL1481" s="136">
        <v>62</v>
      </c>
      <c r="AM1481" s="136">
        <v>43</v>
      </c>
      <c r="AN1481" s="6">
        <f>ROUND(AL1481/(AL1481+AM1481),2)</f>
        <v>0.59</v>
      </c>
      <c r="AO1481" s="136">
        <v>19</v>
      </c>
      <c r="AP1481" s="136">
        <v>13</v>
      </c>
      <c r="AQ1481" s="6">
        <f>ROUND(AO1481/(AO1481+AP1481),2)</f>
        <v>0.59</v>
      </c>
      <c r="AR1481" s="149">
        <v>7.6499999999999999E-2</v>
      </c>
      <c r="AS1481" s="149">
        <v>0.34</v>
      </c>
      <c r="AT1481" s="149">
        <v>0.4</v>
      </c>
      <c r="AU1481" s="149">
        <v>0.45</v>
      </c>
      <c r="AV1481" s="136">
        <v>457</v>
      </c>
      <c r="AW1481" s="136">
        <v>3043</v>
      </c>
      <c r="AX1481" s="136">
        <v>5028</v>
      </c>
      <c r="AY1481" s="136">
        <v>5657</v>
      </c>
      <c r="AZ1481" s="149">
        <v>7.6499999999999999E-2</v>
      </c>
      <c r="BA1481" s="149">
        <v>0.1598</v>
      </c>
      <c r="BB1481" s="149">
        <v>0.21060000000000001</v>
      </c>
      <c r="BC1481" s="149">
        <v>0.21060000000000001</v>
      </c>
      <c r="BD1481" s="152">
        <v>0</v>
      </c>
      <c r="BE1481" s="152"/>
      <c r="BF1481" s="152"/>
      <c r="BG1481" s="136">
        <v>0</v>
      </c>
      <c r="BH1481" s="186">
        <v>7.25</v>
      </c>
      <c r="BI1481" s="186">
        <v>7.25</v>
      </c>
      <c r="BJ1481" s="136">
        <v>169320</v>
      </c>
      <c r="BK1481" s="136">
        <v>13373</v>
      </c>
      <c r="BL1481" s="136">
        <v>848</v>
      </c>
      <c r="BM1481" s="136">
        <v>155099</v>
      </c>
      <c r="BN1481" s="238">
        <v>832959</v>
      </c>
      <c r="BO1481" s="136">
        <v>140810</v>
      </c>
      <c r="BP1481" s="136">
        <v>313785.96659999999</v>
      </c>
      <c r="BQ1481" s="136">
        <v>51865.69</v>
      </c>
      <c r="BR1481" s="136">
        <v>579879.53969999996</v>
      </c>
      <c r="BS1481" s="136">
        <v>162411.60870000001</v>
      </c>
      <c r="BT1481" s="136">
        <v>17120.297299999998</v>
      </c>
      <c r="BU1481" s="136">
        <v>212315.9535</v>
      </c>
    </row>
    <row r="1482" spans="1:73">
      <c r="A1482" s="4" t="s">
        <v>71</v>
      </c>
      <c r="B1482" s="137">
        <v>2</v>
      </c>
      <c r="C1482" s="137">
        <v>2009</v>
      </c>
      <c r="D1482" s="190">
        <v>698895</v>
      </c>
      <c r="E1482" s="141">
        <v>331792</v>
      </c>
      <c r="F1482" s="141">
        <v>27855</v>
      </c>
      <c r="G1482" s="191">
        <v>7.7</v>
      </c>
      <c r="H1482" s="211">
        <v>28.731929999999998</v>
      </c>
      <c r="I1482" s="211">
        <v>18.246449999999999</v>
      </c>
      <c r="J1482" s="211">
        <v>6.3192950000000003</v>
      </c>
      <c r="K1482" s="145">
        <v>49954</v>
      </c>
      <c r="L1482" s="198">
        <v>11</v>
      </c>
      <c r="M1482" s="199">
        <v>5.5</v>
      </c>
      <c r="N1482" s="140">
        <v>32731783</v>
      </c>
      <c r="O1482" s="145">
        <v>18370</v>
      </c>
      <c r="P1482" s="145">
        <v>8282</v>
      </c>
      <c r="Q1482" s="145">
        <v>3033</v>
      </c>
      <c r="R1482" s="145">
        <v>64385</v>
      </c>
      <c r="S1482" s="145">
        <v>25107</v>
      </c>
      <c r="T1482" s="145">
        <v>821</v>
      </c>
      <c r="U1482" s="145">
        <v>923</v>
      </c>
      <c r="V1482" s="145">
        <v>1025</v>
      </c>
      <c r="W1482" s="145">
        <v>239</v>
      </c>
      <c r="X1482" s="145">
        <v>438</v>
      </c>
      <c r="Y1482" s="145">
        <v>627</v>
      </c>
      <c r="Z1482" s="145">
        <v>797</v>
      </c>
      <c r="AA1482" s="136">
        <f>ROUND((T1482+X1482)-MAX(0.3*(T1482-246-713),0),0)</f>
        <v>1259</v>
      </c>
      <c r="AB1482" s="136">
        <f>ROUND((U1482+Y1482)-MAX(0.3*(U1482-246-713),0),0)</f>
        <v>1550</v>
      </c>
      <c r="AC1482" s="136">
        <f>ROUND((V1482+Z1482)-MAX(0.3*(V1482-246-713),0),0)</f>
        <v>1802</v>
      </c>
      <c r="AD1482" s="203">
        <v>947.25</v>
      </c>
      <c r="AE1482" s="8">
        <v>674</v>
      </c>
      <c r="AF1482" s="136">
        <v>362</v>
      </c>
      <c r="AG1482" s="136">
        <f>SUM(AE1482+AF1482)</f>
        <v>1036</v>
      </c>
      <c r="AH1482" s="136">
        <f>ROUND((AG1482+W1482)-MAX(0.3*(AG1482-246-713),0),0)</f>
        <v>1252</v>
      </c>
      <c r="AI1482" s="136">
        <v>81</v>
      </c>
      <c r="AJ1482" s="197">
        <v>11.7</v>
      </c>
      <c r="AK1482" s="136">
        <v>0</v>
      </c>
      <c r="AL1482" s="136">
        <v>18</v>
      </c>
      <c r="AM1482" s="136">
        <v>22</v>
      </c>
      <c r="AN1482" s="6">
        <f>ROUND(AL1482/(AL1482+AM1482),2)</f>
        <v>0.45</v>
      </c>
      <c r="AO1482" s="136">
        <v>10</v>
      </c>
      <c r="AP1482" s="136">
        <v>10</v>
      </c>
      <c r="AQ1482" s="6">
        <f>ROUND(AO1482/(AO1482+AP1482),2)</f>
        <v>0.5</v>
      </c>
      <c r="AR1482" s="149">
        <v>7.6499999999999999E-2</v>
      </c>
      <c r="AS1482" s="149">
        <v>0.34</v>
      </c>
      <c r="AT1482" s="149">
        <v>0.4</v>
      </c>
      <c r="AU1482" s="149">
        <v>0.45</v>
      </c>
      <c r="AV1482" s="136">
        <v>457</v>
      </c>
      <c r="AW1482" s="136">
        <v>3043</v>
      </c>
      <c r="AX1482" s="136">
        <v>5028</v>
      </c>
      <c r="AY1482" s="136">
        <v>5657</v>
      </c>
      <c r="AZ1482" s="149">
        <v>7.6499999999999999E-2</v>
      </c>
      <c r="BA1482" s="149">
        <v>0.1598</v>
      </c>
      <c r="BB1482" s="149">
        <v>0.21060000000000001</v>
      </c>
      <c r="BC1482" s="149">
        <v>0.21060000000000001</v>
      </c>
      <c r="BD1482" s="152">
        <v>0</v>
      </c>
      <c r="BE1482" s="152"/>
      <c r="BF1482" s="152"/>
      <c r="BG1482" s="136">
        <v>0</v>
      </c>
      <c r="BH1482" s="186">
        <v>7.25</v>
      </c>
      <c r="BI1482" s="186">
        <v>7.25</v>
      </c>
      <c r="BJ1482" s="136">
        <v>12006</v>
      </c>
      <c r="BK1482" s="136">
        <v>1977</v>
      </c>
      <c r="BL1482" s="136">
        <v>97</v>
      </c>
      <c r="BM1482" s="136">
        <v>9932</v>
      </c>
      <c r="BN1482" s="238">
        <v>108044</v>
      </c>
      <c r="BO1482" s="136">
        <v>25816</v>
      </c>
      <c r="BP1482" s="136">
        <v>29317.4794</v>
      </c>
      <c r="BQ1482" s="136">
        <v>6319.0069000000003</v>
      </c>
      <c r="BR1482" s="136">
        <v>53553.637799999997</v>
      </c>
      <c r="BS1482" s="136">
        <v>11344.4992</v>
      </c>
      <c r="BT1482" s="136">
        <v>1814.6428000000001</v>
      </c>
      <c r="BU1482" s="136">
        <v>16943.1859</v>
      </c>
    </row>
    <row r="1483" spans="1:73">
      <c r="A1483" s="4" t="s">
        <v>72</v>
      </c>
      <c r="B1483" s="137">
        <v>3</v>
      </c>
      <c r="C1483" s="137">
        <v>2009</v>
      </c>
      <c r="D1483" s="190">
        <v>6343154</v>
      </c>
      <c r="E1483" s="141">
        <v>2817577</v>
      </c>
      <c r="F1483" s="141">
        <v>310533</v>
      </c>
      <c r="G1483" s="191">
        <v>9.9</v>
      </c>
      <c r="H1483" s="211">
        <v>31.87116</v>
      </c>
      <c r="I1483" s="211">
        <v>20.57002</v>
      </c>
      <c r="J1483" s="211">
        <v>8.1664779999999997</v>
      </c>
      <c r="K1483" s="145">
        <v>243331</v>
      </c>
      <c r="L1483" s="198">
        <v>183</v>
      </c>
      <c r="M1483" s="199">
        <v>10.8</v>
      </c>
      <c r="N1483" s="140">
        <v>214058229</v>
      </c>
      <c r="O1483" s="145">
        <v>446739</v>
      </c>
      <c r="P1483" s="145">
        <v>82085</v>
      </c>
      <c r="Q1483" s="145">
        <v>37860</v>
      </c>
      <c r="R1483" s="145">
        <v>813987</v>
      </c>
      <c r="S1483" s="145">
        <v>340852</v>
      </c>
      <c r="T1483" s="145">
        <v>220</v>
      </c>
      <c r="U1483" s="145">
        <v>278</v>
      </c>
      <c r="V1483" s="145">
        <v>335</v>
      </c>
      <c r="W1483" s="145">
        <v>176</v>
      </c>
      <c r="X1483" s="145">
        <v>323</v>
      </c>
      <c r="Y1483" s="145">
        <v>463</v>
      </c>
      <c r="Z1483" s="145">
        <v>588</v>
      </c>
      <c r="AA1483" s="136">
        <f>ROUND((T1483+X1483)-MAX(0.3*(T1483-144-446),0),0)</f>
        <v>543</v>
      </c>
      <c r="AB1483" s="136">
        <f>ROUND((U1483+Y1483)-MAX(0.3*(U1483-144-446),0),0)</f>
        <v>741</v>
      </c>
      <c r="AC1483" s="136">
        <f>ROUND((V1483+Z1483)-MAX(0.3*(V1483-147-446),0),0)</f>
        <v>923</v>
      </c>
      <c r="AD1483" s="203">
        <v>19217.25</v>
      </c>
      <c r="AE1483" s="8">
        <v>674</v>
      </c>
      <c r="AF1483" s="136">
        <v>0</v>
      </c>
      <c r="AG1483" s="136">
        <f>SUM(AE1483+AF1483)</f>
        <v>674</v>
      </c>
      <c r="AH1483" s="136">
        <f>ROUND((AG1483+W1483)-MAX(0.3*(AG1483-144-446),0),0)</f>
        <v>825</v>
      </c>
      <c r="AI1483" s="136">
        <v>1381</v>
      </c>
      <c r="AJ1483" s="197">
        <v>21.2</v>
      </c>
      <c r="AK1483" s="136">
        <v>0</v>
      </c>
      <c r="AL1483" s="136">
        <v>24</v>
      </c>
      <c r="AM1483" s="136">
        <v>36</v>
      </c>
      <c r="AN1483" s="6">
        <f>ROUND(AL1483/(AL1483+AM1483),2)</f>
        <v>0.4</v>
      </c>
      <c r="AO1483" s="136">
        <v>12</v>
      </c>
      <c r="AP1483" s="136">
        <v>18</v>
      </c>
      <c r="AQ1483" s="6">
        <f>ROUND(AO1483/(AO1483+AP1483),2)</f>
        <v>0.4</v>
      </c>
      <c r="AR1483" s="149">
        <v>7.6499999999999999E-2</v>
      </c>
      <c r="AS1483" s="149">
        <v>0.34</v>
      </c>
      <c r="AT1483" s="149">
        <v>0.4</v>
      </c>
      <c r="AU1483" s="149">
        <v>0.45</v>
      </c>
      <c r="AV1483" s="136">
        <v>457</v>
      </c>
      <c r="AW1483" s="136">
        <v>3043</v>
      </c>
      <c r="AX1483" s="136">
        <v>5028</v>
      </c>
      <c r="AY1483" s="136">
        <v>5657</v>
      </c>
      <c r="AZ1483" s="149">
        <v>7.6499999999999999E-2</v>
      </c>
      <c r="BA1483" s="149">
        <v>0.1598</v>
      </c>
      <c r="BB1483" s="149">
        <v>0.21060000000000001</v>
      </c>
      <c r="BC1483" s="149">
        <v>0.21060000000000001</v>
      </c>
      <c r="BD1483" s="152">
        <v>0</v>
      </c>
      <c r="BE1483" s="152"/>
      <c r="BF1483" s="152"/>
      <c r="BG1483" s="136">
        <v>0</v>
      </c>
      <c r="BH1483" s="186">
        <v>7.25</v>
      </c>
      <c r="BI1483" s="186">
        <v>7.25</v>
      </c>
      <c r="BJ1483" s="136">
        <v>106130</v>
      </c>
      <c r="BK1483" s="136">
        <v>14024</v>
      </c>
      <c r="BL1483" s="136">
        <v>866</v>
      </c>
      <c r="BM1483" s="136">
        <v>91240</v>
      </c>
      <c r="BN1483" s="238">
        <v>1449529</v>
      </c>
      <c r="BO1483" s="136">
        <v>208873</v>
      </c>
      <c r="BP1483" s="136">
        <v>387678.995</v>
      </c>
      <c r="BQ1483" s="136">
        <v>66557.948999999993</v>
      </c>
      <c r="BR1483" s="136">
        <v>655497.78260000004</v>
      </c>
      <c r="BS1483" s="136">
        <v>170029.9798</v>
      </c>
      <c r="BT1483" s="136">
        <v>22003.566299999999</v>
      </c>
      <c r="BU1483" s="136">
        <v>231673.73850000001</v>
      </c>
    </row>
    <row r="1484" spans="1:73">
      <c r="A1484" s="4" t="s">
        <v>73</v>
      </c>
      <c r="B1484" s="137">
        <v>4</v>
      </c>
      <c r="C1484" s="137">
        <v>2009</v>
      </c>
      <c r="D1484" s="190">
        <v>2896843</v>
      </c>
      <c r="E1484" s="141">
        <v>1252399</v>
      </c>
      <c r="F1484" s="141">
        <v>106512</v>
      </c>
      <c r="G1484" s="191">
        <v>7.8</v>
      </c>
      <c r="H1484" s="211">
        <v>33.772039999999997</v>
      </c>
      <c r="I1484" s="211">
        <v>21.29439</v>
      </c>
      <c r="J1484" s="211">
        <v>6.9717989999999999</v>
      </c>
      <c r="K1484" s="145">
        <v>105841</v>
      </c>
      <c r="L1484" s="198">
        <v>54</v>
      </c>
      <c r="M1484" s="199">
        <v>7.2</v>
      </c>
      <c r="N1484" s="140">
        <v>90880167</v>
      </c>
      <c r="O1484" s="145">
        <v>45334</v>
      </c>
      <c r="P1484" s="145">
        <v>19211</v>
      </c>
      <c r="Q1484" s="145">
        <v>8463</v>
      </c>
      <c r="R1484" s="145">
        <v>411153</v>
      </c>
      <c r="S1484" s="145">
        <v>172602</v>
      </c>
      <c r="T1484" s="145">
        <v>162</v>
      </c>
      <c r="U1484" s="145">
        <v>204</v>
      </c>
      <c r="V1484" s="145">
        <v>247</v>
      </c>
      <c r="W1484" s="145">
        <v>176</v>
      </c>
      <c r="X1484" s="145">
        <v>323</v>
      </c>
      <c r="Y1484" s="145">
        <v>463</v>
      </c>
      <c r="Z1484" s="145">
        <v>588</v>
      </c>
      <c r="AA1484" s="136">
        <f>ROUND((T1484+X1484)-MAX(0.3*(T1484-144-446),0),0)</f>
        <v>485</v>
      </c>
      <c r="AB1484" s="136">
        <f>ROUND((U1484+Y1484)-MAX(0.3*(U1484-144-446),0),0)</f>
        <v>667</v>
      </c>
      <c r="AC1484" s="136">
        <f>ROUND((V1484+Z1484)-MAX(0.3*(V1484-147-446),0),0)</f>
        <v>835</v>
      </c>
      <c r="AD1484" s="203">
        <v>3480.75</v>
      </c>
      <c r="AE1484" s="8">
        <v>674</v>
      </c>
      <c r="AF1484" s="136">
        <v>0</v>
      </c>
      <c r="AG1484" s="136">
        <f>SUM(AE1484+AF1484)</f>
        <v>674</v>
      </c>
      <c r="AH1484" s="136">
        <f>ROUND((AG1484+W1484)-MAX(0.3*(AG1484-144-446),0),0)</f>
        <v>825</v>
      </c>
      <c r="AI1484" s="136">
        <v>538</v>
      </c>
      <c r="AJ1484" s="197">
        <v>18.899999999999999</v>
      </c>
      <c r="AK1484" s="136">
        <v>1</v>
      </c>
      <c r="AL1484" s="136">
        <v>71</v>
      </c>
      <c r="AM1484" s="136">
        <v>28</v>
      </c>
      <c r="AN1484" s="6">
        <f>ROUND(AL1484/(AL1484+AM1484),2)</f>
        <v>0.72</v>
      </c>
      <c r="AO1484" s="136">
        <v>27</v>
      </c>
      <c r="AP1484" s="136">
        <v>8</v>
      </c>
      <c r="AQ1484" s="6">
        <f>ROUND(AO1484/(AO1484+AP1484),2)</f>
        <v>0.77</v>
      </c>
      <c r="AR1484" s="149">
        <v>7.6499999999999999E-2</v>
      </c>
      <c r="AS1484" s="149">
        <v>0.34</v>
      </c>
      <c r="AT1484" s="149">
        <v>0.4</v>
      </c>
      <c r="AU1484" s="149">
        <v>0.45</v>
      </c>
      <c r="AV1484" s="136">
        <v>457</v>
      </c>
      <c r="AW1484" s="136">
        <v>3043</v>
      </c>
      <c r="AX1484" s="136">
        <v>5028</v>
      </c>
      <c r="AY1484" s="136">
        <v>5657</v>
      </c>
      <c r="AZ1484" s="149">
        <v>7.6499999999999999E-2</v>
      </c>
      <c r="BA1484" s="149">
        <v>0.1598</v>
      </c>
      <c r="BB1484" s="149">
        <v>0.21060000000000001</v>
      </c>
      <c r="BC1484" s="149">
        <v>0.21060000000000001</v>
      </c>
      <c r="BD1484" s="152">
        <v>0</v>
      </c>
      <c r="BE1484" s="152"/>
      <c r="BF1484" s="152"/>
      <c r="BG1484" s="136">
        <v>0</v>
      </c>
      <c r="BH1484" s="186">
        <v>7.25</v>
      </c>
      <c r="BI1484" s="186">
        <v>6.25</v>
      </c>
      <c r="BJ1484" s="136">
        <v>102927</v>
      </c>
      <c r="BK1484" s="136">
        <v>7321</v>
      </c>
      <c r="BL1484" s="136">
        <v>709</v>
      </c>
      <c r="BM1484" s="136">
        <v>94897</v>
      </c>
      <c r="BN1484" s="238">
        <v>658002</v>
      </c>
      <c r="BO1484" s="136">
        <v>94107</v>
      </c>
      <c r="BP1484" s="136">
        <v>202156.2194</v>
      </c>
      <c r="BQ1484" s="136">
        <v>38399.570500000002</v>
      </c>
      <c r="BR1484" s="136">
        <v>351949.65840000001</v>
      </c>
      <c r="BS1484" s="136">
        <v>115554.01330000001</v>
      </c>
      <c r="BT1484" s="136">
        <v>15435.028</v>
      </c>
      <c r="BU1484" s="136">
        <v>155258.0607</v>
      </c>
    </row>
    <row r="1485" spans="1:73">
      <c r="A1485" s="4" t="s">
        <v>74</v>
      </c>
      <c r="B1485" s="137">
        <v>5</v>
      </c>
      <c r="C1485" s="137">
        <v>2009</v>
      </c>
      <c r="D1485" s="190">
        <v>36961229</v>
      </c>
      <c r="E1485" s="141">
        <v>16182572</v>
      </c>
      <c r="F1485" s="141">
        <v>2032568</v>
      </c>
      <c r="G1485" s="191">
        <v>11.2</v>
      </c>
      <c r="H1485" s="211">
        <v>29.681750000000001</v>
      </c>
      <c r="I1485" s="211">
        <v>18.586390000000002</v>
      </c>
      <c r="J1485" s="211">
        <v>6.2060300000000002</v>
      </c>
      <c r="K1485" s="145">
        <v>1906376</v>
      </c>
      <c r="L1485" s="198">
        <v>674</v>
      </c>
      <c r="M1485" s="199">
        <v>6.8</v>
      </c>
      <c r="N1485" s="140">
        <v>1560649328</v>
      </c>
      <c r="O1485" s="145">
        <v>2177022</v>
      </c>
      <c r="P1485" s="145">
        <v>1307832</v>
      </c>
      <c r="Q1485" s="145">
        <v>532907</v>
      </c>
      <c r="R1485" s="145">
        <v>2670341</v>
      </c>
      <c r="S1485" s="145">
        <v>1122949</v>
      </c>
      <c r="T1485" s="145">
        <v>561</v>
      </c>
      <c r="U1485" s="145">
        <v>694</v>
      </c>
      <c r="V1485" s="145">
        <v>828</v>
      </c>
      <c r="W1485" s="145">
        <v>176</v>
      </c>
      <c r="X1485" s="145">
        <v>323</v>
      </c>
      <c r="Y1485" s="145">
        <v>463</v>
      </c>
      <c r="Z1485" s="145">
        <v>588</v>
      </c>
      <c r="AA1485" s="136">
        <f>ROUND((T1485+X1485)-MAX(0.3*(T1485-144-446),0),0)</f>
        <v>884</v>
      </c>
      <c r="AB1485" s="136">
        <f>ROUND((U1485+Y1485)-MAX(0.3*(U1485-144-446),0),0)</f>
        <v>1126</v>
      </c>
      <c r="AC1485" s="136">
        <f>ROUND((V1485+Z1485)-MAX(0.3*(V1485-147-446),0),0)</f>
        <v>1346</v>
      </c>
      <c r="AD1485" s="203">
        <v>242525.83333333334</v>
      </c>
      <c r="AE1485" s="8">
        <v>674</v>
      </c>
      <c r="AF1485" s="136">
        <v>233</v>
      </c>
      <c r="AG1485" s="136">
        <f>SUM(AE1485+AF1485)</f>
        <v>907</v>
      </c>
      <c r="AH1485" s="136">
        <f>ROUND((AG1485+W1485)-MAX(0.3*(AG1485-144-446),0),0)</f>
        <v>988</v>
      </c>
      <c r="AI1485" s="136">
        <v>5638</v>
      </c>
      <c r="AJ1485" s="197">
        <v>15.3</v>
      </c>
      <c r="AK1485" s="136">
        <v>0</v>
      </c>
      <c r="AL1485" s="136">
        <v>51</v>
      </c>
      <c r="AM1485" s="136">
        <v>29</v>
      </c>
      <c r="AN1485" s="6">
        <f>ROUND(AL1485/(AL1485+AM1485),2)</f>
        <v>0.64</v>
      </c>
      <c r="AO1485" s="136">
        <v>25</v>
      </c>
      <c r="AP1485" s="136">
        <v>14</v>
      </c>
      <c r="AQ1485" s="6">
        <f>ROUND(AO1485/(AO1485+AP1485),2)</f>
        <v>0.64</v>
      </c>
      <c r="AR1485" s="149">
        <v>7.6499999999999999E-2</v>
      </c>
      <c r="AS1485" s="149">
        <v>0.34</v>
      </c>
      <c r="AT1485" s="149">
        <v>0.4</v>
      </c>
      <c r="AU1485" s="149">
        <v>0.45</v>
      </c>
      <c r="AV1485" s="136">
        <v>457</v>
      </c>
      <c r="AW1485" s="136">
        <v>3043</v>
      </c>
      <c r="AX1485" s="136">
        <v>5028</v>
      </c>
      <c r="AY1485" s="136">
        <v>5657</v>
      </c>
      <c r="AZ1485" s="149">
        <v>7.6499999999999999E-2</v>
      </c>
      <c r="BA1485" s="149">
        <v>0.1598</v>
      </c>
      <c r="BB1485" s="149">
        <v>0.21060000000000001</v>
      </c>
      <c r="BC1485" s="149">
        <v>0.21060000000000001</v>
      </c>
      <c r="BD1485" s="152">
        <v>0</v>
      </c>
      <c r="BE1485" s="152"/>
      <c r="BF1485" s="152"/>
      <c r="BG1485" s="136">
        <v>0</v>
      </c>
      <c r="BH1485" s="186">
        <v>7.25</v>
      </c>
      <c r="BI1485" s="186">
        <v>8</v>
      </c>
      <c r="BJ1485" s="136">
        <v>1250030</v>
      </c>
      <c r="BK1485" s="136">
        <v>358891</v>
      </c>
      <c r="BL1485" s="136">
        <v>19706</v>
      </c>
      <c r="BM1485" s="136">
        <v>871433</v>
      </c>
      <c r="BN1485" s="238">
        <v>9241389</v>
      </c>
      <c r="BO1485" s="136">
        <v>1439006</v>
      </c>
      <c r="BP1485" s="136">
        <v>2028151.8981000001</v>
      </c>
      <c r="BQ1485" s="136">
        <v>413360.02029999997</v>
      </c>
      <c r="BR1485" s="136">
        <v>3175063.0469</v>
      </c>
      <c r="BS1485" s="136">
        <v>897904.31550000003</v>
      </c>
      <c r="BT1485" s="136">
        <v>139919.51190000001</v>
      </c>
      <c r="BU1485" s="136">
        <v>1172714.0116999999</v>
      </c>
    </row>
    <row r="1486" spans="1:73">
      <c r="A1486" s="4" t="s">
        <v>75</v>
      </c>
      <c r="B1486" s="137">
        <v>6</v>
      </c>
      <c r="C1486" s="137">
        <v>2009</v>
      </c>
      <c r="D1486" s="190">
        <v>4972195</v>
      </c>
      <c r="E1486" s="141">
        <v>2524443</v>
      </c>
      <c r="F1486" s="141">
        <v>198539</v>
      </c>
      <c r="G1486" s="191">
        <v>7.3</v>
      </c>
      <c r="H1486" s="211">
        <v>21.675000000000001</v>
      </c>
      <c r="I1486" s="211">
        <v>13.463480000000001</v>
      </c>
      <c r="J1486" s="211">
        <v>4.9904609999999998</v>
      </c>
      <c r="K1486" s="145">
        <v>248177</v>
      </c>
      <c r="L1486" s="198">
        <v>88</v>
      </c>
      <c r="M1486" s="199">
        <v>6.8</v>
      </c>
      <c r="N1486" s="140">
        <v>198082468</v>
      </c>
      <c r="O1486" s="145">
        <v>379489</v>
      </c>
      <c r="P1486" s="145">
        <v>22762</v>
      </c>
      <c r="Q1486" s="145">
        <v>9275</v>
      </c>
      <c r="R1486" s="145">
        <v>319121</v>
      </c>
      <c r="S1486" s="145">
        <v>138382</v>
      </c>
      <c r="T1486" s="145">
        <v>364</v>
      </c>
      <c r="U1486" s="145">
        <v>462</v>
      </c>
      <c r="V1486" s="145">
        <v>561</v>
      </c>
      <c r="W1486" s="145">
        <v>176</v>
      </c>
      <c r="X1486" s="145">
        <v>323</v>
      </c>
      <c r="Y1486" s="145">
        <v>463</v>
      </c>
      <c r="Z1486" s="145">
        <v>588</v>
      </c>
      <c r="AA1486" s="136">
        <f>ROUND((T1486+X1486)-MAX(0.3*(T1486-144-446),0),0)</f>
        <v>687</v>
      </c>
      <c r="AB1486" s="136">
        <f>ROUND((U1486+Y1486)-MAX(0.3*(U1486-144-446),0),0)</f>
        <v>925</v>
      </c>
      <c r="AC1486" s="136">
        <f>ROUND((V1486+Z1486)-MAX(0.3*(V1486-147-446),0),0)</f>
        <v>1149</v>
      </c>
      <c r="AD1486" s="203">
        <v>4620.5</v>
      </c>
      <c r="AE1486" s="8">
        <v>674</v>
      </c>
      <c r="AF1486" s="136">
        <v>25</v>
      </c>
      <c r="AG1486" s="136">
        <f>SUM(AE1486+AF1486)</f>
        <v>699</v>
      </c>
      <c r="AH1486" s="136">
        <f>ROUND((AG1486+W1486)-MAX(0.3*(AG1486-144-446),0),0)</f>
        <v>842</v>
      </c>
      <c r="AI1486" s="136">
        <v>613</v>
      </c>
      <c r="AJ1486" s="197">
        <v>12.3</v>
      </c>
      <c r="AK1486" s="136">
        <v>1</v>
      </c>
      <c r="AL1486" s="136">
        <v>38</v>
      </c>
      <c r="AM1486" s="136">
        <v>27</v>
      </c>
      <c r="AN1486" s="6">
        <f>ROUND(AL1486/(AL1486+AM1486),2)</f>
        <v>0.57999999999999996</v>
      </c>
      <c r="AO1486" s="136">
        <v>21</v>
      </c>
      <c r="AP1486" s="136">
        <v>14</v>
      </c>
      <c r="AQ1486" s="6">
        <f>ROUND(AO1486/(AO1486+AP1486),2)</f>
        <v>0.6</v>
      </c>
      <c r="AR1486" s="149">
        <v>7.6499999999999999E-2</v>
      </c>
      <c r="AS1486" s="149">
        <v>0.34</v>
      </c>
      <c r="AT1486" s="149">
        <v>0.4</v>
      </c>
      <c r="AU1486" s="149">
        <v>0.45</v>
      </c>
      <c r="AV1486" s="136">
        <v>457</v>
      </c>
      <c r="AW1486" s="136">
        <v>3043</v>
      </c>
      <c r="AX1486" s="136">
        <v>5028</v>
      </c>
      <c r="AY1486" s="136">
        <v>5657</v>
      </c>
      <c r="AZ1486" s="149">
        <v>7.6499999999999999E-2</v>
      </c>
      <c r="BA1486" s="149">
        <v>0.1598</v>
      </c>
      <c r="BB1486" s="149">
        <v>0.21060000000000001</v>
      </c>
      <c r="BC1486" s="149">
        <v>0.21060000000000001</v>
      </c>
      <c r="BD1486" s="152">
        <v>0</v>
      </c>
      <c r="BE1486" s="152"/>
      <c r="BF1486" s="152"/>
      <c r="BG1486" s="136">
        <v>0</v>
      </c>
      <c r="BH1486" s="186">
        <v>7.25</v>
      </c>
      <c r="BI1486" s="186">
        <v>7.28</v>
      </c>
      <c r="BJ1486" s="136">
        <v>61951</v>
      </c>
      <c r="BK1486" s="136">
        <v>9048</v>
      </c>
      <c r="BL1486" s="136">
        <v>491</v>
      </c>
      <c r="BM1486" s="136">
        <v>52412</v>
      </c>
      <c r="BN1486" s="238">
        <v>582313</v>
      </c>
      <c r="BO1486" s="136">
        <v>107930</v>
      </c>
      <c r="BP1486" s="136">
        <v>179800.73610000001</v>
      </c>
      <c r="BQ1486" s="136">
        <v>39839.5507</v>
      </c>
      <c r="BR1486" s="136">
        <v>390867.91320000001</v>
      </c>
      <c r="BS1486" s="136">
        <v>71715.547200000001</v>
      </c>
      <c r="BT1486" s="136">
        <v>13436.0165</v>
      </c>
      <c r="BU1486" s="136">
        <v>107139.1586</v>
      </c>
    </row>
    <row r="1487" spans="1:73">
      <c r="A1487" s="4" t="s">
        <v>76</v>
      </c>
      <c r="B1487" s="137">
        <v>7</v>
      </c>
      <c r="C1487" s="137">
        <v>2009</v>
      </c>
      <c r="D1487" s="190">
        <v>3561807</v>
      </c>
      <c r="E1487" s="141">
        <v>1740971</v>
      </c>
      <c r="F1487" s="141">
        <v>150106</v>
      </c>
      <c r="G1487" s="191">
        <v>7.9</v>
      </c>
      <c r="H1487" s="211">
        <v>20.539580000000001</v>
      </c>
      <c r="I1487" s="211">
        <v>11.781420000000001</v>
      </c>
      <c r="J1487" s="211">
        <v>5.0850770000000001</v>
      </c>
      <c r="K1487" s="145">
        <v>230005</v>
      </c>
      <c r="L1487" s="198">
        <v>34</v>
      </c>
      <c r="M1487" s="199">
        <v>4</v>
      </c>
      <c r="N1487" s="140">
        <v>215234464</v>
      </c>
      <c r="O1487" s="145">
        <v>69887</v>
      </c>
      <c r="P1487" s="145">
        <v>33024</v>
      </c>
      <c r="Q1487" s="145">
        <v>16722</v>
      </c>
      <c r="R1487" s="145">
        <v>258165</v>
      </c>
      <c r="S1487" s="145">
        <v>139408</v>
      </c>
      <c r="T1487" s="145">
        <v>457</v>
      </c>
      <c r="U1487" s="145">
        <v>560</v>
      </c>
      <c r="V1487" s="145">
        <v>659</v>
      </c>
      <c r="W1487" s="145">
        <v>176</v>
      </c>
      <c r="X1487" s="145">
        <v>323</v>
      </c>
      <c r="Y1487" s="145">
        <v>463</v>
      </c>
      <c r="Z1487" s="145">
        <v>588</v>
      </c>
      <c r="AA1487" s="136">
        <f>ROUND((T1487+X1487)-MAX(0.3*(T1487-144-446),0),0)</f>
        <v>780</v>
      </c>
      <c r="AB1487" s="136">
        <f>ROUND((U1487+Y1487)-MAX(0.3*(U1487-144-446),0),0)</f>
        <v>1023</v>
      </c>
      <c r="AC1487" s="136">
        <f>ROUND((V1487+Z1487)-MAX(0.3*(V1487-147-446),0),0)</f>
        <v>1227</v>
      </c>
      <c r="AD1487" s="203">
        <v>7292.833333333333</v>
      </c>
      <c r="AE1487" s="8">
        <v>674</v>
      </c>
      <c r="AF1487" s="136">
        <v>168</v>
      </c>
      <c r="AG1487" s="136">
        <f>SUM(AE1487+AF1487)</f>
        <v>842</v>
      </c>
      <c r="AH1487" s="136">
        <f>ROUND((AG1487+W1487)-MAX(0.3*(AG1487-144-446),0),0)</f>
        <v>942</v>
      </c>
      <c r="AI1487" s="136">
        <v>292</v>
      </c>
      <c r="AJ1487" s="197">
        <v>8.4</v>
      </c>
      <c r="AK1487" s="136">
        <v>0</v>
      </c>
      <c r="AL1487" s="136">
        <v>114</v>
      </c>
      <c r="AM1487" s="136">
        <v>36</v>
      </c>
      <c r="AN1487" s="6">
        <f>ROUND(AL1487/(AL1487+AM1487),2)</f>
        <v>0.76</v>
      </c>
      <c r="AO1487" s="136">
        <v>24</v>
      </c>
      <c r="AP1487" s="136">
        <v>12</v>
      </c>
      <c r="AQ1487" s="6">
        <f>ROUND(AO1487/(AO1487+AP1487),2)</f>
        <v>0.67</v>
      </c>
      <c r="AR1487" s="149">
        <v>7.6499999999999999E-2</v>
      </c>
      <c r="AS1487" s="149">
        <v>0.34</v>
      </c>
      <c r="AT1487" s="149">
        <v>0.4</v>
      </c>
      <c r="AU1487" s="149">
        <v>0.45</v>
      </c>
      <c r="AV1487" s="136">
        <v>457</v>
      </c>
      <c r="AW1487" s="136">
        <v>3043</v>
      </c>
      <c r="AX1487" s="136">
        <v>5028</v>
      </c>
      <c r="AY1487" s="136">
        <v>5657</v>
      </c>
      <c r="AZ1487" s="149">
        <v>7.6499999999999999E-2</v>
      </c>
      <c r="BA1487" s="149">
        <v>0.1598</v>
      </c>
      <c r="BB1487" s="149">
        <v>0.21060000000000001</v>
      </c>
      <c r="BC1487" s="149">
        <v>0.21060000000000001</v>
      </c>
      <c r="BD1487" s="152">
        <v>0</v>
      </c>
      <c r="BE1487" s="152"/>
      <c r="BF1487" s="152"/>
      <c r="BG1487" s="136">
        <v>0</v>
      </c>
      <c r="BH1487" s="186">
        <v>7.25</v>
      </c>
      <c r="BI1487" s="186">
        <v>8</v>
      </c>
      <c r="BJ1487" s="136">
        <v>56270</v>
      </c>
      <c r="BK1487" s="136">
        <v>6696</v>
      </c>
      <c r="BL1487" s="136">
        <v>432</v>
      </c>
      <c r="BM1487" s="136">
        <v>49142</v>
      </c>
      <c r="BN1487" s="238">
        <v>518881</v>
      </c>
      <c r="BO1487" s="136">
        <v>60148</v>
      </c>
      <c r="BP1487" s="136">
        <v>118152.0765</v>
      </c>
      <c r="BQ1487" s="136">
        <v>27041.291000000001</v>
      </c>
      <c r="BR1487" s="136">
        <v>302996.8836</v>
      </c>
      <c r="BS1487" s="136">
        <v>50941.250899999999</v>
      </c>
      <c r="BT1487" s="136">
        <v>6308.4029</v>
      </c>
      <c r="BU1487" s="136">
        <v>68911.902199999997</v>
      </c>
    </row>
    <row r="1488" spans="1:73">
      <c r="A1488" s="4" t="s">
        <v>77</v>
      </c>
      <c r="B1488" s="137">
        <v>8</v>
      </c>
      <c r="C1488" s="137">
        <v>2009</v>
      </c>
      <c r="D1488" s="190">
        <v>891730</v>
      </c>
      <c r="E1488" s="141">
        <v>401312</v>
      </c>
      <c r="F1488" s="141">
        <v>36188</v>
      </c>
      <c r="G1488" s="191">
        <v>8.3000000000000007</v>
      </c>
      <c r="H1488" s="211">
        <v>18.30442</v>
      </c>
      <c r="I1488" s="211">
        <v>11.173249999999999</v>
      </c>
      <c r="J1488" s="211">
        <v>3.3342040000000002</v>
      </c>
      <c r="K1488" s="145">
        <v>56090</v>
      </c>
      <c r="L1488" s="198">
        <v>13</v>
      </c>
      <c r="M1488" s="199">
        <v>5.8</v>
      </c>
      <c r="N1488" s="140">
        <v>36843966</v>
      </c>
      <c r="O1488" s="145">
        <v>16884</v>
      </c>
      <c r="P1488" s="145">
        <v>12796</v>
      </c>
      <c r="Q1488" s="145">
        <v>4511</v>
      </c>
      <c r="R1488" s="145">
        <v>90933</v>
      </c>
      <c r="S1488" s="145">
        <v>40239</v>
      </c>
      <c r="T1488" s="145">
        <v>270</v>
      </c>
      <c r="U1488" s="145">
        <v>338</v>
      </c>
      <c r="V1488" s="145">
        <v>407</v>
      </c>
      <c r="W1488" s="145">
        <v>176</v>
      </c>
      <c r="X1488" s="145">
        <v>323</v>
      </c>
      <c r="Y1488" s="145">
        <v>463</v>
      </c>
      <c r="Z1488" s="145">
        <v>588</v>
      </c>
      <c r="AA1488" s="136">
        <f>ROUND((T1488+X1488)-MAX(0.3*(T1488-144-446),0),0)</f>
        <v>593</v>
      </c>
      <c r="AB1488" s="136">
        <f>ROUND((U1488+Y1488)-MAX(0.3*(U1488-144-446),0),0)</f>
        <v>801</v>
      </c>
      <c r="AC1488" s="136">
        <f>ROUND((V1488+Z1488)-MAX(0.3*(V1488-147-446),0),0)</f>
        <v>995</v>
      </c>
      <c r="AD1488" s="203">
        <v>2576.5833333333335</v>
      </c>
      <c r="AE1488" s="8">
        <v>674</v>
      </c>
      <c r="AF1488" s="136">
        <v>0</v>
      </c>
      <c r="AG1488" s="136">
        <f>SUM(AE1488+AF1488)</f>
        <v>674</v>
      </c>
      <c r="AH1488" s="136">
        <f>ROUND((AG1488+W1488)-MAX(0.3*(AG1488-144-446),0),0)</f>
        <v>825</v>
      </c>
      <c r="AI1488" s="136">
        <v>109</v>
      </c>
      <c r="AJ1488" s="197">
        <v>12.3</v>
      </c>
      <c r="AK1488" s="136">
        <v>1</v>
      </c>
      <c r="AL1488" s="136">
        <v>24</v>
      </c>
      <c r="AM1488" s="136">
        <v>17</v>
      </c>
      <c r="AN1488" s="6">
        <f>ROUND(AL1488/(AL1488+AM1488),2)</f>
        <v>0.59</v>
      </c>
      <c r="AO1488" s="136">
        <v>16</v>
      </c>
      <c r="AP1488" s="136">
        <v>5</v>
      </c>
      <c r="AQ1488" s="6">
        <f>ROUND(AO1488/(AO1488+AP1488),2)</f>
        <v>0.76</v>
      </c>
      <c r="AR1488" s="149">
        <v>7.6499999999999999E-2</v>
      </c>
      <c r="AS1488" s="149">
        <v>0.34</v>
      </c>
      <c r="AT1488" s="149">
        <v>0.4</v>
      </c>
      <c r="AU1488" s="149">
        <v>0.45</v>
      </c>
      <c r="AV1488" s="136">
        <v>457</v>
      </c>
      <c r="AW1488" s="136">
        <v>3043</v>
      </c>
      <c r="AX1488" s="136">
        <v>5028</v>
      </c>
      <c r="AY1488" s="136">
        <v>5657</v>
      </c>
      <c r="AZ1488" s="149">
        <v>7.6499999999999999E-2</v>
      </c>
      <c r="BA1488" s="149">
        <v>0.1598</v>
      </c>
      <c r="BB1488" s="149">
        <v>0.21060000000000001</v>
      </c>
      <c r="BC1488" s="149">
        <v>0.21060000000000001</v>
      </c>
      <c r="BD1488" s="152">
        <v>0.2</v>
      </c>
      <c r="BE1488" s="152"/>
      <c r="BF1488" s="152"/>
      <c r="BG1488" s="136">
        <v>0</v>
      </c>
      <c r="BH1488" s="186">
        <v>7.25</v>
      </c>
      <c r="BI1488" s="186">
        <v>7.25</v>
      </c>
      <c r="BJ1488" s="136">
        <v>15299</v>
      </c>
      <c r="BK1488" s="136">
        <v>1284</v>
      </c>
      <c r="BL1488" s="136">
        <v>93</v>
      </c>
      <c r="BM1488" s="136">
        <v>13922</v>
      </c>
      <c r="BN1488" s="238">
        <v>177818</v>
      </c>
      <c r="BO1488" s="136">
        <v>24028</v>
      </c>
      <c r="BP1488" s="136">
        <v>40940.359199999999</v>
      </c>
      <c r="BQ1488" s="136">
        <v>6705.3314</v>
      </c>
      <c r="BR1488" s="136">
        <v>90073.474799999996</v>
      </c>
      <c r="BS1488" s="136">
        <v>21455.6116</v>
      </c>
      <c r="BT1488" s="136">
        <v>2606.0513999999998</v>
      </c>
      <c r="BU1488" s="136">
        <v>33202.325299999997</v>
      </c>
    </row>
    <row r="1489" spans="1:73">
      <c r="A1489" s="4" t="s">
        <v>78</v>
      </c>
      <c r="B1489" s="137">
        <v>9</v>
      </c>
      <c r="C1489" s="137">
        <v>2009</v>
      </c>
      <c r="D1489" s="190">
        <v>592228</v>
      </c>
      <c r="E1489" s="141">
        <v>304500</v>
      </c>
      <c r="F1489" s="141">
        <v>31172</v>
      </c>
      <c r="G1489" s="191">
        <v>9.3000000000000007</v>
      </c>
      <c r="H1489" s="211">
        <v>28.341339999999999</v>
      </c>
      <c r="I1489" s="211">
        <v>17.320039999999999</v>
      </c>
      <c r="J1489" s="211">
        <v>4.3414640000000002</v>
      </c>
      <c r="K1489" s="145">
        <v>101927</v>
      </c>
      <c r="L1489" s="198">
        <v>7</v>
      </c>
      <c r="M1489" s="199">
        <v>6.5</v>
      </c>
      <c r="N1489" s="140">
        <v>35532577</v>
      </c>
      <c r="O1489" s="145">
        <v>22892</v>
      </c>
      <c r="P1489" s="145">
        <v>18555</v>
      </c>
      <c r="Q1489" s="145">
        <v>7956</v>
      </c>
      <c r="R1489" s="145">
        <v>103311</v>
      </c>
      <c r="S1489" s="145">
        <v>56592</v>
      </c>
      <c r="T1489" s="145">
        <v>336</v>
      </c>
      <c r="U1489" s="145">
        <v>428</v>
      </c>
      <c r="V1489" s="145">
        <v>523</v>
      </c>
      <c r="W1489" s="145">
        <v>176</v>
      </c>
      <c r="X1489" s="145">
        <v>323</v>
      </c>
      <c r="Y1489" s="145">
        <v>463</v>
      </c>
      <c r="Z1489" s="145">
        <v>588</v>
      </c>
      <c r="AA1489" s="136">
        <f>ROUND((T1489+X1489)-MAX(0.3*(T1489-144-446),0),0)</f>
        <v>659</v>
      </c>
      <c r="AB1489" s="136">
        <f>ROUND((U1489+Y1489)-MAX(0.3*(U1489-144-446),0),0)</f>
        <v>891</v>
      </c>
      <c r="AC1489" s="136">
        <f>ROUND((V1489+Z1489)-MAX(0.3*(V1489-147-446),0),0)</f>
        <v>1111</v>
      </c>
      <c r="AD1489" s="203">
        <v>2180.6666666666665</v>
      </c>
      <c r="AE1489" s="8">
        <v>674</v>
      </c>
      <c r="AF1489" s="136">
        <v>0</v>
      </c>
      <c r="AG1489" s="136">
        <f>SUM(AE1489+AF1489)</f>
        <v>674</v>
      </c>
      <c r="AH1489" s="136">
        <f>ROUND((AG1489+W1489)-MAX(0.3*(AG1489-144-446),0),0)</f>
        <v>825</v>
      </c>
      <c r="AI1489" s="136">
        <v>107</v>
      </c>
      <c r="AJ1489" s="197">
        <v>17.899999999999999</v>
      </c>
      <c r="AK1489" s="136"/>
      <c r="AL1489" s="136"/>
      <c r="AM1489" s="136"/>
      <c r="AN1489" s="6"/>
      <c r="AO1489" s="136"/>
      <c r="AP1489" s="136"/>
      <c r="AQ1489" s="6"/>
      <c r="AR1489" s="149">
        <v>7.6499999999999999E-2</v>
      </c>
      <c r="AS1489" s="149">
        <v>0.34</v>
      </c>
      <c r="AT1489" s="149">
        <v>0.4</v>
      </c>
      <c r="AU1489" s="149">
        <v>0.45</v>
      </c>
      <c r="AV1489" s="136">
        <v>457</v>
      </c>
      <c r="AW1489" s="136">
        <v>3043</v>
      </c>
      <c r="AX1489" s="136">
        <v>5028</v>
      </c>
      <c r="AY1489" s="136">
        <v>5657</v>
      </c>
      <c r="AZ1489" s="149">
        <v>7.6499999999999999E-2</v>
      </c>
      <c r="BA1489" s="149">
        <v>0.1598</v>
      </c>
      <c r="BB1489" s="149">
        <v>0.21060000000000001</v>
      </c>
      <c r="BC1489" s="149">
        <v>0.21060000000000001</v>
      </c>
      <c r="BD1489" s="147">
        <v>0.4</v>
      </c>
      <c r="BE1489" s="147"/>
      <c r="BF1489" s="147"/>
      <c r="BG1489" s="136">
        <v>1</v>
      </c>
      <c r="BH1489" s="3">
        <v>7.25</v>
      </c>
      <c r="BI1489" s="3">
        <v>8.25</v>
      </c>
      <c r="BJ1489" s="136">
        <v>23575</v>
      </c>
      <c r="BK1489" s="136">
        <v>1907</v>
      </c>
      <c r="BL1489" s="136">
        <v>126</v>
      </c>
      <c r="BM1489" s="136">
        <v>21542</v>
      </c>
      <c r="BN1489" s="238">
        <v>157213</v>
      </c>
      <c r="BO1489" s="136">
        <v>17473</v>
      </c>
      <c r="BP1489" s="136">
        <v>30204.448499999999</v>
      </c>
      <c r="BQ1489" s="136">
        <v>4053.3339999999998</v>
      </c>
      <c r="BR1489" s="136">
        <v>44579.1682</v>
      </c>
      <c r="BS1489" s="136">
        <v>14321.7696</v>
      </c>
      <c r="BT1489" s="136">
        <v>1766.7771</v>
      </c>
      <c r="BU1489" s="136">
        <v>20430.5406</v>
      </c>
    </row>
    <row r="1490" spans="1:73">
      <c r="A1490" s="4" t="s">
        <v>80</v>
      </c>
      <c r="B1490" s="137">
        <v>10</v>
      </c>
      <c r="C1490" s="137">
        <v>2009</v>
      </c>
      <c r="D1490" s="190">
        <v>18652644</v>
      </c>
      <c r="E1490" s="141">
        <v>8148123</v>
      </c>
      <c r="F1490" s="141">
        <v>946702</v>
      </c>
      <c r="G1490" s="191">
        <v>10.4</v>
      </c>
      <c r="H1490" s="211">
        <v>29.740110000000001</v>
      </c>
      <c r="I1490" s="211">
        <v>17.94678</v>
      </c>
      <c r="J1490" s="211">
        <v>6.6807080000000001</v>
      </c>
      <c r="K1490" s="145">
        <v>721684</v>
      </c>
      <c r="L1490" s="198">
        <v>526</v>
      </c>
      <c r="M1490" s="199">
        <v>12.6</v>
      </c>
      <c r="N1490" s="140">
        <v>691355724</v>
      </c>
      <c r="O1490" s="145">
        <v>469199</v>
      </c>
      <c r="P1490" s="145">
        <v>97568</v>
      </c>
      <c r="Q1490" s="145">
        <v>55090</v>
      </c>
      <c r="R1490" s="145">
        <v>1952362</v>
      </c>
      <c r="S1490" s="145">
        <v>1001711</v>
      </c>
      <c r="T1490" s="145">
        <v>241</v>
      </c>
      <c r="U1490" s="145">
        <v>303</v>
      </c>
      <c r="V1490" s="145">
        <v>364</v>
      </c>
      <c r="W1490" s="145">
        <v>176</v>
      </c>
      <c r="X1490" s="145">
        <v>323</v>
      </c>
      <c r="Y1490" s="145">
        <v>463</v>
      </c>
      <c r="Z1490" s="145">
        <v>588</v>
      </c>
      <c r="AA1490" s="136">
        <f>ROUND((T1490+X1490)-MAX(0.3*(T1490-144-446),0),0)</f>
        <v>564</v>
      </c>
      <c r="AB1490" s="136">
        <f>ROUND((U1490+Y1490)-MAX(0.3*(U1490-144-446),0),0)</f>
        <v>766</v>
      </c>
      <c r="AC1490" s="136">
        <f>ROUND((V1490+Z1490)-MAX(0.3*(V1490-147-446),0),0)</f>
        <v>952</v>
      </c>
      <c r="AD1490" s="203">
        <v>38823.583333333336</v>
      </c>
      <c r="AE1490" s="8">
        <v>674</v>
      </c>
      <c r="AF1490" s="136">
        <v>0</v>
      </c>
      <c r="AG1490" s="136">
        <f>SUM(AE1490+AF1490)</f>
        <v>674</v>
      </c>
      <c r="AH1490" s="136">
        <f>ROUND((AG1490+W1490)-MAX(0.3*(AG1490-144-446),0),0)</f>
        <v>825</v>
      </c>
      <c r="AI1490" s="136">
        <v>2676</v>
      </c>
      <c r="AJ1490" s="197">
        <v>14.6</v>
      </c>
      <c r="AK1490" s="136">
        <v>0</v>
      </c>
      <c r="AL1490" s="136">
        <v>44</v>
      </c>
      <c r="AM1490" s="136">
        <v>76</v>
      </c>
      <c r="AN1490" s="6">
        <f>ROUND(AL1490/(AL1490+AM1490),2)</f>
        <v>0.37</v>
      </c>
      <c r="AO1490" s="136">
        <v>14</v>
      </c>
      <c r="AP1490" s="136">
        <v>26</v>
      </c>
      <c r="AQ1490" s="6">
        <f>ROUND(AO1490/(AO1490+AP1490),2)</f>
        <v>0.35</v>
      </c>
      <c r="AR1490" s="149">
        <v>7.6499999999999999E-2</v>
      </c>
      <c r="AS1490" s="149">
        <v>0.34</v>
      </c>
      <c r="AT1490" s="149">
        <v>0.4</v>
      </c>
      <c r="AU1490" s="149">
        <v>0.45</v>
      </c>
      <c r="AV1490" s="136">
        <v>457</v>
      </c>
      <c r="AW1490" s="136">
        <v>3043</v>
      </c>
      <c r="AX1490" s="136">
        <v>5028</v>
      </c>
      <c r="AY1490" s="136">
        <v>5657</v>
      </c>
      <c r="AZ1490" s="149">
        <v>7.6499999999999999E-2</v>
      </c>
      <c r="BA1490" s="149">
        <v>0.1598</v>
      </c>
      <c r="BB1490" s="149">
        <v>0.21060000000000001</v>
      </c>
      <c r="BC1490" s="149">
        <v>0.21060000000000001</v>
      </c>
      <c r="BD1490" s="147">
        <v>0</v>
      </c>
      <c r="BE1490" s="147"/>
      <c r="BF1490" s="147"/>
      <c r="BG1490" s="136">
        <v>0</v>
      </c>
      <c r="BH1490" s="3">
        <v>7.25</v>
      </c>
      <c r="BI1490" s="3">
        <v>7.21</v>
      </c>
      <c r="BJ1490" s="136">
        <v>463573</v>
      </c>
      <c r="BK1490" s="136">
        <v>106216</v>
      </c>
      <c r="BL1490" s="136">
        <v>2695</v>
      </c>
      <c r="BM1490" s="136">
        <v>354662</v>
      </c>
      <c r="BN1490" s="238">
        <v>2814080</v>
      </c>
      <c r="BO1490" s="136">
        <v>505671</v>
      </c>
      <c r="BP1490" s="136">
        <v>936849.09519999998</v>
      </c>
      <c r="BQ1490" s="136">
        <v>183086.10990000001</v>
      </c>
      <c r="BR1490" s="136">
        <v>1560391.9453</v>
      </c>
      <c r="BS1490" s="136">
        <v>440619.8382</v>
      </c>
      <c r="BT1490" s="136">
        <v>60082.938499999997</v>
      </c>
      <c r="BU1490" s="136">
        <v>610817.81129999994</v>
      </c>
    </row>
    <row r="1491" spans="1:73">
      <c r="A1491" s="4" t="s">
        <v>81</v>
      </c>
      <c r="B1491" s="137">
        <v>11</v>
      </c>
      <c r="C1491" s="137">
        <v>2009</v>
      </c>
      <c r="D1491" s="190">
        <v>9620846</v>
      </c>
      <c r="E1491" s="141">
        <v>4311854</v>
      </c>
      <c r="F1491" s="141">
        <v>475895</v>
      </c>
      <c r="G1491" s="191">
        <v>9.9</v>
      </c>
      <c r="H1491" s="211">
        <v>31.598659999999999</v>
      </c>
      <c r="I1491" s="211">
        <v>18.504100000000001</v>
      </c>
      <c r="J1491" s="211">
        <v>5.9766789999999999</v>
      </c>
      <c r="K1491" s="145">
        <v>404045</v>
      </c>
      <c r="L1491" s="198">
        <v>214</v>
      </c>
      <c r="M1491" s="199">
        <v>8.1999999999999993</v>
      </c>
      <c r="N1491" s="140">
        <v>330586251</v>
      </c>
      <c r="O1491" s="145">
        <v>138341</v>
      </c>
      <c r="P1491" s="145">
        <v>38018</v>
      </c>
      <c r="Q1491" s="145">
        <v>21091</v>
      </c>
      <c r="R1491" s="145">
        <v>1286078</v>
      </c>
      <c r="S1491" s="145">
        <v>534944</v>
      </c>
      <c r="T1491" s="145">
        <v>235</v>
      </c>
      <c r="U1491" s="145">
        <v>280</v>
      </c>
      <c r="V1491" s="145">
        <v>330</v>
      </c>
      <c r="W1491" s="145">
        <v>176</v>
      </c>
      <c r="X1491" s="145">
        <v>323</v>
      </c>
      <c r="Y1491" s="145">
        <v>463</v>
      </c>
      <c r="Z1491" s="145">
        <v>588</v>
      </c>
      <c r="AA1491" s="136">
        <f>ROUND((T1491+X1491)-MAX(0.3*(T1491-144-446),0),0)</f>
        <v>558</v>
      </c>
      <c r="AB1491" s="136">
        <f>ROUND((U1491+Y1491)-MAX(0.3*(U1491-144-446),0),0)</f>
        <v>743</v>
      </c>
      <c r="AC1491" s="136">
        <f>ROUND((V1491+Z1491)-MAX(0.3*(V1491-147-446),0),0)</f>
        <v>918</v>
      </c>
      <c r="AD1491" s="203">
        <v>18168.916666666668</v>
      </c>
      <c r="AE1491" s="8">
        <v>674</v>
      </c>
      <c r="AF1491" s="136">
        <v>0</v>
      </c>
      <c r="AG1491" s="136">
        <f>SUM(AE1491+AF1491)</f>
        <v>674</v>
      </c>
      <c r="AH1491" s="136">
        <f>ROUND((AG1491+W1491)-MAX(0.3*(AG1491-144-446),0),0)</f>
        <v>825</v>
      </c>
      <c r="AI1491" s="136">
        <v>1775</v>
      </c>
      <c r="AJ1491" s="197">
        <v>18.399999999999999</v>
      </c>
      <c r="AK1491" s="136">
        <v>0</v>
      </c>
      <c r="AL1491" s="136">
        <v>73</v>
      </c>
      <c r="AM1491" s="136">
        <v>107</v>
      </c>
      <c r="AN1491" s="6">
        <f>ROUND(AL1491/(AL1491+AM1491),2)</f>
        <v>0.41</v>
      </c>
      <c r="AO1491" s="136">
        <v>22</v>
      </c>
      <c r="AP1491" s="136">
        <v>34</v>
      </c>
      <c r="AQ1491" s="6">
        <f>ROUND(AO1491/(AO1491+AP1491),2)</f>
        <v>0.39</v>
      </c>
      <c r="AR1491" s="149">
        <v>7.6499999999999999E-2</v>
      </c>
      <c r="AS1491" s="149">
        <v>0.34</v>
      </c>
      <c r="AT1491" s="149">
        <v>0.4</v>
      </c>
      <c r="AU1491" s="149">
        <v>0.45</v>
      </c>
      <c r="AV1491" s="136">
        <v>457</v>
      </c>
      <c r="AW1491" s="136">
        <v>3043</v>
      </c>
      <c r="AX1491" s="136">
        <v>5028</v>
      </c>
      <c r="AY1491" s="136">
        <v>5657</v>
      </c>
      <c r="AZ1491" s="149">
        <v>7.6499999999999999E-2</v>
      </c>
      <c r="BA1491" s="149">
        <v>0.1598</v>
      </c>
      <c r="BB1491" s="149">
        <v>0.21060000000000001</v>
      </c>
      <c r="BC1491" s="149">
        <v>0.21060000000000001</v>
      </c>
      <c r="BD1491" s="147">
        <v>0</v>
      </c>
      <c r="BE1491" s="147"/>
      <c r="BF1491" s="147"/>
      <c r="BG1491" s="136">
        <v>0</v>
      </c>
      <c r="BH1491" s="3">
        <v>7.25</v>
      </c>
      <c r="BI1491" s="3">
        <v>7.25</v>
      </c>
      <c r="BJ1491" s="136">
        <v>220238</v>
      </c>
      <c r="BK1491" s="136">
        <v>24939</v>
      </c>
      <c r="BL1491" s="136">
        <v>1913</v>
      </c>
      <c r="BM1491" s="136">
        <v>193386</v>
      </c>
      <c r="BN1491" s="238">
        <v>1709357</v>
      </c>
      <c r="BO1491" s="136">
        <v>499213</v>
      </c>
      <c r="BP1491" s="136">
        <v>695827.83420000004</v>
      </c>
      <c r="BQ1491" s="136">
        <v>125714.1994</v>
      </c>
      <c r="BR1491" s="136">
        <v>1290996.2842999999</v>
      </c>
      <c r="BS1491" s="136">
        <v>407689.4338</v>
      </c>
      <c r="BT1491" s="136">
        <v>53231.553899999999</v>
      </c>
      <c r="BU1491" s="136">
        <v>564626.51329999999</v>
      </c>
    </row>
    <row r="1492" spans="1:73">
      <c r="A1492" s="4" t="s">
        <v>82</v>
      </c>
      <c r="B1492" s="137">
        <v>12</v>
      </c>
      <c r="C1492" s="137">
        <v>2009</v>
      </c>
      <c r="D1492" s="190">
        <v>1346717</v>
      </c>
      <c r="E1492" s="141">
        <v>586522</v>
      </c>
      <c r="F1492" s="141">
        <v>45168</v>
      </c>
      <c r="G1492" s="191">
        <v>7.2</v>
      </c>
      <c r="H1492" s="211">
        <v>25.3035</v>
      </c>
      <c r="I1492" s="211">
        <v>16.488620000000001</v>
      </c>
      <c r="J1492" s="211">
        <v>5.9527950000000001</v>
      </c>
      <c r="K1492" s="145">
        <v>65084</v>
      </c>
      <c r="L1492" s="198">
        <v>6</v>
      </c>
      <c r="M1492" s="199">
        <v>1.8</v>
      </c>
      <c r="N1492" s="140">
        <v>55852773</v>
      </c>
      <c r="O1492" s="145">
        <v>27232</v>
      </c>
      <c r="P1492" s="145">
        <v>21556</v>
      </c>
      <c r="Q1492" s="145">
        <v>7882</v>
      </c>
      <c r="R1492" s="145">
        <v>114599</v>
      </c>
      <c r="S1492" s="145">
        <v>57857</v>
      </c>
      <c r="T1492" s="145">
        <v>506</v>
      </c>
      <c r="U1492" s="145">
        <v>636</v>
      </c>
      <c r="V1492" s="145">
        <v>766</v>
      </c>
      <c r="W1492" s="145">
        <v>314</v>
      </c>
      <c r="X1492" s="145">
        <v>575</v>
      </c>
      <c r="Y1492" s="145">
        <v>824</v>
      </c>
      <c r="Z1492" s="145">
        <v>1046</v>
      </c>
      <c r="AA1492" s="136">
        <f>ROUND((T1492+X1492)-MAX(0.3*(T1492-203-601),0),0)</f>
        <v>1081</v>
      </c>
      <c r="AB1492" s="136">
        <f>ROUND((U1492+Y1492)-MAX(0.3*(U1492-203-601),0),0)</f>
        <v>1460</v>
      </c>
      <c r="AC1492" s="136">
        <f>ROUND((V1492+Z1492)-MAX(0.3*(V1492-203-601),0),0)</f>
        <v>1812</v>
      </c>
      <c r="AD1492" s="203">
        <v>1713.9166666666667</v>
      </c>
      <c r="AE1492" s="8">
        <v>674</v>
      </c>
      <c r="AF1492" s="136">
        <v>0</v>
      </c>
      <c r="AG1492" s="136">
        <f>SUM(AE1492+AF1492)</f>
        <v>674</v>
      </c>
      <c r="AH1492" s="136">
        <f>ROUND((AG1492+W1492)-MAX(0.3*(AG1492-203-601),0),0)</f>
        <v>988</v>
      </c>
      <c r="AI1492" s="136">
        <v>156</v>
      </c>
      <c r="AJ1492" s="197">
        <v>12.5</v>
      </c>
      <c r="AK1492" s="136">
        <v>0</v>
      </c>
      <c r="AL1492" s="136">
        <v>45</v>
      </c>
      <c r="AM1492" s="136">
        <v>6</v>
      </c>
      <c r="AN1492" s="6">
        <f>ROUND(AL1492/(AL1492+AM1492),2)</f>
        <v>0.88</v>
      </c>
      <c r="AO1492" s="136">
        <v>23</v>
      </c>
      <c r="AP1492" s="136">
        <v>2</v>
      </c>
      <c r="AQ1492" s="6">
        <f>ROUND(AO1492/(AO1492+AP1492),2)</f>
        <v>0.92</v>
      </c>
      <c r="AR1492" s="149">
        <v>7.6499999999999999E-2</v>
      </c>
      <c r="AS1492" s="149">
        <v>0.34</v>
      </c>
      <c r="AT1492" s="149">
        <v>0.4</v>
      </c>
      <c r="AU1492" s="149">
        <v>0.45</v>
      </c>
      <c r="AV1492" s="136">
        <v>457</v>
      </c>
      <c r="AW1492" s="136">
        <v>3043</v>
      </c>
      <c r="AX1492" s="136">
        <v>5028</v>
      </c>
      <c r="AY1492" s="136">
        <v>5657</v>
      </c>
      <c r="AZ1492" s="149">
        <v>7.6499999999999999E-2</v>
      </c>
      <c r="BA1492" s="149">
        <v>0.1598</v>
      </c>
      <c r="BB1492" s="149">
        <v>0.21060000000000001</v>
      </c>
      <c r="BC1492" s="149">
        <v>0.21060000000000001</v>
      </c>
      <c r="BD1492" s="147">
        <v>0</v>
      </c>
      <c r="BE1492" s="147"/>
      <c r="BF1492" s="147"/>
      <c r="BG1492" s="136">
        <v>0</v>
      </c>
      <c r="BH1492" s="3">
        <v>7.25</v>
      </c>
      <c r="BI1492" s="3">
        <v>7.25</v>
      </c>
      <c r="BJ1492" s="136">
        <v>24266</v>
      </c>
      <c r="BK1492" s="136">
        <v>6151</v>
      </c>
      <c r="BL1492" s="136">
        <v>176</v>
      </c>
      <c r="BM1492" s="136">
        <v>17939</v>
      </c>
      <c r="BN1492" s="238">
        <v>228124</v>
      </c>
      <c r="BO1492" s="136">
        <v>36320</v>
      </c>
      <c r="BP1492" s="136">
        <v>38278.3341</v>
      </c>
      <c r="BQ1492" s="136">
        <v>13612.795899999999</v>
      </c>
      <c r="BR1492" s="136">
        <v>103806.5444</v>
      </c>
      <c r="BS1492" s="136">
        <v>18239.928599999999</v>
      </c>
      <c r="BT1492" s="136">
        <v>4687.1382999999996</v>
      </c>
      <c r="BU1492" s="136">
        <v>35946.062599999997</v>
      </c>
    </row>
    <row r="1493" spans="1:73">
      <c r="A1493" s="4" t="s">
        <v>83</v>
      </c>
      <c r="B1493" s="137">
        <v>13</v>
      </c>
      <c r="C1493" s="137">
        <v>2009</v>
      </c>
      <c r="D1493" s="190">
        <v>1554439</v>
      </c>
      <c r="E1493" s="141">
        <v>690722</v>
      </c>
      <c r="F1493" s="141">
        <v>66409</v>
      </c>
      <c r="G1493" s="191">
        <v>8.8000000000000007</v>
      </c>
      <c r="H1493" s="211">
        <v>18.30499</v>
      </c>
      <c r="I1493" s="211">
        <v>10.178459999999999</v>
      </c>
      <c r="J1493" s="211">
        <v>3.7832050000000002</v>
      </c>
      <c r="K1493" s="145">
        <v>54063</v>
      </c>
      <c r="L1493" s="198">
        <v>32</v>
      </c>
      <c r="M1493" s="199">
        <v>7.2</v>
      </c>
      <c r="N1493" s="140">
        <v>48865949</v>
      </c>
      <c r="O1493" s="145">
        <v>153108</v>
      </c>
      <c r="P1493" s="145">
        <v>2378</v>
      </c>
      <c r="Q1493" s="145">
        <v>1592</v>
      </c>
      <c r="R1493" s="145">
        <v>136243</v>
      </c>
      <c r="S1493" s="145">
        <v>54459</v>
      </c>
      <c r="T1493" s="145">
        <v>309</v>
      </c>
      <c r="U1493" s="145">
        <v>309</v>
      </c>
      <c r="V1493" s="145">
        <v>309</v>
      </c>
      <c r="W1493" s="145">
        <v>176</v>
      </c>
      <c r="X1493" s="145">
        <v>323</v>
      </c>
      <c r="Y1493" s="145">
        <v>463</v>
      </c>
      <c r="Z1493" s="145">
        <v>588</v>
      </c>
      <c r="AA1493" s="136">
        <f>ROUND((T1493+X1493)-MAX(0.3*(T1493-144-446),0),0)</f>
        <v>632</v>
      </c>
      <c r="AB1493" s="136">
        <f>ROUND((U1493+Y1493)-MAX(0.3*(U1493-144-446),0),0)</f>
        <v>772</v>
      </c>
      <c r="AC1493" s="136">
        <f>ROUND((V1493+Z1493)-MAX(0.3*(V1493-147-446),0),0)</f>
        <v>897</v>
      </c>
      <c r="AD1493" s="203">
        <v>1431.25</v>
      </c>
      <c r="AE1493" s="8">
        <v>674</v>
      </c>
      <c r="AF1493" s="136">
        <v>53</v>
      </c>
      <c r="AG1493" s="136">
        <f>SUM(AE1493+AF1493)</f>
        <v>727</v>
      </c>
      <c r="AH1493" s="136">
        <f>ROUND((AG1493+W1493)-MAX(0.3*(AG1493-144-446),0),0)</f>
        <v>862</v>
      </c>
      <c r="AI1493" s="136">
        <v>209</v>
      </c>
      <c r="AJ1493" s="197">
        <v>13.7</v>
      </c>
      <c r="AK1493" s="136">
        <v>0</v>
      </c>
      <c r="AL1493" s="136">
        <v>18</v>
      </c>
      <c r="AM1493" s="136">
        <v>52</v>
      </c>
      <c r="AN1493" s="6">
        <f>ROUND(AL1493/(AL1493+AM1493),2)</f>
        <v>0.26</v>
      </c>
      <c r="AO1493" s="136">
        <v>7</v>
      </c>
      <c r="AP1493" s="136">
        <v>28</v>
      </c>
      <c r="AQ1493" s="6">
        <f>ROUND(AO1493/(AO1493+AP1493),2)</f>
        <v>0.2</v>
      </c>
      <c r="AR1493" s="149">
        <v>7.6499999999999999E-2</v>
      </c>
      <c r="AS1493" s="149">
        <v>0.34</v>
      </c>
      <c r="AT1493" s="149">
        <v>0.4</v>
      </c>
      <c r="AU1493" s="149">
        <v>0.45</v>
      </c>
      <c r="AV1493" s="136">
        <v>457</v>
      </c>
      <c r="AW1493" s="136">
        <v>3043</v>
      </c>
      <c r="AX1493" s="136">
        <v>5028</v>
      </c>
      <c r="AY1493" s="136">
        <v>5657</v>
      </c>
      <c r="AZ1493" s="149">
        <v>7.6499999999999999E-2</v>
      </c>
      <c r="BA1493" s="149">
        <v>0.1598</v>
      </c>
      <c r="BB1493" s="149">
        <v>0.21060000000000001</v>
      </c>
      <c r="BC1493" s="149">
        <v>0.21060000000000001</v>
      </c>
      <c r="BD1493" s="147">
        <v>0</v>
      </c>
      <c r="BE1493" s="147"/>
      <c r="BF1493" s="147"/>
      <c r="BG1493" s="136">
        <v>0</v>
      </c>
      <c r="BH1493" s="3">
        <v>7.25</v>
      </c>
      <c r="BI1493" s="3">
        <v>7.25</v>
      </c>
      <c r="BJ1493" s="136">
        <v>26048</v>
      </c>
      <c r="BK1493" s="136">
        <v>1862</v>
      </c>
      <c r="BL1493" s="136">
        <v>197</v>
      </c>
      <c r="BM1493" s="136">
        <v>23989</v>
      </c>
      <c r="BN1493" s="238">
        <v>212691</v>
      </c>
      <c r="BO1493" s="136">
        <v>46175</v>
      </c>
      <c r="BP1493" s="136">
        <v>71714.158299999996</v>
      </c>
      <c r="BQ1493" s="136">
        <v>23585.7444</v>
      </c>
      <c r="BR1493" s="136">
        <v>170003.476</v>
      </c>
      <c r="BS1493" s="136">
        <v>43600.607100000001</v>
      </c>
      <c r="BT1493" s="136">
        <v>9160.8446999999996</v>
      </c>
      <c r="BU1493" s="136">
        <v>70829.797399999996</v>
      </c>
    </row>
    <row r="1494" spans="1:73">
      <c r="A1494" s="4" t="s">
        <v>84</v>
      </c>
      <c r="B1494" s="137">
        <v>14</v>
      </c>
      <c r="C1494" s="137">
        <v>2009</v>
      </c>
      <c r="D1494" s="190">
        <v>12796778</v>
      </c>
      <c r="E1494" s="141">
        <v>5943229</v>
      </c>
      <c r="F1494" s="141">
        <v>675429</v>
      </c>
      <c r="G1494" s="191">
        <v>10.199999999999999</v>
      </c>
      <c r="H1494" s="211">
        <v>24.79486</v>
      </c>
      <c r="I1494" s="211">
        <v>14.635070000000001</v>
      </c>
      <c r="J1494" s="211">
        <v>3.9459870000000001</v>
      </c>
      <c r="K1494" s="145">
        <v>636975</v>
      </c>
      <c r="L1494" s="198">
        <v>216</v>
      </c>
      <c r="M1494" s="199">
        <v>6.5</v>
      </c>
      <c r="N1494" s="140">
        <v>524590671</v>
      </c>
      <c r="O1494" s="145">
        <v>123316</v>
      </c>
      <c r="P1494" s="145">
        <v>52412</v>
      </c>
      <c r="Q1494" s="145">
        <v>19611</v>
      </c>
      <c r="R1494" s="145">
        <v>1462421</v>
      </c>
      <c r="S1494" s="145">
        <v>677147</v>
      </c>
      <c r="T1494" s="145">
        <v>318</v>
      </c>
      <c r="U1494" s="145">
        <v>432</v>
      </c>
      <c r="V1494" s="145">
        <v>474</v>
      </c>
      <c r="W1494" s="145">
        <v>176</v>
      </c>
      <c r="X1494" s="145">
        <v>323</v>
      </c>
      <c r="Y1494" s="145">
        <v>463</v>
      </c>
      <c r="Z1494" s="145">
        <v>588</v>
      </c>
      <c r="AA1494" s="136">
        <f>ROUND((T1494+X1494)-MAX(0.3*(T1494-144-446),0),0)</f>
        <v>641</v>
      </c>
      <c r="AB1494" s="136">
        <f>ROUND((U1494+Y1494)-MAX(0.3*(U1494-144-446),0),0)</f>
        <v>895</v>
      </c>
      <c r="AC1494" s="136">
        <f>ROUND((V1494+Z1494)-MAX(0.3*(V1494-147-446),0),0)</f>
        <v>1062</v>
      </c>
      <c r="AD1494" s="203">
        <v>15082.083333333334</v>
      </c>
      <c r="AE1494" s="8">
        <v>674</v>
      </c>
      <c r="AF1494" s="136">
        <v>0</v>
      </c>
      <c r="AG1494" s="136">
        <f>SUM(AE1494+AF1494)</f>
        <v>674</v>
      </c>
      <c r="AH1494" s="136">
        <f>ROUND((AG1494+W1494)-MAX(0.3*(AG1494-144-446),0),0)</f>
        <v>825</v>
      </c>
      <c r="AI1494" s="136">
        <v>1690</v>
      </c>
      <c r="AJ1494" s="197">
        <v>13.2</v>
      </c>
      <c r="AK1494" s="136">
        <v>1</v>
      </c>
      <c r="AL1494" s="136">
        <v>70</v>
      </c>
      <c r="AM1494" s="136">
        <v>48</v>
      </c>
      <c r="AN1494" s="6">
        <f>ROUND(AL1494/(AL1494+AM1494),2)</f>
        <v>0.59</v>
      </c>
      <c r="AO1494" s="136">
        <v>37</v>
      </c>
      <c r="AP1494" s="136">
        <v>22</v>
      </c>
      <c r="AQ1494" s="6">
        <f>ROUND(AO1494/(AO1494+AP1494),2)</f>
        <v>0.63</v>
      </c>
      <c r="AR1494" s="149">
        <v>7.6499999999999999E-2</v>
      </c>
      <c r="AS1494" s="149">
        <v>0.34</v>
      </c>
      <c r="AT1494" s="149">
        <v>0.4</v>
      </c>
      <c r="AU1494" s="149">
        <v>0.45</v>
      </c>
      <c r="AV1494" s="136">
        <v>457</v>
      </c>
      <c r="AW1494" s="136">
        <v>3043</v>
      </c>
      <c r="AX1494" s="136">
        <v>5028</v>
      </c>
      <c r="AY1494" s="136">
        <v>5657</v>
      </c>
      <c r="AZ1494" s="149">
        <v>7.6499999999999999E-2</v>
      </c>
      <c r="BA1494" s="149">
        <v>0.1598</v>
      </c>
      <c r="BB1494" s="149">
        <v>0.21060000000000001</v>
      </c>
      <c r="BC1494" s="149">
        <v>0.21060000000000001</v>
      </c>
      <c r="BD1494" s="147">
        <v>0.05</v>
      </c>
      <c r="BE1494" s="147"/>
      <c r="BF1494" s="147"/>
      <c r="BG1494" s="136">
        <v>1</v>
      </c>
      <c r="BH1494" s="3">
        <v>7.25</v>
      </c>
      <c r="BI1494" s="3">
        <v>8</v>
      </c>
      <c r="BJ1494" s="136">
        <v>269392</v>
      </c>
      <c r="BK1494" s="136">
        <v>30588</v>
      </c>
      <c r="BL1494" s="136">
        <v>2340</v>
      </c>
      <c r="BM1494" s="136">
        <v>236464</v>
      </c>
      <c r="BN1494" s="238">
        <v>2599739</v>
      </c>
      <c r="BO1494" s="136">
        <v>309870</v>
      </c>
      <c r="BP1494" s="136">
        <v>648522.84680000006</v>
      </c>
      <c r="BQ1494" s="136">
        <v>94144.1777</v>
      </c>
      <c r="BR1494" s="136">
        <v>1148890.9265000001</v>
      </c>
      <c r="BS1494" s="136">
        <v>237259.83720000001</v>
      </c>
      <c r="BT1494" s="136">
        <v>19644.690399999999</v>
      </c>
      <c r="BU1494" s="136">
        <v>293384.7537</v>
      </c>
    </row>
    <row r="1495" spans="1:73">
      <c r="A1495" s="4" t="s">
        <v>85</v>
      </c>
      <c r="B1495" s="137">
        <v>15</v>
      </c>
      <c r="C1495" s="137">
        <v>2009</v>
      </c>
      <c r="D1495" s="190">
        <v>6459325</v>
      </c>
      <c r="E1495" s="141">
        <v>2864985</v>
      </c>
      <c r="F1495" s="141">
        <v>329004</v>
      </c>
      <c r="G1495" s="191">
        <v>10.3</v>
      </c>
      <c r="H1495" s="211">
        <v>21.706250000000001</v>
      </c>
      <c r="I1495" s="211">
        <v>16.089009999999998</v>
      </c>
      <c r="J1495" s="211">
        <v>5.3018520000000002</v>
      </c>
      <c r="K1495" s="145">
        <v>262428</v>
      </c>
      <c r="L1495" s="198">
        <v>97</v>
      </c>
      <c r="M1495" s="199">
        <v>5.6</v>
      </c>
      <c r="N1495" s="140">
        <v>220157359</v>
      </c>
      <c r="O1495" s="145">
        <v>42441</v>
      </c>
      <c r="P1495" s="145">
        <v>103175</v>
      </c>
      <c r="Q1495" s="145">
        <v>39989</v>
      </c>
      <c r="R1495" s="145">
        <v>706695</v>
      </c>
      <c r="S1495" s="145">
        <v>301195</v>
      </c>
      <c r="T1495" s="145">
        <v>229.5</v>
      </c>
      <c r="U1495" s="145">
        <v>288</v>
      </c>
      <c r="V1495" s="145">
        <v>346.5</v>
      </c>
      <c r="W1495" s="145">
        <v>176</v>
      </c>
      <c r="X1495" s="145">
        <v>323</v>
      </c>
      <c r="Y1495" s="145">
        <v>463</v>
      </c>
      <c r="Z1495" s="145">
        <v>588</v>
      </c>
      <c r="AA1495" s="136">
        <f>ROUND((T1495+X1495)-MAX(0.3*(T1495-144-446),0),0)</f>
        <v>553</v>
      </c>
      <c r="AB1495" s="136">
        <f>ROUND((U1495+Y1495)-MAX(0.3*(U1495-144-446),0),0)</f>
        <v>751</v>
      </c>
      <c r="AC1495" s="136">
        <f>ROUND((V1495+Z1495)-MAX(0.3*(V1495-147-446),0),0)</f>
        <v>935</v>
      </c>
      <c r="AD1495" s="203">
        <v>9306.5833333333339</v>
      </c>
      <c r="AE1495" s="8">
        <v>674</v>
      </c>
      <c r="AF1495" s="136">
        <v>0</v>
      </c>
      <c r="AG1495" s="136">
        <f>SUM(AE1495+AF1495)</f>
        <v>674</v>
      </c>
      <c r="AH1495" s="136">
        <f>ROUND((AG1495+W1495)-MAX(0.3*(AG1495-144-446),0),0)</f>
        <v>825</v>
      </c>
      <c r="AI1495" s="136">
        <v>1023</v>
      </c>
      <c r="AJ1495" s="197">
        <v>16.100000000000001</v>
      </c>
      <c r="AK1495" s="136">
        <v>0</v>
      </c>
      <c r="AL1495" s="136">
        <v>52</v>
      </c>
      <c r="AM1495" s="136">
        <v>48</v>
      </c>
      <c r="AN1495" s="6">
        <f>ROUND(AL1495/(AL1495+AM1495),2)</f>
        <v>0.52</v>
      </c>
      <c r="AO1495" s="136">
        <v>17</v>
      </c>
      <c r="AP1495" s="136">
        <v>33</v>
      </c>
      <c r="AQ1495" s="6">
        <f>ROUND(AO1495/(AO1495+AP1495),2)</f>
        <v>0.34</v>
      </c>
      <c r="AR1495" s="149">
        <v>7.6499999999999999E-2</v>
      </c>
      <c r="AS1495" s="149">
        <v>0.34</v>
      </c>
      <c r="AT1495" s="149">
        <v>0.4</v>
      </c>
      <c r="AU1495" s="149">
        <v>0.45</v>
      </c>
      <c r="AV1495" s="136">
        <v>457</v>
      </c>
      <c r="AW1495" s="136">
        <v>3043</v>
      </c>
      <c r="AX1495" s="136">
        <v>5028</v>
      </c>
      <c r="AY1495" s="136">
        <v>5657</v>
      </c>
      <c r="AZ1495" s="149">
        <v>7.6499999999999999E-2</v>
      </c>
      <c r="BA1495" s="149">
        <v>0.1598</v>
      </c>
      <c r="BB1495" s="149">
        <v>0.21060000000000001</v>
      </c>
      <c r="BC1495" s="149">
        <v>0.21060000000000001</v>
      </c>
      <c r="BD1495" s="147">
        <v>0.09</v>
      </c>
      <c r="BE1495" s="147"/>
      <c r="BF1495" s="147"/>
      <c r="BG1495" s="136">
        <v>1</v>
      </c>
      <c r="BH1495" s="3">
        <v>7.25</v>
      </c>
      <c r="BI1495" s="3">
        <v>7.25</v>
      </c>
      <c r="BJ1495" s="136">
        <v>112791</v>
      </c>
      <c r="BK1495" s="136">
        <v>5599</v>
      </c>
      <c r="BL1495" s="136">
        <v>853</v>
      </c>
      <c r="BM1495" s="136">
        <v>106339</v>
      </c>
      <c r="BN1495" s="238">
        <v>1045345</v>
      </c>
      <c r="BO1495" s="136">
        <v>170137</v>
      </c>
      <c r="BP1495" s="136">
        <v>325208.65669999999</v>
      </c>
      <c r="BQ1495" s="136">
        <v>77176.650299999994</v>
      </c>
      <c r="BR1495" s="136">
        <v>788166.6067</v>
      </c>
      <c r="BS1495" s="136">
        <v>151626.88329999999</v>
      </c>
      <c r="BT1495" s="136">
        <v>20737.2618</v>
      </c>
      <c r="BU1495" s="136">
        <v>210886.25200000001</v>
      </c>
    </row>
    <row r="1496" spans="1:73">
      <c r="A1496" s="4" t="s">
        <v>86</v>
      </c>
      <c r="B1496" s="137">
        <v>16</v>
      </c>
      <c r="C1496" s="137">
        <v>2009</v>
      </c>
      <c r="D1496" s="190">
        <v>3032870</v>
      </c>
      <c r="E1496" s="141">
        <v>1579248</v>
      </c>
      <c r="F1496" s="141">
        <v>108163</v>
      </c>
      <c r="G1496" s="191">
        <v>6.4</v>
      </c>
      <c r="H1496" s="211">
        <v>25.10201</v>
      </c>
      <c r="I1496" s="211">
        <v>13.45453</v>
      </c>
      <c r="J1496" s="211">
        <v>4.5161239999999996</v>
      </c>
      <c r="K1496" s="145">
        <v>136511</v>
      </c>
      <c r="L1496" s="198">
        <v>32</v>
      </c>
      <c r="M1496" s="199">
        <v>4.2</v>
      </c>
      <c r="N1496" s="140">
        <v>113322375</v>
      </c>
      <c r="O1496" s="145">
        <v>14683</v>
      </c>
      <c r="P1496" s="145">
        <v>40712</v>
      </c>
      <c r="Q1496" s="145">
        <v>16155</v>
      </c>
      <c r="R1496" s="145">
        <v>295106</v>
      </c>
      <c r="S1496" s="145">
        <v>135558</v>
      </c>
      <c r="T1496" s="145">
        <v>361</v>
      </c>
      <c r="U1496" s="145">
        <v>426</v>
      </c>
      <c r="V1496" s="145">
        <v>495</v>
      </c>
      <c r="W1496" s="145">
        <v>176</v>
      </c>
      <c r="X1496" s="145">
        <v>323</v>
      </c>
      <c r="Y1496" s="145">
        <v>463</v>
      </c>
      <c r="Z1496" s="145">
        <v>588</v>
      </c>
      <c r="AA1496" s="136">
        <f>ROUND((T1496+X1496)-MAX(0.3*(T1496-144-446),0),0)</f>
        <v>684</v>
      </c>
      <c r="AB1496" s="136">
        <f>ROUND((U1496+Y1496)-MAX(0.3*(U1496-144-446),0),0)</f>
        <v>889</v>
      </c>
      <c r="AC1496" s="136">
        <f>ROUND((V1496+Z1496)-MAX(0.3*(V1496-147-446),0),0)</f>
        <v>1083</v>
      </c>
      <c r="AD1496" s="203">
        <v>5392.583333333333</v>
      </c>
      <c r="AE1496" s="8">
        <v>674</v>
      </c>
      <c r="AF1496" s="136">
        <v>22</v>
      </c>
      <c r="AG1496" s="136">
        <f>SUM(AE1496+AF1496)</f>
        <v>696</v>
      </c>
      <c r="AH1496" s="136">
        <f>ROUND((AG1496+W1496)-MAX(0.3*(AG1496-144-446),0),0)</f>
        <v>840</v>
      </c>
      <c r="AI1496" s="136">
        <v>319</v>
      </c>
      <c r="AJ1496" s="197">
        <v>10.7</v>
      </c>
      <c r="AK1496" s="136">
        <v>1</v>
      </c>
      <c r="AL1496" s="136">
        <v>56</v>
      </c>
      <c r="AM1496" s="136">
        <v>44</v>
      </c>
      <c r="AN1496" s="6">
        <f>ROUND(AL1496/(AL1496+AM1496),2)</f>
        <v>0.56000000000000005</v>
      </c>
      <c r="AO1496" s="136">
        <v>32</v>
      </c>
      <c r="AP1496" s="136">
        <v>18</v>
      </c>
      <c r="AQ1496" s="6">
        <f>ROUND(AO1496/(AO1496+AP1496),2)</f>
        <v>0.64</v>
      </c>
      <c r="AR1496" s="149">
        <v>7.6499999999999999E-2</v>
      </c>
      <c r="AS1496" s="149">
        <v>0.34</v>
      </c>
      <c r="AT1496" s="149">
        <v>0.4</v>
      </c>
      <c r="AU1496" s="149">
        <v>0.45</v>
      </c>
      <c r="AV1496" s="136">
        <v>457</v>
      </c>
      <c r="AW1496" s="136">
        <v>3043</v>
      </c>
      <c r="AX1496" s="136">
        <v>5028</v>
      </c>
      <c r="AY1496" s="136">
        <v>5657</v>
      </c>
      <c r="AZ1496" s="149">
        <v>7.6499999999999999E-2</v>
      </c>
      <c r="BA1496" s="149">
        <v>0.1598</v>
      </c>
      <c r="BB1496" s="149">
        <v>0.21060000000000001</v>
      </c>
      <c r="BC1496" s="149">
        <v>0.21060000000000001</v>
      </c>
      <c r="BD1496" s="147">
        <v>7.0000000000000007E-2</v>
      </c>
      <c r="BE1496" s="147"/>
      <c r="BF1496" s="147"/>
      <c r="BG1496" s="136">
        <v>1</v>
      </c>
      <c r="BH1496" s="3">
        <v>7.25</v>
      </c>
      <c r="BI1496" s="3">
        <v>7.25</v>
      </c>
      <c r="BJ1496" s="136">
        <v>46609</v>
      </c>
      <c r="BK1496" s="136">
        <v>3313</v>
      </c>
      <c r="BL1496" s="136">
        <v>708</v>
      </c>
      <c r="BM1496" s="136">
        <v>42588</v>
      </c>
      <c r="BN1496" s="238">
        <v>451242</v>
      </c>
      <c r="BO1496" s="136">
        <v>75645</v>
      </c>
      <c r="BP1496" s="136">
        <v>119372.8401</v>
      </c>
      <c r="BQ1496" s="136">
        <v>35371.113499999999</v>
      </c>
      <c r="BR1496" s="136">
        <v>394391.34600000002</v>
      </c>
      <c r="BS1496" s="136">
        <v>49895.751100000001</v>
      </c>
      <c r="BT1496" s="136">
        <v>8754.0578000000005</v>
      </c>
      <c r="BU1496" s="136">
        <v>84554.237099999998</v>
      </c>
    </row>
    <row r="1497" spans="1:73">
      <c r="A1497" s="4" t="s">
        <v>87</v>
      </c>
      <c r="B1497" s="137">
        <v>17</v>
      </c>
      <c r="C1497" s="137">
        <v>2009</v>
      </c>
      <c r="D1497" s="190">
        <v>2832704</v>
      </c>
      <c r="E1497" s="141">
        <v>1413873</v>
      </c>
      <c r="F1497" s="141">
        <v>104334</v>
      </c>
      <c r="G1497" s="191">
        <v>6.9</v>
      </c>
      <c r="H1497" s="211">
        <v>29.672329999999999</v>
      </c>
      <c r="I1497" s="211">
        <v>18.28313</v>
      </c>
      <c r="J1497" s="211">
        <v>5.1290100000000001</v>
      </c>
      <c r="K1497" s="145">
        <v>120769</v>
      </c>
      <c r="L1497" s="198">
        <v>43</v>
      </c>
      <c r="M1497" s="199">
        <v>5.6</v>
      </c>
      <c r="N1497" s="140">
        <v>111052352</v>
      </c>
      <c r="O1497" s="145">
        <v>20077</v>
      </c>
      <c r="P1497" s="145">
        <v>33384</v>
      </c>
      <c r="Q1497" s="145">
        <v>13122</v>
      </c>
      <c r="R1497" s="145">
        <v>219265</v>
      </c>
      <c r="S1497" s="145">
        <v>99698</v>
      </c>
      <c r="T1497" s="145">
        <v>352</v>
      </c>
      <c r="U1497" s="145">
        <v>429</v>
      </c>
      <c r="V1497" s="145">
        <v>497</v>
      </c>
      <c r="W1497" s="145">
        <v>176</v>
      </c>
      <c r="X1497" s="145">
        <v>323</v>
      </c>
      <c r="Y1497" s="145">
        <v>463</v>
      </c>
      <c r="Z1497" s="145">
        <v>588</v>
      </c>
      <c r="AA1497" s="136">
        <f>ROUND((T1497+X1497)-MAX(0.3*(T1497-144-446),0),0)</f>
        <v>675</v>
      </c>
      <c r="AB1497" s="136">
        <f>ROUND((U1497+Y1497)-MAX(0.3*(U1497-144-446),0),0)</f>
        <v>892</v>
      </c>
      <c r="AC1497" s="136">
        <f>ROUND((V1497+Z1497)-MAX(0.3*(V1497-147-446),0),0)</f>
        <v>1085</v>
      </c>
      <c r="AD1497" s="203">
        <v>3880.75</v>
      </c>
      <c r="AE1497" s="8">
        <v>674</v>
      </c>
      <c r="AF1497" s="136">
        <v>0</v>
      </c>
      <c r="AG1497" s="136">
        <f>SUM(AE1497+AF1497)</f>
        <v>674</v>
      </c>
      <c r="AH1497" s="136">
        <f>ROUND((AG1497+W1497)-MAX(0.3*(AG1497-144-446),0),0)</f>
        <v>825</v>
      </c>
      <c r="AI1497" s="136">
        <v>374</v>
      </c>
      <c r="AJ1497" s="197">
        <v>13.7</v>
      </c>
      <c r="AK1497" s="136">
        <v>1</v>
      </c>
      <c r="AL1497" s="136">
        <v>49</v>
      </c>
      <c r="AM1497" s="136">
        <v>76</v>
      </c>
      <c r="AN1497" s="6">
        <f>ROUND(AL1497/(AL1497+AM1497),2)</f>
        <v>0.39</v>
      </c>
      <c r="AO1497" s="136">
        <v>9</v>
      </c>
      <c r="AP1497" s="136">
        <v>31</v>
      </c>
      <c r="AQ1497" s="6">
        <f>ROUND(AO1497/(AO1497+AP1497),2)</f>
        <v>0.23</v>
      </c>
      <c r="AR1497" s="149">
        <v>7.6499999999999999E-2</v>
      </c>
      <c r="AS1497" s="149">
        <v>0.34</v>
      </c>
      <c r="AT1497" s="149">
        <v>0.4</v>
      </c>
      <c r="AU1497" s="149">
        <v>0.45</v>
      </c>
      <c r="AV1497" s="136">
        <v>457</v>
      </c>
      <c r="AW1497" s="136">
        <v>3043</v>
      </c>
      <c r="AX1497" s="136">
        <v>5028</v>
      </c>
      <c r="AY1497" s="136">
        <v>5657</v>
      </c>
      <c r="AZ1497" s="149">
        <v>7.6499999999999999E-2</v>
      </c>
      <c r="BA1497" s="149">
        <v>0.1598</v>
      </c>
      <c r="BB1497" s="149">
        <v>0.21060000000000001</v>
      </c>
      <c r="BC1497" s="149">
        <v>0.21060000000000001</v>
      </c>
      <c r="BD1497" s="147">
        <v>0.17</v>
      </c>
      <c r="BE1497" s="147"/>
      <c r="BF1497" s="147"/>
      <c r="BG1497" s="136">
        <v>1</v>
      </c>
      <c r="BH1497" s="3">
        <v>7.25</v>
      </c>
      <c r="BI1497" s="3">
        <v>2.65</v>
      </c>
      <c r="BJ1497" s="136">
        <v>44045</v>
      </c>
      <c r="BK1497" s="136">
        <v>3125</v>
      </c>
      <c r="BL1497" s="136">
        <v>343</v>
      </c>
      <c r="BM1497" s="136">
        <v>40577</v>
      </c>
      <c r="BN1497" s="238">
        <v>302726</v>
      </c>
      <c r="BO1497" s="136">
        <v>76989</v>
      </c>
      <c r="BP1497" s="136">
        <v>136772.9448</v>
      </c>
      <c r="BQ1497" s="136">
        <v>39423.631800000003</v>
      </c>
      <c r="BR1497" s="136">
        <v>356495.38530000002</v>
      </c>
      <c r="BS1497" s="136">
        <v>64431.566099999996</v>
      </c>
      <c r="BT1497" s="136">
        <v>12079.548199999999</v>
      </c>
      <c r="BU1497" s="136">
        <v>96299.053100000005</v>
      </c>
    </row>
    <row r="1498" spans="1:73">
      <c r="A1498" s="4" t="s">
        <v>88</v>
      </c>
      <c r="B1498" s="137">
        <v>18</v>
      </c>
      <c r="C1498" s="137">
        <v>2009</v>
      </c>
      <c r="D1498" s="190">
        <v>4317074</v>
      </c>
      <c r="E1498" s="141">
        <v>1847126</v>
      </c>
      <c r="F1498" s="141">
        <v>213036</v>
      </c>
      <c r="G1498" s="191">
        <v>10.3</v>
      </c>
      <c r="H1498" s="211">
        <v>27.40971</v>
      </c>
      <c r="I1498" s="211">
        <v>16.427969999999998</v>
      </c>
      <c r="J1498" s="211">
        <v>6.5607199999999999</v>
      </c>
      <c r="K1498" s="145">
        <v>156149</v>
      </c>
      <c r="L1498" s="198">
        <v>54</v>
      </c>
      <c r="M1498" s="199">
        <v>5</v>
      </c>
      <c r="N1498" s="140">
        <v>139458607</v>
      </c>
      <c r="O1498" s="145">
        <v>161648</v>
      </c>
      <c r="P1498" s="145">
        <v>59604</v>
      </c>
      <c r="Q1498" s="145">
        <v>29473</v>
      </c>
      <c r="R1498" s="145">
        <v>701757</v>
      </c>
      <c r="S1498" s="145">
        <v>315885</v>
      </c>
      <c r="T1498" s="145">
        <v>225</v>
      </c>
      <c r="U1498" s="145">
        <v>262</v>
      </c>
      <c r="V1498" s="145">
        <v>328</v>
      </c>
      <c r="W1498" s="145">
        <v>176</v>
      </c>
      <c r="X1498" s="145">
        <v>323</v>
      </c>
      <c r="Y1498" s="145">
        <v>463</v>
      </c>
      <c r="Z1498" s="145">
        <v>588</v>
      </c>
      <c r="AA1498" s="136">
        <f>ROUND((T1498+X1498)-MAX(0.3*(T1498-144-446),0),0)</f>
        <v>548</v>
      </c>
      <c r="AB1498" s="136">
        <f>ROUND((U1498+Y1498)-MAX(0.3*(U1498-144-446),0),0)</f>
        <v>725</v>
      </c>
      <c r="AC1498" s="136">
        <f>ROUND((V1498+Z1498)-MAX(0.3*(V1498-147-446),0),0)</f>
        <v>916</v>
      </c>
      <c r="AD1498" s="203">
        <v>17404.333333333332</v>
      </c>
      <c r="AE1498" s="8">
        <v>674</v>
      </c>
      <c r="AF1498" s="136">
        <v>0</v>
      </c>
      <c r="AG1498" s="136">
        <f>SUM(AE1498+AF1498)</f>
        <v>674</v>
      </c>
      <c r="AH1498" s="136">
        <f>ROUND((AG1498+W1498)-MAX(0.3*(AG1498-144-446),0),0)</f>
        <v>825</v>
      </c>
      <c r="AI1498" s="136">
        <v>727</v>
      </c>
      <c r="AJ1498" s="197">
        <v>17</v>
      </c>
      <c r="AK1498" s="136">
        <v>1</v>
      </c>
      <c r="AL1498" s="136">
        <v>65</v>
      </c>
      <c r="AM1498" s="136">
        <v>35</v>
      </c>
      <c r="AN1498" s="6">
        <f>ROUND(AL1498/(AL1498+AM1498),2)</f>
        <v>0.65</v>
      </c>
      <c r="AO1498" s="136">
        <v>15</v>
      </c>
      <c r="AP1498" s="136">
        <v>21</v>
      </c>
      <c r="AQ1498" s="6">
        <f>ROUND(AO1498/(AO1498+AP1498),2)</f>
        <v>0.42</v>
      </c>
      <c r="AR1498" s="149">
        <v>7.6499999999999999E-2</v>
      </c>
      <c r="AS1498" s="149">
        <v>0.34</v>
      </c>
      <c r="AT1498" s="149">
        <v>0.4</v>
      </c>
      <c r="AU1498" s="149">
        <v>0.45</v>
      </c>
      <c r="AV1498" s="136">
        <v>457</v>
      </c>
      <c r="AW1498" s="136">
        <v>3043</v>
      </c>
      <c r="AX1498" s="136">
        <v>5028</v>
      </c>
      <c r="AY1498" s="136">
        <v>5657</v>
      </c>
      <c r="AZ1498" s="149">
        <v>7.6499999999999999E-2</v>
      </c>
      <c r="BA1498" s="149">
        <v>0.1598</v>
      </c>
      <c r="BB1498" s="149">
        <v>0.21060000000000001</v>
      </c>
      <c r="BC1498" s="149">
        <v>0.21060000000000001</v>
      </c>
      <c r="BD1498" s="147">
        <v>0</v>
      </c>
      <c r="BE1498" s="147"/>
      <c r="BF1498" s="147"/>
      <c r="BG1498" s="136">
        <v>0</v>
      </c>
      <c r="BH1498" s="3">
        <v>7.25</v>
      </c>
      <c r="BI1498" s="3">
        <v>7.25</v>
      </c>
      <c r="BJ1498" s="136">
        <v>189482</v>
      </c>
      <c r="BK1498" s="136">
        <v>11486</v>
      </c>
      <c r="BL1498" s="136">
        <v>1261</v>
      </c>
      <c r="BM1498" s="136">
        <v>176735</v>
      </c>
      <c r="BN1498" s="238">
        <v>821964</v>
      </c>
      <c r="BO1498" s="136">
        <v>141768</v>
      </c>
      <c r="BP1498" s="136">
        <v>288710.93770000001</v>
      </c>
      <c r="BQ1498" s="136">
        <v>52959.205900000001</v>
      </c>
      <c r="BR1498" s="136">
        <v>570754.88430000003</v>
      </c>
      <c r="BS1498" s="136">
        <v>169124.16759999999</v>
      </c>
      <c r="BT1498" s="136">
        <v>21679.722300000001</v>
      </c>
      <c r="BU1498" s="136">
        <v>238781.85310000001</v>
      </c>
    </row>
    <row r="1499" spans="1:73">
      <c r="A1499" s="4" t="s">
        <v>89</v>
      </c>
      <c r="B1499" s="137">
        <v>19</v>
      </c>
      <c r="C1499" s="137">
        <v>2009</v>
      </c>
      <c r="D1499" s="190">
        <v>4491648</v>
      </c>
      <c r="E1499" s="141">
        <v>1923884</v>
      </c>
      <c r="F1499" s="141">
        <v>140884</v>
      </c>
      <c r="G1499" s="191">
        <v>6.8</v>
      </c>
      <c r="H1499" s="211">
        <v>20.93411</v>
      </c>
      <c r="I1499" s="211">
        <v>11.43253</v>
      </c>
      <c r="J1499" s="211">
        <v>4.3985630000000002</v>
      </c>
      <c r="K1499" s="145">
        <v>209860</v>
      </c>
      <c r="L1499" s="198">
        <v>73</v>
      </c>
      <c r="M1499" s="199">
        <v>6</v>
      </c>
      <c r="N1499" s="140">
        <v>162974620</v>
      </c>
      <c r="O1499" s="145">
        <v>52626</v>
      </c>
      <c r="P1499" s="145">
        <v>22497</v>
      </c>
      <c r="Q1499" s="145">
        <v>10201</v>
      </c>
      <c r="R1499" s="145">
        <v>723738</v>
      </c>
      <c r="S1499" s="145">
        <v>303287</v>
      </c>
      <c r="T1499" s="145">
        <v>188</v>
      </c>
      <c r="U1499" s="145">
        <v>240</v>
      </c>
      <c r="V1499" s="145">
        <v>284</v>
      </c>
      <c r="W1499" s="145">
        <v>176</v>
      </c>
      <c r="X1499" s="145">
        <v>323</v>
      </c>
      <c r="Y1499" s="145">
        <v>463</v>
      </c>
      <c r="Z1499" s="145">
        <v>588</v>
      </c>
      <c r="AA1499" s="136">
        <f>ROUND((T1499+X1499)-MAX(0.3*(T1499-144-446),0),0)</f>
        <v>511</v>
      </c>
      <c r="AB1499" s="136">
        <f>ROUND((U1499+Y1499)-MAX(0.3*(U1499-144-446),0),0)</f>
        <v>703</v>
      </c>
      <c r="AC1499" s="136">
        <f>ROUND((V1499+Z1499)-MAX(0.3*(V1499-147-446),0),0)</f>
        <v>872</v>
      </c>
      <c r="AD1499" s="203">
        <v>7482.416666666667</v>
      </c>
      <c r="AE1499" s="8">
        <v>674</v>
      </c>
      <c r="AF1499" s="136">
        <v>0</v>
      </c>
      <c r="AG1499" s="136">
        <f>SUM(AE1499+AF1499)</f>
        <v>674</v>
      </c>
      <c r="AH1499" s="136">
        <f>ROUND((AG1499+W1499)-MAX(0.3*(AG1499-144-446),0),0)</f>
        <v>825</v>
      </c>
      <c r="AI1499" s="136">
        <v>636</v>
      </c>
      <c r="AJ1499" s="197">
        <v>14.3</v>
      </c>
      <c r="AK1499" s="136">
        <v>0</v>
      </c>
      <c r="AL1499" s="136">
        <v>51</v>
      </c>
      <c r="AM1499" s="136">
        <v>50</v>
      </c>
      <c r="AN1499" s="6">
        <f>ROUND(AL1499/(AL1499+AM1499),2)</f>
        <v>0.5</v>
      </c>
      <c r="AO1499" s="136">
        <v>22</v>
      </c>
      <c r="AP1499" s="136">
        <v>15</v>
      </c>
      <c r="AQ1499" s="6">
        <f>ROUND(AO1499/(AO1499+AP1499),2)</f>
        <v>0.59</v>
      </c>
      <c r="AR1499" s="149">
        <v>7.6499999999999999E-2</v>
      </c>
      <c r="AS1499" s="149">
        <v>0.34</v>
      </c>
      <c r="AT1499" s="149">
        <v>0.4</v>
      </c>
      <c r="AU1499" s="149">
        <v>0.45</v>
      </c>
      <c r="AV1499" s="136">
        <v>457</v>
      </c>
      <c r="AW1499" s="136">
        <v>3043</v>
      </c>
      <c r="AX1499" s="136">
        <v>5028</v>
      </c>
      <c r="AY1499" s="136">
        <v>5657</v>
      </c>
      <c r="AZ1499" s="149">
        <v>7.6499999999999999E-2</v>
      </c>
      <c r="BA1499" s="149">
        <v>0.1598</v>
      </c>
      <c r="BB1499" s="149">
        <v>0.21060000000000001</v>
      </c>
      <c r="BC1499" s="149">
        <v>0.21060000000000001</v>
      </c>
      <c r="BD1499" s="147">
        <v>3.5000000000000003E-2</v>
      </c>
      <c r="BE1499" s="147"/>
      <c r="BF1499" s="147"/>
      <c r="BG1499" s="136">
        <v>1</v>
      </c>
      <c r="BH1499" s="3">
        <v>7.25</v>
      </c>
      <c r="BI1499" s="3">
        <v>7.25</v>
      </c>
      <c r="BJ1499" s="136">
        <v>169690</v>
      </c>
      <c r="BK1499" s="136">
        <v>14710</v>
      </c>
      <c r="BL1499" s="136">
        <v>1466</v>
      </c>
      <c r="BM1499" s="136">
        <v>153514</v>
      </c>
      <c r="BN1499" s="238">
        <v>1129726</v>
      </c>
      <c r="BO1499" s="136">
        <v>148747</v>
      </c>
      <c r="BP1499" s="136">
        <v>343001.25170000002</v>
      </c>
      <c r="BQ1499" s="136">
        <v>47951.249000000003</v>
      </c>
      <c r="BR1499" s="136">
        <v>586936.47369999997</v>
      </c>
      <c r="BS1499" s="136">
        <v>188201.35800000001</v>
      </c>
      <c r="BT1499" s="136">
        <v>17527.835999999999</v>
      </c>
      <c r="BU1499" s="136">
        <v>243814.69500000001</v>
      </c>
    </row>
    <row r="1500" spans="1:73">
      <c r="A1500" s="4" t="s">
        <v>90</v>
      </c>
      <c r="B1500" s="137">
        <v>20</v>
      </c>
      <c r="C1500" s="137">
        <v>2009</v>
      </c>
      <c r="D1500" s="190">
        <v>1329590</v>
      </c>
      <c r="E1500" s="141">
        <v>639954</v>
      </c>
      <c r="F1500" s="141">
        <v>56265</v>
      </c>
      <c r="G1500" s="191">
        <v>8.1</v>
      </c>
      <c r="H1500" s="211">
        <v>26.837309999999999</v>
      </c>
      <c r="I1500" s="211">
        <v>17.557279999999999</v>
      </c>
      <c r="J1500" s="211">
        <v>7.1952910000000001</v>
      </c>
      <c r="K1500" s="145">
        <v>50318</v>
      </c>
      <c r="L1500" s="198">
        <v>5</v>
      </c>
      <c r="M1500" s="199">
        <v>1.8</v>
      </c>
      <c r="N1500" s="140">
        <v>49130870</v>
      </c>
      <c r="O1500" s="145">
        <v>22516</v>
      </c>
      <c r="P1500" s="145">
        <v>24884</v>
      </c>
      <c r="Q1500" s="145">
        <v>10609</v>
      </c>
      <c r="R1500" s="145">
        <v>201248</v>
      </c>
      <c r="S1500" s="145">
        <v>99557</v>
      </c>
      <c r="T1500" s="145">
        <v>363</v>
      </c>
      <c r="U1500" s="145">
        <v>485</v>
      </c>
      <c r="V1500" s="145">
        <v>611</v>
      </c>
      <c r="W1500" s="145">
        <v>176</v>
      </c>
      <c r="X1500" s="145">
        <v>323</v>
      </c>
      <c r="Y1500" s="145">
        <v>463</v>
      </c>
      <c r="Z1500" s="145">
        <v>588</v>
      </c>
      <c r="AA1500" s="136">
        <f>ROUND((T1500+X1500)-MAX(0.3*(T1500-144-446),0),0)</f>
        <v>686</v>
      </c>
      <c r="AB1500" s="136">
        <f>ROUND((U1500+Y1500)-MAX(0.3*(U1500-144-446),0),0)</f>
        <v>948</v>
      </c>
      <c r="AC1500" s="136">
        <f>ROUND((V1500+Z1500)-MAX(0.3*(V1500-147-446),0),0)</f>
        <v>1194</v>
      </c>
      <c r="AD1500" s="203">
        <v>2707.1666666666665</v>
      </c>
      <c r="AE1500" s="8">
        <v>674</v>
      </c>
      <c r="AF1500" s="136">
        <v>10</v>
      </c>
      <c r="AG1500" s="136">
        <f>SUM(AE1500+AF1500)</f>
        <v>684</v>
      </c>
      <c r="AH1500" s="136">
        <f>ROUND((AG1500+W1500)-MAX(0.3*(AG1500-144-446),0),0)</f>
        <v>832</v>
      </c>
      <c r="AI1500" s="136">
        <v>148</v>
      </c>
      <c r="AJ1500" s="197">
        <v>11.4</v>
      </c>
      <c r="AK1500" s="136">
        <v>1</v>
      </c>
      <c r="AL1500" s="136">
        <v>95</v>
      </c>
      <c r="AM1500" s="136">
        <v>55</v>
      </c>
      <c r="AN1500" s="6">
        <f>ROUND(AL1500/(AL1500+AM1500),2)</f>
        <v>0.63</v>
      </c>
      <c r="AO1500" s="136">
        <v>20</v>
      </c>
      <c r="AP1500" s="136">
        <v>15</v>
      </c>
      <c r="AQ1500" s="6">
        <f>ROUND(AO1500/(AO1500+AP1500),2)</f>
        <v>0.56999999999999995</v>
      </c>
      <c r="AR1500" s="149">
        <v>7.6499999999999999E-2</v>
      </c>
      <c r="AS1500" s="149">
        <v>0.34</v>
      </c>
      <c r="AT1500" s="149">
        <v>0.4</v>
      </c>
      <c r="AU1500" s="149">
        <v>0.45</v>
      </c>
      <c r="AV1500" s="136">
        <v>457</v>
      </c>
      <c r="AW1500" s="136">
        <v>3043</v>
      </c>
      <c r="AX1500" s="136">
        <v>5028</v>
      </c>
      <c r="AY1500" s="136">
        <v>5657</v>
      </c>
      <c r="AZ1500" s="149">
        <v>7.6499999999999999E-2</v>
      </c>
      <c r="BA1500" s="149">
        <v>0.1598</v>
      </c>
      <c r="BB1500" s="149">
        <v>0.21060000000000001</v>
      </c>
      <c r="BC1500" s="149">
        <v>0.21060000000000001</v>
      </c>
      <c r="BD1500" s="147">
        <v>0.05</v>
      </c>
      <c r="BE1500" s="147"/>
      <c r="BF1500" s="147"/>
      <c r="BG1500" s="136">
        <v>1</v>
      </c>
      <c r="BH1500" s="3">
        <v>7.25</v>
      </c>
      <c r="BI1500" s="3">
        <v>7.5</v>
      </c>
      <c r="BJ1500" s="136">
        <v>34559</v>
      </c>
      <c r="BK1500" s="136">
        <v>2048</v>
      </c>
      <c r="BL1500" s="136">
        <v>215</v>
      </c>
      <c r="BM1500" s="136">
        <v>32296</v>
      </c>
      <c r="BN1500" s="238">
        <v>328008</v>
      </c>
      <c r="BO1500" s="136">
        <v>26663</v>
      </c>
      <c r="BP1500" s="136">
        <v>47610.587299999999</v>
      </c>
      <c r="BQ1500" s="136">
        <v>9900.2690000000002</v>
      </c>
      <c r="BR1500" s="136">
        <v>107733.5491</v>
      </c>
      <c r="BS1500" s="136">
        <v>23621.484899999999</v>
      </c>
      <c r="BT1500" s="136">
        <v>4061.9803000000002</v>
      </c>
      <c r="BU1500" s="136">
        <v>37150.185799999999</v>
      </c>
    </row>
    <row r="1501" spans="1:73">
      <c r="A1501" s="4" t="s">
        <v>91</v>
      </c>
      <c r="B1501" s="137">
        <v>21</v>
      </c>
      <c r="C1501" s="137">
        <v>2009</v>
      </c>
      <c r="D1501" s="190">
        <v>5730388</v>
      </c>
      <c r="E1501" s="141">
        <v>2820245</v>
      </c>
      <c r="F1501" s="141">
        <v>212455</v>
      </c>
      <c r="G1501" s="191">
        <v>7</v>
      </c>
      <c r="H1501" s="211">
        <v>24.936720000000001</v>
      </c>
      <c r="I1501" s="211">
        <v>12.971030000000001</v>
      </c>
      <c r="J1501" s="211">
        <v>5.7052319999999996</v>
      </c>
      <c r="K1501" s="145">
        <v>304414</v>
      </c>
      <c r="L1501" s="198">
        <v>64</v>
      </c>
      <c r="M1501" s="199">
        <v>4.5</v>
      </c>
      <c r="N1501" s="140">
        <v>279900870</v>
      </c>
      <c r="O1501" s="145">
        <v>323130</v>
      </c>
      <c r="P1501" s="145">
        <v>53284</v>
      </c>
      <c r="Q1501" s="145">
        <v>22425</v>
      </c>
      <c r="R1501" s="145">
        <v>454196</v>
      </c>
      <c r="S1501" s="145">
        <v>212260</v>
      </c>
      <c r="T1501" s="145">
        <v>453</v>
      </c>
      <c r="U1501" s="145">
        <v>574</v>
      </c>
      <c r="V1501" s="145">
        <v>695</v>
      </c>
      <c r="W1501" s="145">
        <v>176</v>
      </c>
      <c r="X1501" s="145">
        <v>323</v>
      </c>
      <c r="Y1501" s="145">
        <v>463</v>
      </c>
      <c r="Z1501" s="145">
        <v>588</v>
      </c>
      <c r="AA1501" s="136">
        <f>ROUND((T1501+X1501)-MAX(0.3*(T1501-144-446),0),0)</f>
        <v>776</v>
      </c>
      <c r="AB1501" s="136">
        <f>ROUND((U1501+Y1501)-MAX(0.3*(U1501-144-446),0),0)</f>
        <v>1037</v>
      </c>
      <c r="AC1501" s="136">
        <f>ROUND((V1501+Z1501)-MAX(0.3*(V1501-147-446),0),0)</f>
        <v>1252</v>
      </c>
      <c r="AD1501" s="203">
        <v>8160.25</v>
      </c>
      <c r="AE1501" s="8">
        <v>674</v>
      </c>
      <c r="AF1501" s="136">
        <v>0</v>
      </c>
      <c r="AG1501" s="136">
        <f>SUM(AE1501+AF1501)</f>
        <v>674</v>
      </c>
      <c r="AH1501" s="136">
        <f>ROUND((AG1501+W1501)-MAX(0.3*(AG1501-144-446),0),0)</f>
        <v>825</v>
      </c>
      <c r="AI1501" s="136">
        <v>543</v>
      </c>
      <c r="AJ1501" s="197">
        <v>9.6</v>
      </c>
      <c r="AK1501" s="136">
        <v>1</v>
      </c>
      <c r="AL1501" s="136">
        <v>104</v>
      </c>
      <c r="AM1501" s="136">
        <v>36</v>
      </c>
      <c r="AN1501" s="6">
        <f>ROUND(AL1501/(AL1501+AM1501),2)</f>
        <v>0.74</v>
      </c>
      <c r="AO1501" s="136">
        <v>33</v>
      </c>
      <c r="AP1501" s="136">
        <v>14</v>
      </c>
      <c r="AQ1501" s="6">
        <f>ROUND(AO1501/(AO1501+AP1501),2)</f>
        <v>0.7</v>
      </c>
      <c r="AR1501" s="149">
        <v>7.6499999999999999E-2</v>
      </c>
      <c r="AS1501" s="149">
        <v>0.34</v>
      </c>
      <c r="AT1501" s="149">
        <v>0.4</v>
      </c>
      <c r="AU1501" s="149">
        <v>0.45</v>
      </c>
      <c r="AV1501" s="136">
        <v>457</v>
      </c>
      <c r="AW1501" s="136">
        <v>3043</v>
      </c>
      <c r="AX1501" s="136">
        <v>5028</v>
      </c>
      <c r="AY1501" s="136">
        <v>5657</v>
      </c>
      <c r="AZ1501" s="149">
        <v>7.6499999999999999E-2</v>
      </c>
      <c r="BA1501" s="149">
        <v>0.1598</v>
      </c>
      <c r="BB1501" s="149">
        <v>0.21060000000000001</v>
      </c>
      <c r="BC1501" s="149">
        <v>0.21060000000000001</v>
      </c>
      <c r="BD1501" s="147">
        <v>0.25</v>
      </c>
      <c r="BE1501" s="147"/>
      <c r="BF1501" s="147"/>
      <c r="BG1501" s="136">
        <v>1</v>
      </c>
      <c r="BH1501" s="3">
        <v>7.25</v>
      </c>
      <c r="BI1501" s="3">
        <v>7.25</v>
      </c>
      <c r="BJ1501" s="136">
        <v>102930</v>
      </c>
      <c r="BK1501" s="136">
        <v>14986</v>
      </c>
      <c r="BL1501" s="136">
        <v>572</v>
      </c>
      <c r="BM1501" s="136">
        <v>87372</v>
      </c>
      <c r="BN1501" s="238">
        <v>842010</v>
      </c>
      <c r="BO1501" s="136">
        <v>146411</v>
      </c>
      <c r="BP1501" s="136">
        <v>195710.88320000001</v>
      </c>
      <c r="BQ1501" s="136">
        <v>46980.614099999999</v>
      </c>
      <c r="BR1501" s="136">
        <v>432643.05410000001</v>
      </c>
      <c r="BS1501" s="136">
        <v>95556.270699999994</v>
      </c>
      <c r="BT1501" s="136">
        <v>17343.133099999999</v>
      </c>
      <c r="BU1501" s="136">
        <v>154317.15210000001</v>
      </c>
    </row>
    <row r="1502" spans="1:73">
      <c r="A1502" s="4" t="s">
        <v>92</v>
      </c>
      <c r="B1502" s="137">
        <v>22</v>
      </c>
      <c r="C1502" s="137">
        <v>2009</v>
      </c>
      <c r="D1502" s="190">
        <v>6517613</v>
      </c>
      <c r="E1502" s="141">
        <v>3189010</v>
      </c>
      <c r="F1502" s="141">
        <v>281372</v>
      </c>
      <c r="G1502" s="191">
        <v>8.1</v>
      </c>
      <c r="H1502" s="211">
        <v>21.278790000000001</v>
      </c>
      <c r="I1502" s="211">
        <v>12.8241</v>
      </c>
      <c r="J1502" s="211">
        <v>4.9288879999999997</v>
      </c>
      <c r="K1502" s="145">
        <v>383150</v>
      </c>
      <c r="L1502" s="198">
        <v>32</v>
      </c>
      <c r="M1502" s="199">
        <v>2.1</v>
      </c>
      <c r="N1502" s="140">
        <v>335086775</v>
      </c>
      <c r="O1502" s="145">
        <v>115458</v>
      </c>
      <c r="P1502" s="145">
        <v>93269</v>
      </c>
      <c r="Q1502" s="145">
        <v>47313</v>
      </c>
      <c r="R1502" s="145">
        <v>627611</v>
      </c>
      <c r="S1502" s="145">
        <v>336050</v>
      </c>
      <c r="T1502" s="145">
        <v>531</v>
      </c>
      <c r="U1502" s="145">
        <v>633</v>
      </c>
      <c r="V1502" s="145">
        <v>731</v>
      </c>
      <c r="W1502" s="145">
        <v>176</v>
      </c>
      <c r="X1502" s="145">
        <v>323</v>
      </c>
      <c r="Y1502" s="145">
        <v>463</v>
      </c>
      <c r="Z1502" s="145">
        <v>588</v>
      </c>
      <c r="AA1502" s="136">
        <f>ROUND((T1502+X1502)-MAX(0.3*(T1502-144-446),0),0)</f>
        <v>854</v>
      </c>
      <c r="AB1502" s="136">
        <f>ROUND((U1502+Y1502)-MAX(0.3*(U1502-144-446),0),0)</f>
        <v>1083</v>
      </c>
      <c r="AC1502" s="136">
        <f>ROUND((V1502+Z1502)-MAX(0.3*(V1502-147-446),0),0)</f>
        <v>1278</v>
      </c>
      <c r="AD1502" s="203">
        <v>17397.5</v>
      </c>
      <c r="AE1502" s="8">
        <v>674</v>
      </c>
      <c r="AF1502" s="136">
        <v>114</v>
      </c>
      <c r="AG1502" s="136">
        <f>SUM(AE1502+AF1502)</f>
        <v>788</v>
      </c>
      <c r="AH1502" s="136">
        <f>ROUND((AG1502+W1502)-MAX(0.3*(AG1502-144-446),0),0)</f>
        <v>905</v>
      </c>
      <c r="AI1502" s="136">
        <v>717</v>
      </c>
      <c r="AJ1502" s="197">
        <v>10.8</v>
      </c>
      <c r="AK1502" s="136">
        <v>1</v>
      </c>
      <c r="AL1502" s="136">
        <v>142</v>
      </c>
      <c r="AM1502" s="136">
        <v>16</v>
      </c>
      <c r="AN1502" s="6">
        <f>ROUND(AL1502/(AL1502+AM1502),2)</f>
        <v>0.9</v>
      </c>
      <c r="AO1502" s="136">
        <v>35</v>
      </c>
      <c r="AP1502" s="136">
        <v>5</v>
      </c>
      <c r="AQ1502" s="6">
        <f>ROUND(AO1502/(AO1502+AP1502),2)</f>
        <v>0.88</v>
      </c>
      <c r="AR1502" s="149">
        <v>7.6499999999999999E-2</v>
      </c>
      <c r="AS1502" s="149">
        <v>0.34</v>
      </c>
      <c r="AT1502" s="149">
        <v>0.4</v>
      </c>
      <c r="AU1502" s="149">
        <v>0.45</v>
      </c>
      <c r="AV1502" s="136">
        <v>457</v>
      </c>
      <c r="AW1502" s="136">
        <v>3043</v>
      </c>
      <c r="AX1502" s="136">
        <v>5028</v>
      </c>
      <c r="AY1502" s="136">
        <v>5657</v>
      </c>
      <c r="AZ1502" s="149">
        <v>7.6499999999999999E-2</v>
      </c>
      <c r="BA1502" s="149">
        <v>0.1598</v>
      </c>
      <c r="BB1502" s="149">
        <v>0.21060000000000001</v>
      </c>
      <c r="BC1502" s="149">
        <v>0.21060000000000001</v>
      </c>
      <c r="BD1502" s="147">
        <v>0.15</v>
      </c>
      <c r="BE1502" s="147"/>
      <c r="BF1502" s="147"/>
      <c r="BG1502" s="136">
        <v>1</v>
      </c>
      <c r="BH1502" s="3">
        <v>7.25</v>
      </c>
      <c r="BI1502" s="3">
        <v>8</v>
      </c>
      <c r="BJ1502" s="136">
        <v>186609</v>
      </c>
      <c r="BK1502" s="136">
        <v>46354</v>
      </c>
      <c r="BL1502" s="136">
        <v>3599</v>
      </c>
      <c r="BM1502" s="136">
        <v>136656</v>
      </c>
      <c r="BN1502" s="238">
        <v>1491624</v>
      </c>
      <c r="BO1502" s="136">
        <v>127944</v>
      </c>
      <c r="BP1502" s="136">
        <v>220163.89939999999</v>
      </c>
      <c r="BQ1502" s="136">
        <v>38982.870300000002</v>
      </c>
      <c r="BR1502" s="136">
        <v>547582.04480000003</v>
      </c>
      <c r="BS1502" s="136">
        <v>101585.5585</v>
      </c>
      <c r="BT1502" s="136">
        <v>10127.9383</v>
      </c>
      <c r="BU1502" s="136">
        <v>134914.29939999999</v>
      </c>
    </row>
    <row r="1503" spans="1:73">
      <c r="A1503" s="4" t="s">
        <v>93</v>
      </c>
      <c r="B1503" s="137">
        <v>23</v>
      </c>
      <c r="C1503" s="137">
        <v>2009</v>
      </c>
      <c r="D1503" s="190">
        <v>9901591</v>
      </c>
      <c r="E1503" s="141">
        <v>4233803</v>
      </c>
      <c r="F1503" s="141">
        <v>669741</v>
      </c>
      <c r="G1503" s="191">
        <v>13.7</v>
      </c>
      <c r="H1503" s="211">
        <v>25.14209</v>
      </c>
      <c r="I1503" s="211">
        <v>16.143840000000001</v>
      </c>
      <c r="J1503" s="211">
        <v>5.5212349999999999</v>
      </c>
      <c r="K1503" s="145">
        <v>366302</v>
      </c>
      <c r="L1503" s="198">
        <v>83</v>
      </c>
      <c r="M1503" s="199">
        <v>3.3</v>
      </c>
      <c r="N1503" s="140">
        <v>336321819</v>
      </c>
      <c r="O1503" s="145">
        <v>73758</v>
      </c>
      <c r="P1503" s="145">
        <v>157511</v>
      </c>
      <c r="Q1503" s="145">
        <v>62230</v>
      </c>
      <c r="R1503" s="145">
        <v>1450272</v>
      </c>
      <c r="S1503" s="145">
        <v>694341</v>
      </c>
      <c r="T1503" s="145">
        <v>403</v>
      </c>
      <c r="U1503" s="145">
        <v>492</v>
      </c>
      <c r="V1503" s="145">
        <v>597</v>
      </c>
      <c r="W1503" s="145">
        <v>176</v>
      </c>
      <c r="X1503" s="145">
        <v>323</v>
      </c>
      <c r="Y1503" s="145">
        <v>463</v>
      </c>
      <c r="Z1503" s="145">
        <v>588</v>
      </c>
      <c r="AA1503" s="136">
        <f>ROUND((T1503+X1503)-MAX(0.3*(T1503-144-446),0),0)</f>
        <v>726</v>
      </c>
      <c r="AB1503" s="136">
        <f>ROUND((U1503+Y1503)-MAX(0.3*(U1503-144-446),0),0)</f>
        <v>955</v>
      </c>
      <c r="AC1503" s="136">
        <f>ROUND((V1503+Z1503)-MAX(0.3*(V1503-147-446),0),0)</f>
        <v>1184</v>
      </c>
      <c r="AD1503" s="203">
        <v>23715.666666666668</v>
      </c>
      <c r="AE1503" s="8">
        <v>674</v>
      </c>
      <c r="AF1503" s="136">
        <v>14</v>
      </c>
      <c r="AG1503" s="136">
        <f>SUM(AE1503+AF1503)</f>
        <v>688</v>
      </c>
      <c r="AH1503" s="136">
        <f>ROUND((AG1503+W1503)-MAX(0.3*(AG1503-144-446),0),0)</f>
        <v>835</v>
      </c>
      <c r="AI1503" s="136">
        <v>1376</v>
      </c>
      <c r="AJ1503" s="197">
        <v>14</v>
      </c>
      <c r="AK1503" s="136">
        <v>1</v>
      </c>
      <c r="AL1503" s="136">
        <v>67</v>
      </c>
      <c r="AM1503" s="136">
        <v>43</v>
      </c>
      <c r="AN1503" s="6">
        <f>ROUND(AL1503/(AL1503+AM1503),2)</f>
        <v>0.61</v>
      </c>
      <c r="AO1503" s="136">
        <v>16</v>
      </c>
      <c r="AP1503" s="136">
        <v>21</v>
      </c>
      <c r="AQ1503" s="6">
        <f>ROUND(AO1503/(AO1503+AP1503),2)</f>
        <v>0.43</v>
      </c>
      <c r="AR1503" s="149">
        <v>7.6499999999999999E-2</v>
      </c>
      <c r="AS1503" s="149">
        <v>0.34</v>
      </c>
      <c r="AT1503" s="149">
        <v>0.4</v>
      </c>
      <c r="AU1503" s="149">
        <v>0.45</v>
      </c>
      <c r="AV1503" s="136">
        <v>457</v>
      </c>
      <c r="AW1503" s="136">
        <v>3043</v>
      </c>
      <c r="AX1503" s="136">
        <v>5028</v>
      </c>
      <c r="AY1503" s="136">
        <v>5657</v>
      </c>
      <c r="AZ1503" s="149">
        <v>7.6499999999999999E-2</v>
      </c>
      <c r="BA1503" s="149">
        <v>0.1598</v>
      </c>
      <c r="BB1503" s="149">
        <v>0.21060000000000001</v>
      </c>
      <c r="BC1503" s="149">
        <v>0.21060000000000001</v>
      </c>
      <c r="BD1503" s="147">
        <v>0.2</v>
      </c>
      <c r="BE1503" s="147"/>
      <c r="BF1503" s="147"/>
      <c r="BG1503" s="136">
        <v>1</v>
      </c>
      <c r="BH1503" s="3">
        <v>7.25</v>
      </c>
      <c r="BI1503" s="3">
        <v>7.4</v>
      </c>
      <c r="BJ1503" s="136">
        <v>242983</v>
      </c>
      <c r="BK1503" s="136">
        <v>16404</v>
      </c>
      <c r="BL1503" s="136">
        <v>1583</v>
      </c>
      <c r="BM1503" s="136">
        <v>224996</v>
      </c>
      <c r="BN1503" s="238">
        <v>1838600</v>
      </c>
      <c r="BO1503" s="136">
        <v>243275</v>
      </c>
      <c r="BP1503" s="136">
        <v>467860.46960000001</v>
      </c>
      <c r="BQ1503" s="136">
        <v>82979.940700000006</v>
      </c>
      <c r="BR1503" s="136">
        <v>911465.65980000002</v>
      </c>
      <c r="BS1503" s="136">
        <v>213776.55290000001</v>
      </c>
      <c r="BT1503" s="136">
        <v>21514.670999999998</v>
      </c>
      <c r="BU1503" s="136">
        <v>282037.27679999999</v>
      </c>
    </row>
    <row r="1504" spans="1:73">
      <c r="A1504" s="4" t="s">
        <v>94</v>
      </c>
      <c r="B1504" s="137">
        <v>24</v>
      </c>
      <c r="C1504" s="137">
        <v>2009</v>
      </c>
      <c r="D1504" s="190">
        <v>5281203</v>
      </c>
      <c r="E1504" s="141">
        <v>2713426</v>
      </c>
      <c r="F1504" s="141">
        <v>228550</v>
      </c>
      <c r="G1504" s="191">
        <v>7.8</v>
      </c>
      <c r="H1504" s="211">
        <v>18.609870000000001</v>
      </c>
      <c r="I1504" s="211">
        <v>11.280250000000001</v>
      </c>
      <c r="J1504" s="211">
        <v>3.114922</v>
      </c>
      <c r="K1504" s="145">
        <v>259412</v>
      </c>
      <c r="L1504" s="198">
        <v>47</v>
      </c>
      <c r="M1504" s="199">
        <v>3.6</v>
      </c>
      <c r="N1504" s="140">
        <v>215149426</v>
      </c>
      <c r="O1504" s="145">
        <v>99314</v>
      </c>
      <c r="P1504" s="145">
        <v>47167</v>
      </c>
      <c r="Q1504" s="145">
        <v>21772</v>
      </c>
      <c r="R1504" s="145">
        <v>344972</v>
      </c>
      <c r="S1504" s="145">
        <v>165524</v>
      </c>
      <c r="T1504" s="145">
        <v>437</v>
      </c>
      <c r="U1504" s="145">
        <v>532</v>
      </c>
      <c r="V1504" s="145">
        <v>621</v>
      </c>
      <c r="W1504" s="145">
        <v>176</v>
      </c>
      <c r="X1504" s="145">
        <v>323</v>
      </c>
      <c r="Y1504" s="145">
        <v>463</v>
      </c>
      <c r="Z1504" s="145">
        <v>588</v>
      </c>
      <c r="AA1504" s="136">
        <f>ROUND((T1504+X1504)-MAX(0.3*(T1504-144-446),0),0)</f>
        <v>760</v>
      </c>
      <c r="AB1504" s="136">
        <f>ROUND((U1504+Y1504)-MAX(0.3*(U1504-144-446),0),0)</f>
        <v>995</v>
      </c>
      <c r="AC1504" s="136">
        <f>ROUND((V1504+Z1504)-MAX(0.3*(V1504-147-446),0),0)</f>
        <v>1201</v>
      </c>
      <c r="AD1504" s="203">
        <v>10535.25</v>
      </c>
      <c r="AE1504" s="8">
        <v>674</v>
      </c>
      <c r="AF1504" s="136">
        <v>81</v>
      </c>
      <c r="AG1504" s="136">
        <f>SUM(AE1504+AF1504)</f>
        <v>755</v>
      </c>
      <c r="AH1504" s="136">
        <f>ROUND((AG1504+W1504)-MAX(0.3*(AG1504-144-446),0),0)</f>
        <v>882</v>
      </c>
      <c r="AI1504" s="136">
        <v>576</v>
      </c>
      <c r="AJ1504" s="197">
        <v>11.1</v>
      </c>
      <c r="AK1504" s="136">
        <v>0</v>
      </c>
      <c r="AL1504" s="136">
        <v>87</v>
      </c>
      <c r="AM1504" s="136">
        <v>47</v>
      </c>
      <c r="AN1504" s="6">
        <f>ROUND(AL1504/(AL1504+AM1504),2)</f>
        <v>0.65</v>
      </c>
      <c r="AO1504" s="136">
        <v>46</v>
      </c>
      <c r="AP1504" s="136">
        <v>21</v>
      </c>
      <c r="AQ1504" s="6">
        <f>ROUND(AO1504/(AO1504+AP1504),2)</f>
        <v>0.69</v>
      </c>
      <c r="AR1504" s="149">
        <v>7.6499999999999999E-2</v>
      </c>
      <c r="AS1504" s="149">
        <v>0.34</v>
      </c>
      <c r="AT1504" s="149">
        <v>0.4</v>
      </c>
      <c r="AU1504" s="149">
        <v>0.45</v>
      </c>
      <c r="AV1504" s="136">
        <v>457</v>
      </c>
      <c r="AW1504" s="136">
        <v>3043</v>
      </c>
      <c r="AX1504" s="136">
        <v>5028</v>
      </c>
      <c r="AY1504" s="136">
        <v>5657</v>
      </c>
      <c r="AZ1504" s="149">
        <v>7.6499999999999999E-2</v>
      </c>
      <c r="BA1504" s="149">
        <v>0.1598</v>
      </c>
      <c r="BB1504" s="149">
        <v>0.21060000000000001</v>
      </c>
      <c r="BC1504" s="149">
        <v>0.21060000000000001</v>
      </c>
      <c r="BD1504" s="147">
        <v>0.33</v>
      </c>
      <c r="BE1504" s="147"/>
      <c r="BF1504" s="147"/>
      <c r="BG1504" s="136">
        <v>1</v>
      </c>
      <c r="BH1504" s="3">
        <v>7.25</v>
      </c>
      <c r="BI1504" s="3">
        <v>6.15</v>
      </c>
      <c r="BJ1504" s="136">
        <v>83247</v>
      </c>
      <c r="BK1504" s="136">
        <v>10360</v>
      </c>
      <c r="BL1504" s="136">
        <v>703</v>
      </c>
      <c r="BM1504" s="136">
        <v>72184</v>
      </c>
      <c r="BN1504" s="238">
        <v>731620</v>
      </c>
      <c r="BO1504" s="136">
        <v>141598</v>
      </c>
      <c r="BP1504" s="136">
        <v>185762.9535</v>
      </c>
      <c r="BQ1504" s="136">
        <v>57588.3001</v>
      </c>
      <c r="BR1504" s="136">
        <v>615043.38970000006</v>
      </c>
      <c r="BS1504" s="136">
        <v>83469.630699999994</v>
      </c>
      <c r="BT1504" s="136">
        <v>18705.811799999999</v>
      </c>
      <c r="BU1504" s="136">
        <v>142627.71189999999</v>
      </c>
    </row>
    <row r="1505" spans="1:73">
      <c r="A1505" s="4" t="s">
        <v>95</v>
      </c>
      <c r="B1505" s="137">
        <v>25</v>
      </c>
      <c r="C1505" s="137">
        <v>2009</v>
      </c>
      <c r="D1505" s="190">
        <v>2958774</v>
      </c>
      <c r="E1505" s="141">
        <v>1148930</v>
      </c>
      <c r="F1505" s="141">
        <v>120289</v>
      </c>
      <c r="G1505" s="191">
        <v>9.5</v>
      </c>
      <c r="H1505" s="211">
        <v>34.425269999999998</v>
      </c>
      <c r="I1505" s="211">
        <v>18.522780000000001</v>
      </c>
      <c r="J1505" s="211">
        <v>6.2046609999999998</v>
      </c>
      <c r="K1505" s="145">
        <v>92162</v>
      </c>
      <c r="L1505" s="198">
        <v>54</v>
      </c>
      <c r="M1505" s="199">
        <v>6.6</v>
      </c>
      <c r="N1505" s="140">
        <v>88174096</v>
      </c>
      <c r="O1505" s="145">
        <v>34384</v>
      </c>
      <c r="P1505" s="145">
        <v>23490</v>
      </c>
      <c r="Q1505" s="145">
        <v>11322</v>
      </c>
      <c r="R1505" s="145">
        <v>505920</v>
      </c>
      <c r="S1505" s="145">
        <v>214103</v>
      </c>
      <c r="T1505" s="145">
        <v>146</v>
      </c>
      <c r="U1505" s="145">
        <v>170</v>
      </c>
      <c r="V1505" s="145">
        <v>194</v>
      </c>
      <c r="W1505" s="145">
        <v>176</v>
      </c>
      <c r="X1505" s="145">
        <v>323</v>
      </c>
      <c r="Y1505" s="145">
        <v>463</v>
      </c>
      <c r="Z1505" s="145">
        <v>588</v>
      </c>
      <c r="AA1505" s="136">
        <f>ROUND((T1505+X1505)-MAX(0.3*(T1505-144-446),0),0)</f>
        <v>469</v>
      </c>
      <c r="AB1505" s="136">
        <f>ROUND((U1505+Y1505)-MAX(0.3*(U1505-144-446),0),0)</f>
        <v>633</v>
      </c>
      <c r="AC1505" s="136">
        <f>ROUND((V1505+Z1505)-MAX(0.3*(V1505-147-446),0),0)</f>
        <v>782</v>
      </c>
      <c r="AD1505" s="203">
        <v>5649</v>
      </c>
      <c r="AE1505" s="8">
        <v>674</v>
      </c>
      <c r="AF1505" s="136">
        <v>0</v>
      </c>
      <c r="AG1505" s="136">
        <f>SUM(AE1505+AF1505)</f>
        <v>674</v>
      </c>
      <c r="AH1505" s="136">
        <f>ROUND((AG1505+W1505)-MAX(0.3*(AG1505-144-446),0),0)</f>
        <v>825</v>
      </c>
      <c r="AI1505" s="136">
        <v>658</v>
      </c>
      <c r="AJ1505" s="197">
        <v>23.1</v>
      </c>
      <c r="AK1505" s="136">
        <v>0</v>
      </c>
      <c r="AL1505" s="136">
        <v>74</v>
      </c>
      <c r="AM1505" s="136">
        <v>48</v>
      </c>
      <c r="AN1505" s="6">
        <f>ROUND(AL1505/(AL1505+AM1505),2)</f>
        <v>0.61</v>
      </c>
      <c r="AO1505" s="136">
        <v>27</v>
      </c>
      <c r="AP1505" s="136">
        <v>25</v>
      </c>
      <c r="AQ1505" s="6">
        <f>ROUND(AO1505/(AO1505+AP1505),2)</f>
        <v>0.52</v>
      </c>
      <c r="AR1505" s="149">
        <v>7.6499999999999999E-2</v>
      </c>
      <c r="AS1505" s="149">
        <v>0.34</v>
      </c>
      <c r="AT1505" s="149">
        <v>0.4</v>
      </c>
      <c r="AU1505" s="149">
        <v>0.45</v>
      </c>
      <c r="AV1505" s="136">
        <v>457</v>
      </c>
      <c r="AW1505" s="136">
        <v>3043</v>
      </c>
      <c r="AX1505" s="136">
        <v>5028</v>
      </c>
      <c r="AY1505" s="136">
        <v>5657</v>
      </c>
      <c r="AZ1505" s="149">
        <v>7.6499999999999999E-2</v>
      </c>
      <c r="BA1505" s="149">
        <v>0.1598</v>
      </c>
      <c r="BB1505" s="149">
        <v>0.21060000000000001</v>
      </c>
      <c r="BC1505" s="149">
        <v>0.21060000000000001</v>
      </c>
      <c r="BD1505" s="147">
        <v>0</v>
      </c>
      <c r="BE1505" s="147"/>
      <c r="BF1505" s="147"/>
      <c r="BG1505" s="136">
        <v>0</v>
      </c>
      <c r="BH1505" s="3">
        <v>7.25</v>
      </c>
      <c r="BI1505" s="3">
        <v>7.25</v>
      </c>
      <c r="BJ1505" s="136">
        <v>124116</v>
      </c>
      <c r="BK1505" s="136">
        <v>11585</v>
      </c>
      <c r="BL1505" s="136">
        <v>881</v>
      </c>
      <c r="BM1505" s="136">
        <v>111650</v>
      </c>
      <c r="BN1505" s="238">
        <v>643514</v>
      </c>
      <c r="BO1505" s="136">
        <v>111478</v>
      </c>
      <c r="BP1505" s="136">
        <v>271061.20360000001</v>
      </c>
      <c r="BQ1505" s="136">
        <v>38756.908000000003</v>
      </c>
      <c r="BR1505" s="136">
        <v>405716.28909999999</v>
      </c>
      <c r="BS1505" s="136">
        <v>163578.78709999999</v>
      </c>
      <c r="BT1505" s="136">
        <v>15412.2785</v>
      </c>
      <c r="BU1505" s="136">
        <v>199879.65960000001</v>
      </c>
    </row>
    <row r="1506" spans="1:73">
      <c r="A1506" s="4" t="s">
        <v>96</v>
      </c>
      <c r="B1506" s="137">
        <v>26</v>
      </c>
      <c r="C1506" s="137">
        <v>2009</v>
      </c>
      <c r="D1506" s="190">
        <v>5961088</v>
      </c>
      <c r="E1506" s="141">
        <v>2766711</v>
      </c>
      <c r="F1506" s="141">
        <v>282852</v>
      </c>
      <c r="G1506" s="191">
        <v>9.3000000000000007</v>
      </c>
      <c r="H1506" s="211">
        <v>25.053000000000001</v>
      </c>
      <c r="I1506" s="211">
        <v>16.04232</v>
      </c>
      <c r="J1506" s="211">
        <v>5.7465320000000002</v>
      </c>
      <c r="K1506" s="145">
        <v>250738</v>
      </c>
      <c r="L1506" s="198">
        <v>103</v>
      </c>
      <c r="M1506" s="199">
        <v>6.8</v>
      </c>
      <c r="N1506" s="140">
        <v>217131669</v>
      </c>
      <c r="O1506" s="145">
        <v>82456</v>
      </c>
      <c r="P1506" s="145">
        <v>84130</v>
      </c>
      <c r="Q1506" s="145">
        <v>34953</v>
      </c>
      <c r="R1506" s="145">
        <v>1033249</v>
      </c>
      <c r="S1506" s="145">
        <v>359746</v>
      </c>
      <c r="T1506" s="145">
        <v>234</v>
      </c>
      <c r="U1506" s="145">
        <v>292</v>
      </c>
      <c r="V1506" s="145">
        <v>342</v>
      </c>
      <c r="W1506" s="145">
        <v>176</v>
      </c>
      <c r="X1506" s="145">
        <v>323</v>
      </c>
      <c r="Y1506" s="145">
        <v>463</v>
      </c>
      <c r="Z1506" s="145">
        <v>588</v>
      </c>
      <c r="AA1506" s="136">
        <f>ROUND((T1506+X1506)-MAX(0.3*(T1506-144-446),0),0)</f>
        <v>557</v>
      </c>
      <c r="AB1506" s="136">
        <f>ROUND((U1506+Y1506)-MAX(0.3*(U1506-144-446),0),0)</f>
        <v>755</v>
      </c>
      <c r="AC1506" s="136">
        <f>ROUND((V1506+Z1506)-MAX(0.3*(V1506-147-446),0),0)</f>
        <v>930</v>
      </c>
      <c r="AD1506" s="203">
        <v>9127.75</v>
      </c>
      <c r="AE1506" s="8">
        <v>674</v>
      </c>
      <c r="AF1506" s="136">
        <v>0</v>
      </c>
      <c r="AG1506" s="136">
        <f>SUM(AE1506+AF1506)</f>
        <v>674</v>
      </c>
      <c r="AH1506" s="136">
        <f>ROUND((AG1506+W1506)-MAX(0.3*(AG1506-144-446),0),0)</f>
        <v>825</v>
      </c>
      <c r="AI1506" s="136">
        <v>926</v>
      </c>
      <c r="AJ1506" s="197">
        <v>15.5</v>
      </c>
      <c r="AK1506" s="136">
        <v>1</v>
      </c>
      <c r="AL1506" s="136">
        <v>74</v>
      </c>
      <c r="AM1506" s="136">
        <v>89</v>
      </c>
      <c r="AN1506" s="6">
        <f>ROUND(AL1506/(AL1506+AM1506),2)</f>
        <v>0.45</v>
      </c>
      <c r="AO1506" s="136">
        <v>11</v>
      </c>
      <c r="AP1506" s="136">
        <v>23</v>
      </c>
      <c r="AQ1506" s="6">
        <f>ROUND(AO1506/(AO1506+AP1506),2)</f>
        <v>0.32</v>
      </c>
      <c r="AR1506" s="149">
        <v>7.6499999999999999E-2</v>
      </c>
      <c r="AS1506" s="149">
        <v>0.34</v>
      </c>
      <c r="AT1506" s="149">
        <v>0.4</v>
      </c>
      <c r="AU1506" s="149">
        <v>0.45</v>
      </c>
      <c r="AV1506" s="136">
        <v>457</v>
      </c>
      <c r="AW1506" s="136">
        <v>3043</v>
      </c>
      <c r="AX1506" s="136">
        <v>5028</v>
      </c>
      <c r="AY1506" s="136">
        <v>5657</v>
      </c>
      <c r="AZ1506" s="149">
        <v>7.6499999999999999E-2</v>
      </c>
      <c r="BA1506" s="149">
        <v>0.1598</v>
      </c>
      <c r="BB1506" s="149">
        <v>0.21060000000000001</v>
      </c>
      <c r="BC1506" s="149">
        <v>0.21060000000000001</v>
      </c>
      <c r="BD1506" s="147">
        <v>0</v>
      </c>
      <c r="BE1506" s="147"/>
      <c r="BF1506" s="147"/>
      <c r="BG1506" s="136">
        <v>0</v>
      </c>
      <c r="BH1506" s="3">
        <v>7.25</v>
      </c>
      <c r="BI1506" s="3">
        <v>7.05</v>
      </c>
      <c r="BJ1506" s="136">
        <v>128132</v>
      </c>
      <c r="BK1506" s="136">
        <v>8194</v>
      </c>
      <c r="BL1506" s="136">
        <v>911</v>
      </c>
      <c r="BM1506" s="136">
        <v>119027</v>
      </c>
      <c r="BN1506" s="238">
        <v>980204</v>
      </c>
      <c r="BO1506" s="136">
        <v>150145</v>
      </c>
      <c r="BP1506" s="136">
        <v>286889.04300000001</v>
      </c>
      <c r="BQ1506" s="136">
        <v>61135.393799999998</v>
      </c>
      <c r="BR1506" s="136">
        <v>645262.13589999999</v>
      </c>
      <c r="BS1506" s="136">
        <v>158631.42199999999</v>
      </c>
      <c r="BT1506" s="136">
        <v>23395.903999999999</v>
      </c>
      <c r="BU1506" s="136">
        <v>235681.7691</v>
      </c>
    </row>
    <row r="1507" spans="1:73">
      <c r="A1507" s="4" t="s">
        <v>97</v>
      </c>
      <c r="B1507" s="137">
        <v>27</v>
      </c>
      <c r="C1507" s="137">
        <v>2009</v>
      </c>
      <c r="D1507" s="190">
        <v>983982</v>
      </c>
      <c r="E1507" s="141">
        <v>466713</v>
      </c>
      <c r="F1507" s="141">
        <v>34301</v>
      </c>
      <c r="G1507" s="191">
        <v>6.8</v>
      </c>
      <c r="H1507" s="211">
        <v>23.862079999999999</v>
      </c>
      <c r="I1507" s="211">
        <v>13.78862</v>
      </c>
      <c r="J1507" s="211">
        <v>5.3006900000000003</v>
      </c>
      <c r="K1507" s="145">
        <v>35706</v>
      </c>
      <c r="L1507" s="198">
        <v>16</v>
      </c>
      <c r="M1507" s="199">
        <v>7</v>
      </c>
      <c r="N1507" s="140">
        <v>33768763</v>
      </c>
      <c r="O1507" s="145">
        <v>143824</v>
      </c>
      <c r="P1507" s="145">
        <v>8701</v>
      </c>
      <c r="Q1507" s="145">
        <v>3446</v>
      </c>
      <c r="R1507" s="145">
        <v>92453</v>
      </c>
      <c r="S1507" s="145">
        <v>40923</v>
      </c>
      <c r="T1507" s="145">
        <v>401</v>
      </c>
      <c r="U1507" s="145">
        <v>504</v>
      </c>
      <c r="V1507" s="145">
        <v>606</v>
      </c>
      <c r="W1507" s="145">
        <v>176</v>
      </c>
      <c r="X1507" s="145">
        <v>323</v>
      </c>
      <c r="Y1507" s="145">
        <v>463</v>
      </c>
      <c r="Z1507" s="145">
        <v>588</v>
      </c>
      <c r="AA1507" s="136">
        <f>ROUND((T1507+X1507)-MAX(0.3*(T1507-144-446),0),0)</f>
        <v>724</v>
      </c>
      <c r="AB1507" s="136">
        <f>ROUND((U1507+Y1507)-MAX(0.3*(U1507-144-446),0),0)</f>
        <v>967</v>
      </c>
      <c r="AC1507" s="136">
        <f>ROUND((V1507+Z1507)-MAX(0.3*(V1507-147-446),0),0)</f>
        <v>1190</v>
      </c>
      <c r="AD1507" s="203">
        <v>1334.9166666666667</v>
      </c>
      <c r="AE1507" s="8">
        <v>674</v>
      </c>
      <c r="AF1507" s="136">
        <v>0</v>
      </c>
      <c r="AG1507" s="136">
        <f>SUM(AE1507+AF1507)</f>
        <v>674</v>
      </c>
      <c r="AH1507" s="136">
        <f>ROUND((AG1507+W1507)-MAX(0.3*(AG1507-144-446),0),0)</f>
        <v>825</v>
      </c>
      <c r="AI1507" s="136">
        <v>131</v>
      </c>
      <c r="AJ1507" s="197">
        <v>13.5</v>
      </c>
      <c r="AK1507" s="136">
        <v>1</v>
      </c>
      <c r="AL1507" s="136">
        <v>50</v>
      </c>
      <c r="AM1507" s="136">
        <v>50</v>
      </c>
      <c r="AN1507" s="6">
        <f>ROUND(AL1507/(AL1507+AM1507),2)</f>
        <v>0.5</v>
      </c>
      <c r="AO1507" s="136">
        <v>23</v>
      </c>
      <c r="AP1507" s="136">
        <v>27</v>
      </c>
      <c r="AQ1507" s="6">
        <f>ROUND(AO1507/(AO1507+AP1507),2)</f>
        <v>0.46</v>
      </c>
      <c r="AR1507" s="149">
        <v>7.6499999999999999E-2</v>
      </c>
      <c r="AS1507" s="149">
        <v>0.34</v>
      </c>
      <c r="AT1507" s="149">
        <v>0.4</v>
      </c>
      <c r="AU1507" s="149">
        <v>0.45</v>
      </c>
      <c r="AV1507" s="136">
        <v>457</v>
      </c>
      <c r="AW1507" s="136">
        <v>3043</v>
      </c>
      <c r="AX1507" s="136">
        <v>5028</v>
      </c>
      <c r="AY1507" s="136">
        <v>5657</v>
      </c>
      <c r="AZ1507" s="149">
        <v>7.6499999999999999E-2</v>
      </c>
      <c r="BA1507" s="149">
        <v>0.1598</v>
      </c>
      <c r="BB1507" s="149">
        <v>0.21060000000000001</v>
      </c>
      <c r="BC1507" s="149">
        <v>0.21060000000000001</v>
      </c>
      <c r="BD1507" s="147">
        <v>0</v>
      </c>
      <c r="BE1507" s="147"/>
      <c r="BF1507" s="147"/>
      <c r="BG1507" s="136">
        <v>0</v>
      </c>
      <c r="BH1507" s="3">
        <v>7.25</v>
      </c>
      <c r="BI1507" s="3">
        <v>6.9</v>
      </c>
      <c r="BJ1507" s="136">
        <v>16694</v>
      </c>
      <c r="BK1507" s="136">
        <v>1043</v>
      </c>
      <c r="BL1507" s="136">
        <v>122</v>
      </c>
      <c r="BM1507" s="136">
        <v>15529</v>
      </c>
      <c r="BN1507" s="238">
        <v>111077</v>
      </c>
      <c r="BO1507" s="136">
        <v>20673</v>
      </c>
      <c r="BP1507" s="136">
        <v>33886.075499999999</v>
      </c>
      <c r="BQ1507" s="136">
        <v>10293.485000000001</v>
      </c>
      <c r="BR1507" s="136">
        <v>86652.043600000005</v>
      </c>
      <c r="BS1507" s="136">
        <v>16171.240100000001</v>
      </c>
      <c r="BT1507" s="136">
        <v>3186.1473000000001</v>
      </c>
      <c r="BU1507" s="136">
        <v>25594.2706</v>
      </c>
    </row>
    <row r="1508" spans="1:73">
      <c r="A1508" s="4" t="s">
        <v>98</v>
      </c>
      <c r="B1508" s="137">
        <v>28</v>
      </c>
      <c r="C1508" s="137">
        <v>2009</v>
      </c>
      <c r="D1508" s="190">
        <v>1812683</v>
      </c>
      <c r="E1508" s="141">
        <v>945648</v>
      </c>
      <c r="F1508" s="141">
        <v>45935</v>
      </c>
      <c r="G1508" s="191">
        <v>4.5999999999999996</v>
      </c>
      <c r="H1508" s="211">
        <v>25.06765</v>
      </c>
      <c r="I1508" s="211">
        <v>15.319940000000001</v>
      </c>
      <c r="J1508" s="211">
        <v>4.9512739999999997</v>
      </c>
      <c r="K1508" s="145">
        <v>86869</v>
      </c>
      <c r="L1508" s="198">
        <v>23</v>
      </c>
      <c r="M1508" s="199">
        <v>4.8</v>
      </c>
      <c r="N1508" s="140">
        <v>71103994</v>
      </c>
      <c r="O1508" s="145">
        <v>10525</v>
      </c>
      <c r="P1508" s="145">
        <v>17814</v>
      </c>
      <c r="Q1508" s="145">
        <v>7373</v>
      </c>
      <c r="R1508" s="145">
        <v>133623</v>
      </c>
      <c r="S1508" s="145">
        <v>57442</v>
      </c>
      <c r="T1508" s="145">
        <v>293</v>
      </c>
      <c r="U1508" s="145">
        <v>364</v>
      </c>
      <c r="V1508" s="145">
        <v>435</v>
      </c>
      <c r="W1508" s="145">
        <v>176</v>
      </c>
      <c r="X1508" s="145">
        <v>323</v>
      </c>
      <c r="Y1508" s="145">
        <v>463</v>
      </c>
      <c r="Z1508" s="145">
        <v>588</v>
      </c>
      <c r="AA1508" s="136">
        <f>ROUND((T1508+X1508)-MAX(0.3*(T1508-144-446),0),0)</f>
        <v>616</v>
      </c>
      <c r="AB1508" s="136">
        <f>ROUND((U1508+Y1508)-MAX(0.3*(U1508-144-446),0),0)</f>
        <v>827</v>
      </c>
      <c r="AC1508" s="136">
        <f>ROUND((V1508+Z1508)-MAX(0.3*(V1508-147-446),0),0)</f>
        <v>1023</v>
      </c>
      <c r="AD1508" s="203">
        <v>3451.5</v>
      </c>
      <c r="AE1508" s="8">
        <v>674</v>
      </c>
      <c r="AF1508" s="136">
        <v>5</v>
      </c>
      <c r="AG1508" s="136">
        <f>SUM(AE1508+AF1508)</f>
        <v>679</v>
      </c>
      <c r="AH1508" s="136">
        <f>ROUND((AG1508+W1508)-MAX(0.3*(AG1508-144-446),0),0)</f>
        <v>828</v>
      </c>
      <c r="AI1508" s="136">
        <v>176</v>
      </c>
      <c r="AJ1508" s="197">
        <v>9.9</v>
      </c>
      <c r="AK1508" s="136">
        <v>0</v>
      </c>
      <c r="AL1508" s="136"/>
      <c r="AM1508" s="136"/>
      <c r="AN1508" s="6"/>
      <c r="AO1508" s="136"/>
      <c r="AP1508" s="136"/>
      <c r="AQ1508" s="6"/>
      <c r="AR1508" s="149">
        <v>7.6499999999999999E-2</v>
      </c>
      <c r="AS1508" s="149">
        <v>0.34</v>
      </c>
      <c r="AT1508" s="149">
        <v>0.4</v>
      </c>
      <c r="AU1508" s="149">
        <v>0.45</v>
      </c>
      <c r="AV1508" s="136">
        <v>457</v>
      </c>
      <c r="AW1508" s="136">
        <v>3043</v>
      </c>
      <c r="AX1508" s="136">
        <v>5028</v>
      </c>
      <c r="AY1508" s="136">
        <v>5657</v>
      </c>
      <c r="AZ1508" s="149">
        <v>7.6499999999999999E-2</v>
      </c>
      <c r="BA1508" s="149">
        <v>0.1598</v>
      </c>
      <c r="BB1508" s="149">
        <v>0.21060000000000001</v>
      </c>
      <c r="BC1508" s="149">
        <v>0.21060000000000001</v>
      </c>
      <c r="BD1508" s="147">
        <v>0.1</v>
      </c>
      <c r="BE1508" s="147"/>
      <c r="BF1508" s="147"/>
      <c r="BG1508" s="136">
        <v>1</v>
      </c>
      <c r="BH1508" s="3">
        <v>7.25</v>
      </c>
      <c r="BI1508" s="3">
        <v>7.25</v>
      </c>
      <c r="BJ1508" s="136">
        <v>24616</v>
      </c>
      <c r="BK1508" s="136">
        <v>1971</v>
      </c>
      <c r="BL1508" s="136">
        <v>232</v>
      </c>
      <c r="BM1508" s="136">
        <v>22413</v>
      </c>
      <c r="BN1508" s="238">
        <v>230556</v>
      </c>
      <c r="BO1508" s="136">
        <v>45585</v>
      </c>
      <c r="BP1508" s="136">
        <v>81169.409499999994</v>
      </c>
      <c r="BQ1508" s="136">
        <v>26380.074700000001</v>
      </c>
      <c r="BR1508" s="136">
        <v>243466.01939999999</v>
      </c>
      <c r="BS1508" s="136">
        <v>34248.103799999997</v>
      </c>
      <c r="BT1508" s="136">
        <v>6551.2833000000001</v>
      </c>
      <c r="BU1508" s="136">
        <v>58000</v>
      </c>
    </row>
    <row r="1509" spans="1:73">
      <c r="A1509" s="4" t="s">
        <v>99</v>
      </c>
      <c r="B1509" s="137">
        <v>29</v>
      </c>
      <c r="C1509" s="137">
        <v>2009</v>
      </c>
      <c r="D1509" s="190">
        <v>2684665</v>
      </c>
      <c r="E1509" s="141">
        <v>1196758</v>
      </c>
      <c r="F1509" s="141">
        <v>152541</v>
      </c>
      <c r="G1509" s="191">
        <v>11.3</v>
      </c>
      <c r="H1509" s="211">
        <v>26.432459999999999</v>
      </c>
      <c r="I1509" s="211">
        <v>14.82654</v>
      </c>
      <c r="J1509" s="211">
        <v>4.7564349999999997</v>
      </c>
      <c r="K1509" s="145">
        <v>120100</v>
      </c>
      <c r="L1509" s="198">
        <v>63</v>
      </c>
      <c r="M1509" s="199">
        <v>9.1</v>
      </c>
      <c r="N1509" s="140">
        <v>97399708</v>
      </c>
      <c r="O1509" s="145">
        <v>32659</v>
      </c>
      <c r="P1509" s="145">
        <v>21249</v>
      </c>
      <c r="Q1509" s="145">
        <v>8332</v>
      </c>
      <c r="R1509" s="145">
        <v>200056</v>
      </c>
      <c r="S1509" s="145">
        <v>92885</v>
      </c>
      <c r="T1509" s="145">
        <v>318</v>
      </c>
      <c r="U1509" s="145">
        <v>383</v>
      </c>
      <c r="V1509" s="145">
        <v>448</v>
      </c>
      <c r="W1509" s="145">
        <v>176</v>
      </c>
      <c r="X1509" s="145">
        <v>323</v>
      </c>
      <c r="Y1509" s="145">
        <v>463</v>
      </c>
      <c r="Z1509" s="145">
        <v>588</v>
      </c>
      <c r="AA1509" s="136">
        <f>ROUND((T1509+X1509)-MAX(0.3*(T1509-144-446),0),0)</f>
        <v>641</v>
      </c>
      <c r="AB1509" s="136">
        <f>ROUND((U1509+Y1509)-MAX(0.3*(U1509-144-446),0),0)</f>
        <v>846</v>
      </c>
      <c r="AC1509" s="136">
        <f>ROUND((V1509+Z1509)-MAX(0.3*(V1509-147-446),0),0)</f>
        <v>1036</v>
      </c>
      <c r="AD1509" s="203">
        <v>3814.8333333333335</v>
      </c>
      <c r="AE1509" s="8">
        <v>674</v>
      </c>
      <c r="AF1509" s="136">
        <v>36</v>
      </c>
      <c r="AG1509" s="136">
        <f>SUM(AE1509+AF1509)</f>
        <v>710</v>
      </c>
      <c r="AH1509" s="136">
        <f>ROUND((AG1509+W1509)-MAX(0.3*(AG1509-144-446),0),0)</f>
        <v>850</v>
      </c>
      <c r="AI1509" s="136">
        <v>343</v>
      </c>
      <c r="AJ1509" s="197">
        <v>13</v>
      </c>
      <c r="AK1509" s="136">
        <v>0</v>
      </c>
      <c r="AL1509" s="136">
        <v>28</v>
      </c>
      <c r="AM1509" s="136">
        <v>14</v>
      </c>
      <c r="AN1509" s="6">
        <f>ROUND(AL1509/(AL1509+AM1509),2)</f>
        <v>0.67</v>
      </c>
      <c r="AO1509" s="136">
        <v>12</v>
      </c>
      <c r="AP1509" s="136">
        <v>9</v>
      </c>
      <c r="AQ1509" s="6">
        <f>ROUND(AO1509/(AO1509+AP1509),2)</f>
        <v>0.56999999999999995</v>
      </c>
      <c r="AR1509" s="149">
        <v>7.6499999999999999E-2</v>
      </c>
      <c r="AS1509" s="149">
        <v>0.34</v>
      </c>
      <c r="AT1509" s="149">
        <v>0.4</v>
      </c>
      <c r="AU1509" s="149">
        <v>0.45</v>
      </c>
      <c r="AV1509" s="136">
        <v>457</v>
      </c>
      <c r="AW1509" s="136">
        <v>3043</v>
      </c>
      <c r="AX1509" s="136">
        <v>5028</v>
      </c>
      <c r="AY1509" s="136">
        <v>5657</v>
      </c>
      <c r="AZ1509" s="149">
        <v>7.6499999999999999E-2</v>
      </c>
      <c r="BA1509" s="149">
        <v>0.1598</v>
      </c>
      <c r="BB1509" s="149">
        <v>0.21060000000000001</v>
      </c>
      <c r="BC1509" s="149">
        <v>0.21060000000000001</v>
      </c>
      <c r="BD1509" s="147">
        <v>0</v>
      </c>
      <c r="BE1509" s="147"/>
      <c r="BF1509" s="147"/>
      <c r="BG1509" s="136">
        <v>0</v>
      </c>
      <c r="BH1509" s="3">
        <v>7.25</v>
      </c>
      <c r="BI1509" s="3">
        <v>7.55</v>
      </c>
      <c r="BJ1509" s="136">
        <v>38592</v>
      </c>
      <c r="BK1509" s="136">
        <v>9653</v>
      </c>
      <c r="BL1509" s="136">
        <v>647</v>
      </c>
      <c r="BM1509" s="136">
        <v>28292</v>
      </c>
      <c r="BN1509" s="238">
        <v>233849</v>
      </c>
      <c r="BO1509" s="136">
        <v>67829</v>
      </c>
      <c r="BP1509" s="136">
        <v>103344.2729</v>
      </c>
      <c r="BQ1509" s="136">
        <v>21876.958699999999</v>
      </c>
      <c r="BR1509" s="136">
        <v>183808.2225</v>
      </c>
      <c r="BS1509" s="136">
        <v>40516.433100000002</v>
      </c>
      <c r="BT1509" s="136">
        <v>5980.4782999999998</v>
      </c>
      <c r="BU1509" s="136">
        <v>55873.067199999998</v>
      </c>
    </row>
    <row r="1510" spans="1:73">
      <c r="A1510" s="4" t="s">
        <v>100</v>
      </c>
      <c r="B1510" s="137">
        <v>30</v>
      </c>
      <c r="C1510" s="137">
        <v>2009</v>
      </c>
      <c r="D1510" s="190">
        <v>1316102</v>
      </c>
      <c r="E1510" s="141">
        <v>697802</v>
      </c>
      <c r="F1510" s="141">
        <v>46425</v>
      </c>
      <c r="G1510" s="191">
        <v>6.2</v>
      </c>
      <c r="H1510" s="211">
        <v>19.045259999999999</v>
      </c>
      <c r="I1510" s="211">
        <v>10.733650000000001</v>
      </c>
      <c r="J1510" s="211">
        <v>4.3805709999999998</v>
      </c>
      <c r="K1510" s="145">
        <v>60382</v>
      </c>
      <c r="L1510" s="198">
        <v>4</v>
      </c>
      <c r="M1510" s="199">
        <v>1.2</v>
      </c>
      <c r="N1510" s="140">
        <v>60201229</v>
      </c>
      <c r="O1510" s="145">
        <v>18346</v>
      </c>
      <c r="P1510" s="145">
        <v>11963</v>
      </c>
      <c r="Q1510" s="145">
        <v>5570</v>
      </c>
      <c r="R1510" s="145">
        <v>78942</v>
      </c>
      <c r="S1510" s="145">
        <v>38459</v>
      </c>
      <c r="T1510" s="145">
        <v>606</v>
      </c>
      <c r="U1510" s="145">
        <v>675</v>
      </c>
      <c r="V1510" s="145">
        <v>738</v>
      </c>
      <c r="W1510" s="145">
        <v>176</v>
      </c>
      <c r="X1510" s="145">
        <v>323</v>
      </c>
      <c r="Y1510" s="145">
        <v>463</v>
      </c>
      <c r="Z1510" s="145">
        <v>588</v>
      </c>
      <c r="AA1510" s="136">
        <f>ROUND((T1510+X1510)-MAX(0.3*(T1510-144-446),0),0)</f>
        <v>924</v>
      </c>
      <c r="AB1510" s="136">
        <f>ROUND((U1510+Y1510)-MAX(0.3*(U1510-144-446),0),0)</f>
        <v>1113</v>
      </c>
      <c r="AC1510" s="136">
        <f>ROUND((V1510+Z1510)-MAX(0.3*(V1510-147-446),0),0)</f>
        <v>1283</v>
      </c>
      <c r="AD1510" s="203">
        <v>2369.6666666666665</v>
      </c>
      <c r="AE1510" s="8">
        <v>674</v>
      </c>
      <c r="AF1510" s="136">
        <v>40</v>
      </c>
      <c r="AG1510" s="136">
        <f>SUM(AE1510+AF1510)</f>
        <v>714</v>
      </c>
      <c r="AH1510" s="136">
        <f>ROUND((AG1510+W1510)-MAX(0.3*(AG1510-144-446),0),0)</f>
        <v>853</v>
      </c>
      <c r="AI1510" s="136">
        <v>103</v>
      </c>
      <c r="AJ1510" s="197">
        <v>7.8</v>
      </c>
      <c r="AK1510" s="136">
        <v>1</v>
      </c>
      <c r="AL1510" s="136">
        <v>224</v>
      </c>
      <c r="AM1510" s="136">
        <v>175</v>
      </c>
      <c r="AN1510" s="6">
        <f>ROUND(AL1510/(AL1510+AM1510),2)</f>
        <v>0.56000000000000005</v>
      </c>
      <c r="AO1510" s="136">
        <v>14</v>
      </c>
      <c r="AP1510" s="136">
        <v>10</v>
      </c>
      <c r="AQ1510" s="6">
        <f>ROUND(AO1510/(AO1510+AP1510),2)</f>
        <v>0.57999999999999996</v>
      </c>
      <c r="AR1510" s="149">
        <v>7.6499999999999999E-2</v>
      </c>
      <c r="AS1510" s="149">
        <v>0.34</v>
      </c>
      <c r="AT1510" s="149">
        <v>0.4</v>
      </c>
      <c r="AU1510" s="149">
        <v>0.45</v>
      </c>
      <c r="AV1510" s="136">
        <v>457</v>
      </c>
      <c r="AW1510" s="136">
        <v>3043</v>
      </c>
      <c r="AX1510" s="136">
        <v>5028</v>
      </c>
      <c r="AY1510" s="136">
        <v>5657</v>
      </c>
      <c r="AZ1510" s="149">
        <v>7.6499999999999999E-2</v>
      </c>
      <c r="BA1510" s="149">
        <v>0.1598</v>
      </c>
      <c r="BB1510" s="149">
        <v>0.21060000000000001</v>
      </c>
      <c r="BC1510" s="149">
        <v>0.21060000000000001</v>
      </c>
      <c r="BD1510" s="147">
        <v>0</v>
      </c>
      <c r="BE1510" s="147"/>
      <c r="BF1510" s="147"/>
      <c r="BG1510" s="136">
        <v>0</v>
      </c>
      <c r="BH1510" s="3">
        <v>7.25</v>
      </c>
      <c r="BI1510" s="3">
        <v>7.25</v>
      </c>
      <c r="BJ1510" s="136">
        <v>16628</v>
      </c>
      <c r="BK1510" s="136">
        <v>869</v>
      </c>
      <c r="BL1510" s="136">
        <v>161</v>
      </c>
      <c r="BM1510" s="136">
        <v>15598</v>
      </c>
      <c r="BN1510" s="238">
        <v>142255</v>
      </c>
      <c r="BO1510" s="136">
        <v>18362</v>
      </c>
      <c r="BP1510" s="136">
        <v>27693.85</v>
      </c>
      <c r="BQ1510" s="136">
        <v>8791.5355</v>
      </c>
      <c r="BR1510" s="136">
        <v>110810.8594</v>
      </c>
      <c r="BS1510" s="136">
        <v>11152.117700000001</v>
      </c>
      <c r="BT1510" s="136">
        <v>1835.9829999999999</v>
      </c>
      <c r="BU1510" s="136">
        <v>22006.352599999998</v>
      </c>
    </row>
    <row r="1511" spans="1:73">
      <c r="A1511" s="4" t="s">
        <v>101</v>
      </c>
      <c r="B1511" s="137">
        <v>31</v>
      </c>
      <c r="C1511" s="137">
        <v>2009</v>
      </c>
      <c r="D1511" s="190">
        <v>8755602</v>
      </c>
      <c r="E1511" s="141">
        <v>4138570</v>
      </c>
      <c r="F1511" s="141">
        <v>412075</v>
      </c>
      <c r="G1511" s="191">
        <v>9.1</v>
      </c>
      <c r="H1511" s="211">
        <v>20.142759999999999</v>
      </c>
      <c r="I1511" s="211">
        <v>13.58498</v>
      </c>
      <c r="J1511" s="211">
        <v>4.4476500000000003</v>
      </c>
      <c r="K1511" s="145">
        <v>488987</v>
      </c>
      <c r="L1511" s="198">
        <v>111</v>
      </c>
      <c r="M1511" s="199">
        <v>5</v>
      </c>
      <c r="N1511" s="140">
        <v>442746079</v>
      </c>
      <c r="O1511" s="145">
        <v>372350</v>
      </c>
      <c r="P1511" s="145">
        <v>77278</v>
      </c>
      <c r="Q1511" s="145">
        <v>32548</v>
      </c>
      <c r="R1511" s="145">
        <v>499853</v>
      </c>
      <c r="S1511" s="145">
        <v>242743</v>
      </c>
      <c r="T1511" s="145">
        <v>322</v>
      </c>
      <c r="U1511" s="145">
        <v>424</v>
      </c>
      <c r="V1511" s="145">
        <v>488</v>
      </c>
      <c r="W1511" s="145">
        <v>176</v>
      </c>
      <c r="X1511" s="145">
        <v>323</v>
      </c>
      <c r="Y1511" s="145">
        <v>463</v>
      </c>
      <c r="Z1511" s="145">
        <v>588</v>
      </c>
      <c r="AA1511" s="136">
        <f>ROUND((T1511+X1511)-MAX(0.3*(T1511-144-446),0),0)</f>
        <v>645</v>
      </c>
      <c r="AB1511" s="136">
        <f>ROUND((U1511+Y1511)-MAX(0.3*(U1511-144-446),0),0)</f>
        <v>887</v>
      </c>
      <c r="AC1511" s="136">
        <f>ROUND((V1511+Z1511)-MAX(0.3*(V1511-147-446),0),0)</f>
        <v>1076</v>
      </c>
      <c r="AD1511" s="203">
        <v>10101.25</v>
      </c>
      <c r="AE1511" s="8">
        <v>674</v>
      </c>
      <c r="AF1511" s="136">
        <v>31</v>
      </c>
      <c r="AG1511" s="136">
        <f>SUM(AE1511+AF1511)</f>
        <v>705</v>
      </c>
      <c r="AH1511" s="136">
        <f>ROUND((AG1511+W1511)-MAX(0.3*(AG1511-144-446),0),0)</f>
        <v>847</v>
      </c>
      <c r="AI1511" s="136">
        <v>806</v>
      </c>
      <c r="AJ1511" s="197">
        <v>9.3000000000000007</v>
      </c>
      <c r="AK1511" s="136">
        <v>1</v>
      </c>
      <c r="AL1511" s="136">
        <v>48</v>
      </c>
      <c r="AM1511" s="136">
        <v>32</v>
      </c>
      <c r="AN1511" s="6">
        <f>ROUND(AL1511/(AL1511+AM1511),2)</f>
        <v>0.6</v>
      </c>
      <c r="AO1511" s="136">
        <v>23</v>
      </c>
      <c r="AP1511" s="136">
        <v>16</v>
      </c>
      <c r="AQ1511" s="6">
        <f>ROUND(AO1511/(AO1511+AP1511),2)</f>
        <v>0.59</v>
      </c>
      <c r="AR1511" s="149">
        <v>7.6499999999999999E-2</v>
      </c>
      <c r="AS1511" s="149">
        <v>0.34</v>
      </c>
      <c r="AT1511" s="149">
        <v>0.4</v>
      </c>
      <c r="AU1511" s="149">
        <v>0.45</v>
      </c>
      <c r="AV1511" s="136">
        <v>457</v>
      </c>
      <c r="AW1511" s="136">
        <v>3043</v>
      </c>
      <c r="AX1511" s="136">
        <v>5028</v>
      </c>
      <c r="AY1511" s="136">
        <v>5657</v>
      </c>
      <c r="AZ1511" s="149">
        <v>7.6499999999999999E-2</v>
      </c>
      <c r="BA1511" s="149">
        <v>0.1598</v>
      </c>
      <c r="BB1511" s="149">
        <v>0.21060000000000001</v>
      </c>
      <c r="BC1511" s="149">
        <v>0.21060000000000001</v>
      </c>
      <c r="BD1511" s="147">
        <v>0.25</v>
      </c>
      <c r="BE1511" s="147"/>
      <c r="BF1511" s="147"/>
      <c r="BG1511" s="136">
        <v>1</v>
      </c>
      <c r="BH1511" s="3">
        <v>7.25</v>
      </c>
      <c r="BI1511" s="3">
        <v>7.25</v>
      </c>
      <c r="BJ1511" s="136">
        <v>163066</v>
      </c>
      <c r="BK1511" s="136">
        <v>34201</v>
      </c>
      <c r="BL1511" s="136">
        <v>869</v>
      </c>
      <c r="BM1511" s="136">
        <v>127996</v>
      </c>
      <c r="BN1511" s="238">
        <v>1158210</v>
      </c>
      <c r="BO1511" s="136">
        <v>169078</v>
      </c>
      <c r="BP1511" s="136">
        <v>312974.31709999999</v>
      </c>
      <c r="BQ1511" s="136">
        <v>68594.227299999999</v>
      </c>
      <c r="BR1511" s="136">
        <v>705558.31240000005</v>
      </c>
      <c r="BS1511" s="136">
        <v>127557.8679</v>
      </c>
      <c r="BT1511" s="136">
        <v>16951.8478</v>
      </c>
      <c r="BU1511" s="136">
        <v>172440.36919999999</v>
      </c>
    </row>
    <row r="1512" spans="1:73">
      <c r="A1512" s="4" t="s">
        <v>102</v>
      </c>
      <c r="B1512" s="137">
        <v>32</v>
      </c>
      <c r="C1512" s="137">
        <v>2009</v>
      </c>
      <c r="D1512" s="190">
        <v>2036802</v>
      </c>
      <c r="E1512" s="141">
        <v>869491</v>
      </c>
      <c r="F1512" s="141">
        <v>70861</v>
      </c>
      <c r="G1512" s="191">
        <v>7.5</v>
      </c>
      <c r="H1512" s="211">
        <v>37.582419999999999</v>
      </c>
      <c r="I1512" s="211">
        <v>20.612410000000001</v>
      </c>
      <c r="J1512" s="211">
        <v>6.4040949999999999</v>
      </c>
      <c r="K1512" s="145">
        <v>81356</v>
      </c>
      <c r="L1512" s="198">
        <v>61</v>
      </c>
      <c r="M1512" s="199">
        <v>11.2</v>
      </c>
      <c r="N1512" s="140">
        <v>66243018</v>
      </c>
      <c r="O1512" s="145">
        <v>52293</v>
      </c>
      <c r="P1512" s="145">
        <v>42726</v>
      </c>
      <c r="Q1512" s="145">
        <v>16099</v>
      </c>
      <c r="R1512" s="145">
        <v>291073</v>
      </c>
      <c r="S1512" s="145">
        <v>119395</v>
      </c>
      <c r="T1512" s="145">
        <v>357</v>
      </c>
      <c r="U1512" s="145">
        <v>447</v>
      </c>
      <c r="V1512" s="145">
        <v>539</v>
      </c>
      <c r="W1512" s="145">
        <v>176</v>
      </c>
      <c r="X1512" s="145">
        <v>323</v>
      </c>
      <c r="Y1512" s="145">
        <v>463</v>
      </c>
      <c r="Z1512" s="145">
        <v>588</v>
      </c>
      <c r="AA1512" s="136">
        <f>ROUND((T1512+X1512)-MAX(0.3*(T1512-144-446),0),0)</f>
        <v>680</v>
      </c>
      <c r="AB1512" s="136">
        <f>ROUND((U1512+Y1512)-MAX(0.3*(U1512-144-446),0),0)</f>
        <v>910</v>
      </c>
      <c r="AC1512" s="136">
        <f>ROUND((V1512+Z1512)-MAX(0.3*(V1512-147-446),0),0)</f>
        <v>1127</v>
      </c>
      <c r="AD1512" s="203">
        <v>5924.583333333333</v>
      </c>
      <c r="AE1512" s="8">
        <v>674</v>
      </c>
      <c r="AF1512" s="136">
        <v>0</v>
      </c>
      <c r="AG1512" s="136">
        <f>SUM(AE1512+AF1512)</f>
        <v>674</v>
      </c>
      <c r="AH1512" s="136">
        <f>ROUND((AG1512+W1512)-MAX(0.3*(AG1512-144-446),0),0)</f>
        <v>825</v>
      </c>
      <c r="AI1512" s="136">
        <v>381</v>
      </c>
      <c r="AJ1512" s="197">
        <v>19.3</v>
      </c>
      <c r="AK1512" s="136">
        <v>1</v>
      </c>
      <c r="AL1512" s="136">
        <v>45</v>
      </c>
      <c r="AM1512" s="136">
        <v>25</v>
      </c>
      <c r="AN1512" s="6">
        <f>ROUND(AL1512/(AL1512+AM1512),2)</f>
        <v>0.64</v>
      </c>
      <c r="AO1512" s="136">
        <v>27</v>
      </c>
      <c r="AP1512" s="136">
        <v>15</v>
      </c>
      <c r="AQ1512" s="6">
        <f>ROUND(AO1512/(AO1512+AP1512),2)</f>
        <v>0.64</v>
      </c>
      <c r="AR1512" s="149">
        <v>7.6499999999999999E-2</v>
      </c>
      <c r="AS1512" s="149">
        <v>0.34</v>
      </c>
      <c r="AT1512" s="149">
        <v>0.4</v>
      </c>
      <c r="AU1512" s="149">
        <v>0.45</v>
      </c>
      <c r="AV1512" s="136">
        <v>457</v>
      </c>
      <c r="AW1512" s="136">
        <v>3043</v>
      </c>
      <c r="AX1512" s="136">
        <v>5028</v>
      </c>
      <c r="AY1512" s="136">
        <v>5657</v>
      </c>
      <c r="AZ1512" s="149">
        <v>7.6499999999999999E-2</v>
      </c>
      <c r="BA1512" s="149">
        <v>0.1598</v>
      </c>
      <c r="BB1512" s="149">
        <v>0.21060000000000001</v>
      </c>
      <c r="BC1512" s="149">
        <v>0.21060000000000001</v>
      </c>
      <c r="BD1512" s="147">
        <v>0.1</v>
      </c>
      <c r="BE1512" s="147"/>
      <c r="BF1512" s="147"/>
      <c r="BG1512" s="136">
        <v>1</v>
      </c>
      <c r="BH1512" s="3">
        <v>7.25</v>
      </c>
      <c r="BI1512" s="3">
        <v>7.5</v>
      </c>
      <c r="BJ1512" s="136">
        <v>59110</v>
      </c>
      <c r="BK1512" s="136">
        <v>8304</v>
      </c>
      <c r="BL1512" s="136">
        <v>455</v>
      </c>
      <c r="BM1512" s="136">
        <v>50351</v>
      </c>
      <c r="BN1512" s="238">
        <v>521395</v>
      </c>
      <c r="BO1512" s="136">
        <v>70168</v>
      </c>
      <c r="BP1512" s="136">
        <v>141581.68840000001</v>
      </c>
      <c r="BQ1512" s="136">
        <v>24262.755099999998</v>
      </c>
      <c r="BR1512" s="136">
        <v>221822.36610000001</v>
      </c>
      <c r="BS1512" s="136">
        <v>91332.646999999997</v>
      </c>
      <c r="BT1512" s="136">
        <v>12988.289500000001</v>
      </c>
      <c r="BU1512" s="136">
        <v>129912.38159999999</v>
      </c>
    </row>
    <row r="1513" spans="1:73">
      <c r="A1513" s="4" t="s">
        <v>103</v>
      </c>
      <c r="B1513" s="137">
        <v>33</v>
      </c>
      <c r="C1513" s="137">
        <v>2009</v>
      </c>
      <c r="D1513" s="190">
        <v>19307066</v>
      </c>
      <c r="E1513" s="141">
        <v>8844486</v>
      </c>
      <c r="F1513" s="141">
        <v>802999</v>
      </c>
      <c r="G1513" s="191">
        <v>8.3000000000000007</v>
      </c>
      <c r="H1513" s="211">
        <v>24.48593</v>
      </c>
      <c r="I1513" s="211">
        <v>14.741440000000001</v>
      </c>
      <c r="J1513" s="211">
        <v>5.2677079999999998</v>
      </c>
      <c r="K1513" s="145">
        <v>1151659</v>
      </c>
      <c r="L1513" s="198">
        <v>227</v>
      </c>
      <c r="M1513" s="199">
        <v>4.9000000000000004</v>
      </c>
      <c r="N1513" s="140">
        <v>905801349</v>
      </c>
      <c r="O1513" s="145">
        <v>2054928</v>
      </c>
      <c r="P1513" s="145">
        <v>259731</v>
      </c>
      <c r="Q1513" s="145">
        <v>116694</v>
      </c>
      <c r="R1513" s="145">
        <v>2322742</v>
      </c>
      <c r="S1513" s="145">
        <v>1231892</v>
      </c>
      <c r="T1513" s="145">
        <v>523</v>
      </c>
      <c r="U1513" s="145">
        <v>721</v>
      </c>
      <c r="V1513" s="145">
        <v>862</v>
      </c>
      <c r="W1513" s="145">
        <v>176</v>
      </c>
      <c r="X1513" s="145">
        <v>323</v>
      </c>
      <c r="Y1513" s="145">
        <v>463</v>
      </c>
      <c r="Z1513" s="145">
        <v>588</v>
      </c>
      <c r="AA1513" s="136">
        <f>ROUND((T1513+X1513)-MAX(0.3*(T1513-144-446),0),0)</f>
        <v>846</v>
      </c>
      <c r="AB1513" s="136">
        <f>ROUND((U1513+Y1513)-MAX(0.3*(U1513-144-446),0),0)</f>
        <v>1145</v>
      </c>
      <c r="AC1513" s="136">
        <f>ROUND((V1513+Z1513)-MAX(0.3*(V1513-147-446),0),0)</f>
        <v>1369</v>
      </c>
      <c r="AD1513" s="203">
        <v>58404.25</v>
      </c>
      <c r="AE1513" s="8">
        <v>674</v>
      </c>
      <c r="AF1513" s="136">
        <v>87</v>
      </c>
      <c r="AG1513" s="136">
        <f>SUM(AE1513+AF1513)</f>
        <v>761</v>
      </c>
      <c r="AH1513" s="136">
        <f>ROUND((AG1513+W1513)-MAX(0.3*(AG1513-144-446),0),0)</f>
        <v>886</v>
      </c>
      <c r="AI1513" s="136">
        <v>3018</v>
      </c>
      <c r="AJ1513" s="197">
        <v>15.8</v>
      </c>
      <c r="AK1513" s="136">
        <v>1</v>
      </c>
      <c r="AL1513" s="136">
        <v>108</v>
      </c>
      <c r="AM1513" s="136">
        <v>41</v>
      </c>
      <c r="AN1513" s="6">
        <f>ROUND(AL1513/(AL1513+AM1513),2)</f>
        <v>0.72</v>
      </c>
      <c r="AO1513" s="136">
        <v>32</v>
      </c>
      <c r="AP1513" s="136">
        <v>30</v>
      </c>
      <c r="AQ1513" s="6">
        <f>ROUND(AO1513/(AO1513+AP1513),2)</f>
        <v>0.52</v>
      </c>
      <c r="AR1513" s="149">
        <v>7.6499999999999999E-2</v>
      </c>
      <c r="AS1513" s="149">
        <v>0.34</v>
      </c>
      <c r="AT1513" s="149">
        <v>0.4</v>
      </c>
      <c r="AU1513" s="149">
        <v>0.45</v>
      </c>
      <c r="AV1513" s="136">
        <v>457</v>
      </c>
      <c r="AW1513" s="136">
        <v>3043</v>
      </c>
      <c r="AX1513" s="136">
        <v>5028</v>
      </c>
      <c r="AY1513" s="136">
        <v>5657</v>
      </c>
      <c r="AZ1513" s="149">
        <v>7.6499999999999999E-2</v>
      </c>
      <c r="BA1513" s="149">
        <v>0.1598</v>
      </c>
      <c r="BB1513" s="149">
        <v>0.21060000000000001</v>
      </c>
      <c r="BC1513" s="149">
        <v>0.21060000000000001</v>
      </c>
      <c r="BD1513" s="147">
        <v>0.3</v>
      </c>
      <c r="BE1513" s="147"/>
      <c r="BF1513" s="147"/>
      <c r="BG1513" s="136">
        <v>1</v>
      </c>
      <c r="BH1513" s="3">
        <v>7.25</v>
      </c>
      <c r="BI1513" s="3">
        <v>7.25</v>
      </c>
      <c r="BJ1513" s="136">
        <v>667893</v>
      </c>
      <c r="BK1513" s="136">
        <v>132643</v>
      </c>
      <c r="BL1513" s="136">
        <v>2865</v>
      </c>
      <c r="BM1513" s="136">
        <v>532385</v>
      </c>
      <c r="BN1513" s="238">
        <v>4612837</v>
      </c>
      <c r="BO1513" s="136">
        <v>518961</v>
      </c>
      <c r="BP1513" s="136">
        <v>967754.96129999997</v>
      </c>
      <c r="BQ1513" s="136">
        <v>181081.389</v>
      </c>
      <c r="BR1513" s="136">
        <v>1812488.4334</v>
      </c>
      <c r="BS1513" s="136">
        <v>407008.90759999998</v>
      </c>
      <c r="BT1513" s="136">
        <v>56075.871099999997</v>
      </c>
      <c r="BU1513" s="136">
        <v>573011.02720000001</v>
      </c>
    </row>
    <row r="1514" spans="1:73">
      <c r="A1514" s="4" t="s">
        <v>104</v>
      </c>
      <c r="B1514" s="137">
        <v>34</v>
      </c>
      <c r="C1514" s="137">
        <v>2009</v>
      </c>
      <c r="D1514" s="190">
        <v>9449566</v>
      </c>
      <c r="E1514" s="141">
        <v>4087105</v>
      </c>
      <c r="F1514" s="141">
        <v>483684</v>
      </c>
      <c r="G1514" s="191">
        <v>10.6</v>
      </c>
      <c r="H1514" s="211">
        <v>29.512160000000002</v>
      </c>
      <c r="I1514" s="211">
        <v>18.90118</v>
      </c>
      <c r="J1514" s="211">
        <v>5.4378419999999998</v>
      </c>
      <c r="K1514" s="145">
        <v>409453</v>
      </c>
      <c r="L1514" s="198">
        <v>231</v>
      </c>
      <c r="M1514" s="199">
        <v>9.6</v>
      </c>
      <c r="N1514" s="140">
        <v>338669437</v>
      </c>
      <c r="O1514" s="145">
        <v>102689</v>
      </c>
      <c r="P1514" s="145">
        <v>50101</v>
      </c>
      <c r="Q1514" s="145">
        <v>25680</v>
      </c>
      <c r="R1514" s="145">
        <v>1137294</v>
      </c>
      <c r="S1514" s="145">
        <v>506034</v>
      </c>
      <c r="T1514" s="145">
        <v>236</v>
      </c>
      <c r="U1514" s="145">
        <v>272</v>
      </c>
      <c r="V1514" s="145">
        <v>297</v>
      </c>
      <c r="W1514" s="145">
        <v>176</v>
      </c>
      <c r="X1514" s="145">
        <v>323</v>
      </c>
      <c r="Y1514" s="145">
        <v>463</v>
      </c>
      <c r="Z1514" s="145">
        <v>588</v>
      </c>
      <c r="AA1514" s="136">
        <f>ROUND((T1514+X1514)-MAX(0.3*(T1514-144-446),0),0)</f>
        <v>559</v>
      </c>
      <c r="AB1514" s="136">
        <f>ROUND((U1514+Y1514)-MAX(0.3*(U1514-144-446),0),0)</f>
        <v>735</v>
      </c>
      <c r="AC1514" s="136">
        <f>ROUND((V1514+Z1514)-MAX(0.3*(V1514-147-446),0),0)</f>
        <v>885</v>
      </c>
      <c r="AD1514" s="203">
        <v>17140.583333333332</v>
      </c>
      <c r="AE1514" s="8">
        <v>674</v>
      </c>
      <c r="AF1514" s="136">
        <v>0</v>
      </c>
      <c r="AG1514" s="136">
        <f>SUM(AE1514+AF1514)</f>
        <v>674</v>
      </c>
      <c r="AH1514" s="136">
        <f>ROUND((AG1514+W1514)-MAX(0.3*(AG1514-144-446),0),0)</f>
        <v>825</v>
      </c>
      <c r="AI1514" s="136">
        <v>1576</v>
      </c>
      <c r="AJ1514" s="197">
        <v>16.899999999999999</v>
      </c>
      <c r="AK1514" s="136">
        <v>1</v>
      </c>
      <c r="AL1514" s="136">
        <v>68</v>
      </c>
      <c r="AM1514" s="136">
        <v>52</v>
      </c>
      <c r="AN1514" s="6">
        <f>ROUND(AL1514/(AL1514+AM1514),2)</f>
        <v>0.56999999999999995</v>
      </c>
      <c r="AO1514" s="136">
        <v>30</v>
      </c>
      <c r="AP1514" s="136">
        <v>20</v>
      </c>
      <c r="AQ1514" s="6">
        <f>ROUND(AO1514/(AO1514+AP1514),2)</f>
        <v>0.6</v>
      </c>
      <c r="AR1514" s="149">
        <v>7.6499999999999999E-2</v>
      </c>
      <c r="AS1514" s="149">
        <v>0.34</v>
      </c>
      <c r="AT1514" s="149">
        <v>0.4</v>
      </c>
      <c r="AU1514" s="149">
        <v>0.45</v>
      </c>
      <c r="AV1514" s="136">
        <v>457</v>
      </c>
      <c r="AW1514" s="136">
        <v>3043</v>
      </c>
      <c r="AX1514" s="136">
        <v>5028</v>
      </c>
      <c r="AY1514" s="136">
        <v>5657</v>
      </c>
      <c r="AZ1514" s="149">
        <v>7.6499999999999999E-2</v>
      </c>
      <c r="BA1514" s="149">
        <v>0.1598</v>
      </c>
      <c r="BB1514" s="149">
        <v>0.21060000000000001</v>
      </c>
      <c r="BC1514" s="149">
        <v>0.21060000000000001</v>
      </c>
      <c r="BD1514" s="147">
        <v>0.05</v>
      </c>
      <c r="BE1514" s="147"/>
      <c r="BF1514" s="147"/>
      <c r="BG1514" s="136">
        <v>1</v>
      </c>
      <c r="BH1514" s="3">
        <v>7.25</v>
      </c>
      <c r="BI1514" s="3">
        <v>7.25</v>
      </c>
      <c r="BJ1514" s="136">
        <v>213329</v>
      </c>
      <c r="BK1514" s="136">
        <v>21501</v>
      </c>
      <c r="BL1514" s="136">
        <v>1690</v>
      </c>
      <c r="BM1514" s="136">
        <v>190138</v>
      </c>
      <c r="BN1514" s="238">
        <v>1704989</v>
      </c>
      <c r="BO1514" s="136">
        <v>275039</v>
      </c>
      <c r="BP1514" s="136">
        <v>519150.28080000001</v>
      </c>
      <c r="BQ1514" s="136">
        <v>99048.177100000001</v>
      </c>
      <c r="BR1514" s="136">
        <v>961611.89020000002</v>
      </c>
      <c r="BS1514" s="136">
        <v>268891.88059999997</v>
      </c>
      <c r="BT1514" s="136">
        <v>34783.6927</v>
      </c>
      <c r="BU1514" s="136">
        <v>367089.41629999998</v>
      </c>
    </row>
    <row r="1515" spans="1:73">
      <c r="A1515" s="4" t="s">
        <v>105</v>
      </c>
      <c r="B1515" s="137">
        <v>35</v>
      </c>
      <c r="C1515" s="137">
        <v>2009</v>
      </c>
      <c r="D1515" s="190">
        <v>664968</v>
      </c>
      <c r="E1515" s="141">
        <v>353455</v>
      </c>
      <c r="F1515" s="141">
        <v>15210</v>
      </c>
      <c r="G1515" s="191">
        <v>4.0999999999999996</v>
      </c>
      <c r="H1515" s="211">
        <v>14.9331</v>
      </c>
      <c r="I1515" s="211">
        <v>6.7802150000000001</v>
      </c>
      <c r="J1515" s="211">
        <v>1.9284190000000001</v>
      </c>
      <c r="K1515" s="145">
        <v>32137</v>
      </c>
      <c r="L1515" s="198">
        <v>5</v>
      </c>
      <c r="M1515" s="199">
        <v>2.9</v>
      </c>
      <c r="N1515" s="140">
        <v>26687878</v>
      </c>
      <c r="O1515" s="145">
        <v>125366</v>
      </c>
      <c r="P1515" s="145">
        <v>5488</v>
      </c>
      <c r="Q1515" s="145">
        <v>2161</v>
      </c>
      <c r="R1515" s="145">
        <v>53070</v>
      </c>
      <c r="S1515" s="145">
        <v>23989</v>
      </c>
      <c r="T1515" s="145">
        <v>378</v>
      </c>
      <c r="U1515" s="145">
        <v>477</v>
      </c>
      <c r="V1515" s="145">
        <v>573</v>
      </c>
      <c r="W1515" s="145">
        <v>176</v>
      </c>
      <c r="X1515" s="145">
        <v>323</v>
      </c>
      <c r="Y1515" s="145">
        <v>463</v>
      </c>
      <c r="Z1515" s="145">
        <v>588</v>
      </c>
      <c r="AA1515" s="136">
        <f>ROUND((T1515+X1515)-MAX(0.3*(T1515-144-446),0),0)</f>
        <v>701</v>
      </c>
      <c r="AB1515" s="136">
        <f>ROUND((U1515+Y1515)-MAX(0.3*(U1515-144-446),0),0)</f>
        <v>940</v>
      </c>
      <c r="AC1515" s="136">
        <f>ROUND((V1515+Z1515)-MAX(0.3*(V1515-147-446),0),0)</f>
        <v>1161</v>
      </c>
      <c r="AD1515" s="203">
        <v>533.83333333333337</v>
      </c>
      <c r="AE1515" s="8">
        <v>674</v>
      </c>
      <c r="AF1515" s="136">
        <v>0</v>
      </c>
      <c r="AG1515" s="136">
        <f>SUM(AE1515+AF1515)</f>
        <v>674</v>
      </c>
      <c r="AH1515" s="136">
        <f>ROUND((AG1515+W1515)-MAX(0.3*(AG1515-144-446),0),0)</f>
        <v>825</v>
      </c>
      <c r="AI1515" s="136">
        <v>69</v>
      </c>
      <c r="AJ1515" s="197">
        <v>10.9</v>
      </c>
      <c r="AK1515" s="136">
        <v>0</v>
      </c>
      <c r="AL1515" s="136">
        <v>36</v>
      </c>
      <c r="AM1515" s="136">
        <v>58</v>
      </c>
      <c r="AN1515" s="6">
        <f>ROUND(AL1515/(AL1515+AM1515),2)</f>
        <v>0.38</v>
      </c>
      <c r="AO1515" s="136">
        <v>21</v>
      </c>
      <c r="AP1515" s="136">
        <v>26</v>
      </c>
      <c r="AQ1515" s="6">
        <f>ROUND(AO1515/(AO1515+AP1515),2)</f>
        <v>0.45</v>
      </c>
      <c r="AR1515" s="149">
        <v>7.6499999999999999E-2</v>
      </c>
      <c r="AS1515" s="149">
        <v>0.34</v>
      </c>
      <c r="AT1515" s="149">
        <v>0.4</v>
      </c>
      <c r="AU1515" s="149">
        <v>0.45</v>
      </c>
      <c r="AV1515" s="136">
        <v>457</v>
      </c>
      <c r="AW1515" s="136">
        <v>3043</v>
      </c>
      <c r="AX1515" s="136">
        <v>5028</v>
      </c>
      <c r="AY1515" s="136">
        <v>5657</v>
      </c>
      <c r="AZ1515" s="149">
        <v>7.6499999999999999E-2</v>
      </c>
      <c r="BA1515" s="149">
        <v>0.1598</v>
      </c>
      <c r="BB1515" s="149">
        <v>0.21060000000000001</v>
      </c>
      <c r="BC1515" s="149">
        <v>0.21060000000000001</v>
      </c>
      <c r="BD1515" s="147">
        <v>0</v>
      </c>
      <c r="BE1515" s="147"/>
      <c r="BF1515" s="147"/>
      <c r="BG1515" s="136">
        <v>0</v>
      </c>
      <c r="BH1515" s="3">
        <v>7.25</v>
      </c>
      <c r="BI1515" s="3">
        <v>7.25</v>
      </c>
      <c r="BJ1515" s="136">
        <v>8139</v>
      </c>
      <c r="BK1515" s="136">
        <v>814</v>
      </c>
      <c r="BL1515" s="136">
        <v>70</v>
      </c>
      <c r="BM1515" s="136">
        <v>7255</v>
      </c>
      <c r="BN1515" s="238">
        <v>67433</v>
      </c>
      <c r="BO1515" s="136">
        <v>14573</v>
      </c>
      <c r="BP1515" s="136">
        <v>21562.3887</v>
      </c>
      <c r="BQ1515" s="136">
        <v>6702.3085000000001</v>
      </c>
      <c r="BR1515" s="136">
        <v>80924.367700000003</v>
      </c>
      <c r="BS1515" s="136">
        <v>10193.0391</v>
      </c>
      <c r="BT1515" s="136">
        <v>1932.1585</v>
      </c>
      <c r="BU1515" s="136">
        <v>20233.489099999999</v>
      </c>
    </row>
    <row r="1516" spans="1:73">
      <c r="A1516" s="4" t="s">
        <v>106</v>
      </c>
      <c r="B1516" s="137">
        <v>36</v>
      </c>
      <c r="C1516" s="137">
        <v>2009</v>
      </c>
      <c r="D1516" s="190">
        <v>11528896</v>
      </c>
      <c r="E1516" s="141">
        <v>5297098</v>
      </c>
      <c r="F1516" s="141">
        <v>609670</v>
      </c>
      <c r="G1516" s="191">
        <v>10.3</v>
      </c>
      <c r="H1516" s="211">
        <v>31.016110000000001</v>
      </c>
      <c r="I1516" s="211">
        <v>18.198429999999998</v>
      </c>
      <c r="J1516" s="211">
        <v>6.603675</v>
      </c>
      <c r="K1516" s="145">
        <v>476170</v>
      </c>
      <c r="L1516" s="198">
        <v>181</v>
      </c>
      <c r="M1516" s="199">
        <v>6.3</v>
      </c>
      <c r="N1516" s="140">
        <v>410538372</v>
      </c>
      <c r="O1516" s="145">
        <v>2203621</v>
      </c>
      <c r="P1516" s="145">
        <v>201443</v>
      </c>
      <c r="Q1516" s="145">
        <v>90057</v>
      </c>
      <c r="R1516" s="145">
        <v>1357412</v>
      </c>
      <c r="S1516" s="145">
        <v>624989</v>
      </c>
      <c r="T1516" s="145">
        <v>355</v>
      </c>
      <c r="U1516" s="145">
        <v>434</v>
      </c>
      <c r="V1516" s="145">
        <v>536</v>
      </c>
      <c r="W1516" s="145">
        <v>176</v>
      </c>
      <c r="X1516" s="145">
        <v>323</v>
      </c>
      <c r="Y1516" s="145">
        <v>463</v>
      </c>
      <c r="Z1516" s="145">
        <v>588</v>
      </c>
      <c r="AA1516" s="136">
        <f>ROUND((T1516+X1516)-MAX(0.3*(T1516-144-446),0),0)</f>
        <v>678</v>
      </c>
      <c r="AB1516" s="136">
        <f>ROUND((U1516+Y1516)-MAX(0.3*(U1516-144-446),0),0)</f>
        <v>897</v>
      </c>
      <c r="AC1516" s="136">
        <f>ROUND((V1516+Z1516)-MAX(0.3*(V1516-147-446),0),0)</f>
        <v>1124</v>
      </c>
      <c r="AD1516" s="203">
        <v>44226.583333333336</v>
      </c>
      <c r="AE1516" s="8">
        <v>674</v>
      </c>
      <c r="AF1516" s="136">
        <v>0</v>
      </c>
      <c r="AG1516" s="136">
        <f>SUM(AE1516+AF1516)</f>
        <v>674</v>
      </c>
      <c r="AH1516" s="136">
        <f>ROUND((AG1516+W1516)-MAX(0.3*(AG1516-144-446),0),0)</f>
        <v>825</v>
      </c>
      <c r="AI1516" s="136">
        <v>1526</v>
      </c>
      <c r="AJ1516" s="197">
        <v>13.3</v>
      </c>
      <c r="AK1516" s="136">
        <v>1</v>
      </c>
      <c r="AL1516" s="136">
        <v>53</v>
      </c>
      <c r="AM1516" s="136">
        <v>46</v>
      </c>
      <c r="AN1516" s="6">
        <f>ROUND(AL1516/(AL1516+AM1516),2)</f>
        <v>0.54</v>
      </c>
      <c r="AO1516" s="136">
        <v>12</v>
      </c>
      <c r="AP1516" s="136">
        <v>21</v>
      </c>
      <c r="AQ1516" s="6">
        <f>ROUND(AO1516/(AO1516+AP1516),2)</f>
        <v>0.36</v>
      </c>
      <c r="AR1516" s="149">
        <v>7.6499999999999999E-2</v>
      </c>
      <c r="AS1516" s="149">
        <v>0.34</v>
      </c>
      <c r="AT1516" s="149">
        <v>0.4</v>
      </c>
      <c r="AU1516" s="149">
        <v>0.45</v>
      </c>
      <c r="AV1516" s="136">
        <v>457</v>
      </c>
      <c r="AW1516" s="136">
        <v>3043</v>
      </c>
      <c r="AX1516" s="136">
        <v>5028</v>
      </c>
      <c r="AY1516" s="136">
        <v>5657</v>
      </c>
      <c r="AZ1516" s="149">
        <v>7.6499999999999999E-2</v>
      </c>
      <c r="BA1516" s="149">
        <v>0.1598</v>
      </c>
      <c r="BB1516" s="149">
        <v>0.21060000000000001</v>
      </c>
      <c r="BC1516" s="149">
        <v>0.21060000000000001</v>
      </c>
      <c r="BD1516" s="147">
        <v>0</v>
      </c>
      <c r="BE1516" s="147"/>
      <c r="BF1516" s="147"/>
      <c r="BG1516" s="136">
        <v>0</v>
      </c>
      <c r="BH1516" s="3">
        <v>7.25</v>
      </c>
      <c r="BI1516" s="3">
        <v>7.3</v>
      </c>
      <c r="BJ1516" s="136">
        <v>273881</v>
      </c>
      <c r="BK1516" s="136">
        <v>14882</v>
      </c>
      <c r="BL1516" s="136">
        <v>1728</v>
      </c>
      <c r="BM1516" s="136">
        <v>257271</v>
      </c>
      <c r="BN1516" s="238">
        <v>1989426</v>
      </c>
      <c r="BO1516" s="136">
        <v>303679</v>
      </c>
      <c r="BP1516" s="136">
        <v>518106.87550000002</v>
      </c>
      <c r="BQ1516" s="136">
        <v>96555.114700000006</v>
      </c>
      <c r="BR1516" s="136">
        <v>1120056.3347</v>
      </c>
      <c r="BS1516" s="136">
        <v>257757.9179</v>
      </c>
      <c r="BT1516" s="136">
        <v>28222.905200000001</v>
      </c>
      <c r="BU1516" s="136">
        <v>363398.89730000001</v>
      </c>
    </row>
    <row r="1517" spans="1:73">
      <c r="A1517" s="4" t="s">
        <v>107</v>
      </c>
      <c r="B1517" s="137">
        <v>37</v>
      </c>
      <c r="C1517" s="137">
        <v>2009</v>
      </c>
      <c r="D1517" s="190">
        <v>3717572</v>
      </c>
      <c r="E1517" s="141">
        <v>1652023</v>
      </c>
      <c r="F1517" s="141">
        <v>112409</v>
      </c>
      <c r="G1517" s="191">
        <v>6.4</v>
      </c>
      <c r="H1517" s="211">
        <v>31.709320000000002</v>
      </c>
      <c r="I1517" s="211">
        <v>19.09019</v>
      </c>
      <c r="J1517" s="211">
        <v>9.7402700000000006</v>
      </c>
      <c r="K1517" s="145">
        <v>146987</v>
      </c>
      <c r="L1517" s="198">
        <v>64</v>
      </c>
      <c r="M1517" s="199">
        <v>6.5</v>
      </c>
      <c r="N1517" s="140">
        <v>129819128</v>
      </c>
      <c r="O1517" s="145">
        <v>311242</v>
      </c>
      <c r="P1517" s="145">
        <v>19166</v>
      </c>
      <c r="Q1517" s="145">
        <v>8745</v>
      </c>
      <c r="R1517" s="145">
        <v>472908</v>
      </c>
      <c r="S1517" s="145">
        <v>199615</v>
      </c>
      <c r="T1517" s="145">
        <v>225</v>
      </c>
      <c r="U1517" s="145">
        <v>292</v>
      </c>
      <c r="V1517" s="145">
        <v>361</v>
      </c>
      <c r="W1517" s="145">
        <v>176</v>
      </c>
      <c r="X1517" s="145">
        <v>323</v>
      </c>
      <c r="Y1517" s="145">
        <v>463</v>
      </c>
      <c r="Z1517" s="145">
        <v>588</v>
      </c>
      <c r="AA1517" s="136">
        <f>ROUND((T1517+X1517)-MAX(0.3*(T1517-144-446),0),0)</f>
        <v>548</v>
      </c>
      <c r="AB1517" s="136">
        <f>ROUND((U1517+Y1517)-MAX(0.3*(U1517-144-446),0),0)</f>
        <v>755</v>
      </c>
      <c r="AC1517" s="136">
        <f>ROUND((V1517+Z1517)-MAX(0.3*(V1517-147-446),0),0)</f>
        <v>949</v>
      </c>
      <c r="AD1517" s="203">
        <v>5354</v>
      </c>
      <c r="AE1517" s="8">
        <v>674</v>
      </c>
      <c r="AF1517" s="136">
        <v>46</v>
      </c>
      <c r="AG1517" s="136">
        <f>SUM(AE1517+AF1517)</f>
        <v>720</v>
      </c>
      <c r="AH1517" s="136">
        <f>ROUND((AG1517+W1517)-MAX(0.3*(AG1517-144-446),0),0)</f>
        <v>857</v>
      </c>
      <c r="AI1517" s="136">
        <v>468</v>
      </c>
      <c r="AJ1517" s="197">
        <v>12.9</v>
      </c>
      <c r="AK1517" s="136">
        <v>1</v>
      </c>
      <c r="AL1517" s="136">
        <v>40</v>
      </c>
      <c r="AM1517" s="136">
        <v>61</v>
      </c>
      <c r="AN1517" s="6">
        <f>ROUND(AL1517/(AL1517+AM1517),2)</f>
        <v>0.4</v>
      </c>
      <c r="AO1517" s="136">
        <v>22</v>
      </c>
      <c r="AP1517" s="136">
        <v>26</v>
      </c>
      <c r="AQ1517" s="6">
        <f>ROUND(AO1517/(AO1517+AP1517),2)</f>
        <v>0.46</v>
      </c>
      <c r="AR1517" s="149">
        <v>7.6499999999999999E-2</v>
      </c>
      <c r="AS1517" s="149">
        <v>0.34</v>
      </c>
      <c r="AT1517" s="149">
        <v>0.4</v>
      </c>
      <c r="AU1517" s="149">
        <v>0.45</v>
      </c>
      <c r="AV1517" s="136">
        <v>457</v>
      </c>
      <c r="AW1517" s="136">
        <v>3043</v>
      </c>
      <c r="AX1517" s="136">
        <v>5028</v>
      </c>
      <c r="AY1517" s="136">
        <v>5657</v>
      </c>
      <c r="AZ1517" s="149">
        <v>7.6499999999999999E-2</v>
      </c>
      <c r="BA1517" s="149">
        <v>0.1598</v>
      </c>
      <c r="BB1517" s="149">
        <v>0.21060000000000001</v>
      </c>
      <c r="BC1517" s="149">
        <v>0.21060000000000001</v>
      </c>
      <c r="BD1517" s="147">
        <v>0.05</v>
      </c>
      <c r="BE1517" s="147"/>
      <c r="BF1517" s="147"/>
      <c r="BG1517" s="136">
        <v>1</v>
      </c>
      <c r="BH1517" s="3">
        <v>7.25</v>
      </c>
      <c r="BI1517" s="3">
        <v>7.25</v>
      </c>
      <c r="BJ1517" s="136">
        <v>90745</v>
      </c>
      <c r="BK1517" s="136">
        <v>6810</v>
      </c>
      <c r="BL1517" s="136">
        <v>709</v>
      </c>
      <c r="BM1517" s="136">
        <v>83226</v>
      </c>
      <c r="BN1517" s="238">
        <v>707633</v>
      </c>
      <c r="BO1517" s="136">
        <v>130064</v>
      </c>
      <c r="BP1517" s="136">
        <v>243443.63430000001</v>
      </c>
      <c r="BQ1517" s="136">
        <v>45659.883699999998</v>
      </c>
      <c r="BR1517" s="136">
        <v>437660.19420000003</v>
      </c>
      <c r="BS1517" s="136">
        <v>147644.29509999999</v>
      </c>
      <c r="BT1517" s="136">
        <v>20601.891</v>
      </c>
      <c r="BU1517" s="136">
        <v>208248.7115</v>
      </c>
    </row>
    <row r="1518" spans="1:73">
      <c r="A1518" s="4" t="s">
        <v>108</v>
      </c>
      <c r="B1518" s="137">
        <v>38</v>
      </c>
      <c r="C1518" s="137">
        <v>2009</v>
      </c>
      <c r="D1518" s="190">
        <v>3808600</v>
      </c>
      <c r="E1518" s="141">
        <v>1753682</v>
      </c>
      <c r="F1518" s="141">
        <v>222956</v>
      </c>
      <c r="G1518" s="191">
        <v>11.3</v>
      </c>
      <c r="H1518" s="211">
        <v>27.573309999999999</v>
      </c>
      <c r="I1518" s="211">
        <v>16.332529999999998</v>
      </c>
      <c r="J1518" s="211">
        <v>5.4689810000000003</v>
      </c>
      <c r="K1518" s="145">
        <v>180155</v>
      </c>
      <c r="L1518" s="198">
        <v>71</v>
      </c>
      <c r="M1518" s="199">
        <v>7.9</v>
      </c>
      <c r="N1518" s="140">
        <v>134859864</v>
      </c>
      <c r="O1518" s="145">
        <v>608686</v>
      </c>
      <c r="P1518" s="145">
        <v>52615</v>
      </c>
      <c r="Q1518" s="145">
        <v>21929</v>
      </c>
      <c r="R1518" s="145">
        <v>581025</v>
      </c>
      <c r="S1518" s="145">
        <v>302714</v>
      </c>
      <c r="T1518" s="145">
        <v>441</v>
      </c>
      <c r="U1518" s="145">
        <v>514</v>
      </c>
      <c r="V1518" s="145">
        <v>631</v>
      </c>
      <c r="W1518" s="145">
        <v>176</v>
      </c>
      <c r="X1518" s="145">
        <v>323</v>
      </c>
      <c r="Y1518" s="145">
        <v>463</v>
      </c>
      <c r="Z1518" s="145">
        <v>588</v>
      </c>
      <c r="AA1518" s="136">
        <f>ROUND((T1518+X1518)-MAX(0.3*(T1518-144-446),0),0)</f>
        <v>764</v>
      </c>
      <c r="AB1518" s="136">
        <f>ROUND((U1518+Y1518)-MAX(0.3*(U1518-144-446),0),0)</f>
        <v>977</v>
      </c>
      <c r="AC1518" s="136">
        <f>ROUND((V1518+Z1518)-MAX(0.3*(V1518-147-446),0),0)</f>
        <v>1208</v>
      </c>
      <c r="AD1518" s="203">
        <v>7880.5</v>
      </c>
      <c r="AE1518" s="8">
        <v>674</v>
      </c>
      <c r="AF1518" s="136">
        <v>2</v>
      </c>
      <c r="AG1518" s="136">
        <f>SUM(AE1518+AF1518)</f>
        <v>676</v>
      </c>
      <c r="AH1518" s="136">
        <f>ROUND((AG1518+W1518)-MAX(0.3*(AG1518-144-446),0),0)</f>
        <v>826</v>
      </c>
      <c r="AI1518" s="136">
        <v>510</v>
      </c>
      <c r="AJ1518" s="197">
        <v>13.4</v>
      </c>
      <c r="AK1518" s="136">
        <v>1</v>
      </c>
      <c r="AL1518" s="136">
        <v>36</v>
      </c>
      <c r="AM1518" s="136">
        <v>24</v>
      </c>
      <c r="AN1518" s="6">
        <f>ROUND(AL1518/(AL1518+AM1518),2)</f>
        <v>0.6</v>
      </c>
      <c r="AO1518" s="136">
        <v>18</v>
      </c>
      <c r="AP1518" s="136">
        <v>12</v>
      </c>
      <c r="AQ1518" s="6">
        <f>ROUND(AO1518/(AO1518+AP1518),2)</f>
        <v>0.6</v>
      </c>
      <c r="AR1518" s="149">
        <v>7.6499999999999999E-2</v>
      </c>
      <c r="AS1518" s="149">
        <v>0.34</v>
      </c>
      <c r="AT1518" s="149">
        <v>0.4</v>
      </c>
      <c r="AU1518" s="149">
        <v>0.45</v>
      </c>
      <c r="AV1518" s="136">
        <v>457</v>
      </c>
      <c r="AW1518" s="136">
        <v>3043</v>
      </c>
      <c r="AX1518" s="136">
        <v>5028</v>
      </c>
      <c r="AY1518" s="136">
        <v>5657</v>
      </c>
      <c r="AZ1518" s="149">
        <v>7.6499999999999999E-2</v>
      </c>
      <c r="BA1518" s="149">
        <v>0.1598</v>
      </c>
      <c r="BB1518" s="149">
        <v>0.21060000000000001</v>
      </c>
      <c r="BC1518" s="149">
        <v>0.21060000000000001</v>
      </c>
      <c r="BD1518" s="147">
        <v>0.06</v>
      </c>
      <c r="BE1518" s="147"/>
      <c r="BF1518" s="147"/>
      <c r="BG1518" s="136">
        <v>1</v>
      </c>
      <c r="BH1518" s="3">
        <v>7.25</v>
      </c>
      <c r="BI1518" s="3">
        <v>8.4</v>
      </c>
      <c r="BJ1518" s="136">
        <v>70404</v>
      </c>
      <c r="BK1518" s="136">
        <v>8389</v>
      </c>
      <c r="BL1518" s="136">
        <v>625</v>
      </c>
      <c r="BM1518" s="136">
        <v>61390</v>
      </c>
      <c r="BN1518" s="238">
        <v>516599</v>
      </c>
      <c r="BO1518" s="136">
        <v>113248</v>
      </c>
      <c r="BP1518" s="136">
        <v>170003.45480000001</v>
      </c>
      <c r="BQ1518" s="136">
        <v>33711.963600000003</v>
      </c>
      <c r="BR1518" s="136">
        <v>310817.212</v>
      </c>
      <c r="BS1518" s="136">
        <v>91538.413499999995</v>
      </c>
      <c r="BT1518" s="136">
        <v>14769.798500000001</v>
      </c>
      <c r="BU1518" s="136">
        <v>138831.1159</v>
      </c>
    </row>
    <row r="1519" spans="1:73">
      <c r="A1519" s="4" t="s">
        <v>109</v>
      </c>
      <c r="B1519" s="137">
        <v>39</v>
      </c>
      <c r="C1519" s="137">
        <v>2009</v>
      </c>
      <c r="D1519" s="190">
        <v>12666858</v>
      </c>
      <c r="E1519" s="141">
        <v>5885351</v>
      </c>
      <c r="F1519" s="141">
        <v>514912</v>
      </c>
      <c r="G1519" s="191">
        <v>8</v>
      </c>
      <c r="H1519" s="211">
        <v>22.01155</v>
      </c>
      <c r="I1519" s="211">
        <v>13.030810000000001</v>
      </c>
      <c r="J1519" s="211">
        <v>5.406345</v>
      </c>
      <c r="K1519" s="145">
        <v>571503</v>
      </c>
      <c r="L1519" s="198">
        <v>121</v>
      </c>
      <c r="M1519" s="199">
        <v>4</v>
      </c>
      <c r="N1519" s="140">
        <v>515485777</v>
      </c>
      <c r="O1519" s="145">
        <v>458019</v>
      </c>
      <c r="P1519" s="145">
        <v>115411</v>
      </c>
      <c r="Q1519" s="145">
        <v>48030</v>
      </c>
      <c r="R1519" s="145">
        <v>1337803</v>
      </c>
      <c r="S1519" s="145">
        <v>631566</v>
      </c>
      <c r="T1519" s="145">
        <v>316</v>
      </c>
      <c r="U1519" s="145">
        <v>403</v>
      </c>
      <c r="V1519" s="145">
        <v>497</v>
      </c>
      <c r="W1519" s="145">
        <v>176</v>
      </c>
      <c r="X1519" s="145">
        <v>323</v>
      </c>
      <c r="Y1519" s="145">
        <v>463</v>
      </c>
      <c r="Z1519" s="145">
        <v>588</v>
      </c>
      <c r="AA1519" s="136">
        <f>ROUND((T1519+X1519)-MAX(0.3*(T1519-144-446),0),0)</f>
        <v>639</v>
      </c>
      <c r="AB1519" s="136">
        <f>ROUND((U1519+Y1519)-MAX(0.3*(U1519-144-446),0),0)</f>
        <v>866</v>
      </c>
      <c r="AC1519" s="136">
        <f>ROUND((V1519+Z1519)-MAX(0.3*(V1519-147-446),0),0)</f>
        <v>1085</v>
      </c>
      <c r="AD1519" s="203">
        <v>21178.25</v>
      </c>
      <c r="AE1519" s="8">
        <v>674</v>
      </c>
      <c r="AF1519" s="136">
        <v>27</v>
      </c>
      <c r="AG1519" s="136">
        <f>SUM(AE1519+AF1519)</f>
        <v>701</v>
      </c>
      <c r="AH1519" s="136">
        <f>ROUND((AG1519+W1519)-MAX(0.3*(AG1519-144-446),0),0)</f>
        <v>844</v>
      </c>
      <c r="AI1519" s="136">
        <v>1376</v>
      </c>
      <c r="AJ1519" s="197">
        <v>11.1</v>
      </c>
      <c r="AK1519" s="136">
        <v>1</v>
      </c>
      <c r="AL1519" s="136">
        <v>104</v>
      </c>
      <c r="AM1519" s="136">
        <v>99</v>
      </c>
      <c r="AN1519" s="6">
        <f>ROUND(AL1519/(AL1519+AM1519),2)</f>
        <v>0.51</v>
      </c>
      <c r="AO1519" s="136">
        <v>21</v>
      </c>
      <c r="AP1519" s="136">
        <v>29</v>
      </c>
      <c r="AQ1519" s="6">
        <f>ROUND(AO1519/(AO1519+AP1519),2)</f>
        <v>0.42</v>
      </c>
      <c r="AR1519" s="149">
        <v>7.6499999999999999E-2</v>
      </c>
      <c r="AS1519" s="149">
        <v>0.34</v>
      </c>
      <c r="AT1519" s="149">
        <v>0.4</v>
      </c>
      <c r="AU1519" s="149">
        <v>0.45</v>
      </c>
      <c r="AV1519" s="136">
        <v>457</v>
      </c>
      <c r="AW1519" s="136">
        <v>3043</v>
      </c>
      <c r="AX1519" s="136">
        <v>5028</v>
      </c>
      <c r="AY1519" s="136">
        <v>5657</v>
      </c>
      <c r="AZ1519" s="149">
        <v>7.6499999999999999E-2</v>
      </c>
      <c r="BA1519" s="149">
        <v>0.1598</v>
      </c>
      <c r="BB1519" s="149">
        <v>0.21060000000000001</v>
      </c>
      <c r="BC1519" s="149">
        <v>0.21060000000000001</v>
      </c>
      <c r="BD1519" s="147">
        <v>0</v>
      </c>
      <c r="BE1519" s="147"/>
      <c r="BF1519" s="147"/>
      <c r="BG1519" s="136">
        <v>0</v>
      </c>
      <c r="BH1519" s="3">
        <v>7.25</v>
      </c>
      <c r="BI1519" s="3">
        <v>7.25</v>
      </c>
      <c r="BJ1519" s="136">
        <v>346951</v>
      </c>
      <c r="BK1519" s="136">
        <v>26266</v>
      </c>
      <c r="BL1519" s="136">
        <v>1988</v>
      </c>
      <c r="BM1519" s="136">
        <v>318697</v>
      </c>
      <c r="BN1519" s="238">
        <v>2007273</v>
      </c>
      <c r="BO1519" s="136">
        <v>260879</v>
      </c>
      <c r="BP1519" s="136">
        <v>454307.8959</v>
      </c>
      <c r="BQ1519" s="136">
        <v>102882.351</v>
      </c>
      <c r="BR1519" s="136">
        <v>1150818.6503999999</v>
      </c>
      <c r="BS1519" s="136">
        <v>197155.65530000001</v>
      </c>
      <c r="BT1519" s="136">
        <v>25675.1417</v>
      </c>
      <c r="BU1519" s="136">
        <v>291249.43070000003</v>
      </c>
    </row>
    <row r="1520" spans="1:73">
      <c r="A1520" s="4" t="s">
        <v>110</v>
      </c>
      <c r="B1520" s="137">
        <v>40</v>
      </c>
      <c r="C1520" s="137">
        <v>2009</v>
      </c>
      <c r="D1520" s="190">
        <v>1053646</v>
      </c>
      <c r="E1520" s="141">
        <v>504951</v>
      </c>
      <c r="F1520" s="141">
        <v>62329</v>
      </c>
      <c r="G1520" s="191">
        <v>11</v>
      </c>
      <c r="H1520" s="211">
        <v>24.547550000000001</v>
      </c>
      <c r="I1520" s="211">
        <v>16.131799999999998</v>
      </c>
      <c r="J1520" s="211">
        <v>6.6672859999999998</v>
      </c>
      <c r="K1520" s="145">
        <v>47592</v>
      </c>
      <c r="L1520" s="198">
        <v>12</v>
      </c>
      <c r="M1520" s="199">
        <v>5.0999999999999996</v>
      </c>
      <c r="N1520" s="140">
        <v>43131954</v>
      </c>
      <c r="O1520" s="145">
        <v>14729</v>
      </c>
      <c r="P1520" s="145">
        <v>20281</v>
      </c>
      <c r="Q1520" s="145">
        <v>8431</v>
      </c>
      <c r="R1520" s="145">
        <v>102303</v>
      </c>
      <c r="S1520" s="145">
        <v>51555</v>
      </c>
      <c r="T1520" s="145">
        <v>449</v>
      </c>
      <c r="U1520" s="145">
        <v>554</v>
      </c>
      <c r="V1520" s="145">
        <v>634</v>
      </c>
      <c r="W1520" s="145">
        <v>176</v>
      </c>
      <c r="X1520" s="145">
        <v>323</v>
      </c>
      <c r="Y1520" s="145">
        <v>463</v>
      </c>
      <c r="Z1520" s="145">
        <v>588</v>
      </c>
      <c r="AA1520" s="136">
        <f>ROUND((T1520+X1520)-MAX(0.3*(T1520-144-446),0),0)</f>
        <v>772</v>
      </c>
      <c r="AB1520" s="136">
        <f>ROUND((U1520+Y1520)-MAX(0.3*(U1520-144-446),0),0)</f>
        <v>1017</v>
      </c>
      <c r="AC1520" s="136">
        <f>ROUND((V1520+Z1520)-MAX(0.3*(V1520-147-446),0),0)</f>
        <v>1210</v>
      </c>
      <c r="AD1520" s="203">
        <v>2583.3333333333335</v>
      </c>
      <c r="AE1520" s="8">
        <v>674</v>
      </c>
      <c r="AF1520" s="136">
        <v>40</v>
      </c>
      <c r="AG1520" s="136">
        <f>SUM(AE1520+AF1520)</f>
        <v>714</v>
      </c>
      <c r="AH1520" s="136">
        <f>ROUND((AG1520+W1520)-MAX(0.3*(AG1520-144-446),0),0)</f>
        <v>853</v>
      </c>
      <c r="AI1520" s="136">
        <v>134</v>
      </c>
      <c r="AJ1520" s="197">
        <v>13</v>
      </c>
      <c r="AK1520" s="136">
        <v>0</v>
      </c>
      <c r="AL1520" s="136">
        <v>69</v>
      </c>
      <c r="AM1520" s="136">
        <v>6</v>
      </c>
      <c r="AN1520" s="6">
        <f>ROUND(AL1520/(AL1520+AM1520),2)</f>
        <v>0.92</v>
      </c>
      <c r="AO1520" s="136">
        <v>33</v>
      </c>
      <c r="AP1520" s="136">
        <v>4</v>
      </c>
      <c r="AQ1520" s="6">
        <f>ROUND(AO1520/(AO1520+AP1520),2)</f>
        <v>0.89</v>
      </c>
      <c r="AR1520" s="149">
        <v>7.6499999999999999E-2</v>
      </c>
      <c r="AS1520" s="149">
        <v>0.34</v>
      </c>
      <c r="AT1520" s="149">
        <v>0.4</v>
      </c>
      <c r="AU1520" s="149">
        <v>0.45</v>
      </c>
      <c r="AV1520" s="136">
        <v>457</v>
      </c>
      <c r="AW1520" s="136">
        <v>3043</v>
      </c>
      <c r="AX1520" s="136">
        <v>5028</v>
      </c>
      <c r="AY1520" s="136">
        <v>5657</v>
      </c>
      <c r="AZ1520" s="149">
        <v>7.6499999999999999E-2</v>
      </c>
      <c r="BA1520" s="149">
        <v>0.1598</v>
      </c>
      <c r="BB1520" s="149">
        <v>0.21060000000000001</v>
      </c>
      <c r="BC1520" s="149">
        <v>0.21060000000000001</v>
      </c>
      <c r="BD1520" s="147">
        <v>0.25</v>
      </c>
      <c r="BE1520" s="147"/>
      <c r="BF1520" s="147"/>
      <c r="BG1520" s="136">
        <v>1</v>
      </c>
      <c r="BH1520" s="3">
        <v>7.25</v>
      </c>
      <c r="BI1520" s="3">
        <v>7.4</v>
      </c>
      <c r="BJ1520" s="136">
        <v>31582</v>
      </c>
      <c r="BK1520" s="136">
        <v>3559</v>
      </c>
      <c r="BL1520" s="136">
        <v>165</v>
      </c>
      <c r="BM1520" s="136">
        <v>27858</v>
      </c>
      <c r="BN1520" s="238">
        <v>193588</v>
      </c>
      <c r="BO1520" s="136">
        <v>25676</v>
      </c>
      <c r="BP1520" s="136">
        <v>42538.717299999997</v>
      </c>
      <c r="BQ1520" s="136">
        <v>7641.0259999999998</v>
      </c>
      <c r="BR1520" s="136">
        <v>79017.140100000004</v>
      </c>
      <c r="BS1520" s="136">
        <v>17408.1407</v>
      </c>
      <c r="BT1520" s="136">
        <v>1954.9847</v>
      </c>
      <c r="BU1520" s="136">
        <v>23417.715499999998</v>
      </c>
    </row>
    <row r="1521" spans="1:73">
      <c r="A1521" s="4" t="s">
        <v>111</v>
      </c>
      <c r="B1521" s="137">
        <v>41</v>
      </c>
      <c r="C1521" s="137">
        <v>2009</v>
      </c>
      <c r="D1521" s="190">
        <v>4589872</v>
      </c>
      <c r="E1521" s="141">
        <v>1910670</v>
      </c>
      <c r="F1521" s="141">
        <v>242075</v>
      </c>
      <c r="G1521" s="191">
        <v>11.2</v>
      </c>
      <c r="H1521" s="211">
        <v>30.293099999999999</v>
      </c>
      <c r="I1521" s="211">
        <v>18.147639999999999</v>
      </c>
      <c r="J1521" s="211">
        <v>4.0976650000000001</v>
      </c>
      <c r="K1521" s="145">
        <v>160046</v>
      </c>
      <c r="L1521" s="198">
        <v>81</v>
      </c>
      <c r="M1521" s="199">
        <v>7</v>
      </c>
      <c r="N1521" s="140">
        <v>145201638</v>
      </c>
      <c r="O1521" s="145">
        <v>219659</v>
      </c>
      <c r="P1521" s="145">
        <v>39662</v>
      </c>
      <c r="Q1521" s="145">
        <v>17085</v>
      </c>
      <c r="R1521" s="145">
        <v>687508</v>
      </c>
      <c r="S1521" s="145">
        <v>302450</v>
      </c>
      <c r="T1521" s="145">
        <v>215</v>
      </c>
      <c r="U1521" s="145">
        <v>270</v>
      </c>
      <c r="V1521" s="145">
        <v>326</v>
      </c>
      <c r="W1521" s="145">
        <v>176</v>
      </c>
      <c r="X1521" s="145">
        <v>323</v>
      </c>
      <c r="Y1521" s="145">
        <v>463</v>
      </c>
      <c r="Z1521" s="145">
        <v>588</v>
      </c>
      <c r="AA1521" s="136">
        <f>ROUND((T1521+X1521)-MAX(0.3*(T1521-144-446),0),0)</f>
        <v>538</v>
      </c>
      <c r="AB1521" s="136">
        <f>ROUND((U1521+Y1521)-MAX(0.3*(U1521-144-446),0),0)</f>
        <v>733</v>
      </c>
      <c r="AC1521" s="136">
        <f>ROUND((V1521+Z1521)-MAX(0.3*(V1521-147-446),0),0)</f>
        <v>914</v>
      </c>
      <c r="AD1521" s="203">
        <v>7870.666666666667</v>
      </c>
      <c r="AE1521" s="8">
        <v>674</v>
      </c>
      <c r="AF1521" s="136">
        <v>0</v>
      </c>
      <c r="AG1521" s="136">
        <f>SUM(AE1521+AF1521)</f>
        <v>674</v>
      </c>
      <c r="AH1521" s="136">
        <f>ROUND((AG1521+W1521)-MAX(0.3*(AG1521-144-446),0),0)</f>
        <v>825</v>
      </c>
      <c r="AI1521" s="136">
        <v>618</v>
      </c>
      <c r="AJ1521" s="197">
        <v>13.7</v>
      </c>
      <c r="AK1521" s="136">
        <v>0</v>
      </c>
      <c r="AL1521" s="136">
        <v>52</v>
      </c>
      <c r="AM1521" s="136">
        <v>71</v>
      </c>
      <c r="AN1521" s="6">
        <f>ROUND(AL1521/(AL1521+AM1521),2)</f>
        <v>0.42</v>
      </c>
      <c r="AO1521" s="136">
        <v>19</v>
      </c>
      <c r="AP1521" s="136">
        <v>27</v>
      </c>
      <c r="AQ1521" s="6">
        <f>ROUND(AO1521/(AO1521+AP1521),2)</f>
        <v>0.41</v>
      </c>
      <c r="AR1521" s="149">
        <v>7.6499999999999999E-2</v>
      </c>
      <c r="AS1521" s="149">
        <v>0.34</v>
      </c>
      <c r="AT1521" s="149">
        <v>0.4</v>
      </c>
      <c r="AU1521" s="149">
        <v>0.45</v>
      </c>
      <c r="AV1521" s="136">
        <v>457</v>
      </c>
      <c r="AW1521" s="136">
        <v>3043</v>
      </c>
      <c r="AX1521" s="136">
        <v>5028</v>
      </c>
      <c r="AY1521" s="136">
        <v>5657</v>
      </c>
      <c r="AZ1521" s="149">
        <v>7.6499999999999999E-2</v>
      </c>
      <c r="BA1521" s="149">
        <v>0.1598</v>
      </c>
      <c r="BB1521" s="149">
        <v>0.21060000000000001</v>
      </c>
      <c r="BC1521" s="149">
        <v>0.21060000000000001</v>
      </c>
      <c r="BD1521" s="147">
        <v>0</v>
      </c>
      <c r="BE1521" s="147"/>
      <c r="BF1521" s="147"/>
      <c r="BG1521" s="136">
        <v>0</v>
      </c>
      <c r="BH1521" s="3">
        <v>7.25</v>
      </c>
      <c r="BI1521" s="3">
        <v>7.25</v>
      </c>
      <c r="BJ1521" s="136">
        <v>109339</v>
      </c>
      <c r="BK1521" s="136">
        <v>10029</v>
      </c>
      <c r="BL1521" s="136">
        <v>1264</v>
      </c>
      <c r="BM1521" s="136">
        <v>98046</v>
      </c>
      <c r="BN1521" s="238">
        <v>810962</v>
      </c>
      <c r="BO1521" s="136">
        <v>134753</v>
      </c>
      <c r="BP1521" s="136">
        <v>292757.58059999999</v>
      </c>
      <c r="BQ1521" s="136">
        <v>43151.080199999997</v>
      </c>
      <c r="BR1521" s="136">
        <v>500741.93930000003</v>
      </c>
      <c r="BS1521" s="136">
        <v>182455.34650000001</v>
      </c>
      <c r="BT1521" s="136">
        <v>19857.1273</v>
      </c>
      <c r="BU1521" s="136">
        <v>249443.12599999999</v>
      </c>
    </row>
    <row r="1522" spans="1:73">
      <c r="A1522" s="4" t="s">
        <v>112</v>
      </c>
      <c r="B1522" s="137">
        <v>42</v>
      </c>
      <c r="C1522" s="137">
        <v>2009</v>
      </c>
      <c r="D1522" s="190">
        <v>807067</v>
      </c>
      <c r="E1522" s="141">
        <v>423993</v>
      </c>
      <c r="F1522" s="141">
        <v>22017</v>
      </c>
      <c r="G1522" s="191">
        <v>4.9000000000000004</v>
      </c>
      <c r="H1522" s="211">
        <v>21.279119999999999</v>
      </c>
      <c r="I1522" s="211">
        <v>12.437469999999999</v>
      </c>
      <c r="J1522" s="211">
        <v>4.667573</v>
      </c>
      <c r="K1522" s="145">
        <v>36979</v>
      </c>
      <c r="L1522" s="200">
        <v>15</v>
      </c>
      <c r="M1522" s="199">
        <v>7</v>
      </c>
      <c r="N1522" s="140">
        <v>31898690</v>
      </c>
      <c r="O1522" s="145">
        <v>9904</v>
      </c>
      <c r="P1522" s="145">
        <v>6133</v>
      </c>
      <c r="Q1522" s="145">
        <v>2976</v>
      </c>
      <c r="R1522" s="145">
        <v>73981</v>
      </c>
      <c r="S1522" s="145">
        <v>30901</v>
      </c>
      <c r="T1522" s="145">
        <v>482</v>
      </c>
      <c r="U1522" s="145">
        <v>539</v>
      </c>
      <c r="V1522" s="145">
        <v>595</v>
      </c>
      <c r="W1522" s="145">
        <v>176</v>
      </c>
      <c r="X1522" s="145">
        <v>323</v>
      </c>
      <c r="Y1522" s="145">
        <v>463</v>
      </c>
      <c r="Z1522" s="145">
        <v>588</v>
      </c>
      <c r="AA1522" s="136">
        <f>ROUND((T1522+X1522)-MAX(0.3*(T1522-144-446),0),0)</f>
        <v>805</v>
      </c>
      <c r="AB1522" s="136">
        <f>ROUND((U1522+Y1522)-MAX(0.3*(U1522-144-446),0),0)</f>
        <v>1002</v>
      </c>
      <c r="AC1522" s="136">
        <f>ROUND((V1522+Z1522)-MAX(0.3*(V1522-147-446),0),0)</f>
        <v>1182</v>
      </c>
      <c r="AD1522" s="203">
        <v>2054.5</v>
      </c>
      <c r="AE1522" s="8">
        <v>674</v>
      </c>
      <c r="AF1522" s="136">
        <v>15</v>
      </c>
      <c r="AG1522" s="136">
        <f>SUM(AE1522+AF1522)</f>
        <v>689</v>
      </c>
      <c r="AH1522" s="136">
        <f>ROUND((AG1522+W1522)-MAX(0.3*(AG1522-144-446),0),0)</f>
        <v>835</v>
      </c>
      <c r="AI1522" s="136">
        <v>113</v>
      </c>
      <c r="AJ1522" s="197">
        <v>14.1</v>
      </c>
      <c r="AK1522" s="136">
        <v>0</v>
      </c>
      <c r="AL1522" s="136">
        <v>24</v>
      </c>
      <c r="AM1522" s="136">
        <v>46</v>
      </c>
      <c r="AN1522" s="6">
        <f>ROUND(AL1522/(AL1522+AM1522),2)</f>
        <v>0.34</v>
      </c>
      <c r="AO1522" s="136">
        <v>14</v>
      </c>
      <c r="AP1522" s="136">
        <v>21</v>
      </c>
      <c r="AQ1522" s="6">
        <f>ROUND(AO1522/(AO1522+AP1522),2)</f>
        <v>0.4</v>
      </c>
      <c r="AR1522" s="149">
        <v>7.6499999999999999E-2</v>
      </c>
      <c r="AS1522" s="149">
        <v>0.34</v>
      </c>
      <c r="AT1522" s="149">
        <v>0.4</v>
      </c>
      <c r="AU1522" s="149">
        <v>0.45</v>
      </c>
      <c r="AV1522" s="136">
        <v>457</v>
      </c>
      <c r="AW1522" s="136">
        <v>3043</v>
      </c>
      <c r="AX1522" s="136">
        <v>5028</v>
      </c>
      <c r="AY1522" s="136">
        <v>5657</v>
      </c>
      <c r="AZ1522" s="149">
        <v>7.6499999999999999E-2</v>
      </c>
      <c r="BA1522" s="149">
        <v>0.1598</v>
      </c>
      <c r="BB1522" s="149">
        <v>0.21060000000000001</v>
      </c>
      <c r="BC1522" s="149">
        <v>0.21060000000000001</v>
      </c>
      <c r="BD1522" s="147">
        <v>0</v>
      </c>
      <c r="BE1522" s="147"/>
      <c r="BF1522" s="147"/>
      <c r="BG1522" s="136">
        <v>0</v>
      </c>
      <c r="BH1522" s="3">
        <v>7.25</v>
      </c>
      <c r="BI1522" s="3">
        <v>7.25</v>
      </c>
      <c r="BJ1522" s="136">
        <v>13542</v>
      </c>
      <c r="BK1522" s="136">
        <v>1525</v>
      </c>
      <c r="BL1522" s="136">
        <v>99</v>
      </c>
      <c r="BM1522" s="136">
        <v>11918</v>
      </c>
      <c r="BN1522" s="238">
        <v>117770</v>
      </c>
      <c r="BO1522" s="136">
        <v>22962</v>
      </c>
      <c r="BP1522" s="136">
        <v>36007.864099999999</v>
      </c>
      <c r="BQ1522" s="136">
        <v>10347.697899999999</v>
      </c>
      <c r="BR1522" s="136">
        <v>106265.85159999999</v>
      </c>
      <c r="BS1522" s="136">
        <v>16888.876100000001</v>
      </c>
      <c r="BT1522" s="136">
        <v>2555.6165999999998</v>
      </c>
      <c r="BU1522" s="136">
        <v>25474.7693</v>
      </c>
    </row>
    <row r="1523" spans="1:73">
      <c r="A1523" s="4" t="s">
        <v>113</v>
      </c>
      <c r="B1523" s="137">
        <v>43</v>
      </c>
      <c r="C1523" s="137">
        <v>2009</v>
      </c>
      <c r="D1523" s="190">
        <v>6306019</v>
      </c>
      <c r="E1523" s="141">
        <v>2733113</v>
      </c>
      <c r="F1523" s="141">
        <v>319565</v>
      </c>
      <c r="G1523" s="191">
        <v>10.5</v>
      </c>
      <c r="H1523" s="211">
        <v>27.72485</v>
      </c>
      <c r="I1523" s="211">
        <v>16.691520000000001</v>
      </c>
      <c r="J1523" s="211">
        <v>7.2506719999999998</v>
      </c>
      <c r="K1523" s="145">
        <v>247465</v>
      </c>
      <c r="L1523" s="198">
        <v>89</v>
      </c>
      <c r="M1523" s="199">
        <v>5.7</v>
      </c>
      <c r="N1523" s="140">
        <v>218408222</v>
      </c>
      <c r="O1523" s="145">
        <v>89549</v>
      </c>
      <c r="P1523" s="145">
        <v>148837</v>
      </c>
      <c r="Q1523" s="145">
        <v>58138</v>
      </c>
      <c r="R1523" s="145">
        <v>1072055</v>
      </c>
      <c r="S1523" s="145">
        <v>490912</v>
      </c>
      <c r="T1523" s="145">
        <v>142</v>
      </c>
      <c r="U1523" s="145">
        <v>185</v>
      </c>
      <c r="V1523" s="145">
        <v>226</v>
      </c>
      <c r="W1523" s="145">
        <v>176</v>
      </c>
      <c r="X1523" s="145">
        <v>323</v>
      </c>
      <c r="Y1523" s="145">
        <v>463</v>
      </c>
      <c r="Z1523" s="145">
        <v>588</v>
      </c>
      <c r="AA1523" s="136">
        <f>ROUND((T1523+X1523)-MAX(0.3*(T1523-144-446),0),0)</f>
        <v>465</v>
      </c>
      <c r="AB1523" s="136">
        <f>ROUND((U1523+Y1523)-MAX(0.3*(U1523-144-446),0),0)</f>
        <v>648</v>
      </c>
      <c r="AC1523" s="136">
        <f>ROUND((V1523+Z1523)-MAX(0.3*(V1523-147-446),0),0)</f>
        <v>814</v>
      </c>
      <c r="AD1523" s="203">
        <v>12276.083333333334</v>
      </c>
      <c r="AE1523" s="8">
        <v>674</v>
      </c>
      <c r="AF1523" s="136">
        <v>0</v>
      </c>
      <c r="AG1523" s="136">
        <f>SUM(AE1523+AF1523)</f>
        <v>674</v>
      </c>
      <c r="AH1523" s="136">
        <f>ROUND((AG1523+W1523)-MAX(0.3*(AG1523-144-446),0),0)</f>
        <v>825</v>
      </c>
      <c r="AI1523" s="136">
        <v>1031</v>
      </c>
      <c r="AJ1523" s="197">
        <v>16.5</v>
      </c>
      <c r="AK1523" s="136">
        <v>1</v>
      </c>
      <c r="AL1523" s="136">
        <v>49</v>
      </c>
      <c r="AM1523" s="136">
        <v>50</v>
      </c>
      <c r="AN1523" s="6">
        <f>ROUND(AL1523/(AL1523+AM1523),2)</f>
        <v>0.49</v>
      </c>
      <c r="AO1523" s="136">
        <v>14</v>
      </c>
      <c r="AP1523" s="136">
        <v>19</v>
      </c>
      <c r="AQ1523" s="6">
        <f>ROUND(AO1523/(AO1523+AP1523),2)</f>
        <v>0.42</v>
      </c>
      <c r="AR1523" s="149">
        <v>7.6499999999999999E-2</v>
      </c>
      <c r="AS1523" s="149">
        <v>0.34</v>
      </c>
      <c r="AT1523" s="149">
        <v>0.4</v>
      </c>
      <c r="AU1523" s="149">
        <v>0.45</v>
      </c>
      <c r="AV1523" s="136">
        <v>457</v>
      </c>
      <c r="AW1523" s="136">
        <v>3043</v>
      </c>
      <c r="AX1523" s="136">
        <v>5028</v>
      </c>
      <c r="AY1523" s="136">
        <v>5657</v>
      </c>
      <c r="AZ1523" s="149">
        <v>7.6499999999999999E-2</v>
      </c>
      <c r="BA1523" s="149">
        <v>0.1598</v>
      </c>
      <c r="BB1523" s="149">
        <v>0.21060000000000001</v>
      </c>
      <c r="BC1523" s="149">
        <v>0.21060000000000001</v>
      </c>
      <c r="BD1523" s="147">
        <v>0</v>
      </c>
      <c r="BE1523" s="147"/>
      <c r="BF1523" s="147"/>
      <c r="BG1523" s="136">
        <v>0</v>
      </c>
      <c r="BH1523" s="3">
        <v>7.25</v>
      </c>
      <c r="BI1523" s="3">
        <v>7.25</v>
      </c>
      <c r="BJ1523" s="136">
        <v>169325</v>
      </c>
      <c r="BK1523" s="136">
        <v>14083</v>
      </c>
      <c r="BL1523" s="136">
        <v>1454</v>
      </c>
      <c r="BM1523" s="136">
        <v>153788</v>
      </c>
      <c r="BN1523" s="238">
        <v>1342675</v>
      </c>
      <c r="BO1523" s="136">
        <v>174832</v>
      </c>
      <c r="BP1523" s="136">
        <v>383914.50469999999</v>
      </c>
      <c r="BQ1523" s="136">
        <v>62384.363499999999</v>
      </c>
      <c r="BR1523" s="136">
        <v>692008.0307</v>
      </c>
      <c r="BS1523" s="136">
        <v>209680.94930000001</v>
      </c>
      <c r="BT1523" s="136">
        <v>25006.224600000001</v>
      </c>
      <c r="BU1523" s="136">
        <v>280464.22149999999</v>
      </c>
    </row>
    <row r="1524" spans="1:73">
      <c r="A1524" s="4" t="s">
        <v>114</v>
      </c>
      <c r="B1524" s="137">
        <v>44</v>
      </c>
      <c r="C1524" s="137">
        <v>2009</v>
      </c>
      <c r="D1524" s="190">
        <v>24801761</v>
      </c>
      <c r="E1524" s="141">
        <v>11008903</v>
      </c>
      <c r="F1524" s="141">
        <v>901896</v>
      </c>
      <c r="G1524" s="191">
        <v>7.6</v>
      </c>
      <c r="H1524" s="211">
        <v>34.15401</v>
      </c>
      <c r="I1524" s="211">
        <v>22.415130000000001</v>
      </c>
      <c r="J1524" s="211">
        <v>7.527088</v>
      </c>
      <c r="K1524" s="145">
        <v>1167233</v>
      </c>
      <c r="L1524" s="198">
        <v>800</v>
      </c>
      <c r="M1524" s="199">
        <v>11.1</v>
      </c>
      <c r="N1524" s="140">
        <v>910107802</v>
      </c>
      <c r="O1524" s="145">
        <v>628400</v>
      </c>
      <c r="P1524" s="145">
        <v>107277</v>
      </c>
      <c r="Q1524" s="145">
        <v>48050</v>
      </c>
      <c r="R1524" s="145">
        <v>3003156</v>
      </c>
      <c r="S1524" s="145">
        <v>1183153</v>
      </c>
      <c r="T1524" s="145">
        <v>215</v>
      </c>
      <c r="U1524" s="145">
        <v>249</v>
      </c>
      <c r="V1524" s="145">
        <v>299</v>
      </c>
      <c r="W1524" s="145">
        <v>176</v>
      </c>
      <c r="X1524" s="145">
        <v>323</v>
      </c>
      <c r="Y1524" s="145">
        <v>463</v>
      </c>
      <c r="Z1524" s="145">
        <v>588</v>
      </c>
      <c r="AA1524" s="136">
        <f>ROUND((T1524+X1524)-MAX(0.3*(T1524-144-446),0),0)</f>
        <v>538</v>
      </c>
      <c r="AB1524" s="136">
        <f>ROUND((U1524+Y1524)-MAX(0.3*(U1524-144-446),0),0)</f>
        <v>712</v>
      </c>
      <c r="AC1524" s="136">
        <f>ROUND((V1524+Z1524)-MAX(0.3*(V1524-147-446),0),0)</f>
        <v>887</v>
      </c>
      <c r="AD1524" s="203">
        <v>33842.666666666664</v>
      </c>
      <c r="AE1524" s="8">
        <v>674</v>
      </c>
      <c r="AF1524" s="136">
        <v>0</v>
      </c>
      <c r="AG1524" s="136">
        <f>SUM(AE1524+AF1524)</f>
        <v>674</v>
      </c>
      <c r="AH1524" s="136">
        <f>ROUND((AG1524+W1524)-MAX(0.3*(AG1524-144-446),0),0)</f>
        <v>825</v>
      </c>
      <c r="AI1524" s="136">
        <v>4262</v>
      </c>
      <c r="AJ1524" s="197">
        <v>17.3</v>
      </c>
      <c r="AK1524" s="136">
        <v>0</v>
      </c>
      <c r="AL1524" s="136">
        <v>74</v>
      </c>
      <c r="AM1524" s="136">
        <v>76</v>
      </c>
      <c r="AN1524" s="6">
        <f>ROUND(AL1524/(AL1524+AM1524),2)</f>
        <v>0.49</v>
      </c>
      <c r="AO1524" s="136">
        <v>12</v>
      </c>
      <c r="AP1524" s="136">
        <v>19</v>
      </c>
      <c r="AQ1524" s="6">
        <f>ROUND(AO1524/(AO1524+AP1524),2)</f>
        <v>0.39</v>
      </c>
      <c r="AR1524" s="149">
        <v>7.6499999999999999E-2</v>
      </c>
      <c r="AS1524" s="149">
        <v>0.34</v>
      </c>
      <c r="AT1524" s="149">
        <v>0.4</v>
      </c>
      <c r="AU1524" s="149">
        <v>0.45</v>
      </c>
      <c r="AV1524" s="136">
        <v>457</v>
      </c>
      <c r="AW1524" s="136">
        <v>3043</v>
      </c>
      <c r="AX1524" s="136">
        <v>5028</v>
      </c>
      <c r="AY1524" s="136">
        <v>5657</v>
      </c>
      <c r="AZ1524" s="149">
        <v>7.6499999999999999E-2</v>
      </c>
      <c r="BA1524" s="149">
        <v>0.1598</v>
      </c>
      <c r="BB1524" s="149">
        <v>0.21060000000000001</v>
      </c>
      <c r="BC1524" s="149">
        <v>0.21060000000000001</v>
      </c>
      <c r="BD1524" s="147">
        <v>0</v>
      </c>
      <c r="BE1524" s="147"/>
      <c r="BF1524" s="147"/>
      <c r="BG1524" s="136">
        <v>0</v>
      </c>
      <c r="BH1524" s="3">
        <v>7.25</v>
      </c>
      <c r="BI1524" s="3">
        <v>7.25</v>
      </c>
      <c r="BJ1524" s="136">
        <v>589929</v>
      </c>
      <c r="BK1524" s="136">
        <v>106947</v>
      </c>
      <c r="BL1524" s="136">
        <v>6653</v>
      </c>
      <c r="BM1524" s="136">
        <v>476329</v>
      </c>
      <c r="BN1524" s="238">
        <v>3678065</v>
      </c>
      <c r="BO1524" s="136">
        <v>992454</v>
      </c>
      <c r="BP1524" s="136">
        <v>2006950.8492999999</v>
      </c>
      <c r="BQ1524" s="136">
        <v>317825.70899999997</v>
      </c>
      <c r="BR1524" s="136">
        <v>3254248.5917000002</v>
      </c>
      <c r="BS1524" s="136">
        <v>1141981.3866999999</v>
      </c>
      <c r="BT1524" s="136">
        <v>135694.3265</v>
      </c>
      <c r="BU1524" s="136">
        <v>1528878.3411000001</v>
      </c>
    </row>
    <row r="1525" spans="1:73">
      <c r="A1525" s="4" t="s">
        <v>115</v>
      </c>
      <c r="B1525" s="137">
        <v>45</v>
      </c>
      <c r="C1525" s="137">
        <v>2009</v>
      </c>
      <c r="D1525" s="190">
        <v>2723421</v>
      </c>
      <c r="E1525" s="141">
        <v>1266009</v>
      </c>
      <c r="F1525" s="141">
        <v>99841</v>
      </c>
      <c r="G1525" s="191">
        <v>7.3</v>
      </c>
      <c r="H1525" s="211">
        <v>24.712679999999999</v>
      </c>
      <c r="I1525" s="211">
        <v>14.21049</v>
      </c>
      <c r="J1525" s="211">
        <v>5.112819</v>
      </c>
      <c r="K1525" s="145">
        <v>114433</v>
      </c>
      <c r="L1525" s="198">
        <v>68</v>
      </c>
      <c r="M1525" s="199">
        <v>7.5</v>
      </c>
      <c r="N1525" s="140">
        <v>86110566</v>
      </c>
      <c r="O1525" s="145">
        <v>203398</v>
      </c>
      <c r="P1525" s="145">
        <v>14971</v>
      </c>
      <c r="Q1525" s="145">
        <v>5953</v>
      </c>
      <c r="R1525" s="145">
        <v>185282</v>
      </c>
      <c r="S1525" s="145">
        <v>73706</v>
      </c>
      <c r="T1525" s="145">
        <v>399</v>
      </c>
      <c r="U1525" s="145">
        <v>498</v>
      </c>
      <c r="V1525" s="145">
        <v>583</v>
      </c>
      <c r="W1525" s="145">
        <v>176</v>
      </c>
      <c r="X1525" s="145">
        <v>323</v>
      </c>
      <c r="Y1525" s="145">
        <v>463</v>
      </c>
      <c r="Z1525" s="145">
        <v>588</v>
      </c>
      <c r="AA1525" s="136">
        <f>ROUND((T1525+X1525)-MAX(0.3*(T1525-144-446),0),0)</f>
        <v>722</v>
      </c>
      <c r="AB1525" s="136">
        <f>ROUND((U1525+Y1525)-MAX(0.3*(U1525-144-446),0),0)</f>
        <v>961</v>
      </c>
      <c r="AC1525" s="136">
        <f>ROUND((V1525+Z1525)-MAX(0.3*(V1525-147-446),0),0)</f>
        <v>1171</v>
      </c>
      <c r="AD1525" s="203">
        <v>2771.4166666666665</v>
      </c>
      <c r="AE1525" s="8">
        <v>674</v>
      </c>
      <c r="AF1525" s="136">
        <v>0</v>
      </c>
      <c r="AG1525" s="136">
        <f>SUM(AE1525+AF1525)</f>
        <v>674</v>
      </c>
      <c r="AH1525" s="136">
        <f>ROUND((AG1525+W1525)-MAX(0.3*(AG1525-144-446),0),0)</f>
        <v>825</v>
      </c>
      <c r="AI1525" s="136">
        <v>270</v>
      </c>
      <c r="AJ1525" s="197">
        <v>9.6999999999999993</v>
      </c>
      <c r="AK1525" s="136">
        <v>0</v>
      </c>
      <c r="AL1525" s="136">
        <v>22</v>
      </c>
      <c r="AM1525" s="136">
        <v>53</v>
      </c>
      <c r="AN1525" s="6">
        <f>ROUND(AL1525/(AL1525+AM1525),2)</f>
        <v>0.28999999999999998</v>
      </c>
      <c r="AO1525" s="136">
        <v>8</v>
      </c>
      <c r="AP1525" s="136">
        <v>21</v>
      </c>
      <c r="AQ1525" s="6">
        <f>ROUND(AO1525/(AO1525+AP1525),2)</f>
        <v>0.28000000000000003</v>
      </c>
      <c r="AR1525" s="149">
        <v>7.6499999999999999E-2</v>
      </c>
      <c r="AS1525" s="149">
        <v>0.34</v>
      </c>
      <c r="AT1525" s="149">
        <v>0.4</v>
      </c>
      <c r="AU1525" s="149">
        <v>0.45</v>
      </c>
      <c r="AV1525" s="136">
        <v>457</v>
      </c>
      <c r="AW1525" s="136">
        <v>3043</v>
      </c>
      <c r="AX1525" s="136">
        <v>5028</v>
      </c>
      <c r="AY1525" s="136">
        <v>5657</v>
      </c>
      <c r="AZ1525" s="149">
        <v>7.6499999999999999E-2</v>
      </c>
      <c r="BA1525" s="149">
        <v>0.1598</v>
      </c>
      <c r="BB1525" s="149">
        <v>0.21060000000000001</v>
      </c>
      <c r="BC1525" s="149">
        <v>0.21060000000000001</v>
      </c>
      <c r="BD1525" s="147">
        <v>0</v>
      </c>
      <c r="BE1525" s="147"/>
      <c r="BF1525" s="147"/>
      <c r="BG1525" s="136">
        <v>0</v>
      </c>
      <c r="BH1525" s="3">
        <v>7.25</v>
      </c>
      <c r="BI1525" s="3">
        <v>7.25</v>
      </c>
      <c r="BJ1525" s="136">
        <v>26604</v>
      </c>
      <c r="BK1525" s="136">
        <v>2455</v>
      </c>
      <c r="BL1525" s="136">
        <v>224</v>
      </c>
      <c r="BM1525" s="136">
        <v>23925</v>
      </c>
      <c r="BN1525" s="238">
        <v>295901</v>
      </c>
      <c r="BO1525" s="136">
        <v>72535</v>
      </c>
      <c r="BP1525" s="136">
        <v>110742.4708</v>
      </c>
      <c r="BQ1525" s="136">
        <v>38673.794399999999</v>
      </c>
      <c r="BR1525" s="136">
        <v>337709.57689999999</v>
      </c>
      <c r="BS1525" s="136">
        <v>43119.803200000002</v>
      </c>
      <c r="BT1525" s="136">
        <v>8546.5457000000006</v>
      </c>
      <c r="BU1525" s="136">
        <v>66482.680099999998</v>
      </c>
    </row>
    <row r="1526" spans="1:73">
      <c r="A1526" s="4" t="s">
        <v>116</v>
      </c>
      <c r="B1526" s="137">
        <v>46</v>
      </c>
      <c r="C1526" s="137">
        <v>2009</v>
      </c>
      <c r="D1526" s="190">
        <v>624817</v>
      </c>
      <c r="E1526" s="141">
        <v>336104</v>
      </c>
      <c r="F1526" s="141">
        <v>23732</v>
      </c>
      <c r="G1526" s="191">
        <v>6.6</v>
      </c>
      <c r="H1526" s="211">
        <v>23.571919999999999</v>
      </c>
      <c r="I1526" s="211">
        <v>14.9002</v>
      </c>
      <c r="J1526" s="211">
        <v>5.7948529999999998</v>
      </c>
      <c r="K1526" s="145">
        <v>25250</v>
      </c>
      <c r="L1526" s="198">
        <v>5</v>
      </c>
      <c r="M1526" s="199">
        <v>3.8</v>
      </c>
      <c r="N1526" s="140">
        <v>25130695</v>
      </c>
      <c r="O1526" s="145">
        <v>5935</v>
      </c>
      <c r="P1526" s="145">
        <v>6326</v>
      </c>
      <c r="Q1526" s="145">
        <v>2867</v>
      </c>
      <c r="R1526" s="145">
        <v>72125</v>
      </c>
      <c r="S1526" s="145">
        <v>35408</v>
      </c>
      <c r="T1526" s="145">
        <v>536</v>
      </c>
      <c r="U1526" s="145">
        <v>640</v>
      </c>
      <c r="V1526" s="145">
        <v>726</v>
      </c>
      <c r="W1526" s="145">
        <v>176</v>
      </c>
      <c r="X1526" s="145">
        <v>323</v>
      </c>
      <c r="Y1526" s="145">
        <v>463</v>
      </c>
      <c r="Z1526" s="145">
        <v>588</v>
      </c>
      <c r="AA1526" s="136">
        <f>ROUND((T1526+X1526)-MAX(0.3*(T1526-144-446),0),0)</f>
        <v>859</v>
      </c>
      <c r="AB1526" s="136">
        <f>ROUND((U1526+Y1526)-MAX(0.3*(U1526-144-446),0),0)</f>
        <v>1088</v>
      </c>
      <c r="AC1526" s="136">
        <f>ROUND((V1526+Z1526)-MAX(0.3*(V1526-147-446),0),0)</f>
        <v>1274</v>
      </c>
      <c r="AD1526" s="203">
        <v>1299</v>
      </c>
      <c r="AE1526" s="8">
        <v>674</v>
      </c>
      <c r="AF1526" s="136">
        <v>52</v>
      </c>
      <c r="AG1526" s="136">
        <f>SUM(AE1526+AF1526)</f>
        <v>726</v>
      </c>
      <c r="AH1526" s="136">
        <f>ROUND((AG1526+W1526)-MAX(0.3*(AG1526-144-446),0),0)</f>
        <v>861</v>
      </c>
      <c r="AI1526" s="136">
        <v>58</v>
      </c>
      <c r="AJ1526" s="197">
        <v>9.4</v>
      </c>
      <c r="AK1526" s="136">
        <v>0</v>
      </c>
      <c r="AL1526" s="136">
        <v>95</v>
      </c>
      <c r="AM1526" s="136">
        <v>48</v>
      </c>
      <c r="AN1526" s="6">
        <f>ROUND(AL1526/(AL1526+AM1526),2)</f>
        <v>0.66</v>
      </c>
      <c r="AO1526" s="136">
        <v>23</v>
      </c>
      <c r="AP1526" s="136">
        <v>7</v>
      </c>
      <c r="AQ1526" s="6">
        <f>ROUND(AO1526/(AO1526+AP1526),2)</f>
        <v>0.77</v>
      </c>
      <c r="AR1526" s="149">
        <v>7.6499999999999999E-2</v>
      </c>
      <c r="AS1526" s="149">
        <v>0.34</v>
      </c>
      <c r="AT1526" s="149">
        <v>0.4</v>
      </c>
      <c r="AU1526" s="149">
        <v>0.45</v>
      </c>
      <c r="AV1526" s="136">
        <v>457</v>
      </c>
      <c r="AW1526" s="136">
        <v>3043</v>
      </c>
      <c r="AX1526" s="136">
        <v>5028</v>
      </c>
      <c r="AY1526" s="136">
        <v>5657</v>
      </c>
      <c r="AZ1526" s="149">
        <v>7.6499999999999999E-2</v>
      </c>
      <c r="BA1526" s="149">
        <v>0.1598</v>
      </c>
      <c r="BB1526" s="149">
        <v>0.21060000000000001</v>
      </c>
      <c r="BC1526" s="149">
        <v>0.21060000000000001</v>
      </c>
      <c r="BD1526" s="147">
        <v>0.32</v>
      </c>
      <c r="BE1526" s="147"/>
      <c r="BF1526" s="147"/>
      <c r="BG1526" s="136">
        <v>1</v>
      </c>
      <c r="BH1526" s="3">
        <v>7.25</v>
      </c>
      <c r="BI1526" s="3">
        <v>8.06</v>
      </c>
      <c r="BJ1526" s="136">
        <v>14690</v>
      </c>
      <c r="BK1526" s="136">
        <v>1024</v>
      </c>
      <c r="BL1526" s="136">
        <v>69</v>
      </c>
      <c r="BM1526" s="136">
        <v>13597</v>
      </c>
      <c r="BN1526" s="238">
        <v>162879</v>
      </c>
      <c r="BO1526" s="136">
        <v>17496</v>
      </c>
      <c r="BP1526" s="136">
        <v>19677.940500000001</v>
      </c>
      <c r="BQ1526" s="136">
        <v>5375.8321999999998</v>
      </c>
      <c r="BR1526" s="136">
        <v>54859.403100000003</v>
      </c>
      <c r="BS1526" s="136">
        <v>12248.343199999999</v>
      </c>
      <c r="BT1526" s="136">
        <v>2721.9171999999999</v>
      </c>
      <c r="BU1526" s="136">
        <v>21409.205300000001</v>
      </c>
    </row>
    <row r="1527" spans="1:73">
      <c r="A1527" s="4" t="s">
        <v>117</v>
      </c>
      <c r="B1527" s="137">
        <v>47</v>
      </c>
      <c r="C1527" s="137">
        <v>2009</v>
      </c>
      <c r="D1527" s="190">
        <v>7925937</v>
      </c>
      <c r="E1527" s="141">
        <v>3842516</v>
      </c>
      <c r="F1527" s="141">
        <v>275655</v>
      </c>
      <c r="G1527" s="191">
        <v>6.7</v>
      </c>
      <c r="H1527" s="211">
        <v>16.165150000000001</v>
      </c>
      <c r="I1527" s="211">
        <v>10.00089</v>
      </c>
      <c r="J1527" s="211">
        <v>3.8706770000000001</v>
      </c>
      <c r="K1527" s="145">
        <v>406066</v>
      </c>
      <c r="L1527" s="198">
        <v>85</v>
      </c>
      <c r="M1527" s="199">
        <v>4.2</v>
      </c>
      <c r="N1527" s="140">
        <v>350577657</v>
      </c>
      <c r="O1527" s="145">
        <v>137221</v>
      </c>
      <c r="P1527" s="145">
        <v>72734</v>
      </c>
      <c r="Q1527" s="145">
        <v>32315</v>
      </c>
      <c r="R1527" s="145">
        <v>651725</v>
      </c>
      <c r="S1527" s="145">
        <v>295741</v>
      </c>
      <c r="T1527" s="145">
        <v>254</v>
      </c>
      <c r="U1527" s="145">
        <v>320</v>
      </c>
      <c r="V1527" s="145">
        <v>382</v>
      </c>
      <c r="W1527" s="145">
        <v>176</v>
      </c>
      <c r="X1527" s="145">
        <v>323</v>
      </c>
      <c r="Y1527" s="145">
        <v>463</v>
      </c>
      <c r="Z1527" s="145">
        <v>588</v>
      </c>
      <c r="AA1527" s="136">
        <f>ROUND((T1527+X1527)-MAX(0.3*(T1527-144-446),0),0)</f>
        <v>577</v>
      </c>
      <c r="AB1527" s="136">
        <f>ROUND((U1527+Y1527)-MAX(0.3*(U1527-144-446),0),0)</f>
        <v>783</v>
      </c>
      <c r="AC1527" s="136">
        <f>ROUND((V1527+Z1527)-MAX(0.3*(V1527-147-446),0),0)</f>
        <v>970</v>
      </c>
      <c r="AD1527" s="203">
        <v>12860.666666666666</v>
      </c>
      <c r="AE1527" s="8">
        <v>674</v>
      </c>
      <c r="AF1527" s="136">
        <v>0</v>
      </c>
      <c r="AG1527" s="136">
        <f>SUM(AE1527+AF1527)</f>
        <v>674</v>
      </c>
      <c r="AH1527" s="136">
        <f>ROUND((AG1527+W1527)-MAX(0.3*(AG1527-144-446),0),0)</f>
        <v>825</v>
      </c>
      <c r="AI1527" s="136">
        <v>831</v>
      </c>
      <c r="AJ1527" s="197">
        <v>10.7</v>
      </c>
      <c r="AK1527" s="136">
        <v>1</v>
      </c>
      <c r="AL1527" s="136">
        <v>45</v>
      </c>
      <c r="AM1527" s="136">
        <v>53</v>
      </c>
      <c r="AN1527" s="6">
        <f>ROUND(AL1527/(AL1527+AM1527),2)</f>
        <v>0.46</v>
      </c>
      <c r="AO1527" s="136">
        <v>21</v>
      </c>
      <c r="AP1527" s="136">
        <v>19</v>
      </c>
      <c r="AQ1527" s="6">
        <f>ROUND(AO1527/(AO1527+AP1527),2)</f>
        <v>0.53</v>
      </c>
      <c r="AR1527" s="149">
        <v>7.6499999999999999E-2</v>
      </c>
      <c r="AS1527" s="149">
        <v>0.34</v>
      </c>
      <c r="AT1527" s="149">
        <v>0.4</v>
      </c>
      <c r="AU1527" s="149">
        <v>0.45</v>
      </c>
      <c r="AV1527" s="136">
        <v>457</v>
      </c>
      <c r="AW1527" s="136">
        <v>3043</v>
      </c>
      <c r="AX1527" s="136">
        <v>5028</v>
      </c>
      <c r="AY1527" s="136">
        <v>5657</v>
      </c>
      <c r="AZ1527" s="149">
        <v>7.6499999999999999E-2</v>
      </c>
      <c r="BA1527" s="149">
        <v>0.1598</v>
      </c>
      <c r="BB1527" s="149">
        <v>0.21060000000000001</v>
      </c>
      <c r="BC1527" s="149">
        <v>0.21060000000000001</v>
      </c>
      <c r="BD1527" s="147">
        <v>0.2</v>
      </c>
      <c r="BE1527" s="147"/>
      <c r="BF1527" s="147"/>
      <c r="BG1527" s="136">
        <v>0</v>
      </c>
      <c r="BH1527" s="3">
        <v>7.25</v>
      </c>
      <c r="BI1527" s="3">
        <v>7.25</v>
      </c>
      <c r="BJ1527" s="136">
        <v>144278</v>
      </c>
      <c r="BK1527" s="136">
        <v>19421</v>
      </c>
      <c r="BL1527" s="136">
        <v>1153</v>
      </c>
      <c r="BM1527" s="136">
        <v>123704</v>
      </c>
      <c r="BN1527" s="238">
        <v>913205</v>
      </c>
      <c r="BO1527" s="136">
        <v>160150</v>
      </c>
      <c r="BP1527" s="136">
        <v>295835.65029999998</v>
      </c>
      <c r="BQ1527" s="136">
        <v>71937.471600000004</v>
      </c>
      <c r="BR1527" s="136">
        <v>752708.97759999998</v>
      </c>
      <c r="BS1527" s="136">
        <v>151207.91029999999</v>
      </c>
      <c r="BT1527" s="136">
        <v>23952.145199999999</v>
      </c>
      <c r="BU1527" s="136">
        <v>234395.54120000001</v>
      </c>
    </row>
    <row r="1528" spans="1:73">
      <c r="A1528" s="4" t="s">
        <v>118</v>
      </c>
      <c r="B1528" s="137">
        <v>48</v>
      </c>
      <c r="C1528" s="137">
        <v>2009</v>
      </c>
      <c r="D1528" s="190">
        <v>6667426</v>
      </c>
      <c r="E1528" s="141">
        <v>3211649</v>
      </c>
      <c r="F1528" s="141">
        <v>323551</v>
      </c>
      <c r="G1528" s="191">
        <v>9.1999999999999993</v>
      </c>
      <c r="H1528" s="211">
        <v>30.072389999999999</v>
      </c>
      <c r="I1528" s="211">
        <v>18.194279999999999</v>
      </c>
      <c r="J1528" s="211">
        <v>7.0583210000000003</v>
      </c>
      <c r="K1528" s="145">
        <v>350125</v>
      </c>
      <c r="L1528" s="198">
        <v>43</v>
      </c>
      <c r="M1528" s="199">
        <v>2.6</v>
      </c>
      <c r="N1528" s="140">
        <v>278991093</v>
      </c>
      <c r="O1528" s="145">
        <v>1971782</v>
      </c>
      <c r="P1528" s="145">
        <v>140678</v>
      </c>
      <c r="Q1528" s="145">
        <v>58536</v>
      </c>
      <c r="R1528" s="145">
        <v>761220</v>
      </c>
      <c r="S1528" s="145">
        <v>375570</v>
      </c>
      <c r="T1528" s="145">
        <v>453</v>
      </c>
      <c r="U1528" s="145">
        <v>562</v>
      </c>
      <c r="V1528" s="145">
        <v>661</v>
      </c>
      <c r="W1528" s="145">
        <v>176</v>
      </c>
      <c r="X1528" s="145">
        <v>323</v>
      </c>
      <c r="Y1528" s="145">
        <v>463</v>
      </c>
      <c r="Z1528" s="145">
        <v>588</v>
      </c>
      <c r="AA1528" s="136">
        <f>ROUND((T1528+X1528)-MAX(0.3*(T1528-144-446),0),0)</f>
        <v>776</v>
      </c>
      <c r="AB1528" s="136">
        <f>ROUND((U1528+Y1528)-MAX(0.3*(U1528-144-446),0),0)</f>
        <v>1025</v>
      </c>
      <c r="AC1528" s="136">
        <f>ROUND((V1528+Z1528)-MAX(0.3*(V1528-147-446),0),0)</f>
        <v>1229</v>
      </c>
      <c r="AD1528" s="203">
        <v>22151.333333333332</v>
      </c>
      <c r="AE1528" s="8">
        <v>674</v>
      </c>
      <c r="AF1528" s="136">
        <v>46</v>
      </c>
      <c r="AG1528" s="136">
        <f>SUM(AE1528+AF1528)</f>
        <v>720</v>
      </c>
      <c r="AH1528" s="136">
        <f>ROUND((AG1528+W1528)-MAX(0.3*(AG1528-144-446),0),0)</f>
        <v>857</v>
      </c>
      <c r="AI1528" s="136">
        <v>781</v>
      </c>
      <c r="AJ1528" s="197">
        <v>11.7</v>
      </c>
      <c r="AK1528" s="136">
        <v>1</v>
      </c>
      <c r="AL1528" s="136">
        <v>61</v>
      </c>
      <c r="AM1528" s="136">
        <v>36</v>
      </c>
      <c r="AN1528" s="6">
        <f>ROUND(AL1528/(AL1528+AM1528),2)</f>
        <v>0.63</v>
      </c>
      <c r="AO1528" s="136">
        <v>31</v>
      </c>
      <c r="AP1528" s="136">
        <v>18</v>
      </c>
      <c r="AQ1528" s="6">
        <f>ROUND(AO1528/(AO1528+AP1528),2)</f>
        <v>0.63</v>
      </c>
      <c r="AR1528" s="149">
        <v>7.6499999999999999E-2</v>
      </c>
      <c r="AS1528" s="149">
        <v>0.34</v>
      </c>
      <c r="AT1528" s="149">
        <v>0.4</v>
      </c>
      <c r="AU1528" s="149">
        <v>0.45</v>
      </c>
      <c r="AV1528" s="136">
        <v>457</v>
      </c>
      <c r="AW1528" s="136">
        <v>3043</v>
      </c>
      <c r="AX1528" s="136">
        <v>5028</v>
      </c>
      <c r="AY1528" s="136">
        <v>5657</v>
      </c>
      <c r="AZ1528" s="149">
        <v>7.6499999999999999E-2</v>
      </c>
      <c r="BA1528" s="149">
        <v>0.1598</v>
      </c>
      <c r="BB1528" s="149">
        <v>0.21060000000000001</v>
      </c>
      <c r="BC1528" s="149">
        <v>0.21060000000000001</v>
      </c>
      <c r="BD1528" s="147">
        <v>0</v>
      </c>
      <c r="BE1528" s="147"/>
      <c r="BF1528" s="147"/>
      <c r="BG1528" s="136">
        <v>0</v>
      </c>
      <c r="BH1528" s="3">
        <v>7.25</v>
      </c>
      <c r="BI1528" s="3">
        <v>8.5500000000000007</v>
      </c>
      <c r="BJ1528" s="136">
        <v>130707</v>
      </c>
      <c r="BK1528" s="136">
        <v>15929</v>
      </c>
      <c r="BL1528" s="136">
        <v>874</v>
      </c>
      <c r="BM1528" s="136">
        <v>113904</v>
      </c>
      <c r="BN1528" s="238">
        <v>1038810</v>
      </c>
      <c r="BO1528" s="136">
        <v>193387</v>
      </c>
      <c r="BP1528" s="136">
        <v>258170.26939999999</v>
      </c>
      <c r="BQ1528" s="136">
        <v>66171.904599999994</v>
      </c>
      <c r="BR1528" s="136">
        <v>532525.59030000004</v>
      </c>
      <c r="BS1528" s="136">
        <v>116265.6847</v>
      </c>
      <c r="BT1528" s="136">
        <v>25064.9349</v>
      </c>
      <c r="BU1528" s="136">
        <v>168120.10070000001</v>
      </c>
    </row>
    <row r="1529" spans="1:73">
      <c r="A1529" s="4" t="s">
        <v>119</v>
      </c>
      <c r="B1529" s="137">
        <v>49</v>
      </c>
      <c r="C1529" s="137">
        <v>2009</v>
      </c>
      <c r="D1529" s="190">
        <v>1847775</v>
      </c>
      <c r="E1529" s="141">
        <v>751165</v>
      </c>
      <c r="F1529" s="141">
        <v>62862</v>
      </c>
      <c r="G1529" s="191">
        <v>7.7</v>
      </c>
      <c r="H1529" s="211">
        <v>27.64743</v>
      </c>
      <c r="I1529" s="211">
        <v>15.78867</v>
      </c>
      <c r="J1529" s="211">
        <v>6.7759219999999996</v>
      </c>
      <c r="K1529" s="145">
        <v>62752</v>
      </c>
      <c r="L1529" s="198">
        <v>13</v>
      </c>
      <c r="M1529" s="199">
        <v>3.1</v>
      </c>
      <c r="N1529" s="140">
        <v>58042232</v>
      </c>
      <c r="O1529" s="145">
        <v>115987</v>
      </c>
      <c r="P1529" s="145">
        <v>20457</v>
      </c>
      <c r="Q1529" s="145">
        <v>9192</v>
      </c>
      <c r="R1529" s="145">
        <v>305960</v>
      </c>
      <c r="S1529" s="145">
        <v>138070</v>
      </c>
      <c r="T1529" s="145">
        <v>301</v>
      </c>
      <c r="U1529" s="145">
        <v>340</v>
      </c>
      <c r="V1529" s="145">
        <v>384</v>
      </c>
      <c r="W1529" s="145">
        <v>176</v>
      </c>
      <c r="X1529" s="145">
        <v>323</v>
      </c>
      <c r="Y1529" s="145">
        <v>463</v>
      </c>
      <c r="Z1529" s="145">
        <v>588</v>
      </c>
      <c r="AA1529" s="136">
        <f>ROUND((T1529+X1529)-MAX(0.3*(T1529-144-446),0),0)</f>
        <v>624</v>
      </c>
      <c r="AB1529" s="136">
        <f>ROUND((U1529+Y1529)-MAX(0.3*(U1529-144-446),0),0)</f>
        <v>803</v>
      </c>
      <c r="AC1529" s="136">
        <f>ROUND((V1529+Z1529)-MAX(0.3*(V1529-147-446),0),0)</f>
        <v>972</v>
      </c>
      <c r="AD1529" s="203">
        <v>4796.916666666667</v>
      </c>
      <c r="AE1529" s="8">
        <v>674</v>
      </c>
      <c r="AF1529" s="136">
        <v>0</v>
      </c>
      <c r="AG1529" s="136">
        <f>SUM(AE1529+AF1529)</f>
        <v>674</v>
      </c>
      <c r="AH1529" s="136">
        <f>ROUND((AG1529+W1529)-MAX(0.3*(AG1529-144-446),0),0)</f>
        <v>825</v>
      </c>
      <c r="AI1529" s="136">
        <v>285</v>
      </c>
      <c r="AJ1529" s="197">
        <v>15.8</v>
      </c>
      <c r="AK1529" s="136">
        <v>1</v>
      </c>
      <c r="AL1529" s="136">
        <v>71</v>
      </c>
      <c r="AM1529" s="136">
        <v>29</v>
      </c>
      <c r="AN1529" s="6">
        <f>ROUND(AL1529/(AL1529+AM1529),2)</f>
        <v>0.71</v>
      </c>
      <c r="AO1529" s="136">
        <v>26</v>
      </c>
      <c r="AP1529" s="136">
        <v>8</v>
      </c>
      <c r="AQ1529" s="6">
        <f>ROUND(AO1529/(AO1529+AP1529),2)</f>
        <v>0.76</v>
      </c>
      <c r="AR1529" s="149">
        <v>7.6499999999999999E-2</v>
      </c>
      <c r="AS1529" s="149">
        <v>0.34</v>
      </c>
      <c r="AT1529" s="149">
        <v>0.4</v>
      </c>
      <c r="AU1529" s="149">
        <v>0.45</v>
      </c>
      <c r="AV1529" s="136">
        <v>457</v>
      </c>
      <c r="AW1529" s="136">
        <v>3043</v>
      </c>
      <c r="AX1529" s="136">
        <v>5028</v>
      </c>
      <c r="AY1529" s="136">
        <v>5657</v>
      </c>
      <c r="AZ1529" s="149">
        <v>7.6499999999999999E-2</v>
      </c>
      <c r="BA1529" s="149">
        <v>0.1598</v>
      </c>
      <c r="BB1529" s="149">
        <v>0.21060000000000001</v>
      </c>
      <c r="BC1529" s="149">
        <v>0.21060000000000001</v>
      </c>
      <c r="BD1529" s="147">
        <v>0</v>
      </c>
      <c r="BE1529" s="147"/>
      <c r="BF1529" s="147"/>
      <c r="BG1529" s="136">
        <v>0</v>
      </c>
      <c r="BH1529" s="3">
        <v>7.25</v>
      </c>
      <c r="BI1529" s="3">
        <v>7.25</v>
      </c>
      <c r="BJ1529" s="136">
        <v>79847</v>
      </c>
      <c r="BK1529" s="136">
        <v>3301</v>
      </c>
      <c r="BL1529" s="136">
        <v>523</v>
      </c>
      <c r="BM1529" s="136">
        <v>76023</v>
      </c>
      <c r="BN1529" s="238">
        <v>354434</v>
      </c>
      <c r="BO1529" s="136">
        <v>53060</v>
      </c>
      <c r="BP1529" s="136">
        <v>97332.760800000004</v>
      </c>
      <c r="BQ1529" s="136">
        <v>20481.218199999999</v>
      </c>
      <c r="BR1529" s="136">
        <v>207758.48019999999</v>
      </c>
      <c r="BS1529" s="136">
        <v>56951.431499999999</v>
      </c>
      <c r="BT1529" s="136">
        <v>9161.1710999999996</v>
      </c>
      <c r="BU1529" s="136">
        <v>93142.754400000005</v>
      </c>
    </row>
    <row r="1530" spans="1:73">
      <c r="A1530" s="4" t="s">
        <v>120</v>
      </c>
      <c r="B1530" s="137">
        <v>50</v>
      </c>
      <c r="C1530" s="137">
        <v>2009</v>
      </c>
      <c r="D1530" s="190">
        <v>5669264</v>
      </c>
      <c r="E1530" s="141">
        <v>2834335</v>
      </c>
      <c r="F1530" s="141">
        <v>266013</v>
      </c>
      <c r="G1530" s="191">
        <v>8.6</v>
      </c>
      <c r="H1530" s="211">
        <v>24.206479999999999</v>
      </c>
      <c r="I1530" s="211">
        <v>14.301119999999999</v>
      </c>
      <c r="J1530" s="211">
        <v>5.2293710000000004</v>
      </c>
      <c r="K1530" s="145">
        <v>245898</v>
      </c>
      <c r="L1530" s="198">
        <v>37</v>
      </c>
      <c r="M1530" s="199">
        <v>2.7</v>
      </c>
      <c r="N1530" s="140">
        <v>215498897</v>
      </c>
      <c r="O1530" s="145">
        <v>44241</v>
      </c>
      <c r="P1530" s="145">
        <v>39449</v>
      </c>
      <c r="Q1530" s="145">
        <v>18279</v>
      </c>
      <c r="R1530" s="145">
        <v>547878</v>
      </c>
      <c r="S1530" s="145">
        <v>234874</v>
      </c>
      <c r="T1530" s="145">
        <v>628</v>
      </c>
      <c r="U1530" s="145">
        <v>628</v>
      </c>
      <c r="V1530" s="145">
        <v>628</v>
      </c>
      <c r="W1530" s="145">
        <v>176</v>
      </c>
      <c r="X1530" s="145">
        <v>323</v>
      </c>
      <c r="Y1530" s="145">
        <v>463</v>
      </c>
      <c r="Z1530" s="145">
        <v>588</v>
      </c>
      <c r="AA1530" s="136">
        <f>ROUND((T1530+X1530)-MAX(0.3*(T1530-144-446),0),0)</f>
        <v>940</v>
      </c>
      <c r="AB1530" s="136">
        <f>ROUND((U1530+Y1530)-MAX(0.3*(U1530-144-446),0),0)</f>
        <v>1080</v>
      </c>
      <c r="AC1530" s="136">
        <f>ROUND((V1530+Z1530)-MAX(0.3*(V1530-147-446),0),0)</f>
        <v>1206</v>
      </c>
      <c r="AD1530" s="203">
        <v>12248.916666666666</v>
      </c>
      <c r="AE1530" s="8">
        <v>674</v>
      </c>
      <c r="AF1530" s="136">
        <v>84</v>
      </c>
      <c r="AG1530" s="136">
        <f>SUM(AE1530+AF1530)</f>
        <v>758</v>
      </c>
      <c r="AH1530" s="136">
        <f>ROUND((AG1530+W1530)-MAX(0.3*(AG1530-144-446),0),0)</f>
        <v>884</v>
      </c>
      <c r="AI1530" s="136">
        <v>599</v>
      </c>
      <c r="AJ1530" s="197">
        <v>10.8</v>
      </c>
      <c r="AK1530" s="136">
        <v>1</v>
      </c>
      <c r="AL1530" s="136">
        <v>52</v>
      </c>
      <c r="AM1530" s="136">
        <v>46</v>
      </c>
      <c r="AN1530" s="6">
        <f>ROUND(AL1530/(AL1530+AM1530),2)</f>
        <v>0.53</v>
      </c>
      <c r="AO1530" s="136">
        <v>18</v>
      </c>
      <c r="AP1530" s="136">
        <v>15</v>
      </c>
      <c r="AQ1530" s="6">
        <f>ROUND(AO1530/(AO1530+AP1530),2)</f>
        <v>0.55000000000000004</v>
      </c>
      <c r="AR1530" s="149">
        <v>7.6499999999999999E-2</v>
      </c>
      <c r="AS1530" s="149">
        <v>0.34</v>
      </c>
      <c r="AT1530" s="149">
        <v>0.4</v>
      </c>
      <c r="AU1530" s="149">
        <v>0.45</v>
      </c>
      <c r="AV1530" s="136">
        <v>457</v>
      </c>
      <c r="AW1530" s="136">
        <v>3043</v>
      </c>
      <c r="AX1530" s="136">
        <v>5028</v>
      </c>
      <c r="AY1530" s="136">
        <v>5657</v>
      </c>
      <c r="AZ1530" s="149">
        <v>7.6499999999999999E-2</v>
      </c>
      <c r="BA1530" s="149">
        <v>0.1598</v>
      </c>
      <c r="BB1530" s="149">
        <v>0.21060000000000001</v>
      </c>
      <c r="BC1530" s="149">
        <v>0.21060000000000001</v>
      </c>
      <c r="BD1530" s="147">
        <v>0.04</v>
      </c>
      <c r="BE1530" s="147">
        <v>0.14000000000000001</v>
      </c>
      <c r="BF1530" s="147">
        <v>0.43</v>
      </c>
      <c r="BG1530" s="136">
        <v>1</v>
      </c>
      <c r="BH1530" s="3">
        <v>7.25</v>
      </c>
      <c r="BI1530" s="3">
        <v>7.25</v>
      </c>
      <c r="BJ1530" s="136">
        <v>103503</v>
      </c>
      <c r="BK1530" s="136">
        <v>7431</v>
      </c>
      <c r="BL1530" s="136">
        <v>830</v>
      </c>
      <c r="BM1530" s="136">
        <v>95242</v>
      </c>
      <c r="BN1530" s="238">
        <v>1045216</v>
      </c>
      <c r="BO1530" s="136">
        <v>127891</v>
      </c>
      <c r="BP1530" s="136">
        <v>208738.329</v>
      </c>
      <c r="BQ1530" s="136">
        <v>53151.477899999998</v>
      </c>
      <c r="BR1530" s="136">
        <v>594850.41350000002</v>
      </c>
      <c r="BS1530" s="136">
        <v>87518.266699999993</v>
      </c>
      <c r="BT1530" s="136">
        <v>14089.0355</v>
      </c>
      <c r="BU1530" s="136">
        <v>135728.15530000001</v>
      </c>
    </row>
    <row r="1531" spans="1:73">
      <c r="A1531" s="4" t="s">
        <v>121</v>
      </c>
      <c r="B1531" s="137">
        <v>51</v>
      </c>
      <c r="C1531" s="137">
        <v>2009</v>
      </c>
      <c r="D1531" s="190">
        <v>559851</v>
      </c>
      <c r="E1531" s="141">
        <v>281150</v>
      </c>
      <c r="F1531" s="141">
        <v>18970</v>
      </c>
      <c r="G1531" s="191">
        <v>6.3</v>
      </c>
      <c r="H1531" s="211">
        <v>25.468319999999999</v>
      </c>
      <c r="I1531" s="211">
        <v>12.454560000000001</v>
      </c>
      <c r="J1531" s="211">
        <v>4.3674780000000002</v>
      </c>
      <c r="K1531" s="145">
        <v>37890</v>
      </c>
      <c r="L1531" s="198">
        <v>7</v>
      </c>
      <c r="M1531" s="199">
        <v>4.9000000000000004</v>
      </c>
      <c r="N1531" s="140">
        <v>24381004</v>
      </c>
      <c r="O1531" s="145">
        <v>147394</v>
      </c>
      <c r="P1531" s="145">
        <v>577</v>
      </c>
      <c r="Q1531" s="145">
        <v>292</v>
      </c>
      <c r="R1531" s="145">
        <v>26762</v>
      </c>
      <c r="S1531" s="145">
        <v>11185</v>
      </c>
      <c r="T1531" s="145">
        <v>514</v>
      </c>
      <c r="U1531" s="145">
        <v>546</v>
      </c>
      <c r="V1531" s="145">
        <v>546</v>
      </c>
      <c r="W1531" s="145">
        <v>176</v>
      </c>
      <c r="X1531" s="145">
        <v>323</v>
      </c>
      <c r="Y1531" s="145">
        <v>463</v>
      </c>
      <c r="Z1531" s="145">
        <v>588</v>
      </c>
      <c r="AA1531" s="136">
        <f>ROUND((T1531+X1531)-MAX(0.3*(T1531-144-446),0),0)</f>
        <v>837</v>
      </c>
      <c r="AB1531" s="136">
        <f>ROUND((U1531+Y1531)-MAX(0.3*(U1531-144-446),0),0)</f>
        <v>1009</v>
      </c>
      <c r="AC1531" s="136">
        <f>ROUND((V1531+Z1531)-MAX(0.3*(V1531-147-446),0),0)</f>
        <v>1134</v>
      </c>
      <c r="AD1531" s="203">
        <v>194.91666666666666</v>
      </c>
      <c r="AE1531" s="8">
        <v>674</v>
      </c>
      <c r="AF1531" s="136">
        <v>25</v>
      </c>
      <c r="AG1531" s="136">
        <f>SUM(AE1531+AF1531)</f>
        <v>699</v>
      </c>
      <c r="AH1531" s="136">
        <f>ROUND((AG1531+W1531)-MAX(0.3*(AG1531-144-446),0),0)</f>
        <v>842</v>
      </c>
      <c r="AI1531" s="136">
        <v>50</v>
      </c>
      <c r="AJ1531" s="197">
        <v>9.1999999999999993</v>
      </c>
      <c r="AK1531" s="136">
        <v>1</v>
      </c>
      <c r="AL1531" s="136">
        <v>19</v>
      </c>
      <c r="AM1531" s="136">
        <v>41</v>
      </c>
      <c r="AN1531" s="6">
        <f>ROUND(AL1531/(AL1531+AM1531),2)</f>
        <v>0.32</v>
      </c>
      <c r="AO1531" s="136">
        <v>7</v>
      </c>
      <c r="AP1531" s="136">
        <v>23</v>
      </c>
      <c r="AQ1531" s="6">
        <f>ROUND(AO1531/(AO1531+AP1531),2)</f>
        <v>0.23</v>
      </c>
      <c r="AR1531" s="149">
        <v>7.6499999999999999E-2</v>
      </c>
      <c r="AS1531" s="149">
        <v>0.34</v>
      </c>
      <c r="AT1531" s="149">
        <v>0.4</v>
      </c>
      <c r="AU1531" s="149">
        <v>0.45</v>
      </c>
      <c r="AV1531" s="136">
        <v>457</v>
      </c>
      <c r="AW1531" s="136">
        <v>3043</v>
      </c>
      <c r="AX1531" s="136">
        <v>5028</v>
      </c>
      <c r="AY1531" s="136">
        <v>5657</v>
      </c>
      <c r="AZ1531" s="149">
        <v>7.6499999999999999E-2</v>
      </c>
      <c r="BA1531" s="149">
        <v>0.1598</v>
      </c>
      <c r="BB1531" s="149">
        <v>0.21060000000000001</v>
      </c>
      <c r="BC1531" s="149">
        <v>0.21060000000000001</v>
      </c>
      <c r="BD1531" s="147">
        <v>0</v>
      </c>
      <c r="BE1531" s="147"/>
      <c r="BF1531" s="147"/>
      <c r="BG1531" s="136">
        <v>0</v>
      </c>
      <c r="BH1531" s="3">
        <v>7.25</v>
      </c>
      <c r="BI1531" s="3">
        <v>5.15</v>
      </c>
      <c r="BJ1531" s="136">
        <v>6168</v>
      </c>
      <c r="BK1531" s="136">
        <v>343</v>
      </c>
      <c r="BL1531" s="136">
        <v>39</v>
      </c>
      <c r="BM1531" s="136">
        <v>5786</v>
      </c>
      <c r="BN1531" s="238">
        <v>66302</v>
      </c>
      <c r="BO1531" s="136">
        <v>13338</v>
      </c>
      <c r="BP1531" s="136">
        <v>16729.168000000001</v>
      </c>
      <c r="BQ1531" s="136">
        <v>6954.6314000000002</v>
      </c>
      <c r="BR1531" s="136">
        <v>56423.828399999999</v>
      </c>
      <c r="BS1531" s="136">
        <v>7559.0352000000003</v>
      </c>
      <c r="BT1531" s="136">
        <v>2028.1847</v>
      </c>
      <c r="BU1531" s="136">
        <v>14275.560299999999</v>
      </c>
    </row>
    <row r="1532" spans="1:73">
      <c r="A1532" s="4" t="s">
        <v>70</v>
      </c>
      <c r="B1532" s="137">
        <v>1</v>
      </c>
      <c r="C1532" s="137">
        <v>2010</v>
      </c>
      <c r="D1532" s="192">
        <v>4785161</v>
      </c>
      <c r="E1532" s="141">
        <v>1964559</v>
      </c>
      <c r="F1532" s="141">
        <v>231483</v>
      </c>
      <c r="G1532" s="191">
        <v>10.5</v>
      </c>
      <c r="H1532" s="211">
        <v>32.949399999999997</v>
      </c>
      <c r="I1532" s="211">
        <v>19.844550000000002</v>
      </c>
      <c r="J1532" s="211">
        <v>5.7198039999999999</v>
      </c>
      <c r="K1532" s="145">
        <v>175734</v>
      </c>
      <c r="L1532" s="198">
        <v>88</v>
      </c>
      <c r="M1532" s="199">
        <v>7.3</v>
      </c>
      <c r="N1532" s="140">
        <v>161256950</v>
      </c>
      <c r="O1532" s="145">
        <v>83219</v>
      </c>
      <c r="P1532" s="145">
        <v>51205</v>
      </c>
      <c r="Q1532" s="145">
        <v>21221</v>
      </c>
      <c r="R1532" s="145">
        <v>805095</v>
      </c>
      <c r="S1532" s="145">
        <v>344788</v>
      </c>
      <c r="T1532" s="145">
        <v>190</v>
      </c>
      <c r="U1532" s="145">
        <v>215</v>
      </c>
      <c r="V1532" s="145">
        <v>245</v>
      </c>
      <c r="W1532" s="145">
        <v>200</v>
      </c>
      <c r="X1532" s="145">
        <v>367</v>
      </c>
      <c r="Y1532" s="145">
        <v>526</v>
      </c>
      <c r="Z1532" s="145">
        <v>668</v>
      </c>
      <c r="AA1532" s="136">
        <f>ROUND((T1532+X1532)-MAX(0.3*(T1532-141-459),0),0)</f>
        <v>557</v>
      </c>
      <c r="AB1532" s="136">
        <f>ROUND((U1532+Y1532)-MAX(0.3*(U1532-141-459),0),0)</f>
        <v>741</v>
      </c>
      <c r="AC1532" s="136">
        <f>ROUND((V1532+Z1532)-MAX(0.3*(V1532-153-459),0),0)</f>
        <v>913</v>
      </c>
      <c r="AD1532" s="203">
        <v>8458.5</v>
      </c>
      <c r="AE1532" s="8">
        <v>674</v>
      </c>
      <c r="AF1532" s="136">
        <v>0</v>
      </c>
      <c r="AG1532" s="136">
        <f>SUM(AE1532+AF1532)</f>
        <v>674</v>
      </c>
      <c r="AH1532" s="8">
        <f>ROUND((AG1532+W1532)-MAX(0.3*(AG1532-141-459),0),0)</f>
        <v>852</v>
      </c>
      <c r="AI1532" s="8">
        <v>808</v>
      </c>
      <c r="AJ1532" s="205">
        <v>17.3</v>
      </c>
      <c r="AK1532" s="136">
        <v>0</v>
      </c>
      <c r="AL1532" s="136">
        <v>60</v>
      </c>
      <c r="AM1532" s="136">
        <v>45</v>
      </c>
      <c r="AN1532" s="3">
        <f>ROUND(AL1532/(AL1532+AM1532),2)</f>
        <v>0.56999999999999995</v>
      </c>
      <c r="AO1532" s="136">
        <v>21</v>
      </c>
      <c r="AP1532" s="136">
        <v>14</v>
      </c>
      <c r="AQ1532" s="3">
        <f>ROUND(AO1532/(AO1532+AP1532),2)</f>
        <v>0.6</v>
      </c>
      <c r="AR1532" s="149">
        <v>7.6499999999999999E-2</v>
      </c>
      <c r="AS1532" s="149">
        <v>0.34</v>
      </c>
      <c r="AT1532" s="149">
        <v>0.4</v>
      </c>
      <c r="AU1532" s="149">
        <v>0.45</v>
      </c>
      <c r="AV1532" s="136">
        <v>457</v>
      </c>
      <c r="AW1532" s="136">
        <v>3050</v>
      </c>
      <c r="AX1532" s="136">
        <v>5036</v>
      </c>
      <c r="AY1532" s="136">
        <v>5666</v>
      </c>
      <c r="AZ1532" s="151">
        <v>7.6499999999999999E-2</v>
      </c>
      <c r="BA1532" s="151">
        <v>0.1598</v>
      </c>
      <c r="BB1532" s="151">
        <v>0.21060000000000001</v>
      </c>
      <c r="BC1532" s="151">
        <v>0.21060000000000001</v>
      </c>
      <c r="BD1532" s="138">
        <v>0</v>
      </c>
      <c r="BE1532" s="138"/>
      <c r="BF1532" s="138"/>
      <c r="BG1532" s="136">
        <v>0</v>
      </c>
      <c r="BH1532" s="6">
        <v>7.25</v>
      </c>
      <c r="BI1532" s="6">
        <v>7.25</v>
      </c>
      <c r="BJ1532" s="136">
        <v>172220</v>
      </c>
      <c r="BK1532" s="136">
        <v>12504</v>
      </c>
      <c r="BL1532" s="136">
        <v>819</v>
      </c>
      <c r="BM1532" s="136">
        <v>158897</v>
      </c>
      <c r="BN1532" s="238">
        <v>888372</v>
      </c>
      <c r="BO1532" s="136">
        <v>145001</v>
      </c>
      <c r="BP1532" s="136">
        <v>333656.01059999998</v>
      </c>
      <c r="BQ1532" s="136">
        <v>47961.123200000002</v>
      </c>
      <c r="BR1532" s="136">
        <v>579209.27720000001</v>
      </c>
      <c r="BS1532" s="136">
        <v>171944.48180000001</v>
      </c>
      <c r="BT1532" s="136">
        <v>15671.559499999999</v>
      </c>
      <c r="BU1532" s="136">
        <v>217547.88449999999</v>
      </c>
    </row>
    <row r="1533" spans="1:73">
      <c r="A1533" s="4" t="s">
        <v>71</v>
      </c>
      <c r="B1533" s="137">
        <v>2</v>
      </c>
      <c r="C1533" s="137">
        <v>2010</v>
      </c>
      <c r="D1533" s="192">
        <v>714021</v>
      </c>
      <c r="E1533" s="141">
        <v>333416</v>
      </c>
      <c r="F1533" s="141">
        <v>28497</v>
      </c>
      <c r="G1533" s="191">
        <v>7.9</v>
      </c>
      <c r="H1533" s="211">
        <v>23.020309999999998</v>
      </c>
      <c r="I1533" s="211">
        <v>13.93707</v>
      </c>
      <c r="J1533" s="211">
        <v>4.4318270000000002</v>
      </c>
      <c r="K1533" s="145">
        <v>53251</v>
      </c>
      <c r="L1533" s="198">
        <v>15</v>
      </c>
      <c r="M1533" s="199">
        <v>7.6</v>
      </c>
      <c r="N1533" s="140">
        <v>34711427</v>
      </c>
      <c r="O1533" s="145">
        <v>18194</v>
      </c>
      <c r="P1533" s="145">
        <v>9006</v>
      </c>
      <c r="Q1533" s="145">
        <v>3305</v>
      </c>
      <c r="R1533" s="145">
        <v>76445</v>
      </c>
      <c r="S1533" s="145">
        <v>30441</v>
      </c>
      <c r="T1533" s="145">
        <v>821</v>
      </c>
      <c r="U1533" s="145">
        <v>923</v>
      </c>
      <c r="V1533" s="145">
        <v>1025</v>
      </c>
      <c r="W1533" s="145">
        <v>239</v>
      </c>
      <c r="X1533" s="145">
        <v>438</v>
      </c>
      <c r="Y1533" s="145">
        <v>627</v>
      </c>
      <c r="Z1533" s="145">
        <v>797</v>
      </c>
      <c r="AA1533" s="136">
        <f>ROUND((T1533+X1533)-MAX(0.3*(T1533-241-733),0),0)</f>
        <v>1259</v>
      </c>
      <c r="AB1533" s="136">
        <f>ROUND((U1533+Y1533)-MAX(0.3*(U1533-241-733),0),0)</f>
        <v>1550</v>
      </c>
      <c r="AC1533" s="136">
        <f>ROUND((V1533+Z1533)-MAX(0.3*(V1533-241-733),0),0)</f>
        <v>1807</v>
      </c>
      <c r="AD1533" s="203">
        <v>972.66666666666663</v>
      </c>
      <c r="AE1533" s="8">
        <v>674</v>
      </c>
      <c r="AF1533" s="136">
        <v>362</v>
      </c>
      <c r="AG1533" s="136">
        <f>SUM(AE1533+AF1533)</f>
        <v>1036</v>
      </c>
      <c r="AH1533" s="8">
        <f>ROUND((AG1533+W1533)-MAX(0.3*(AG1533-241-733),0),0)</f>
        <v>1256</v>
      </c>
      <c r="AI1533" s="8">
        <v>86</v>
      </c>
      <c r="AJ1533" s="205">
        <v>12.4</v>
      </c>
      <c r="AK1533" s="136">
        <v>0</v>
      </c>
      <c r="AL1533" s="136">
        <v>18</v>
      </c>
      <c r="AM1533" s="136">
        <v>22</v>
      </c>
      <c r="AN1533" s="3">
        <f>ROUND(AL1533/(AL1533+AM1533),2)</f>
        <v>0.45</v>
      </c>
      <c r="AO1533" s="136">
        <v>10</v>
      </c>
      <c r="AP1533" s="136">
        <v>10</v>
      </c>
      <c r="AQ1533" s="3">
        <f>ROUND(AO1533/(AO1533+AP1533),2)</f>
        <v>0.5</v>
      </c>
      <c r="AR1533" s="149">
        <v>7.6499999999999999E-2</v>
      </c>
      <c r="AS1533" s="149">
        <v>0.34</v>
      </c>
      <c r="AT1533" s="149">
        <v>0.4</v>
      </c>
      <c r="AU1533" s="149">
        <v>0.45</v>
      </c>
      <c r="AV1533" s="136">
        <v>457</v>
      </c>
      <c r="AW1533" s="136">
        <v>3050</v>
      </c>
      <c r="AX1533" s="136">
        <v>5036</v>
      </c>
      <c r="AY1533" s="136">
        <v>5666</v>
      </c>
      <c r="AZ1533" s="151">
        <v>7.6499999999999999E-2</v>
      </c>
      <c r="BA1533" s="151">
        <v>0.1598</v>
      </c>
      <c r="BB1533" s="151">
        <v>0.21060000000000001</v>
      </c>
      <c r="BC1533" s="151">
        <v>0.21060000000000001</v>
      </c>
      <c r="BD1533" s="138">
        <v>0</v>
      </c>
      <c r="BE1533" s="138"/>
      <c r="BF1533" s="138"/>
      <c r="BG1533" s="136">
        <v>0</v>
      </c>
      <c r="BH1533" s="6">
        <v>7.25</v>
      </c>
      <c r="BI1533" s="6">
        <v>7.75</v>
      </c>
      <c r="BJ1533" s="136">
        <v>12242</v>
      </c>
      <c r="BK1533" s="136">
        <v>1888</v>
      </c>
      <c r="BL1533" s="136">
        <v>94</v>
      </c>
      <c r="BM1533" s="136">
        <v>10260</v>
      </c>
      <c r="BN1533" s="238">
        <v>119921</v>
      </c>
      <c r="BO1533" s="136">
        <v>27020</v>
      </c>
      <c r="BP1533" s="136">
        <v>31264.6306</v>
      </c>
      <c r="BQ1533" s="136">
        <v>6400.8173999999999</v>
      </c>
      <c r="BR1533" s="136">
        <v>54722.761599999998</v>
      </c>
      <c r="BS1533" s="136">
        <v>12577.748600000001</v>
      </c>
      <c r="BT1533" s="136">
        <v>1956.7370000000001</v>
      </c>
      <c r="BU1533" s="136">
        <v>18667.625599999999</v>
      </c>
    </row>
    <row r="1534" spans="1:73">
      <c r="A1534" s="4" t="s">
        <v>72</v>
      </c>
      <c r="B1534" s="137">
        <v>3</v>
      </c>
      <c r="C1534" s="137">
        <v>2010</v>
      </c>
      <c r="D1534" s="192">
        <v>6408208</v>
      </c>
      <c r="E1534" s="141">
        <v>2769454</v>
      </c>
      <c r="F1534" s="141">
        <v>320251</v>
      </c>
      <c r="G1534" s="191">
        <v>10.4</v>
      </c>
      <c r="H1534" s="211">
        <v>27.692959999999999</v>
      </c>
      <c r="I1534" s="211">
        <v>15.86614</v>
      </c>
      <c r="J1534" s="211">
        <v>5.7247190000000003</v>
      </c>
      <c r="K1534" s="145">
        <v>247752</v>
      </c>
      <c r="L1534" s="198">
        <v>206</v>
      </c>
      <c r="M1534" s="199">
        <v>11.8</v>
      </c>
      <c r="N1534" s="140">
        <v>215052605</v>
      </c>
      <c r="O1534" s="145">
        <v>320195</v>
      </c>
      <c r="P1534" s="145">
        <v>70222</v>
      </c>
      <c r="Q1534" s="145">
        <v>32473</v>
      </c>
      <c r="R1534" s="145">
        <v>1018171</v>
      </c>
      <c r="S1534" s="145">
        <v>439364</v>
      </c>
      <c r="T1534" s="145">
        <v>220</v>
      </c>
      <c r="U1534" s="145">
        <v>278</v>
      </c>
      <c r="V1534" s="145">
        <v>335</v>
      </c>
      <c r="W1534" s="145">
        <v>200</v>
      </c>
      <c r="X1534" s="145">
        <v>367</v>
      </c>
      <c r="Y1534" s="145">
        <v>526</v>
      </c>
      <c r="Z1534" s="145">
        <v>668</v>
      </c>
      <c r="AA1534" s="136">
        <f>ROUND((T1534+X1534)-MAX(0.3*(T1534-141-459),0),0)</f>
        <v>587</v>
      </c>
      <c r="AB1534" s="136">
        <f>ROUND((U1534+Y1534)-MAX(0.3*(U1534-141-459),0),0)</f>
        <v>804</v>
      </c>
      <c r="AC1534" s="136">
        <f>ROUND((V1534+Z1534)-MAX(0.3*(V1534-153-459),0),0)</f>
        <v>1003</v>
      </c>
      <c r="AD1534" s="203">
        <v>16246.333333333334</v>
      </c>
      <c r="AE1534" s="8">
        <v>674</v>
      </c>
      <c r="AF1534" s="136">
        <v>0</v>
      </c>
      <c r="AG1534" s="136">
        <f>SUM(AE1534+AF1534)</f>
        <v>674</v>
      </c>
      <c r="AH1534" s="8">
        <f>ROUND((AG1534+W1534)-MAX(0.3*(AG1534-141-459),0),0)</f>
        <v>852</v>
      </c>
      <c r="AI1534" s="8">
        <v>1241</v>
      </c>
      <c r="AJ1534" s="205">
        <v>18.600000000000001</v>
      </c>
      <c r="AK1534" s="136">
        <v>0</v>
      </c>
      <c r="AL1534" s="136">
        <v>25</v>
      </c>
      <c r="AM1534" s="136">
        <v>35</v>
      </c>
      <c r="AN1534" s="3">
        <f>ROUND(AL1534/(AL1534+AM1534),2)</f>
        <v>0.42</v>
      </c>
      <c r="AO1534" s="136">
        <v>12</v>
      </c>
      <c r="AP1534" s="136">
        <v>18</v>
      </c>
      <c r="AQ1534" s="3">
        <f>ROUND(AO1534/(AO1534+AP1534),2)</f>
        <v>0.4</v>
      </c>
      <c r="AR1534" s="149">
        <v>7.6499999999999999E-2</v>
      </c>
      <c r="AS1534" s="149">
        <v>0.34</v>
      </c>
      <c r="AT1534" s="149">
        <v>0.4</v>
      </c>
      <c r="AU1534" s="149">
        <v>0.45</v>
      </c>
      <c r="AV1534" s="136">
        <v>457</v>
      </c>
      <c r="AW1534" s="136">
        <v>3050</v>
      </c>
      <c r="AX1534" s="136">
        <v>5036</v>
      </c>
      <c r="AY1534" s="136">
        <v>5666</v>
      </c>
      <c r="AZ1534" s="151">
        <v>7.6499999999999999E-2</v>
      </c>
      <c r="BA1534" s="151">
        <v>0.1598</v>
      </c>
      <c r="BB1534" s="151">
        <v>0.21060000000000001</v>
      </c>
      <c r="BC1534" s="151">
        <v>0.21060000000000001</v>
      </c>
      <c r="BD1534" s="138">
        <v>0</v>
      </c>
      <c r="BE1534" s="138"/>
      <c r="BF1534" s="138"/>
      <c r="BG1534" s="136">
        <v>0</v>
      </c>
      <c r="BH1534" s="6">
        <v>7.25</v>
      </c>
      <c r="BI1534" s="6">
        <v>7.25</v>
      </c>
      <c r="BJ1534" s="136">
        <v>109877</v>
      </c>
      <c r="BK1534" s="136">
        <v>14429</v>
      </c>
      <c r="BL1534" s="136">
        <v>891</v>
      </c>
      <c r="BM1534" s="136">
        <v>94557</v>
      </c>
      <c r="BN1534" s="238">
        <v>1344579</v>
      </c>
      <c r="BO1534" s="136">
        <v>206765</v>
      </c>
      <c r="BP1534" s="136">
        <v>424498.71519999998</v>
      </c>
      <c r="BQ1534" s="136">
        <v>61254.385499999997</v>
      </c>
      <c r="BR1534" s="136">
        <v>669299.77220000001</v>
      </c>
      <c r="BS1534" s="136">
        <v>193438.99280000001</v>
      </c>
      <c r="BT1534" s="136">
        <v>21001.035899999999</v>
      </c>
      <c r="BU1534" s="136">
        <v>253200.64720000001</v>
      </c>
    </row>
    <row r="1535" spans="1:73">
      <c r="A1535" s="4" t="s">
        <v>73</v>
      </c>
      <c r="B1535" s="137">
        <v>4</v>
      </c>
      <c r="C1535" s="137">
        <v>2010</v>
      </c>
      <c r="D1535" s="192">
        <v>2922394</v>
      </c>
      <c r="E1535" s="141">
        <v>1242496</v>
      </c>
      <c r="F1535" s="141">
        <v>110842</v>
      </c>
      <c r="G1535" s="191">
        <v>8.1999999999999993</v>
      </c>
      <c r="H1535" s="211">
        <v>31.863720000000001</v>
      </c>
      <c r="I1535" s="211">
        <v>16.633849999999999</v>
      </c>
      <c r="J1535" s="211">
        <v>5.8653009999999997</v>
      </c>
      <c r="K1535" s="145">
        <v>111355</v>
      </c>
      <c r="L1535" s="198">
        <v>43</v>
      </c>
      <c r="M1535" s="199">
        <v>5.8</v>
      </c>
      <c r="N1535" s="140">
        <v>92913782</v>
      </c>
      <c r="O1535" s="145">
        <v>41063</v>
      </c>
      <c r="P1535" s="145">
        <v>19488</v>
      </c>
      <c r="Q1535" s="145">
        <v>8547</v>
      </c>
      <c r="R1535" s="145">
        <v>466598</v>
      </c>
      <c r="S1535" s="145">
        <v>197624</v>
      </c>
      <c r="T1535" s="145">
        <v>162</v>
      </c>
      <c r="U1535" s="145">
        <v>204</v>
      </c>
      <c r="V1535" s="145">
        <v>247</v>
      </c>
      <c r="W1535" s="145">
        <v>200</v>
      </c>
      <c r="X1535" s="145">
        <v>367</v>
      </c>
      <c r="Y1535" s="145">
        <v>526</v>
      </c>
      <c r="Z1535" s="145">
        <v>668</v>
      </c>
      <c r="AA1535" s="136">
        <f>ROUND((T1535+X1535)-MAX(0.3*(T1535-141-459),0),0)</f>
        <v>529</v>
      </c>
      <c r="AB1535" s="136">
        <f>ROUND((U1535+Y1535)-MAX(0.3*(U1535-141-459),0),0)</f>
        <v>730</v>
      </c>
      <c r="AC1535" s="136">
        <f>ROUND((V1535+Z1535)-MAX(0.3*(V1535-153-459),0),0)</f>
        <v>915</v>
      </c>
      <c r="AD1535" s="203">
        <v>3246.6666666666665</v>
      </c>
      <c r="AE1535" s="8">
        <v>674</v>
      </c>
      <c r="AF1535" s="136">
        <v>0</v>
      </c>
      <c r="AG1535" s="136">
        <f>SUM(AE1535+AF1535)</f>
        <v>674</v>
      </c>
      <c r="AH1535" s="8">
        <f>ROUND((AG1535+W1535)-MAX(0.3*(AG1535-141-459),0),0)</f>
        <v>852</v>
      </c>
      <c r="AI1535" s="8">
        <v>445</v>
      </c>
      <c r="AJ1535" s="205">
        <v>15.5</v>
      </c>
      <c r="AK1535" s="136">
        <v>1</v>
      </c>
      <c r="AL1535" s="136">
        <v>71</v>
      </c>
      <c r="AM1535" s="136">
        <v>28</v>
      </c>
      <c r="AN1535" s="3">
        <f>ROUND(AL1535/(AL1535+AM1535),2)</f>
        <v>0.72</v>
      </c>
      <c r="AO1535" s="136">
        <v>27</v>
      </c>
      <c r="AP1535" s="136">
        <v>8</v>
      </c>
      <c r="AQ1535" s="3">
        <f>ROUND(AO1535/(AO1535+AP1535),2)</f>
        <v>0.77</v>
      </c>
      <c r="AR1535" s="149">
        <v>7.6499999999999999E-2</v>
      </c>
      <c r="AS1535" s="149">
        <v>0.34</v>
      </c>
      <c r="AT1535" s="149">
        <v>0.4</v>
      </c>
      <c r="AU1535" s="149">
        <v>0.45</v>
      </c>
      <c r="AV1535" s="136">
        <v>457</v>
      </c>
      <c r="AW1535" s="136">
        <v>3050</v>
      </c>
      <c r="AX1535" s="136">
        <v>5036</v>
      </c>
      <c r="AY1535" s="136">
        <v>5666</v>
      </c>
      <c r="AZ1535" s="151">
        <v>7.6499999999999999E-2</v>
      </c>
      <c r="BA1535" s="151">
        <v>0.1598</v>
      </c>
      <c r="BB1535" s="151">
        <v>0.21060000000000001</v>
      </c>
      <c r="BC1535" s="151">
        <v>0.21060000000000001</v>
      </c>
      <c r="BD1535" s="138">
        <v>0</v>
      </c>
      <c r="BE1535" s="138"/>
      <c r="BF1535" s="138"/>
      <c r="BG1535" s="136">
        <v>0</v>
      </c>
      <c r="BH1535" s="6">
        <v>7.25</v>
      </c>
      <c r="BI1535" s="6">
        <v>6.25</v>
      </c>
      <c r="BJ1535" s="136">
        <v>106745</v>
      </c>
      <c r="BK1535" s="136">
        <v>6938</v>
      </c>
      <c r="BL1535" s="136">
        <v>698</v>
      </c>
      <c r="BM1535" s="136">
        <v>99109</v>
      </c>
      <c r="BN1535" s="238">
        <v>679351</v>
      </c>
      <c r="BO1535" s="136">
        <v>98963</v>
      </c>
      <c r="BP1535" s="136">
        <v>210800.28829999999</v>
      </c>
      <c r="BQ1535" s="136">
        <v>38177.013200000001</v>
      </c>
      <c r="BR1535" s="136">
        <v>353464.22149999999</v>
      </c>
      <c r="BS1535" s="136">
        <v>118702.7047</v>
      </c>
      <c r="BT1535" s="136">
        <v>15430.3603</v>
      </c>
      <c r="BU1535" s="136">
        <v>157165.4081</v>
      </c>
    </row>
    <row r="1536" spans="1:73">
      <c r="A1536" s="4" t="s">
        <v>74</v>
      </c>
      <c r="B1536" s="137">
        <v>5</v>
      </c>
      <c r="C1536" s="137">
        <v>2010</v>
      </c>
      <c r="D1536" s="192">
        <v>37334079</v>
      </c>
      <c r="E1536" s="141">
        <v>16091945</v>
      </c>
      <c r="F1536" s="141">
        <v>2244326</v>
      </c>
      <c r="G1536" s="191">
        <v>12.2</v>
      </c>
      <c r="H1536" s="211">
        <v>29.614730000000002</v>
      </c>
      <c r="I1536" s="211">
        <v>18.561440000000001</v>
      </c>
      <c r="J1536" s="211">
        <v>5.7106680000000001</v>
      </c>
      <c r="K1536" s="145">
        <v>1953411</v>
      </c>
      <c r="L1536" s="198">
        <v>763</v>
      </c>
      <c r="M1536" s="199">
        <v>7.8</v>
      </c>
      <c r="N1536" s="140">
        <v>1617134250</v>
      </c>
      <c r="O1536" s="145">
        <v>2067143</v>
      </c>
      <c r="P1536" s="145">
        <v>1415960</v>
      </c>
      <c r="Q1536" s="145">
        <v>576150</v>
      </c>
      <c r="R1536" s="145">
        <v>3238548</v>
      </c>
      <c r="S1536" s="145">
        <v>1391359</v>
      </c>
      <c r="T1536" s="145">
        <v>561</v>
      </c>
      <c r="U1536" s="145">
        <v>694</v>
      </c>
      <c r="V1536" s="145">
        <v>828</v>
      </c>
      <c r="W1536" s="145">
        <v>200</v>
      </c>
      <c r="X1536" s="145">
        <v>367</v>
      </c>
      <c r="Y1536" s="145">
        <v>526</v>
      </c>
      <c r="Z1536" s="145">
        <v>668</v>
      </c>
      <c r="AA1536" s="136">
        <f>ROUND((T1536+X1536)-MAX(0.3*(T1536-141-459),0),0)</f>
        <v>928</v>
      </c>
      <c r="AB1536" s="136">
        <f>ROUND((U1536+Y1536)-MAX(0.3*(U1536-141-459),0),0)</f>
        <v>1192</v>
      </c>
      <c r="AC1536" s="136">
        <f>ROUND((V1536+Z1536)-MAX(0.3*(V1536-153-459),0),0)</f>
        <v>1431</v>
      </c>
      <c r="AD1536" s="203">
        <v>255361.83333333334</v>
      </c>
      <c r="AE1536" s="8">
        <v>674</v>
      </c>
      <c r="AF1536" s="136">
        <v>171</v>
      </c>
      <c r="AG1536" s="136">
        <f>SUM(AE1536+AF1536)</f>
        <v>845</v>
      </c>
      <c r="AH1536" s="8">
        <f>ROUND((AG1536+W1536)-MAX(0.3*(AG1536-141-459),0),0)</f>
        <v>972</v>
      </c>
      <c r="AI1536" s="8">
        <v>6077</v>
      </c>
      <c r="AJ1536" s="205">
        <v>16.3</v>
      </c>
      <c r="AK1536" s="136">
        <v>0</v>
      </c>
      <c r="AL1536" s="136">
        <v>49</v>
      </c>
      <c r="AM1536" s="136">
        <v>29</v>
      </c>
      <c r="AN1536" s="3">
        <f>ROUND(AL1536/(AL1536+AM1536),2)</f>
        <v>0.63</v>
      </c>
      <c r="AO1536" s="136">
        <v>25</v>
      </c>
      <c r="AP1536" s="136">
        <v>14</v>
      </c>
      <c r="AQ1536" s="3">
        <f>ROUND(AO1536/(AO1536+AP1536),2)</f>
        <v>0.64</v>
      </c>
      <c r="AR1536" s="149">
        <v>7.6499999999999999E-2</v>
      </c>
      <c r="AS1536" s="149">
        <v>0.34</v>
      </c>
      <c r="AT1536" s="149">
        <v>0.4</v>
      </c>
      <c r="AU1536" s="149">
        <v>0.45</v>
      </c>
      <c r="AV1536" s="136">
        <v>457</v>
      </c>
      <c r="AW1536" s="136">
        <v>3050</v>
      </c>
      <c r="AX1536" s="136">
        <v>5036</v>
      </c>
      <c r="AY1536" s="136">
        <v>5666</v>
      </c>
      <c r="AZ1536" s="151">
        <v>7.6499999999999999E-2</v>
      </c>
      <c r="BA1536" s="151">
        <v>0.1598</v>
      </c>
      <c r="BB1536" s="151">
        <v>0.21060000000000001</v>
      </c>
      <c r="BC1536" s="151">
        <v>0.21060000000000001</v>
      </c>
      <c r="BD1536" s="138">
        <v>0</v>
      </c>
      <c r="BE1536" s="138"/>
      <c r="BF1536" s="138"/>
      <c r="BG1536" s="136">
        <v>0</v>
      </c>
      <c r="BH1536" s="6">
        <v>7.25</v>
      </c>
      <c r="BI1536" s="6">
        <v>8</v>
      </c>
      <c r="BJ1536" s="136">
        <v>1269123</v>
      </c>
      <c r="BK1536" s="136">
        <v>359483</v>
      </c>
      <c r="BL1536" s="136">
        <v>19598</v>
      </c>
      <c r="BM1536" s="136">
        <v>890042</v>
      </c>
      <c r="BN1536" s="238">
        <v>9616787</v>
      </c>
      <c r="BO1536" s="136">
        <v>1459460</v>
      </c>
      <c r="BP1536" s="136">
        <v>2168124.1044999999</v>
      </c>
      <c r="BQ1536" s="136">
        <v>392203.5442</v>
      </c>
      <c r="BR1536" s="136">
        <v>3239901.5940999999</v>
      </c>
      <c r="BS1536" s="136">
        <v>973567.17879999999</v>
      </c>
      <c r="BT1536" s="136">
        <v>137367.00349999999</v>
      </c>
      <c r="BU1536" s="136">
        <v>1244724.4397</v>
      </c>
    </row>
    <row r="1537" spans="1:73">
      <c r="A1537" s="4" t="s">
        <v>75</v>
      </c>
      <c r="B1537" s="137">
        <v>6</v>
      </c>
      <c r="C1537" s="137">
        <v>2010</v>
      </c>
      <c r="D1537" s="192">
        <v>5048254</v>
      </c>
      <c r="E1537" s="141">
        <v>2486404</v>
      </c>
      <c r="F1537" s="141">
        <v>238013</v>
      </c>
      <c r="G1537" s="191">
        <v>8.6999999999999993</v>
      </c>
      <c r="H1537" s="211">
        <v>26.851890000000001</v>
      </c>
      <c r="I1537" s="211">
        <v>15.327030000000001</v>
      </c>
      <c r="J1537" s="211">
        <v>5.3971970000000002</v>
      </c>
      <c r="K1537" s="145">
        <v>256628</v>
      </c>
      <c r="L1537" s="198">
        <v>78</v>
      </c>
      <c r="M1537" s="199">
        <v>6</v>
      </c>
      <c r="N1537" s="140">
        <v>201569924</v>
      </c>
      <c r="O1537" s="145">
        <v>415559</v>
      </c>
      <c r="P1537" s="145">
        <v>29367</v>
      </c>
      <c r="Q1537" s="145">
        <v>11521</v>
      </c>
      <c r="R1537" s="145">
        <v>404679</v>
      </c>
      <c r="S1537" s="145">
        <v>176289</v>
      </c>
      <c r="T1537" s="145">
        <v>364</v>
      </c>
      <c r="U1537" s="145">
        <v>462</v>
      </c>
      <c r="V1537" s="145">
        <v>561</v>
      </c>
      <c r="W1537" s="145">
        <v>200</v>
      </c>
      <c r="X1537" s="145">
        <v>367</v>
      </c>
      <c r="Y1537" s="145">
        <v>526</v>
      </c>
      <c r="Z1537" s="145">
        <v>668</v>
      </c>
      <c r="AA1537" s="136">
        <f>ROUND((T1537+X1537)-MAX(0.3*(T1537-141-459),0),0)</f>
        <v>731</v>
      </c>
      <c r="AB1537" s="136">
        <f>ROUND((U1537+Y1537)-MAX(0.3*(U1537-141-459),0),0)</f>
        <v>988</v>
      </c>
      <c r="AC1537" s="136">
        <f>ROUND((V1537+Z1537)-MAX(0.3*(V1537-153-459),0),0)</f>
        <v>1229</v>
      </c>
      <c r="AD1537" s="203">
        <v>4784.75</v>
      </c>
      <c r="AE1537" s="8">
        <v>674</v>
      </c>
      <c r="AF1537" s="136">
        <v>25</v>
      </c>
      <c r="AG1537" s="136">
        <f>SUM(AE1537+AF1537)</f>
        <v>699</v>
      </c>
      <c r="AH1537" s="8">
        <f>ROUND((AG1537+W1537)-MAX(0.3*(AG1537-141-459),0),0)</f>
        <v>869</v>
      </c>
      <c r="AI1537" s="8">
        <v>617</v>
      </c>
      <c r="AJ1537" s="205">
        <v>12.2</v>
      </c>
      <c r="AK1537" s="136">
        <v>1</v>
      </c>
      <c r="AL1537" s="136">
        <v>38</v>
      </c>
      <c r="AM1537" s="136">
        <v>27</v>
      </c>
      <c r="AN1537" s="3">
        <f>ROUND(AL1537/(AL1537+AM1537),2)</f>
        <v>0.57999999999999996</v>
      </c>
      <c r="AO1537" s="136">
        <v>21</v>
      </c>
      <c r="AP1537" s="136">
        <v>14</v>
      </c>
      <c r="AQ1537" s="3">
        <f>ROUND(AO1537/(AO1537+AP1537),2)</f>
        <v>0.6</v>
      </c>
      <c r="AR1537" s="149">
        <v>7.6499999999999999E-2</v>
      </c>
      <c r="AS1537" s="149">
        <v>0.34</v>
      </c>
      <c r="AT1537" s="149">
        <v>0.4</v>
      </c>
      <c r="AU1537" s="149">
        <v>0.45</v>
      </c>
      <c r="AV1537" s="136">
        <v>457</v>
      </c>
      <c r="AW1537" s="136">
        <v>3050</v>
      </c>
      <c r="AX1537" s="136">
        <v>5036</v>
      </c>
      <c r="AY1537" s="136">
        <v>5666</v>
      </c>
      <c r="AZ1537" s="151">
        <v>7.6499999999999999E-2</v>
      </c>
      <c r="BA1537" s="151">
        <v>0.1598</v>
      </c>
      <c r="BB1537" s="151">
        <v>0.21060000000000001</v>
      </c>
      <c r="BC1537" s="151">
        <v>0.21060000000000001</v>
      </c>
      <c r="BD1537" s="138">
        <v>0</v>
      </c>
      <c r="BE1537" s="138"/>
      <c r="BF1537" s="138"/>
      <c r="BG1537" s="136">
        <v>0</v>
      </c>
      <c r="BH1537" s="6">
        <v>7.25</v>
      </c>
      <c r="BI1537" s="6">
        <v>7.24</v>
      </c>
      <c r="BJ1537" s="136">
        <v>65511</v>
      </c>
      <c r="BK1537" s="136">
        <v>9005</v>
      </c>
      <c r="BL1537" s="136">
        <v>505</v>
      </c>
      <c r="BM1537" s="136">
        <v>56001</v>
      </c>
      <c r="BN1537" s="238">
        <v>654574</v>
      </c>
      <c r="BO1537" s="136">
        <v>109643</v>
      </c>
      <c r="BP1537" s="136">
        <v>198248.6501</v>
      </c>
      <c r="BQ1537" s="136">
        <v>41339.124199999998</v>
      </c>
      <c r="BR1537" s="136">
        <v>400179.91129999998</v>
      </c>
      <c r="BS1537" s="136">
        <v>78352.749599999996</v>
      </c>
      <c r="BT1537" s="136">
        <v>13872.620999999999</v>
      </c>
      <c r="BU1537" s="136">
        <v>113505.81329999999</v>
      </c>
    </row>
    <row r="1538" spans="1:73">
      <c r="A1538" s="4" t="s">
        <v>76</v>
      </c>
      <c r="B1538" s="137">
        <v>7</v>
      </c>
      <c r="C1538" s="137">
        <v>2010</v>
      </c>
      <c r="D1538" s="192">
        <v>3579717</v>
      </c>
      <c r="E1538" s="141">
        <v>1737449</v>
      </c>
      <c r="F1538" s="141">
        <v>174263</v>
      </c>
      <c r="G1538" s="191">
        <v>9.1</v>
      </c>
      <c r="H1538" s="211">
        <v>20.583310000000001</v>
      </c>
      <c r="I1538" s="211">
        <v>13.577</v>
      </c>
      <c r="J1538" s="211">
        <v>4.0462170000000004</v>
      </c>
      <c r="K1538" s="145">
        <v>233781</v>
      </c>
      <c r="L1538" s="198">
        <v>23</v>
      </c>
      <c r="M1538" s="199">
        <v>2.7</v>
      </c>
      <c r="N1538" s="140">
        <v>222404940</v>
      </c>
      <c r="O1538" s="145">
        <v>66164</v>
      </c>
      <c r="P1538" s="145">
        <v>34413</v>
      </c>
      <c r="Q1538" s="145">
        <v>17268</v>
      </c>
      <c r="R1538" s="145">
        <v>336064</v>
      </c>
      <c r="S1538" s="145">
        <v>180463</v>
      </c>
      <c r="T1538" s="145">
        <v>457</v>
      </c>
      <c r="U1538" s="145">
        <v>560</v>
      </c>
      <c r="V1538" s="145">
        <v>659</v>
      </c>
      <c r="W1538" s="145">
        <v>200</v>
      </c>
      <c r="X1538" s="145">
        <v>367</v>
      </c>
      <c r="Y1538" s="145">
        <v>526</v>
      </c>
      <c r="Z1538" s="145">
        <v>668</v>
      </c>
      <c r="AA1538" s="136">
        <f>ROUND((T1538+X1538)-MAX(0.3*(T1538-141-459),0),0)</f>
        <v>824</v>
      </c>
      <c r="AB1538" s="136">
        <f>ROUND((U1538+Y1538)-MAX(0.3*(U1538-141-459),0),0)</f>
        <v>1086</v>
      </c>
      <c r="AC1538" s="136">
        <f>ROUND((V1538+Z1538)-MAX(0.3*(V1538-153-459),0),0)</f>
        <v>1313</v>
      </c>
      <c r="AD1538" s="203">
        <v>7160.583333333333</v>
      </c>
      <c r="AE1538" s="8">
        <v>674</v>
      </c>
      <c r="AF1538" s="136">
        <v>168</v>
      </c>
      <c r="AG1538" s="136">
        <f>SUM(AE1538+AF1538)</f>
        <v>842</v>
      </c>
      <c r="AH1538" s="8">
        <f>ROUND((AG1538+W1538)-MAX(0.3*(AG1538-141-459),0),0)</f>
        <v>969</v>
      </c>
      <c r="AI1538" s="8">
        <v>292</v>
      </c>
      <c r="AJ1538" s="205">
        <v>8.3000000000000007</v>
      </c>
      <c r="AK1538" s="136">
        <v>0</v>
      </c>
      <c r="AL1538" s="136">
        <v>114</v>
      </c>
      <c r="AM1538" s="136">
        <v>37</v>
      </c>
      <c r="AN1538" s="3">
        <f>ROUND(AL1538/(AL1538+AM1538),2)</f>
        <v>0.75</v>
      </c>
      <c r="AO1538" s="136">
        <v>24</v>
      </c>
      <c r="AP1538" s="136">
        <v>12</v>
      </c>
      <c r="AQ1538" s="3">
        <f>ROUND(AO1538/(AO1538+AP1538),2)</f>
        <v>0.67</v>
      </c>
      <c r="AR1538" s="149">
        <v>7.6499999999999999E-2</v>
      </c>
      <c r="AS1538" s="149">
        <v>0.34</v>
      </c>
      <c r="AT1538" s="149">
        <v>0.4</v>
      </c>
      <c r="AU1538" s="149">
        <v>0.45</v>
      </c>
      <c r="AV1538" s="136">
        <v>457</v>
      </c>
      <c r="AW1538" s="136">
        <v>3050</v>
      </c>
      <c r="AX1538" s="136">
        <v>5036</v>
      </c>
      <c r="AY1538" s="136">
        <v>5666</v>
      </c>
      <c r="AZ1538" s="151">
        <v>7.6499999999999999E-2</v>
      </c>
      <c r="BA1538" s="151">
        <v>0.1598</v>
      </c>
      <c r="BB1538" s="151">
        <v>0.21060000000000001</v>
      </c>
      <c r="BC1538" s="151">
        <v>0.21060000000000001</v>
      </c>
      <c r="BD1538" s="138">
        <v>0</v>
      </c>
      <c r="BE1538" s="138"/>
      <c r="BF1538" s="138"/>
      <c r="BG1538" s="136">
        <v>0</v>
      </c>
      <c r="BH1538" s="6">
        <v>7.25</v>
      </c>
      <c r="BI1538" s="6">
        <v>8.25</v>
      </c>
      <c r="BJ1538" s="136">
        <v>58229</v>
      </c>
      <c r="BK1538" s="136">
        <v>6603</v>
      </c>
      <c r="BL1538" s="136">
        <v>433</v>
      </c>
      <c r="BM1538" s="136">
        <v>51193</v>
      </c>
      <c r="BN1538" s="238">
        <v>637390</v>
      </c>
      <c r="BO1538" s="136">
        <v>58108</v>
      </c>
      <c r="BP1538" s="136">
        <v>126466.88710000001</v>
      </c>
      <c r="BQ1538" s="136">
        <v>26325.941699999999</v>
      </c>
      <c r="BR1538" s="136">
        <v>303638.739</v>
      </c>
      <c r="BS1538" s="136">
        <v>53892.483200000002</v>
      </c>
      <c r="BT1538" s="136">
        <v>6227.8777</v>
      </c>
      <c r="BU1538" s="136">
        <v>71661.272899999996</v>
      </c>
    </row>
    <row r="1539" spans="1:73">
      <c r="A1539" s="4" t="s">
        <v>77</v>
      </c>
      <c r="B1539" s="137">
        <v>8</v>
      </c>
      <c r="C1539" s="137">
        <v>2010</v>
      </c>
      <c r="D1539" s="192">
        <v>899791</v>
      </c>
      <c r="E1539" s="141">
        <v>397869</v>
      </c>
      <c r="F1539" s="141">
        <v>36550</v>
      </c>
      <c r="G1539" s="191">
        <v>8.4</v>
      </c>
      <c r="H1539" s="211">
        <v>17.994140000000002</v>
      </c>
      <c r="I1539" s="211">
        <v>11.13348</v>
      </c>
      <c r="J1539" s="211">
        <v>5.38652</v>
      </c>
      <c r="K1539" s="145">
        <v>57628</v>
      </c>
      <c r="L1539" s="198">
        <v>7</v>
      </c>
      <c r="M1539" s="199">
        <v>3.1</v>
      </c>
      <c r="N1539" s="140">
        <v>36971906</v>
      </c>
      <c r="O1539" s="145">
        <v>18688</v>
      </c>
      <c r="P1539" s="145">
        <v>14725</v>
      </c>
      <c r="Q1539" s="145">
        <v>5157</v>
      </c>
      <c r="R1539" s="145">
        <v>112513</v>
      </c>
      <c r="S1539" s="145">
        <v>50507</v>
      </c>
      <c r="T1539" s="145">
        <v>332</v>
      </c>
      <c r="U1539" s="145">
        <v>416</v>
      </c>
      <c r="V1539" s="145">
        <v>501</v>
      </c>
      <c r="W1539" s="145">
        <v>200</v>
      </c>
      <c r="X1539" s="145">
        <v>367</v>
      </c>
      <c r="Y1539" s="145">
        <v>526</v>
      </c>
      <c r="Z1539" s="145">
        <v>668</v>
      </c>
      <c r="AA1539" s="136">
        <f>ROUND((T1539+X1539)-MAX(0.3*(T1539-141-459),0),0)</f>
        <v>699</v>
      </c>
      <c r="AB1539" s="136">
        <f>ROUND((U1539+Y1539)-MAX(0.3*(U1539-141-459),0),0)</f>
        <v>942</v>
      </c>
      <c r="AC1539" s="136">
        <f>ROUND((V1539+Z1539)-MAX(0.3*(V1539-153-459),0),0)</f>
        <v>1169</v>
      </c>
      <c r="AD1539" s="203">
        <v>2720.6666666666665</v>
      </c>
      <c r="AE1539" s="8">
        <v>674</v>
      </c>
      <c r="AF1539" s="136">
        <v>0</v>
      </c>
      <c r="AG1539" s="136">
        <f>SUM(AE1539+AF1539)</f>
        <v>674</v>
      </c>
      <c r="AH1539" s="8">
        <f>ROUND((AG1539+W1539)-MAX(0.3*(AG1539-141-459),0),0)</f>
        <v>852</v>
      </c>
      <c r="AI1539" s="8">
        <v>106</v>
      </c>
      <c r="AJ1539" s="205">
        <v>12.1</v>
      </c>
      <c r="AK1539" s="136">
        <v>1</v>
      </c>
      <c r="AL1539" s="136">
        <v>24</v>
      </c>
      <c r="AM1539" s="136">
        <v>17</v>
      </c>
      <c r="AN1539" s="3">
        <f>ROUND(AL1539/(AL1539+AM1539),2)</f>
        <v>0.59</v>
      </c>
      <c r="AO1539" s="136">
        <v>15</v>
      </c>
      <c r="AP1539" s="136">
        <v>6</v>
      </c>
      <c r="AQ1539" s="3">
        <f>ROUND(AO1539/(AO1539+AP1539),2)</f>
        <v>0.71</v>
      </c>
      <c r="AR1539" s="149">
        <v>7.6499999999999999E-2</v>
      </c>
      <c r="AS1539" s="149">
        <v>0.34</v>
      </c>
      <c r="AT1539" s="149">
        <v>0.4</v>
      </c>
      <c r="AU1539" s="149">
        <v>0.45</v>
      </c>
      <c r="AV1539" s="136">
        <v>457</v>
      </c>
      <c r="AW1539" s="136">
        <v>3050</v>
      </c>
      <c r="AX1539" s="136">
        <v>5036</v>
      </c>
      <c r="AY1539" s="136">
        <v>5666</v>
      </c>
      <c r="AZ1539" s="151">
        <v>7.6499999999999999E-2</v>
      </c>
      <c r="BA1539" s="151">
        <v>0.1598</v>
      </c>
      <c r="BB1539" s="151">
        <v>0.21060000000000001</v>
      </c>
      <c r="BC1539" s="151">
        <v>0.21060000000000001</v>
      </c>
      <c r="BD1539" s="138">
        <v>0.2</v>
      </c>
      <c r="BE1539" s="138"/>
      <c r="BF1539" s="138"/>
      <c r="BG1539" s="136">
        <v>0</v>
      </c>
      <c r="BH1539" s="6">
        <v>7.25</v>
      </c>
      <c r="BI1539" s="6">
        <v>7.25</v>
      </c>
      <c r="BJ1539" s="136">
        <v>15804</v>
      </c>
      <c r="BK1539" s="136">
        <v>1283</v>
      </c>
      <c r="BL1539" s="136">
        <v>105</v>
      </c>
      <c r="BM1539" s="136">
        <v>14416</v>
      </c>
      <c r="BN1539" s="238">
        <v>192560</v>
      </c>
      <c r="BO1539" s="136">
        <v>23625</v>
      </c>
      <c r="BP1539" s="136">
        <v>46383.157500000001</v>
      </c>
      <c r="BQ1539" s="136">
        <v>6322.1598999999997</v>
      </c>
      <c r="BR1539" s="136">
        <v>91997.962400000004</v>
      </c>
      <c r="BS1539" s="136">
        <v>23748.284800000001</v>
      </c>
      <c r="BT1539" s="136">
        <v>2326.2431000000001</v>
      </c>
      <c r="BU1539" s="136">
        <v>34527.148500000003</v>
      </c>
    </row>
    <row r="1540" spans="1:73">
      <c r="A1540" s="4" t="s">
        <v>78</v>
      </c>
      <c r="B1540" s="137">
        <v>9</v>
      </c>
      <c r="C1540" s="137">
        <v>2010</v>
      </c>
      <c r="D1540" s="192">
        <v>605126</v>
      </c>
      <c r="E1540" s="141">
        <v>313508</v>
      </c>
      <c r="F1540" s="141">
        <v>32557</v>
      </c>
      <c r="G1540" s="191">
        <v>9.4</v>
      </c>
      <c r="H1540" s="211">
        <v>21.437329999999999</v>
      </c>
      <c r="I1540" s="211">
        <v>13.306190000000001</v>
      </c>
      <c r="J1540" s="211">
        <v>4.2634629999999998</v>
      </c>
      <c r="K1540" s="145">
        <v>106615</v>
      </c>
      <c r="L1540" s="198">
        <v>4</v>
      </c>
      <c r="M1540" s="199">
        <v>3.5</v>
      </c>
      <c r="N1540" s="140">
        <v>37436702</v>
      </c>
      <c r="O1540" s="145">
        <v>24525</v>
      </c>
      <c r="P1540" s="145">
        <v>19785</v>
      </c>
      <c r="Q1540" s="145">
        <v>8745</v>
      </c>
      <c r="R1540" s="145">
        <v>118493</v>
      </c>
      <c r="S1540" s="145">
        <v>66032</v>
      </c>
      <c r="T1540" s="145">
        <v>336</v>
      </c>
      <c r="U1540" s="145">
        <v>428</v>
      </c>
      <c r="V1540" s="145">
        <v>523</v>
      </c>
      <c r="W1540" s="145">
        <v>200</v>
      </c>
      <c r="X1540" s="145">
        <v>367</v>
      </c>
      <c r="Y1540" s="145">
        <v>526</v>
      </c>
      <c r="Z1540" s="145">
        <v>668</v>
      </c>
      <c r="AA1540" s="136">
        <f>ROUND((T1540+X1540)-MAX(0.3*(T1540-141-459),0),0)</f>
        <v>703</v>
      </c>
      <c r="AB1540" s="136">
        <f>ROUND((U1540+Y1540)-MAX(0.3*(U1540-141-459),0),0)</f>
        <v>954</v>
      </c>
      <c r="AC1540" s="136">
        <f>ROUND((V1540+Z1540)-MAX(0.3*(V1540-153-459),0),0)</f>
        <v>1191</v>
      </c>
      <c r="AD1540" s="203">
        <v>2212.25</v>
      </c>
      <c r="AE1540" s="8">
        <v>674</v>
      </c>
      <c r="AF1540" s="136">
        <v>0</v>
      </c>
      <c r="AG1540" s="136">
        <f>SUM(AE1540+AF1540)</f>
        <v>674</v>
      </c>
      <c r="AH1540" s="8">
        <f>ROUND((AG1540+W1540)-MAX(0.3*(AG1540-141-459),0),0)</f>
        <v>852</v>
      </c>
      <c r="AI1540" s="8">
        <v>121</v>
      </c>
      <c r="AJ1540" s="205">
        <v>19.899999999999999</v>
      </c>
      <c r="AK1540" s="136"/>
      <c r="AL1540" s="136"/>
      <c r="AM1540" s="136"/>
      <c r="AN1540" s="3"/>
      <c r="AO1540" s="136"/>
      <c r="AP1540" s="136"/>
      <c r="AQ1540" s="3"/>
      <c r="AR1540" s="149">
        <v>7.6499999999999999E-2</v>
      </c>
      <c r="AS1540" s="149">
        <v>0.34</v>
      </c>
      <c r="AT1540" s="149">
        <v>0.4</v>
      </c>
      <c r="AU1540" s="149">
        <v>0.45</v>
      </c>
      <c r="AV1540" s="136">
        <v>457</v>
      </c>
      <c r="AW1540" s="136">
        <v>3050</v>
      </c>
      <c r="AX1540" s="136">
        <v>5036</v>
      </c>
      <c r="AY1540" s="136">
        <v>5666</v>
      </c>
      <c r="AZ1540" s="151">
        <v>7.6499999999999999E-2</v>
      </c>
      <c r="BA1540" s="151">
        <v>0.1598</v>
      </c>
      <c r="BB1540" s="151">
        <v>0.21060000000000001</v>
      </c>
      <c r="BC1540" s="151">
        <v>0.21060000000000001</v>
      </c>
      <c r="BD1540" s="138">
        <v>0.4</v>
      </c>
      <c r="BE1540" s="138"/>
      <c r="BF1540" s="138"/>
      <c r="BG1540" s="136">
        <v>1</v>
      </c>
      <c r="BH1540" s="6">
        <v>7.25</v>
      </c>
      <c r="BI1540" s="6">
        <v>8.25</v>
      </c>
      <c r="BJ1540" s="136">
        <v>24371</v>
      </c>
      <c r="BK1540" s="136">
        <v>1890</v>
      </c>
      <c r="BL1540" s="136">
        <v>127</v>
      </c>
      <c r="BM1540" s="136">
        <v>22354</v>
      </c>
      <c r="BN1540" s="238">
        <v>167857</v>
      </c>
      <c r="BO1540" s="136">
        <v>16946</v>
      </c>
      <c r="BP1540" s="136">
        <v>34139.704299999998</v>
      </c>
      <c r="BQ1540" s="136">
        <v>3742.1374999999998</v>
      </c>
      <c r="BR1540" s="136">
        <v>46366.534800000001</v>
      </c>
      <c r="BS1540" s="136">
        <v>17103.779699999999</v>
      </c>
      <c r="BT1540" s="136">
        <v>1737.6261</v>
      </c>
      <c r="BU1540" s="136">
        <v>22438.091799999998</v>
      </c>
    </row>
    <row r="1541" spans="1:73">
      <c r="A1541" s="4" t="s">
        <v>80</v>
      </c>
      <c r="B1541" s="137">
        <v>10</v>
      </c>
      <c r="C1541" s="137">
        <v>2010</v>
      </c>
      <c r="D1541" s="192">
        <v>18849890</v>
      </c>
      <c r="E1541" s="141">
        <v>8193659</v>
      </c>
      <c r="F1541" s="141">
        <v>1018407</v>
      </c>
      <c r="G1541" s="191">
        <v>11.1</v>
      </c>
      <c r="H1541" s="211">
        <v>27.880669999999999</v>
      </c>
      <c r="I1541" s="211">
        <v>17.098870000000002</v>
      </c>
      <c r="J1541" s="211">
        <v>5.9348099999999997</v>
      </c>
      <c r="K1541" s="145">
        <v>728604</v>
      </c>
      <c r="L1541" s="198">
        <v>393</v>
      </c>
      <c r="M1541" s="199">
        <v>9.4</v>
      </c>
      <c r="N1541" s="140">
        <v>728063852</v>
      </c>
      <c r="O1541" s="145">
        <v>467802</v>
      </c>
      <c r="P1541" s="145">
        <v>107023</v>
      </c>
      <c r="Q1541" s="145">
        <v>58267</v>
      </c>
      <c r="R1541" s="145">
        <v>2603185</v>
      </c>
      <c r="S1541" s="145">
        <v>1370563</v>
      </c>
      <c r="T1541" s="145">
        <v>241</v>
      </c>
      <c r="U1541" s="145">
        <v>303</v>
      </c>
      <c r="V1541" s="145">
        <v>364</v>
      </c>
      <c r="W1541" s="145">
        <v>200</v>
      </c>
      <c r="X1541" s="145">
        <v>367</v>
      </c>
      <c r="Y1541" s="145">
        <v>526</v>
      </c>
      <c r="Z1541" s="145">
        <v>668</v>
      </c>
      <c r="AA1541" s="136">
        <f>ROUND((T1541+X1541)-MAX(0.3*(T1541-141-459),0),0)</f>
        <v>608</v>
      </c>
      <c r="AB1541" s="136">
        <f>ROUND((U1541+Y1541)-MAX(0.3*(U1541-141-459),0),0)</f>
        <v>829</v>
      </c>
      <c r="AC1541" s="136">
        <f>ROUND((V1541+Z1541)-MAX(0.3*(V1541-153-459),0),0)</f>
        <v>1032</v>
      </c>
      <c r="AD1541" s="203">
        <v>39728.333333333336</v>
      </c>
      <c r="AE1541" s="8">
        <v>674</v>
      </c>
      <c r="AF1541" s="136">
        <v>0</v>
      </c>
      <c r="AG1541" s="136">
        <f>SUM(AE1541+AF1541)</f>
        <v>674</v>
      </c>
      <c r="AH1541" s="8">
        <f>ROUND((AG1541+W1541)-MAX(0.3*(AG1541-141-459),0),0)</f>
        <v>852</v>
      </c>
      <c r="AI1541" s="8">
        <v>2962</v>
      </c>
      <c r="AJ1541" s="205">
        <v>16</v>
      </c>
      <c r="AK1541" s="136">
        <v>0</v>
      </c>
      <c r="AL1541" s="136">
        <v>44</v>
      </c>
      <c r="AM1541" s="136">
        <v>76</v>
      </c>
      <c r="AN1541" s="3">
        <f>ROUND(AL1541/(AL1541+AM1541),2)</f>
        <v>0.37</v>
      </c>
      <c r="AO1541" s="136">
        <v>14</v>
      </c>
      <c r="AP1541" s="136">
        <v>26</v>
      </c>
      <c r="AQ1541" s="3">
        <f>ROUND(AO1541/(AO1541+AP1541),2)</f>
        <v>0.35</v>
      </c>
      <c r="AR1541" s="149">
        <v>7.6499999999999999E-2</v>
      </c>
      <c r="AS1541" s="149">
        <v>0.34</v>
      </c>
      <c r="AT1541" s="149">
        <v>0.4</v>
      </c>
      <c r="AU1541" s="149">
        <v>0.45</v>
      </c>
      <c r="AV1541" s="136">
        <v>457</v>
      </c>
      <c r="AW1541" s="136">
        <v>3050</v>
      </c>
      <c r="AX1541" s="136">
        <v>5036</v>
      </c>
      <c r="AY1541" s="136">
        <v>5666</v>
      </c>
      <c r="AZ1541" s="151">
        <v>7.6499999999999999E-2</v>
      </c>
      <c r="BA1541" s="151">
        <v>0.1598</v>
      </c>
      <c r="BB1541" s="151">
        <v>0.21060000000000001</v>
      </c>
      <c r="BC1541" s="151">
        <v>0.21060000000000001</v>
      </c>
      <c r="BD1541" s="138">
        <v>0</v>
      </c>
      <c r="BE1541" s="138"/>
      <c r="BF1541" s="138"/>
      <c r="BG1541" s="136">
        <v>0</v>
      </c>
      <c r="BH1541" s="6">
        <v>7.25</v>
      </c>
      <c r="BI1541" s="6">
        <v>7.25</v>
      </c>
      <c r="BJ1541" s="136">
        <v>484363</v>
      </c>
      <c r="BK1541" s="136">
        <v>109256</v>
      </c>
      <c r="BL1541" s="136">
        <v>2714</v>
      </c>
      <c r="BM1541" s="136">
        <v>372393</v>
      </c>
      <c r="BN1541" s="238">
        <v>2999585</v>
      </c>
      <c r="BO1541" s="136">
        <v>509731</v>
      </c>
      <c r="BP1541" s="136">
        <v>1045814.7246</v>
      </c>
      <c r="BQ1541" s="136">
        <v>166881.32380000001</v>
      </c>
      <c r="BR1541" s="136">
        <v>1609051.1806000001</v>
      </c>
      <c r="BS1541" s="136">
        <v>487279.9351</v>
      </c>
      <c r="BT1541" s="136">
        <v>55244.799800000001</v>
      </c>
      <c r="BU1541" s="136">
        <v>644876.18359999999</v>
      </c>
    </row>
    <row r="1542" spans="1:73">
      <c r="A1542" s="4" t="s">
        <v>81</v>
      </c>
      <c r="B1542" s="137">
        <v>11</v>
      </c>
      <c r="C1542" s="137">
        <v>2010</v>
      </c>
      <c r="D1542" s="192">
        <v>9713454</v>
      </c>
      <c r="E1542" s="141">
        <v>4202052</v>
      </c>
      <c r="F1542" s="141">
        <v>494624</v>
      </c>
      <c r="G1542" s="191">
        <v>10.5</v>
      </c>
      <c r="H1542" s="211">
        <v>29.109500000000001</v>
      </c>
      <c r="I1542" s="211">
        <v>17.489529999999998</v>
      </c>
      <c r="J1542" s="211">
        <v>5.7158720000000001</v>
      </c>
      <c r="K1542" s="145">
        <v>410902</v>
      </c>
      <c r="L1542" s="198">
        <v>197</v>
      </c>
      <c r="M1542" s="199">
        <v>7.4</v>
      </c>
      <c r="N1542" s="140">
        <v>336504092</v>
      </c>
      <c r="O1542" s="145">
        <v>150985</v>
      </c>
      <c r="P1542" s="145">
        <v>37958</v>
      </c>
      <c r="Q1542" s="145">
        <v>20572</v>
      </c>
      <c r="R1542" s="145">
        <v>1591078</v>
      </c>
      <c r="S1542" s="145">
        <v>681782</v>
      </c>
      <c r="T1542" s="145">
        <v>235</v>
      </c>
      <c r="U1542" s="145">
        <v>280</v>
      </c>
      <c r="V1542" s="145">
        <v>330</v>
      </c>
      <c r="W1542" s="145">
        <v>200</v>
      </c>
      <c r="X1542" s="145">
        <v>367</v>
      </c>
      <c r="Y1542" s="145">
        <v>526</v>
      </c>
      <c r="Z1542" s="145">
        <v>668</v>
      </c>
      <c r="AA1542" s="136">
        <f>ROUND((T1542+X1542)-MAX(0.3*(T1542-141-459),0),0)</f>
        <v>602</v>
      </c>
      <c r="AB1542" s="136">
        <f>ROUND((U1542+Y1542)-MAX(0.3*(U1542-141-459),0),0)</f>
        <v>806</v>
      </c>
      <c r="AC1542" s="136">
        <f>ROUND((V1542+Z1542)-MAX(0.3*(V1542-153-459),0),0)</f>
        <v>998</v>
      </c>
      <c r="AD1542" s="203">
        <v>17082.5</v>
      </c>
      <c r="AE1542" s="8">
        <v>674</v>
      </c>
      <c r="AF1542" s="136">
        <v>0</v>
      </c>
      <c r="AG1542" s="136">
        <f>SUM(AE1542+AF1542)</f>
        <v>674</v>
      </c>
      <c r="AH1542" s="8">
        <f>ROUND((AG1542+W1542)-MAX(0.3*(AG1542-141-459),0),0)</f>
        <v>852</v>
      </c>
      <c r="AI1542" s="8">
        <v>1836</v>
      </c>
      <c r="AJ1542" s="205">
        <v>18.7</v>
      </c>
      <c r="AK1542" s="136">
        <v>0</v>
      </c>
      <c r="AL1542" s="136">
        <v>74</v>
      </c>
      <c r="AM1542" s="136">
        <v>105</v>
      </c>
      <c r="AN1542" s="3">
        <f>ROUND(AL1542/(AL1542+AM1542),2)</f>
        <v>0.41</v>
      </c>
      <c r="AO1542" s="136">
        <v>22</v>
      </c>
      <c r="AP1542" s="136">
        <v>34</v>
      </c>
      <c r="AQ1542" s="3">
        <f>ROUND(AO1542/(AO1542+AP1542),2)</f>
        <v>0.39</v>
      </c>
      <c r="AR1542" s="149">
        <v>7.6499999999999999E-2</v>
      </c>
      <c r="AS1542" s="149">
        <v>0.34</v>
      </c>
      <c r="AT1542" s="149">
        <v>0.4</v>
      </c>
      <c r="AU1542" s="149">
        <v>0.45</v>
      </c>
      <c r="AV1542" s="136">
        <v>457</v>
      </c>
      <c r="AW1542" s="136">
        <v>3050</v>
      </c>
      <c r="AX1542" s="136">
        <v>5036</v>
      </c>
      <c r="AY1542" s="136">
        <v>5666</v>
      </c>
      <c r="AZ1542" s="151">
        <v>7.6499999999999999E-2</v>
      </c>
      <c r="BA1542" s="151">
        <v>0.1598</v>
      </c>
      <c r="BB1542" s="151">
        <v>0.21060000000000001</v>
      </c>
      <c r="BC1542" s="151">
        <v>0.21060000000000001</v>
      </c>
      <c r="BD1542" s="138">
        <v>0</v>
      </c>
      <c r="BE1542" s="138"/>
      <c r="BF1542" s="138"/>
      <c r="BG1542" s="136">
        <v>0</v>
      </c>
      <c r="BH1542" s="6">
        <v>7.25</v>
      </c>
      <c r="BI1542" s="6">
        <v>5.15</v>
      </c>
      <c r="BJ1542" s="136">
        <v>228498</v>
      </c>
      <c r="BK1542" s="136">
        <v>24840</v>
      </c>
      <c r="BL1542" s="136">
        <v>1878</v>
      </c>
      <c r="BM1542" s="136">
        <v>201780</v>
      </c>
      <c r="BN1542" s="238">
        <v>1772620</v>
      </c>
      <c r="BO1542" s="136">
        <v>311993</v>
      </c>
      <c r="BP1542" s="136">
        <v>752080.5675</v>
      </c>
      <c r="BQ1542" s="136">
        <v>115792.8876</v>
      </c>
      <c r="BR1542" s="136">
        <v>1303198.4898000001</v>
      </c>
      <c r="BS1542" s="136">
        <v>434207.32939999999</v>
      </c>
      <c r="BT1542" s="136">
        <v>49672.934500000003</v>
      </c>
      <c r="BU1542" s="136">
        <v>581516.60069999995</v>
      </c>
    </row>
    <row r="1543" spans="1:73">
      <c r="A1543" s="4" t="s">
        <v>82</v>
      </c>
      <c r="B1543" s="137">
        <v>12</v>
      </c>
      <c r="C1543" s="137">
        <v>2010</v>
      </c>
      <c r="D1543" s="192">
        <v>1363980</v>
      </c>
      <c r="E1543" s="141">
        <v>602282</v>
      </c>
      <c r="F1543" s="141">
        <v>44967</v>
      </c>
      <c r="G1543" s="191">
        <v>6.9</v>
      </c>
      <c r="H1543" s="211">
        <v>25.602139999999999</v>
      </c>
      <c r="I1543" s="211">
        <v>16.49597</v>
      </c>
      <c r="J1543" s="211">
        <v>6.0503220000000004</v>
      </c>
      <c r="K1543" s="145">
        <v>67285</v>
      </c>
      <c r="L1543" s="198">
        <v>4</v>
      </c>
      <c r="M1543" s="199">
        <v>1.1000000000000001</v>
      </c>
      <c r="N1543" s="140">
        <v>56908597</v>
      </c>
      <c r="O1543" s="145">
        <v>27519</v>
      </c>
      <c r="P1543" s="145">
        <v>25400</v>
      </c>
      <c r="Q1543" s="145">
        <v>9026</v>
      </c>
      <c r="R1543" s="145">
        <v>138166</v>
      </c>
      <c r="S1543" s="145">
        <v>69402</v>
      </c>
      <c r="T1543" s="145">
        <v>486</v>
      </c>
      <c r="U1543" s="145">
        <v>610</v>
      </c>
      <c r="V1543" s="145">
        <v>736</v>
      </c>
      <c r="W1543" s="145">
        <v>314</v>
      </c>
      <c r="X1543" s="145">
        <v>575</v>
      </c>
      <c r="Y1543" s="145">
        <v>824</v>
      </c>
      <c r="Z1543" s="145">
        <v>1046</v>
      </c>
      <c r="AA1543" s="136">
        <f>ROUND((T1543+X1543)-MAX(0.3*(T1543-198-618),0),0)</f>
        <v>1061</v>
      </c>
      <c r="AB1543" s="136">
        <f>ROUND((U1543+Y1543)-MAX(0.3*(U1543-198-618),0),0)</f>
        <v>1434</v>
      </c>
      <c r="AC1543" s="136">
        <f>ROUND((V1543+Z1543)-MAX(0.3*(V1543-198-618),0),0)</f>
        <v>1782</v>
      </c>
      <c r="AD1543" s="203">
        <v>2001.0833333333333</v>
      </c>
      <c r="AE1543" s="8">
        <v>674</v>
      </c>
      <c r="AF1543" s="136">
        <v>0</v>
      </c>
      <c r="AG1543" s="136">
        <f>SUM(AE1543+AF1543)</f>
        <v>674</v>
      </c>
      <c r="AH1543" s="8">
        <f>ROUND((AG1543+W1543)-MAX(0.3*(AG1543-198-618),0),0)</f>
        <v>988</v>
      </c>
      <c r="AI1543" s="8">
        <v>152</v>
      </c>
      <c r="AJ1543" s="205">
        <v>12.1</v>
      </c>
      <c r="AK1543" s="136">
        <v>0</v>
      </c>
      <c r="AL1543" s="136">
        <v>45</v>
      </c>
      <c r="AM1543" s="136">
        <v>6</v>
      </c>
      <c r="AN1543" s="3">
        <f>ROUND(AL1543/(AL1543+AM1543),2)</f>
        <v>0.88</v>
      </c>
      <c r="AO1543" s="136">
        <v>23</v>
      </c>
      <c r="AP1543" s="136">
        <v>2</v>
      </c>
      <c r="AQ1543" s="3">
        <f>ROUND(AO1543/(AO1543+AP1543),2)</f>
        <v>0.92</v>
      </c>
      <c r="AR1543" s="149">
        <v>7.6499999999999999E-2</v>
      </c>
      <c r="AS1543" s="149">
        <v>0.34</v>
      </c>
      <c r="AT1543" s="149">
        <v>0.4</v>
      </c>
      <c r="AU1543" s="149">
        <v>0.45</v>
      </c>
      <c r="AV1543" s="136">
        <v>457</v>
      </c>
      <c r="AW1543" s="136">
        <v>3050</v>
      </c>
      <c r="AX1543" s="136">
        <v>5036</v>
      </c>
      <c r="AY1543" s="136">
        <v>5666</v>
      </c>
      <c r="AZ1543" s="151">
        <v>7.6499999999999999E-2</v>
      </c>
      <c r="BA1543" s="151">
        <v>0.1598</v>
      </c>
      <c r="BB1543" s="151">
        <v>0.21060000000000001</v>
      </c>
      <c r="BC1543" s="151">
        <v>0.21060000000000001</v>
      </c>
      <c r="BD1543" s="138">
        <v>0</v>
      </c>
      <c r="BE1543" s="138"/>
      <c r="BF1543" s="138"/>
      <c r="BG1543" s="136">
        <v>0</v>
      </c>
      <c r="BH1543" s="6">
        <v>7.25</v>
      </c>
      <c r="BI1543" s="6">
        <v>7.25</v>
      </c>
      <c r="BJ1543" s="136">
        <v>24897</v>
      </c>
      <c r="BK1543" s="136">
        <v>6090</v>
      </c>
      <c r="BL1543" s="136">
        <v>182</v>
      </c>
      <c r="BM1543" s="136">
        <v>18625</v>
      </c>
      <c r="BN1543" s="238">
        <v>256466</v>
      </c>
      <c r="BO1543" s="136">
        <v>37029</v>
      </c>
      <c r="BP1543" s="136">
        <v>49927.255400000002</v>
      </c>
      <c r="BQ1543" s="136">
        <v>14139.898499999999</v>
      </c>
      <c r="BR1543" s="136">
        <v>117352.5111</v>
      </c>
      <c r="BS1543" s="136">
        <v>20647.5789</v>
      </c>
      <c r="BT1543" s="136">
        <v>4204.2752</v>
      </c>
      <c r="BU1543" s="136">
        <v>36058.492200000001</v>
      </c>
    </row>
    <row r="1544" spans="1:73">
      <c r="A1544" s="4" t="s">
        <v>83</v>
      </c>
      <c r="B1544" s="137">
        <v>13</v>
      </c>
      <c r="C1544" s="137">
        <v>2010</v>
      </c>
      <c r="D1544" s="192">
        <v>1570986</v>
      </c>
      <c r="E1544" s="141">
        <v>692826</v>
      </c>
      <c r="F1544" s="141">
        <v>68230</v>
      </c>
      <c r="G1544" s="191">
        <v>9</v>
      </c>
      <c r="H1544" s="211">
        <v>25.253769999999999</v>
      </c>
      <c r="I1544" s="211">
        <v>15.06146</v>
      </c>
      <c r="J1544" s="211">
        <v>3.8840129999999999</v>
      </c>
      <c r="K1544" s="145">
        <v>55427</v>
      </c>
      <c r="L1544" s="198">
        <v>26</v>
      </c>
      <c r="M1544" s="199">
        <v>5.9</v>
      </c>
      <c r="N1544" s="140">
        <v>49842157</v>
      </c>
      <c r="O1544" s="145">
        <v>148297</v>
      </c>
      <c r="P1544" s="145">
        <v>2625</v>
      </c>
      <c r="Q1544" s="145">
        <v>1731</v>
      </c>
      <c r="R1544" s="145">
        <v>194033</v>
      </c>
      <c r="S1544" s="145">
        <v>78378</v>
      </c>
      <c r="T1544" s="145">
        <v>309</v>
      </c>
      <c r="U1544" s="145">
        <v>309</v>
      </c>
      <c r="V1544" s="145">
        <v>309</v>
      </c>
      <c r="W1544" s="145">
        <v>200</v>
      </c>
      <c r="X1544" s="145">
        <v>367</v>
      </c>
      <c r="Y1544" s="145">
        <v>526</v>
      </c>
      <c r="Z1544" s="145">
        <v>668</v>
      </c>
      <c r="AA1544" s="136">
        <f>ROUND((T1544+X1544)-MAX(0.3*(T1544-141-459),0),0)</f>
        <v>676</v>
      </c>
      <c r="AB1544" s="136">
        <f>ROUND((U1544+Y1544)-MAX(0.3*(U1544-141-459),0),0)</f>
        <v>835</v>
      </c>
      <c r="AC1544" s="136">
        <f>ROUND((V1544+Z1544)-MAX(0.3*(V1544-153-459),0),0)</f>
        <v>977</v>
      </c>
      <c r="AD1544" s="203">
        <v>1575.75</v>
      </c>
      <c r="AE1544" s="8">
        <v>674</v>
      </c>
      <c r="AF1544" s="136">
        <v>53</v>
      </c>
      <c r="AG1544" s="136">
        <f>SUM(AE1544+AF1544)</f>
        <v>727</v>
      </c>
      <c r="AH1544" s="8">
        <f>ROUND((AG1544+W1544)-MAX(0.3*(AG1544-141-459),0),0)</f>
        <v>889</v>
      </c>
      <c r="AI1544" s="8">
        <v>214</v>
      </c>
      <c r="AJ1544" s="205">
        <v>14</v>
      </c>
      <c r="AK1544" s="136">
        <v>0</v>
      </c>
      <c r="AL1544" s="136">
        <v>18</v>
      </c>
      <c r="AM1544" s="136">
        <v>52</v>
      </c>
      <c r="AN1544" s="3">
        <f>ROUND(AL1544/(AL1544+AM1544),2)</f>
        <v>0.26</v>
      </c>
      <c r="AO1544" s="136">
        <v>7</v>
      </c>
      <c r="AP1544" s="136">
        <v>28</v>
      </c>
      <c r="AQ1544" s="3">
        <f>ROUND(AO1544/(AO1544+AP1544),2)</f>
        <v>0.2</v>
      </c>
      <c r="AR1544" s="149">
        <v>7.6499999999999999E-2</v>
      </c>
      <c r="AS1544" s="149">
        <v>0.34</v>
      </c>
      <c r="AT1544" s="149">
        <v>0.4</v>
      </c>
      <c r="AU1544" s="149">
        <v>0.45</v>
      </c>
      <c r="AV1544" s="136">
        <v>457</v>
      </c>
      <c r="AW1544" s="136">
        <v>3050</v>
      </c>
      <c r="AX1544" s="136">
        <v>5036</v>
      </c>
      <c r="AY1544" s="136">
        <v>5666</v>
      </c>
      <c r="AZ1544" s="151">
        <v>7.6499999999999999E-2</v>
      </c>
      <c r="BA1544" s="151">
        <v>0.1598</v>
      </c>
      <c r="BB1544" s="151">
        <v>0.21060000000000001</v>
      </c>
      <c r="BC1544" s="151">
        <v>0.21060000000000001</v>
      </c>
      <c r="BD1544" s="138">
        <v>0</v>
      </c>
      <c r="BE1544" s="138"/>
      <c r="BF1544" s="138"/>
      <c r="BG1544" s="136">
        <v>0</v>
      </c>
      <c r="BH1544" s="6">
        <v>7.25</v>
      </c>
      <c r="BI1544" s="6">
        <v>7.25</v>
      </c>
      <c r="BJ1544" s="136">
        <v>27236</v>
      </c>
      <c r="BK1544" s="136">
        <v>1889</v>
      </c>
      <c r="BL1544" s="136">
        <v>206</v>
      </c>
      <c r="BM1544" s="136">
        <v>25141</v>
      </c>
      <c r="BN1544" s="238">
        <v>210471</v>
      </c>
      <c r="BO1544" s="136">
        <v>47046</v>
      </c>
      <c r="BP1544" s="136">
        <v>81755.381399999998</v>
      </c>
      <c r="BQ1544" s="136">
        <v>22171.319599999999</v>
      </c>
      <c r="BR1544" s="136">
        <v>170081.38560000001</v>
      </c>
      <c r="BS1544" s="136">
        <v>45278.923600000002</v>
      </c>
      <c r="BT1544" s="136">
        <v>8799.5787999999993</v>
      </c>
      <c r="BU1544" s="136">
        <v>70972.072400000005</v>
      </c>
    </row>
    <row r="1545" spans="1:73">
      <c r="A1545" s="4" t="s">
        <v>84</v>
      </c>
      <c r="B1545" s="137">
        <v>14</v>
      </c>
      <c r="C1545" s="137">
        <v>2010</v>
      </c>
      <c r="D1545" s="192">
        <v>12841249</v>
      </c>
      <c r="E1545" s="141">
        <v>5937047</v>
      </c>
      <c r="F1545" s="141">
        <v>688274</v>
      </c>
      <c r="G1545" s="191">
        <v>10.4</v>
      </c>
      <c r="H1545" s="211">
        <v>23.646429999999999</v>
      </c>
      <c r="I1545" s="211">
        <v>14.579280000000001</v>
      </c>
      <c r="J1545" s="211">
        <v>4.3136999999999999</v>
      </c>
      <c r="K1545" s="145">
        <v>652681</v>
      </c>
      <c r="L1545" s="198">
        <v>174</v>
      </c>
      <c r="M1545" s="199">
        <v>5.3</v>
      </c>
      <c r="N1545" s="140">
        <v>535463835</v>
      </c>
      <c r="O1545" s="145">
        <v>135723</v>
      </c>
      <c r="P1545" s="145">
        <v>62009</v>
      </c>
      <c r="Q1545" s="145">
        <v>22188</v>
      </c>
      <c r="R1545" s="145">
        <v>1645722</v>
      </c>
      <c r="S1545" s="145">
        <v>775019</v>
      </c>
      <c r="T1545" s="145">
        <v>318</v>
      </c>
      <c r="U1545" s="145">
        <v>432</v>
      </c>
      <c r="V1545" s="145">
        <v>474</v>
      </c>
      <c r="W1545" s="145">
        <v>200</v>
      </c>
      <c r="X1545" s="145">
        <v>367</v>
      </c>
      <c r="Y1545" s="145">
        <v>526</v>
      </c>
      <c r="Z1545" s="145">
        <v>668</v>
      </c>
      <c r="AA1545" s="136">
        <f>ROUND((T1545+X1545)-MAX(0.3*(T1545-141-459),0),0)</f>
        <v>685</v>
      </c>
      <c r="AB1545" s="136">
        <f>ROUND((U1545+Y1545)-MAX(0.3*(U1545-141-459),0),0)</f>
        <v>958</v>
      </c>
      <c r="AC1545" s="136">
        <f>ROUND((V1545+Z1545)-MAX(0.3*(V1545-153-459),0),0)</f>
        <v>1142</v>
      </c>
      <c r="AD1545" s="203">
        <v>14712.166666666666</v>
      </c>
      <c r="AE1545" s="8">
        <v>674</v>
      </c>
      <c r="AF1545" s="136">
        <v>0</v>
      </c>
      <c r="AG1545" s="136">
        <f>SUM(AE1545+AF1545)</f>
        <v>674</v>
      </c>
      <c r="AH1545" s="8">
        <f>ROUND((AG1545+W1545)-MAX(0.3*(AG1545-141-459),0),0)</f>
        <v>852</v>
      </c>
      <c r="AI1545" s="8">
        <v>1817</v>
      </c>
      <c r="AJ1545" s="205">
        <v>14.1</v>
      </c>
      <c r="AK1545" s="136">
        <v>1</v>
      </c>
      <c r="AL1545" s="136">
        <v>70</v>
      </c>
      <c r="AM1545" s="136">
        <v>48</v>
      </c>
      <c r="AN1545" s="3">
        <f>ROUND(AL1545/(AL1545+AM1545),2)</f>
        <v>0.59</v>
      </c>
      <c r="AO1545" s="136">
        <v>37</v>
      </c>
      <c r="AP1545" s="136">
        <v>22</v>
      </c>
      <c r="AQ1545" s="3">
        <f>ROUND(AO1545/(AO1545+AP1545),2)</f>
        <v>0.63</v>
      </c>
      <c r="AR1545" s="149">
        <v>7.6499999999999999E-2</v>
      </c>
      <c r="AS1545" s="149">
        <v>0.34</v>
      </c>
      <c r="AT1545" s="149">
        <v>0.4</v>
      </c>
      <c r="AU1545" s="149">
        <v>0.45</v>
      </c>
      <c r="AV1545" s="136">
        <v>457</v>
      </c>
      <c r="AW1545" s="136">
        <v>3050</v>
      </c>
      <c r="AX1545" s="136">
        <v>5036</v>
      </c>
      <c r="AY1545" s="136">
        <v>5666</v>
      </c>
      <c r="AZ1545" s="151">
        <v>7.6499999999999999E-2</v>
      </c>
      <c r="BA1545" s="151">
        <v>0.1598</v>
      </c>
      <c r="BB1545" s="151">
        <v>0.21060000000000001</v>
      </c>
      <c r="BC1545" s="151">
        <v>0.21060000000000001</v>
      </c>
      <c r="BD1545" s="138">
        <v>0.05</v>
      </c>
      <c r="BE1545" s="138"/>
      <c r="BF1545" s="138"/>
      <c r="BG1545" s="136">
        <v>1</v>
      </c>
      <c r="BH1545" s="6">
        <v>7.25</v>
      </c>
      <c r="BI1545" s="6">
        <v>8</v>
      </c>
      <c r="BJ1545" s="136">
        <v>273279</v>
      </c>
      <c r="BK1545" s="136">
        <v>30432</v>
      </c>
      <c r="BL1545" s="136">
        <v>2362</v>
      </c>
      <c r="BM1545" s="136">
        <v>240485</v>
      </c>
      <c r="BN1545" s="238">
        <v>2720867</v>
      </c>
      <c r="BO1545" s="136">
        <v>307278</v>
      </c>
      <c r="BP1545" s="136">
        <v>688683.4118</v>
      </c>
      <c r="BQ1545" s="136">
        <v>90759.673599999995</v>
      </c>
      <c r="BR1545" s="136">
        <v>1167580.0072000001</v>
      </c>
      <c r="BS1545" s="136">
        <v>275770.06319999998</v>
      </c>
      <c r="BT1545" s="136">
        <v>21911.566800000001</v>
      </c>
      <c r="BU1545" s="136">
        <v>336674.81719999999</v>
      </c>
    </row>
    <row r="1546" spans="1:73">
      <c r="A1546" s="4" t="s">
        <v>85</v>
      </c>
      <c r="B1546" s="137">
        <v>15</v>
      </c>
      <c r="C1546" s="137">
        <v>2010</v>
      </c>
      <c r="D1546" s="192">
        <v>6490590</v>
      </c>
      <c r="E1546" s="141">
        <v>2845608</v>
      </c>
      <c r="F1546" s="141">
        <v>329584</v>
      </c>
      <c r="G1546" s="191">
        <v>10.4</v>
      </c>
      <c r="H1546" s="211">
        <v>21.403549999999999</v>
      </c>
      <c r="I1546" s="211">
        <v>12.36481</v>
      </c>
      <c r="J1546" s="211">
        <v>4.9109780000000001</v>
      </c>
      <c r="K1546" s="145">
        <v>283289</v>
      </c>
      <c r="L1546" s="198">
        <v>68</v>
      </c>
      <c r="M1546" s="199">
        <v>3.9</v>
      </c>
      <c r="N1546" s="140">
        <v>227692069</v>
      </c>
      <c r="O1546" s="145">
        <v>46294</v>
      </c>
      <c r="P1546" s="145">
        <v>89488</v>
      </c>
      <c r="Q1546" s="145">
        <v>36214</v>
      </c>
      <c r="R1546" s="145">
        <v>813403</v>
      </c>
      <c r="S1546" s="145">
        <v>347835</v>
      </c>
      <c r="T1546" s="145">
        <v>229.5</v>
      </c>
      <c r="U1546" s="145">
        <v>288</v>
      </c>
      <c r="V1546" s="145">
        <v>346.5</v>
      </c>
      <c r="W1546" s="145">
        <v>200</v>
      </c>
      <c r="X1546" s="145">
        <v>367</v>
      </c>
      <c r="Y1546" s="145">
        <v>526</v>
      </c>
      <c r="Z1546" s="145">
        <v>668</v>
      </c>
      <c r="AA1546" s="136">
        <f>ROUND((T1546+X1546)-MAX(0.3*(T1546-141-459),0),0)</f>
        <v>597</v>
      </c>
      <c r="AB1546" s="136">
        <f>ROUND((U1546+Y1546)-MAX(0.3*(U1546-141-459),0),0)</f>
        <v>814</v>
      </c>
      <c r="AC1546" s="136">
        <f>ROUND((V1546+Z1546)-MAX(0.3*(V1546-153-459),0),0)</f>
        <v>1015</v>
      </c>
      <c r="AD1546" s="203">
        <v>10004.333333333334</v>
      </c>
      <c r="AE1546" s="8">
        <v>674</v>
      </c>
      <c r="AF1546" s="136">
        <v>0</v>
      </c>
      <c r="AG1546" s="136">
        <f>SUM(AE1546+AF1546)</f>
        <v>674</v>
      </c>
      <c r="AH1546" s="8">
        <f>ROUND((AG1546+W1546)-MAX(0.3*(AG1546-141-459),0),0)</f>
        <v>852</v>
      </c>
      <c r="AI1546" s="8">
        <v>1035</v>
      </c>
      <c r="AJ1546" s="205">
        <v>16.3</v>
      </c>
      <c r="AK1546" s="136">
        <v>0</v>
      </c>
      <c r="AL1546" s="136">
        <v>52</v>
      </c>
      <c r="AM1546" s="136">
        <v>48</v>
      </c>
      <c r="AN1546" s="3">
        <f>ROUND(AL1546/(AL1546+AM1546),2)</f>
        <v>0.52</v>
      </c>
      <c r="AO1546" s="136">
        <v>17</v>
      </c>
      <c r="AP1546" s="136">
        <v>33</v>
      </c>
      <c r="AQ1546" s="3">
        <f>ROUND(AO1546/(AO1546+AP1546),2)</f>
        <v>0.34</v>
      </c>
      <c r="AR1546" s="149">
        <v>7.6499999999999999E-2</v>
      </c>
      <c r="AS1546" s="149">
        <v>0.34</v>
      </c>
      <c r="AT1546" s="149">
        <v>0.4</v>
      </c>
      <c r="AU1546" s="149">
        <v>0.45</v>
      </c>
      <c r="AV1546" s="136">
        <v>457</v>
      </c>
      <c r="AW1546" s="136">
        <v>3050</v>
      </c>
      <c r="AX1546" s="136">
        <v>5036</v>
      </c>
      <c r="AY1546" s="136">
        <v>5666</v>
      </c>
      <c r="AZ1546" s="151">
        <v>7.6499999999999999E-2</v>
      </c>
      <c r="BA1546" s="151">
        <v>0.1598</v>
      </c>
      <c r="BB1546" s="151">
        <v>0.21060000000000001</v>
      </c>
      <c r="BC1546" s="151">
        <v>0.21060000000000001</v>
      </c>
      <c r="BD1546" s="138">
        <v>0.09</v>
      </c>
      <c r="BE1546" s="138"/>
      <c r="BF1546" s="138"/>
      <c r="BG1546" s="136">
        <v>1</v>
      </c>
      <c r="BH1546" s="6">
        <v>7.25</v>
      </c>
      <c r="BI1546" s="6">
        <v>7.25</v>
      </c>
      <c r="BJ1546" s="136">
        <v>118030</v>
      </c>
      <c r="BK1546" s="136">
        <v>5507</v>
      </c>
      <c r="BL1546" s="136">
        <v>870</v>
      </c>
      <c r="BM1546" s="136">
        <v>111653</v>
      </c>
      <c r="BN1546" s="238">
        <v>1110786</v>
      </c>
      <c r="BO1546" s="136">
        <v>174119</v>
      </c>
      <c r="BP1546" s="136">
        <v>359586.6777</v>
      </c>
      <c r="BQ1546" s="136">
        <v>78701.500799999994</v>
      </c>
      <c r="BR1546" s="136">
        <v>807785.92830000003</v>
      </c>
      <c r="BS1546" s="136">
        <v>168599.07769999999</v>
      </c>
      <c r="BT1546" s="136">
        <v>21753.4984</v>
      </c>
      <c r="BU1546" s="136">
        <v>228866.35500000001</v>
      </c>
    </row>
    <row r="1547" spans="1:73">
      <c r="A1547" s="4" t="s">
        <v>86</v>
      </c>
      <c r="B1547" s="137">
        <v>16</v>
      </c>
      <c r="C1547" s="137">
        <v>2010</v>
      </c>
      <c r="D1547" s="192">
        <v>3050694</v>
      </c>
      <c r="E1547" s="141">
        <v>1577447</v>
      </c>
      <c r="F1547" s="141">
        <v>100834</v>
      </c>
      <c r="G1547" s="191">
        <v>6</v>
      </c>
      <c r="H1547" s="211">
        <v>23.61392</v>
      </c>
      <c r="I1547" s="211">
        <v>13.92769</v>
      </c>
      <c r="J1547" s="211">
        <v>4.1727920000000003</v>
      </c>
      <c r="K1547" s="145">
        <v>141814</v>
      </c>
      <c r="L1547" s="198">
        <v>41</v>
      </c>
      <c r="M1547" s="199">
        <v>5.4</v>
      </c>
      <c r="N1547" s="140">
        <v>115762598</v>
      </c>
      <c r="O1547" s="145">
        <v>15818</v>
      </c>
      <c r="P1547" s="145">
        <v>45824</v>
      </c>
      <c r="Q1547" s="145">
        <v>17925</v>
      </c>
      <c r="R1547" s="145">
        <v>340304</v>
      </c>
      <c r="S1547" s="145">
        <v>156529</v>
      </c>
      <c r="T1547" s="145">
        <v>361</v>
      </c>
      <c r="U1547" s="145">
        <v>426</v>
      </c>
      <c r="V1547" s="145">
        <v>495</v>
      </c>
      <c r="W1547" s="145">
        <v>200</v>
      </c>
      <c r="X1547" s="145">
        <v>367</v>
      </c>
      <c r="Y1547" s="145">
        <v>526</v>
      </c>
      <c r="Z1547" s="145">
        <v>668</v>
      </c>
      <c r="AA1547" s="136">
        <f>ROUND((T1547+X1547)-MAX(0.3*(T1547-141-459),0),0)</f>
        <v>728</v>
      </c>
      <c r="AB1547" s="136">
        <f>ROUND((U1547+Y1547)-MAX(0.3*(U1547-141-459),0),0)</f>
        <v>952</v>
      </c>
      <c r="AC1547" s="136">
        <f>ROUND((V1547+Z1547)-MAX(0.3*(V1547-153-459),0),0)</f>
        <v>1163</v>
      </c>
      <c r="AD1547" s="203">
        <v>5377.333333333333</v>
      </c>
      <c r="AE1547" s="8">
        <v>674</v>
      </c>
      <c r="AF1547" s="136">
        <v>22</v>
      </c>
      <c r="AG1547" s="136">
        <f>SUM(AE1547+AF1547)</f>
        <v>696</v>
      </c>
      <c r="AH1547" s="8">
        <f>ROUND((AG1547+W1547)-MAX(0.3*(AG1547-141-459),0),0)</f>
        <v>867</v>
      </c>
      <c r="AI1547" s="8">
        <v>305</v>
      </c>
      <c r="AJ1547" s="205">
        <v>10.3</v>
      </c>
      <c r="AK1547" s="136">
        <v>1</v>
      </c>
      <c r="AL1547" s="136">
        <v>56</v>
      </c>
      <c r="AM1547" s="136">
        <v>44</v>
      </c>
      <c r="AN1547" s="3">
        <f>ROUND(AL1547/(AL1547+AM1547),2)</f>
        <v>0.56000000000000005</v>
      </c>
      <c r="AO1547" s="136">
        <v>32</v>
      </c>
      <c r="AP1547" s="136">
        <v>18</v>
      </c>
      <c r="AQ1547" s="3">
        <f>ROUND(AO1547/(AO1547+AP1547),2)</f>
        <v>0.64</v>
      </c>
      <c r="AR1547" s="149">
        <v>7.6499999999999999E-2</v>
      </c>
      <c r="AS1547" s="149">
        <v>0.34</v>
      </c>
      <c r="AT1547" s="149">
        <v>0.4</v>
      </c>
      <c r="AU1547" s="149">
        <v>0.45</v>
      </c>
      <c r="AV1547" s="136">
        <v>457</v>
      </c>
      <c r="AW1547" s="136">
        <v>3050</v>
      </c>
      <c r="AX1547" s="136">
        <v>5036</v>
      </c>
      <c r="AY1547" s="136">
        <v>5666</v>
      </c>
      <c r="AZ1547" s="151">
        <v>7.6499999999999999E-2</v>
      </c>
      <c r="BA1547" s="151">
        <v>0.1598</v>
      </c>
      <c r="BB1547" s="151">
        <v>0.21060000000000001</v>
      </c>
      <c r="BC1547" s="151">
        <v>0.21060000000000001</v>
      </c>
      <c r="BD1547" s="138">
        <v>7.0000000000000007E-2</v>
      </c>
      <c r="BE1547" s="138"/>
      <c r="BF1547" s="138"/>
      <c r="BG1547" s="136">
        <v>1</v>
      </c>
      <c r="BH1547" s="6">
        <v>7.25</v>
      </c>
      <c r="BI1547" s="6">
        <v>7.25</v>
      </c>
      <c r="BJ1547" s="136">
        <v>47634</v>
      </c>
      <c r="BK1547" s="136">
        <v>3236</v>
      </c>
      <c r="BL1547" s="136">
        <v>698</v>
      </c>
      <c r="BM1547" s="136">
        <v>43700</v>
      </c>
      <c r="BN1547" s="238">
        <v>484089</v>
      </c>
      <c r="BO1547" s="136">
        <v>74685</v>
      </c>
      <c r="BP1547" s="136">
        <v>131229.18309999999</v>
      </c>
      <c r="BQ1547" s="136">
        <v>35171.6895</v>
      </c>
      <c r="BR1547" s="136">
        <v>397648.32789999997</v>
      </c>
      <c r="BS1547" s="136">
        <v>52773.596100000002</v>
      </c>
      <c r="BT1547" s="136">
        <v>8369.3088000000007</v>
      </c>
      <c r="BU1547" s="136">
        <v>84851.132700000002</v>
      </c>
    </row>
    <row r="1548" spans="1:73">
      <c r="A1548" s="4" t="s">
        <v>87</v>
      </c>
      <c r="B1548" s="137">
        <v>17</v>
      </c>
      <c r="C1548" s="137">
        <v>2010</v>
      </c>
      <c r="D1548" s="192">
        <v>2858824</v>
      </c>
      <c r="E1548" s="141">
        <v>1394958</v>
      </c>
      <c r="F1548" s="141">
        <v>105806</v>
      </c>
      <c r="G1548" s="191">
        <v>7.1</v>
      </c>
      <c r="H1548" s="211">
        <v>28.130400000000002</v>
      </c>
      <c r="I1548" s="211">
        <v>16.500430000000001</v>
      </c>
      <c r="J1548" s="211">
        <v>5.590846</v>
      </c>
      <c r="K1548" s="145">
        <v>126347</v>
      </c>
      <c r="L1548" s="198">
        <v>35</v>
      </c>
      <c r="M1548" s="199">
        <v>4.5999999999999996</v>
      </c>
      <c r="N1548" s="140">
        <v>112083904</v>
      </c>
      <c r="O1548" s="145">
        <v>19526</v>
      </c>
      <c r="P1548" s="145">
        <v>37588</v>
      </c>
      <c r="Q1548" s="145">
        <v>14588</v>
      </c>
      <c r="R1548" s="145">
        <v>269710</v>
      </c>
      <c r="S1548" s="145">
        <v>122943</v>
      </c>
      <c r="T1548" s="145">
        <v>352</v>
      </c>
      <c r="U1548" s="145">
        <v>429</v>
      </c>
      <c r="V1548" s="145">
        <v>497</v>
      </c>
      <c r="W1548" s="145">
        <v>200</v>
      </c>
      <c r="X1548" s="145">
        <v>367</v>
      </c>
      <c r="Y1548" s="145">
        <v>526</v>
      </c>
      <c r="Z1548" s="145">
        <v>668</v>
      </c>
      <c r="AA1548" s="136">
        <f>ROUND((T1548+X1548)-MAX(0.3*(T1548-141-459),0),0)</f>
        <v>719</v>
      </c>
      <c r="AB1548" s="136">
        <f>ROUND((U1548+Y1548)-MAX(0.3*(U1548-141-459),0),0)</f>
        <v>955</v>
      </c>
      <c r="AC1548" s="136">
        <f>ROUND((V1548+Z1548)-MAX(0.3*(V1548-153-459),0),0)</f>
        <v>1165</v>
      </c>
      <c r="AD1548" s="203">
        <v>4128.333333333333</v>
      </c>
      <c r="AE1548" s="8">
        <v>674</v>
      </c>
      <c r="AF1548" s="136">
        <v>0</v>
      </c>
      <c r="AG1548" s="136">
        <f>SUM(AE1548+AF1548)</f>
        <v>674</v>
      </c>
      <c r="AH1548" s="8">
        <f>ROUND((AG1548+W1548)-MAX(0.3*(AG1548-141-459),0),0)</f>
        <v>852</v>
      </c>
      <c r="AI1548" s="8">
        <v>394</v>
      </c>
      <c r="AJ1548" s="205">
        <v>14.3</v>
      </c>
      <c r="AK1548" s="136">
        <v>1</v>
      </c>
      <c r="AL1548" s="136">
        <v>49</v>
      </c>
      <c r="AM1548" s="136">
        <v>76</v>
      </c>
      <c r="AN1548" s="3">
        <f>ROUND(AL1548/(AL1548+AM1548),2)</f>
        <v>0.39</v>
      </c>
      <c r="AO1548" s="136">
        <v>9</v>
      </c>
      <c r="AP1548" s="136">
        <v>31</v>
      </c>
      <c r="AQ1548" s="3">
        <f>ROUND(AO1548/(AO1548+AP1548),2)</f>
        <v>0.23</v>
      </c>
      <c r="AR1548" s="149">
        <v>7.6499999999999999E-2</v>
      </c>
      <c r="AS1548" s="149">
        <v>0.34</v>
      </c>
      <c r="AT1548" s="149">
        <v>0.4</v>
      </c>
      <c r="AU1548" s="149">
        <v>0.45</v>
      </c>
      <c r="AV1548" s="136">
        <v>457</v>
      </c>
      <c r="AW1548" s="136">
        <v>3050</v>
      </c>
      <c r="AX1548" s="136">
        <v>5036</v>
      </c>
      <c r="AY1548" s="136">
        <v>5666</v>
      </c>
      <c r="AZ1548" s="151">
        <v>7.6499999999999999E-2</v>
      </c>
      <c r="BA1548" s="151">
        <v>0.1598</v>
      </c>
      <c r="BB1548" s="151">
        <v>0.21060000000000001</v>
      </c>
      <c r="BC1548" s="151">
        <v>0.21060000000000001</v>
      </c>
      <c r="BD1548" s="138">
        <v>0.18</v>
      </c>
      <c r="BE1548" s="138"/>
      <c r="BF1548" s="138"/>
      <c r="BG1548" s="136">
        <v>1</v>
      </c>
      <c r="BH1548" s="6">
        <v>7.25</v>
      </c>
      <c r="BI1548" s="6">
        <v>7.25</v>
      </c>
      <c r="BJ1548" s="136">
        <v>45841</v>
      </c>
      <c r="BK1548" s="136">
        <v>3164</v>
      </c>
      <c r="BL1548" s="136">
        <v>342</v>
      </c>
      <c r="BM1548" s="136">
        <v>42335</v>
      </c>
      <c r="BN1548" s="238">
        <v>333574</v>
      </c>
      <c r="BO1548" s="136">
        <v>77363</v>
      </c>
      <c r="BP1548" s="136">
        <v>151310.514</v>
      </c>
      <c r="BQ1548" s="136">
        <v>38444.337200000002</v>
      </c>
      <c r="BR1548" s="136">
        <v>360636.58159999998</v>
      </c>
      <c r="BS1548" s="136">
        <v>70024.9378</v>
      </c>
      <c r="BT1548" s="136">
        <v>11618.1229</v>
      </c>
      <c r="BU1548" s="136">
        <v>99593.671300000002</v>
      </c>
    </row>
    <row r="1549" spans="1:73">
      <c r="A1549" s="4" t="s">
        <v>88</v>
      </c>
      <c r="B1549" s="137">
        <v>18</v>
      </c>
      <c r="C1549" s="137">
        <v>2010</v>
      </c>
      <c r="D1549" s="192">
        <v>4347937</v>
      </c>
      <c r="E1549" s="141">
        <v>1844650</v>
      </c>
      <c r="F1549" s="141">
        <v>209725</v>
      </c>
      <c r="G1549" s="191">
        <v>10.199999999999999</v>
      </c>
      <c r="H1549" s="211">
        <v>26.41178</v>
      </c>
      <c r="I1549" s="211">
        <v>16.295629999999999</v>
      </c>
      <c r="J1549" s="211">
        <v>4.1063729999999996</v>
      </c>
      <c r="K1549" s="145">
        <v>166344</v>
      </c>
      <c r="L1549" s="198">
        <v>52</v>
      </c>
      <c r="M1549" s="199">
        <v>5</v>
      </c>
      <c r="N1549" s="140">
        <v>143617957</v>
      </c>
      <c r="O1549" s="145">
        <v>200247</v>
      </c>
      <c r="P1549" s="145">
        <v>61278</v>
      </c>
      <c r="Q1549" s="145">
        <v>30209</v>
      </c>
      <c r="R1549" s="145">
        <v>778114</v>
      </c>
      <c r="S1549" s="145">
        <v>353227</v>
      </c>
      <c r="T1549" s="145">
        <v>225</v>
      </c>
      <c r="U1549" s="145">
        <v>262</v>
      </c>
      <c r="V1549" s="145">
        <v>328</v>
      </c>
      <c r="W1549" s="145">
        <v>200</v>
      </c>
      <c r="X1549" s="145">
        <v>367</v>
      </c>
      <c r="Y1549" s="145">
        <v>526</v>
      </c>
      <c r="Z1549" s="145">
        <v>668</v>
      </c>
      <c r="AA1549" s="136">
        <f>ROUND((T1549+X1549)-MAX(0.3*(T1549-141-459),0),0)</f>
        <v>592</v>
      </c>
      <c r="AB1549" s="136">
        <f>ROUND((U1549+Y1549)-MAX(0.3*(U1549-141-459),0),0)</f>
        <v>788</v>
      </c>
      <c r="AC1549" s="136">
        <f>ROUND((V1549+Z1549)-MAX(0.3*(V1549-153-459),0),0)</f>
        <v>996</v>
      </c>
      <c r="AD1549" s="203">
        <v>17819.166666666668</v>
      </c>
      <c r="AE1549" s="8">
        <v>674</v>
      </c>
      <c r="AF1549" s="136">
        <v>0</v>
      </c>
      <c r="AG1549" s="136">
        <f>SUM(AE1549+AF1549)</f>
        <v>674</v>
      </c>
      <c r="AH1549" s="8">
        <f>ROUND((AG1549+W1549)-MAX(0.3*(AG1549-141-459),0),0)</f>
        <v>852</v>
      </c>
      <c r="AI1549" s="8">
        <v>758</v>
      </c>
      <c r="AJ1549" s="205">
        <v>17.7</v>
      </c>
      <c r="AK1549" s="136">
        <v>1</v>
      </c>
      <c r="AL1549" s="136">
        <v>65</v>
      </c>
      <c r="AM1549" s="136">
        <v>35</v>
      </c>
      <c r="AN1549" s="3">
        <f>ROUND(AL1549/(AL1549+AM1549),2)</f>
        <v>0.65</v>
      </c>
      <c r="AO1549" s="136">
        <v>17</v>
      </c>
      <c r="AP1549" s="136">
        <v>20</v>
      </c>
      <c r="AQ1549" s="3">
        <f>ROUND(AO1549/(AO1549+AP1549),2)</f>
        <v>0.46</v>
      </c>
      <c r="AR1549" s="149">
        <v>7.6499999999999999E-2</v>
      </c>
      <c r="AS1549" s="149">
        <v>0.34</v>
      </c>
      <c r="AT1549" s="149">
        <v>0.4</v>
      </c>
      <c r="AU1549" s="149">
        <v>0.45</v>
      </c>
      <c r="AV1549" s="136">
        <v>457</v>
      </c>
      <c r="AW1549" s="136">
        <v>3050</v>
      </c>
      <c r="AX1549" s="136">
        <v>5036</v>
      </c>
      <c r="AY1549" s="136">
        <v>5666</v>
      </c>
      <c r="AZ1549" s="151">
        <v>7.6499999999999999E-2</v>
      </c>
      <c r="BA1549" s="151">
        <v>0.1598</v>
      </c>
      <c r="BB1549" s="151">
        <v>0.21060000000000001</v>
      </c>
      <c r="BC1549" s="151">
        <v>0.21060000000000001</v>
      </c>
      <c r="BD1549" s="138">
        <v>0</v>
      </c>
      <c r="BE1549" s="138"/>
      <c r="BF1549" s="138"/>
      <c r="BG1549" s="136">
        <v>0</v>
      </c>
      <c r="BH1549" s="6">
        <v>7.25</v>
      </c>
      <c r="BI1549" s="6">
        <v>7.25</v>
      </c>
      <c r="BJ1549" s="136">
        <v>192328</v>
      </c>
      <c r="BK1549" s="136">
        <v>11039</v>
      </c>
      <c r="BL1549" s="136">
        <v>1231</v>
      </c>
      <c r="BM1549" s="136">
        <v>180058</v>
      </c>
      <c r="BN1549" s="238">
        <v>851176</v>
      </c>
      <c r="BO1549" s="136">
        <v>139100</v>
      </c>
      <c r="BP1549" s="136">
        <v>294467.01510000002</v>
      </c>
      <c r="BQ1549" s="136">
        <v>51273.528299999998</v>
      </c>
      <c r="BR1549" s="136">
        <v>556256.14289999998</v>
      </c>
      <c r="BS1549" s="136">
        <v>178232.14170000001</v>
      </c>
      <c r="BT1549" s="136">
        <v>21849.7935</v>
      </c>
      <c r="BU1549" s="136">
        <v>245993.04810000001</v>
      </c>
    </row>
    <row r="1550" spans="1:73">
      <c r="A1550" s="4" t="s">
        <v>89</v>
      </c>
      <c r="B1550" s="137">
        <v>19</v>
      </c>
      <c r="C1550" s="137">
        <v>2010</v>
      </c>
      <c r="D1550" s="192">
        <v>4544951</v>
      </c>
      <c r="E1550" s="141">
        <v>1919852</v>
      </c>
      <c r="F1550" s="141">
        <v>166224</v>
      </c>
      <c r="G1550" s="191">
        <v>8</v>
      </c>
      <c r="H1550" s="211">
        <v>24.538930000000001</v>
      </c>
      <c r="I1550" s="211">
        <v>15.485620000000001</v>
      </c>
      <c r="J1550" s="211">
        <v>5.0673570000000003</v>
      </c>
      <c r="K1550" s="145">
        <v>232879</v>
      </c>
      <c r="L1550" s="198">
        <v>60</v>
      </c>
      <c r="M1550" s="199">
        <v>4.8</v>
      </c>
      <c r="N1550" s="140">
        <v>169191480</v>
      </c>
      <c r="O1550" s="145">
        <v>85736</v>
      </c>
      <c r="P1550" s="145">
        <v>23707</v>
      </c>
      <c r="Q1550" s="145">
        <v>10593</v>
      </c>
      <c r="R1550" s="145">
        <v>825918</v>
      </c>
      <c r="S1550" s="145">
        <v>353495</v>
      </c>
      <c r="T1550" s="145">
        <v>188</v>
      </c>
      <c r="U1550" s="145">
        <v>240</v>
      </c>
      <c r="V1550" s="145">
        <v>284</v>
      </c>
      <c r="W1550" s="145">
        <v>200</v>
      </c>
      <c r="X1550" s="145">
        <v>367</v>
      </c>
      <c r="Y1550" s="145">
        <v>526</v>
      </c>
      <c r="Z1550" s="145">
        <v>668</v>
      </c>
      <c r="AA1550" s="136">
        <f>ROUND((T1550+X1550)-MAX(0.3*(T1550-141-459),0),0)</f>
        <v>555</v>
      </c>
      <c r="AB1550" s="136">
        <f>ROUND((U1550+Y1550)-MAX(0.3*(U1550-141-459),0),0)</f>
        <v>766</v>
      </c>
      <c r="AC1550" s="136">
        <f>ROUND((V1550+Z1550)-MAX(0.3*(V1550-153-459),0),0)</f>
        <v>952</v>
      </c>
      <c r="AD1550" s="203">
        <v>7264.583333333333</v>
      </c>
      <c r="AE1550" s="8">
        <v>674</v>
      </c>
      <c r="AF1550" s="136">
        <v>0</v>
      </c>
      <c r="AG1550" s="136">
        <f>SUM(AE1550+AF1550)</f>
        <v>674</v>
      </c>
      <c r="AH1550" s="8">
        <f>ROUND((AG1550+W1550)-MAX(0.3*(AG1550-141-459),0),0)</f>
        <v>852</v>
      </c>
      <c r="AI1550" s="8">
        <v>958</v>
      </c>
      <c r="AJ1550" s="205">
        <v>21.6</v>
      </c>
      <c r="AK1550" s="136">
        <v>0</v>
      </c>
      <c r="AL1550" s="136">
        <v>52</v>
      </c>
      <c r="AM1550" s="136">
        <v>50</v>
      </c>
      <c r="AN1550" s="3">
        <f>ROUND(AL1550/(AL1550+AM1550),2)</f>
        <v>0.51</v>
      </c>
      <c r="AO1550" s="136">
        <v>24</v>
      </c>
      <c r="AP1550" s="136">
        <v>15</v>
      </c>
      <c r="AQ1550" s="3">
        <f>ROUND(AO1550/(AO1550+AP1550),2)</f>
        <v>0.62</v>
      </c>
      <c r="AR1550" s="149">
        <v>7.6499999999999999E-2</v>
      </c>
      <c r="AS1550" s="149">
        <v>0.34</v>
      </c>
      <c r="AT1550" s="149">
        <v>0.4</v>
      </c>
      <c r="AU1550" s="149">
        <v>0.45</v>
      </c>
      <c r="AV1550" s="136">
        <v>457</v>
      </c>
      <c r="AW1550" s="136">
        <v>3050</v>
      </c>
      <c r="AX1550" s="136">
        <v>5036</v>
      </c>
      <c r="AY1550" s="136">
        <v>5666</v>
      </c>
      <c r="AZ1550" s="151">
        <v>7.6499999999999999E-2</v>
      </c>
      <c r="BA1550" s="151">
        <v>0.1598</v>
      </c>
      <c r="BB1550" s="151">
        <v>0.21060000000000001</v>
      </c>
      <c r="BC1550" s="151">
        <v>0.21060000000000001</v>
      </c>
      <c r="BD1550" s="138">
        <v>3.5000000000000003E-2</v>
      </c>
      <c r="BE1550" s="138"/>
      <c r="BF1550" s="138"/>
      <c r="BG1550" s="136">
        <v>1</v>
      </c>
      <c r="BH1550" s="6">
        <v>7.25</v>
      </c>
      <c r="BI1550" s="6">
        <v>7.25</v>
      </c>
      <c r="BJ1550" s="136">
        <v>174669</v>
      </c>
      <c r="BK1550" s="136">
        <v>14037</v>
      </c>
      <c r="BL1550" s="136">
        <v>1449</v>
      </c>
      <c r="BM1550" s="136">
        <v>159183</v>
      </c>
      <c r="BN1550" s="238">
        <v>1202560</v>
      </c>
      <c r="BO1550" s="136">
        <v>155619</v>
      </c>
      <c r="BP1550" s="136">
        <v>361585.87609999999</v>
      </c>
      <c r="BQ1550" s="136">
        <v>46472.9856</v>
      </c>
      <c r="BR1550" s="136">
        <v>596033.92070000002</v>
      </c>
      <c r="BS1550" s="136">
        <v>200843.01379999999</v>
      </c>
      <c r="BT1550" s="136">
        <v>17169.7781</v>
      </c>
      <c r="BU1550" s="136">
        <v>254108.95360000001</v>
      </c>
    </row>
    <row r="1551" spans="1:73">
      <c r="A1551" s="4" t="s">
        <v>90</v>
      </c>
      <c r="B1551" s="137">
        <v>20</v>
      </c>
      <c r="C1551" s="137">
        <v>2010</v>
      </c>
      <c r="D1551" s="192">
        <v>1327695</v>
      </c>
      <c r="E1551" s="141">
        <v>638630</v>
      </c>
      <c r="F1551" s="141">
        <v>56552</v>
      </c>
      <c r="G1551" s="191">
        <v>8.1</v>
      </c>
      <c r="H1551" s="211">
        <v>27.499780000000001</v>
      </c>
      <c r="I1551" s="211">
        <v>15.37617</v>
      </c>
      <c r="J1551" s="211">
        <v>6.7084060000000001</v>
      </c>
      <c r="K1551" s="145">
        <v>51470</v>
      </c>
      <c r="L1551" s="198">
        <v>3</v>
      </c>
      <c r="M1551" s="199">
        <v>1</v>
      </c>
      <c r="N1551" s="140">
        <v>49827077</v>
      </c>
      <c r="O1551" s="145">
        <v>23654</v>
      </c>
      <c r="P1551" s="145">
        <v>25877</v>
      </c>
      <c r="Q1551" s="145">
        <v>11024</v>
      </c>
      <c r="R1551" s="145">
        <v>229731</v>
      </c>
      <c r="S1551" s="145">
        <v>114211</v>
      </c>
      <c r="T1551" s="145">
        <v>363</v>
      </c>
      <c r="U1551" s="145">
        <v>485</v>
      </c>
      <c r="V1551" s="145">
        <v>611</v>
      </c>
      <c r="W1551" s="145">
        <v>200</v>
      </c>
      <c r="X1551" s="145">
        <v>367</v>
      </c>
      <c r="Y1551" s="145">
        <v>526</v>
      </c>
      <c r="Z1551" s="145">
        <v>668</v>
      </c>
      <c r="AA1551" s="136">
        <f>ROUND((T1551+X1551)-MAX(0.3*(T1551-141-459),0),0)</f>
        <v>730</v>
      </c>
      <c r="AB1551" s="136">
        <f>ROUND((U1551+Y1551)-MAX(0.3*(U1551-141-459),0),0)</f>
        <v>1011</v>
      </c>
      <c r="AC1551" s="136">
        <f>ROUND((V1551+Z1551)-MAX(0.3*(V1551-153-459),0),0)</f>
        <v>1279</v>
      </c>
      <c r="AD1551" s="203">
        <v>3009.75</v>
      </c>
      <c r="AE1551" s="8">
        <v>674</v>
      </c>
      <c r="AF1551" s="136">
        <v>10</v>
      </c>
      <c r="AG1551" s="136">
        <f>SUM(AE1551+AF1551)</f>
        <v>684</v>
      </c>
      <c r="AH1551" s="8">
        <f>ROUND((AG1551+W1551)-MAX(0.3*(AG1551-141-459),0),0)</f>
        <v>859</v>
      </c>
      <c r="AI1551" s="8">
        <v>161</v>
      </c>
      <c r="AJ1551" s="205">
        <v>12.5</v>
      </c>
      <c r="AK1551" s="136">
        <v>1</v>
      </c>
      <c r="AL1551" s="136">
        <v>96</v>
      </c>
      <c r="AM1551" s="136">
        <v>54</v>
      </c>
      <c r="AN1551" s="3">
        <f>ROUND(AL1551/(AL1551+AM1551),2)</f>
        <v>0.64</v>
      </c>
      <c r="AO1551" s="136">
        <v>20</v>
      </c>
      <c r="AP1551" s="136">
        <v>15</v>
      </c>
      <c r="AQ1551" s="3">
        <f>ROUND(AO1551/(AO1551+AP1551),2)</f>
        <v>0.56999999999999995</v>
      </c>
      <c r="AR1551" s="149">
        <v>7.6499999999999999E-2</v>
      </c>
      <c r="AS1551" s="149">
        <v>0.34</v>
      </c>
      <c r="AT1551" s="149">
        <v>0.4</v>
      </c>
      <c r="AU1551" s="149">
        <v>0.45</v>
      </c>
      <c r="AV1551" s="136">
        <v>457</v>
      </c>
      <c r="AW1551" s="136">
        <v>3050</v>
      </c>
      <c r="AX1551" s="136">
        <v>5036</v>
      </c>
      <c r="AY1551" s="136">
        <v>5666</v>
      </c>
      <c r="AZ1551" s="151">
        <v>7.6499999999999999E-2</v>
      </c>
      <c r="BA1551" s="151">
        <v>0.1598</v>
      </c>
      <c r="BB1551" s="151">
        <v>0.21060000000000001</v>
      </c>
      <c r="BC1551" s="151">
        <v>0.21060000000000001</v>
      </c>
      <c r="BD1551" s="138">
        <v>0.05</v>
      </c>
      <c r="BE1551" s="138"/>
      <c r="BF1551" s="138"/>
      <c r="BG1551" s="136">
        <v>0</v>
      </c>
      <c r="BH1551" s="6">
        <v>7.25</v>
      </c>
      <c r="BI1551" s="6">
        <v>7.5</v>
      </c>
      <c r="BJ1551" s="136">
        <v>35486</v>
      </c>
      <c r="BK1551" s="136">
        <v>2002</v>
      </c>
      <c r="BL1551" s="136">
        <v>216</v>
      </c>
      <c r="BM1551" s="136">
        <v>33268</v>
      </c>
      <c r="BN1551" s="238">
        <v>349717</v>
      </c>
      <c r="BO1551" s="136">
        <v>27153</v>
      </c>
      <c r="BP1551" s="136">
        <v>53405.922500000001</v>
      </c>
      <c r="BQ1551" s="136">
        <v>9617.0287000000008</v>
      </c>
      <c r="BR1551" s="136">
        <v>110668.58440000001</v>
      </c>
      <c r="BS1551" s="136">
        <v>26522.677299999999</v>
      </c>
      <c r="BT1551" s="136">
        <v>4171.4511000000002</v>
      </c>
      <c r="BU1551" s="136">
        <v>40233.1296</v>
      </c>
    </row>
    <row r="1552" spans="1:73">
      <c r="A1552" s="4" t="s">
        <v>91</v>
      </c>
      <c r="B1552" s="137">
        <v>21</v>
      </c>
      <c r="C1552" s="137">
        <v>2010</v>
      </c>
      <c r="D1552" s="192">
        <v>5788409</v>
      </c>
      <c r="E1552" s="141">
        <v>2838492</v>
      </c>
      <c r="F1552" s="141">
        <v>235334</v>
      </c>
      <c r="G1552" s="191">
        <v>7.7</v>
      </c>
      <c r="H1552" s="211">
        <v>21.914840000000002</v>
      </c>
      <c r="I1552" s="211">
        <v>13.53937</v>
      </c>
      <c r="J1552" s="211">
        <v>5.1008199999999997</v>
      </c>
      <c r="K1552" s="145">
        <v>316164</v>
      </c>
      <c r="L1552" s="198">
        <v>86</v>
      </c>
      <c r="M1552" s="199">
        <v>6</v>
      </c>
      <c r="N1552" s="140">
        <v>288737386</v>
      </c>
      <c r="O1552" s="145">
        <v>329349</v>
      </c>
      <c r="P1552" s="145">
        <v>59133</v>
      </c>
      <c r="Q1552" s="145">
        <v>24527</v>
      </c>
      <c r="R1552" s="145">
        <v>560848</v>
      </c>
      <c r="S1552" s="145">
        <v>265796</v>
      </c>
      <c r="T1552" s="145">
        <v>453</v>
      </c>
      <c r="U1552" s="145">
        <v>574</v>
      </c>
      <c r="V1552" s="145">
        <v>695</v>
      </c>
      <c r="W1552" s="145">
        <v>200</v>
      </c>
      <c r="X1552" s="145">
        <v>367</v>
      </c>
      <c r="Y1552" s="145">
        <v>526</v>
      </c>
      <c r="Z1552" s="145">
        <v>668</v>
      </c>
      <c r="AA1552" s="136">
        <f>ROUND((T1552+X1552)-MAX(0.3*(T1552-141-459),0),0)</f>
        <v>820</v>
      </c>
      <c r="AB1552" s="136">
        <f>ROUND((U1552+Y1552)-MAX(0.3*(U1552-141-459),0),0)</f>
        <v>1100</v>
      </c>
      <c r="AC1552" s="136">
        <f>ROUND((V1552+Z1552)-MAX(0.3*(V1552-153-459),0),0)</f>
        <v>1338</v>
      </c>
      <c r="AD1552" s="203">
        <v>8171.583333333333</v>
      </c>
      <c r="AE1552" s="8">
        <v>674</v>
      </c>
      <c r="AF1552" s="136">
        <v>0</v>
      </c>
      <c r="AG1552" s="136">
        <f>SUM(AE1552+AF1552)</f>
        <v>674</v>
      </c>
      <c r="AH1552" s="8">
        <f>ROUND((AG1552+W1552)-MAX(0.3*(AG1552-141-459),0),0)</f>
        <v>852</v>
      </c>
      <c r="AI1552" s="8">
        <v>620</v>
      </c>
      <c r="AJ1552" s="205">
        <v>10.8</v>
      </c>
      <c r="AK1552" s="136">
        <v>1</v>
      </c>
      <c r="AL1552" s="136">
        <v>104</v>
      </c>
      <c r="AM1552" s="136">
        <v>36</v>
      </c>
      <c r="AN1552" s="3">
        <f>ROUND(AL1552/(AL1552+AM1552),2)</f>
        <v>0.74</v>
      </c>
      <c r="AO1552" s="136">
        <v>33</v>
      </c>
      <c r="AP1552" s="136">
        <v>14</v>
      </c>
      <c r="AQ1552" s="3">
        <f>ROUND(AO1552/(AO1552+AP1552),2)</f>
        <v>0.7</v>
      </c>
      <c r="AR1552" s="149">
        <v>7.6499999999999999E-2</v>
      </c>
      <c r="AS1552" s="149">
        <v>0.34</v>
      </c>
      <c r="AT1552" s="149">
        <v>0.4</v>
      </c>
      <c r="AU1552" s="149">
        <v>0.45</v>
      </c>
      <c r="AV1552" s="136">
        <v>457</v>
      </c>
      <c r="AW1552" s="136">
        <v>3050</v>
      </c>
      <c r="AX1552" s="136">
        <v>5036</v>
      </c>
      <c r="AY1552" s="136">
        <v>5666</v>
      </c>
      <c r="AZ1552" s="151">
        <v>7.6499999999999999E-2</v>
      </c>
      <c r="BA1552" s="151">
        <v>0.1598</v>
      </c>
      <c r="BB1552" s="151">
        <v>0.21060000000000001</v>
      </c>
      <c r="BC1552" s="151">
        <v>0.21060000000000001</v>
      </c>
      <c r="BD1552" s="138">
        <v>0.25</v>
      </c>
      <c r="BE1552" s="138"/>
      <c r="BF1552" s="138"/>
      <c r="BG1552" s="136">
        <v>1</v>
      </c>
      <c r="BH1552" s="6">
        <v>7.25</v>
      </c>
      <c r="BI1552" s="6">
        <v>7.25</v>
      </c>
      <c r="BJ1552" s="136">
        <v>107386</v>
      </c>
      <c r="BK1552" s="136">
        <v>14905</v>
      </c>
      <c r="BL1552" s="136">
        <v>590</v>
      </c>
      <c r="BM1552" s="136">
        <v>91891</v>
      </c>
      <c r="BN1552" s="238">
        <v>934151</v>
      </c>
      <c r="BO1552" s="136">
        <v>147848</v>
      </c>
      <c r="BP1552" s="136">
        <v>221601.21410000001</v>
      </c>
      <c r="BQ1552" s="136">
        <v>42652.148800000003</v>
      </c>
      <c r="BR1552" s="136">
        <v>433597.02750000003</v>
      </c>
      <c r="BS1552" s="136">
        <v>104123.05439999999</v>
      </c>
      <c r="BT1552" s="136">
        <v>15848.9925</v>
      </c>
      <c r="BU1552" s="136">
        <v>157958.64799999999</v>
      </c>
    </row>
    <row r="1553" spans="1:73">
      <c r="A1553" s="4" t="s">
        <v>92</v>
      </c>
      <c r="B1553" s="137">
        <v>22</v>
      </c>
      <c r="C1553" s="137">
        <v>2010</v>
      </c>
      <c r="D1553" s="192">
        <v>6565036</v>
      </c>
      <c r="E1553" s="141">
        <v>3190818</v>
      </c>
      <c r="F1553" s="141">
        <v>289265</v>
      </c>
      <c r="G1553" s="191">
        <v>8.3000000000000007</v>
      </c>
      <c r="H1553" s="211">
        <v>18.967880000000001</v>
      </c>
      <c r="I1553" s="211">
        <v>11.42137</v>
      </c>
      <c r="J1553" s="211">
        <v>3.631704</v>
      </c>
      <c r="K1553" s="145">
        <v>399603</v>
      </c>
      <c r="L1553" s="198">
        <v>24</v>
      </c>
      <c r="M1553" s="199">
        <v>1.5</v>
      </c>
      <c r="N1553" s="140">
        <v>348325560</v>
      </c>
      <c r="O1553" s="145">
        <v>110739</v>
      </c>
      <c r="P1553" s="145">
        <v>96886</v>
      </c>
      <c r="Q1553" s="145">
        <v>49298</v>
      </c>
      <c r="R1553" s="145">
        <v>749121</v>
      </c>
      <c r="S1553" s="145">
        <v>407304</v>
      </c>
      <c r="T1553" s="145">
        <v>531</v>
      </c>
      <c r="U1553" s="145">
        <v>633</v>
      </c>
      <c r="V1553" s="145">
        <v>731</v>
      </c>
      <c r="W1553" s="145">
        <v>200</v>
      </c>
      <c r="X1553" s="145">
        <v>367</v>
      </c>
      <c r="Y1553" s="145">
        <v>526</v>
      </c>
      <c r="Z1553" s="145">
        <v>668</v>
      </c>
      <c r="AA1553" s="136">
        <f>ROUND((T1553+X1553)-MAX(0.3*(T1553-141-459),0),0)</f>
        <v>898</v>
      </c>
      <c r="AB1553" s="136">
        <f>ROUND((U1553+Y1553)-MAX(0.3*(U1553-141-459),0),0)</f>
        <v>1149</v>
      </c>
      <c r="AC1553" s="136">
        <f>ROUND((V1553+Z1553)-MAX(0.3*(V1553-153-459),0),0)</f>
        <v>1363</v>
      </c>
      <c r="AD1553" s="203">
        <v>17499.083333333332</v>
      </c>
      <c r="AE1553" s="8">
        <v>674</v>
      </c>
      <c r="AF1553" s="136">
        <v>114</v>
      </c>
      <c r="AG1553" s="136">
        <f>SUM(AE1553+AF1553)</f>
        <v>788</v>
      </c>
      <c r="AH1553" s="8">
        <f>ROUND((AG1553+W1553)-MAX(0.3*(AG1553-141-459),0),0)</f>
        <v>932</v>
      </c>
      <c r="AI1553" s="8">
        <v>702</v>
      </c>
      <c r="AJ1553" s="205">
        <v>10.6</v>
      </c>
      <c r="AK1553" s="136">
        <v>1</v>
      </c>
      <c r="AL1553" s="136">
        <v>143</v>
      </c>
      <c r="AM1553" s="136">
        <v>16</v>
      </c>
      <c r="AN1553" s="3">
        <f>ROUND(AL1553/(AL1553+AM1553),2)</f>
        <v>0.9</v>
      </c>
      <c r="AO1553" s="136">
        <v>35</v>
      </c>
      <c r="AP1553" s="136">
        <v>5</v>
      </c>
      <c r="AQ1553" s="3">
        <f>ROUND(AO1553/(AO1553+AP1553),2)</f>
        <v>0.88</v>
      </c>
      <c r="AR1553" s="149">
        <v>7.6499999999999999E-2</v>
      </c>
      <c r="AS1553" s="149">
        <v>0.34</v>
      </c>
      <c r="AT1553" s="149">
        <v>0.4</v>
      </c>
      <c r="AU1553" s="149">
        <v>0.45</v>
      </c>
      <c r="AV1553" s="136">
        <v>457</v>
      </c>
      <c r="AW1553" s="136">
        <v>3050</v>
      </c>
      <c r="AX1553" s="136">
        <v>5036</v>
      </c>
      <c r="AY1553" s="136">
        <v>5666</v>
      </c>
      <c r="AZ1553" s="151">
        <v>7.6499999999999999E-2</v>
      </c>
      <c r="BA1553" s="151">
        <v>0.1598</v>
      </c>
      <c r="BB1553" s="151">
        <v>0.21060000000000001</v>
      </c>
      <c r="BC1553" s="151">
        <v>0.21060000000000001</v>
      </c>
      <c r="BD1553" s="138">
        <v>0.15</v>
      </c>
      <c r="BE1553" s="138"/>
      <c r="BF1553" s="138"/>
      <c r="BG1553" s="136">
        <v>1</v>
      </c>
      <c r="BH1553" s="6">
        <v>7.25</v>
      </c>
      <c r="BI1553" s="6">
        <v>8</v>
      </c>
      <c r="BJ1553" s="136">
        <v>192998</v>
      </c>
      <c r="BK1553" s="136">
        <v>47020</v>
      </c>
      <c r="BL1553" s="136">
        <v>3630</v>
      </c>
      <c r="BM1553" s="136">
        <v>142348</v>
      </c>
      <c r="BN1553" s="238">
        <v>1575689</v>
      </c>
      <c r="BO1553" s="136">
        <v>125637</v>
      </c>
      <c r="BP1553" s="136">
        <v>237181.90729999999</v>
      </c>
      <c r="BQ1553" s="136">
        <v>38659.275300000001</v>
      </c>
      <c r="BR1553" s="136">
        <v>544129.80940000003</v>
      </c>
      <c r="BS1553" s="136">
        <v>106252.46550000001</v>
      </c>
      <c r="BT1553" s="136">
        <v>10230.6687</v>
      </c>
      <c r="BU1553" s="136">
        <v>139114.3474</v>
      </c>
    </row>
    <row r="1554" spans="1:73">
      <c r="A1554" s="4" t="s">
        <v>93</v>
      </c>
      <c r="B1554" s="137">
        <v>23</v>
      </c>
      <c r="C1554" s="137">
        <v>2010</v>
      </c>
      <c r="D1554" s="192">
        <v>9877369</v>
      </c>
      <c r="E1554" s="141">
        <v>4194041</v>
      </c>
      <c r="F1554" s="141">
        <v>604913</v>
      </c>
      <c r="G1554" s="191">
        <v>12.6</v>
      </c>
      <c r="H1554" s="211">
        <v>23.879719999999999</v>
      </c>
      <c r="I1554" s="211">
        <v>15.303179999999999</v>
      </c>
      <c r="J1554" s="211">
        <v>6.1496459999999997</v>
      </c>
      <c r="K1554" s="145">
        <v>387730</v>
      </c>
      <c r="L1554" s="198">
        <v>84</v>
      </c>
      <c r="M1554" s="199">
        <v>3.4</v>
      </c>
      <c r="N1554" s="140">
        <v>347723348</v>
      </c>
      <c r="O1554" s="145">
        <v>76887</v>
      </c>
      <c r="P1554" s="145">
        <v>179449</v>
      </c>
      <c r="Q1554" s="145">
        <v>68233</v>
      </c>
      <c r="R1554" s="145">
        <v>1776368</v>
      </c>
      <c r="S1554" s="145">
        <v>865508</v>
      </c>
      <c r="T1554" s="145">
        <v>403</v>
      </c>
      <c r="U1554" s="145">
        <v>492</v>
      </c>
      <c r="V1554" s="145">
        <v>597</v>
      </c>
      <c r="W1554" s="145">
        <v>200</v>
      </c>
      <c r="X1554" s="145">
        <v>367</v>
      </c>
      <c r="Y1554" s="145">
        <v>526</v>
      </c>
      <c r="Z1554" s="145">
        <v>668</v>
      </c>
      <c r="AA1554" s="136">
        <f>ROUND((T1554+X1554)-MAX(0.3*(T1554-141-459),0),0)</f>
        <v>770</v>
      </c>
      <c r="AB1554" s="136">
        <f>ROUND((U1554+Y1554)-MAX(0.3*(U1554-141-459),0),0)</f>
        <v>1018</v>
      </c>
      <c r="AC1554" s="136">
        <f>ROUND((V1554+Z1554)-MAX(0.3*(V1554-153-459),0),0)</f>
        <v>1265</v>
      </c>
      <c r="AD1554" s="203">
        <v>17935</v>
      </c>
      <c r="AE1554" s="8">
        <v>674</v>
      </c>
      <c r="AF1554" s="136">
        <v>14</v>
      </c>
      <c r="AG1554" s="136">
        <f>SUM(AE1554+AF1554)</f>
        <v>688</v>
      </c>
      <c r="AH1554" s="8">
        <f>ROUND((AG1554+W1554)-MAX(0.3*(AG1554-141-459),0),0)</f>
        <v>862</v>
      </c>
      <c r="AI1554" s="8">
        <v>1511</v>
      </c>
      <c r="AJ1554" s="205">
        <v>15.5</v>
      </c>
      <c r="AK1554" s="136">
        <v>1</v>
      </c>
      <c r="AL1554" s="136">
        <v>66</v>
      </c>
      <c r="AM1554" s="136">
        <v>43</v>
      </c>
      <c r="AN1554" s="3">
        <f>ROUND(AL1554/(AL1554+AM1554),2)</f>
        <v>0.61</v>
      </c>
      <c r="AO1554" s="136">
        <v>16</v>
      </c>
      <c r="AP1554" s="136">
        <v>22</v>
      </c>
      <c r="AQ1554" s="3">
        <f>ROUND(AO1554/(AO1554+AP1554),2)</f>
        <v>0.42</v>
      </c>
      <c r="AR1554" s="149">
        <v>7.6499999999999999E-2</v>
      </c>
      <c r="AS1554" s="149">
        <v>0.34</v>
      </c>
      <c r="AT1554" s="149">
        <v>0.4</v>
      </c>
      <c r="AU1554" s="149">
        <v>0.45</v>
      </c>
      <c r="AV1554" s="136">
        <v>457</v>
      </c>
      <c r="AW1554" s="136">
        <v>3050</v>
      </c>
      <c r="AX1554" s="136">
        <v>5036</v>
      </c>
      <c r="AY1554" s="136">
        <v>5666</v>
      </c>
      <c r="AZ1554" s="151">
        <v>7.6499999999999999E-2</v>
      </c>
      <c r="BA1554" s="151">
        <v>0.1598</v>
      </c>
      <c r="BB1554" s="151">
        <v>0.21060000000000001</v>
      </c>
      <c r="BC1554" s="151">
        <v>0.21060000000000001</v>
      </c>
      <c r="BD1554" s="138">
        <v>0.2</v>
      </c>
      <c r="BE1554" s="138"/>
      <c r="BF1554" s="138"/>
      <c r="BG1554" s="136">
        <v>1</v>
      </c>
      <c r="BH1554" s="6">
        <v>7.25</v>
      </c>
      <c r="BI1554" s="6">
        <v>7.4</v>
      </c>
      <c r="BJ1554" s="136">
        <v>253549</v>
      </c>
      <c r="BK1554" s="136">
        <v>16515</v>
      </c>
      <c r="BL1554" s="136">
        <v>1609</v>
      </c>
      <c r="BM1554" s="136">
        <v>235425</v>
      </c>
      <c r="BN1554" s="238">
        <v>1999623</v>
      </c>
      <c r="BO1554" s="136">
        <v>257388</v>
      </c>
      <c r="BP1554" s="136">
        <v>510883.0759</v>
      </c>
      <c r="BQ1554" s="136">
        <v>78090.866800000003</v>
      </c>
      <c r="BR1554" s="136">
        <v>920106.79610000004</v>
      </c>
      <c r="BS1554" s="136">
        <v>250325.66529999999</v>
      </c>
      <c r="BT1554" s="136">
        <v>22550.7677</v>
      </c>
      <c r="BU1554" s="136">
        <v>326191.05839999998</v>
      </c>
    </row>
    <row r="1555" spans="1:73">
      <c r="A1555" s="4" t="s">
        <v>94</v>
      </c>
      <c r="B1555" s="137">
        <v>24</v>
      </c>
      <c r="C1555" s="137">
        <v>2010</v>
      </c>
      <c r="D1555" s="192">
        <v>5310903</v>
      </c>
      <c r="E1555" s="141">
        <v>2721194</v>
      </c>
      <c r="F1555" s="141">
        <v>217601</v>
      </c>
      <c r="G1555" s="191">
        <v>7.4</v>
      </c>
      <c r="H1555" s="211">
        <v>18.871790000000001</v>
      </c>
      <c r="I1555" s="211">
        <v>10.58752</v>
      </c>
      <c r="J1555" s="211">
        <v>4.6827839999999998</v>
      </c>
      <c r="K1555" s="145">
        <v>272244</v>
      </c>
      <c r="L1555" s="198">
        <v>53</v>
      </c>
      <c r="M1555" s="199">
        <v>3.9</v>
      </c>
      <c r="N1555" s="140">
        <v>223700193</v>
      </c>
      <c r="O1555" s="145">
        <v>96615</v>
      </c>
      <c r="P1555" s="145">
        <v>49260</v>
      </c>
      <c r="Q1555" s="145">
        <v>22933</v>
      </c>
      <c r="R1555" s="145">
        <v>430346</v>
      </c>
      <c r="S1555" s="145">
        <v>209816</v>
      </c>
      <c r="T1555" s="145">
        <v>437</v>
      </c>
      <c r="U1555" s="145">
        <v>532</v>
      </c>
      <c r="V1555" s="145">
        <v>621</v>
      </c>
      <c r="W1555" s="145">
        <v>200</v>
      </c>
      <c r="X1555" s="145">
        <v>367</v>
      </c>
      <c r="Y1555" s="145">
        <v>526</v>
      </c>
      <c r="Z1555" s="145">
        <v>668</v>
      </c>
      <c r="AA1555" s="136">
        <f>ROUND((T1555+X1555)-MAX(0.3*(T1555-141-459),0),0)</f>
        <v>804</v>
      </c>
      <c r="AB1555" s="136">
        <f>ROUND((U1555+Y1555)-MAX(0.3*(U1555-141-459),0),0)</f>
        <v>1058</v>
      </c>
      <c r="AC1555" s="136">
        <f>ROUND((V1555+Z1555)-MAX(0.3*(V1555-153-459),0),0)</f>
        <v>1286</v>
      </c>
      <c r="AD1555" s="203">
        <v>11030</v>
      </c>
      <c r="AE1555" s="8">
        <v>674</v>
      </c>
      <c r="AF1555" s="136">
        <v>81</v>
      </c>
      <c r="AG1555" s="136">
        <f>SUM(AE1555+AF1555)</f>
        <v>755</v>
      </c>
      <c r="AH1555" s="8">
        <f>ROUND((AG1555+W1555)-MAX(0.3*(AG1555-141-459),0),0)</f>
        <v>909</v>
      </c>
      <c r="AI1555" s="8">
        <v>544</v>
      </c>
      <c r="AJ1555" s="205">
        <v>10.5</v>
      </c>
      <c r="AK1555" s="136">
        <v>0</v>
      </c>
      <c r="AL1555" s="136">
        <v>87</v>
      </c>
      <c r="AM1555" s="136">
        <v>47</v>
      </c>
      <c r="AN1555" s="3">
        <f>ROUND(AL1555/(AL1555+AM1555),2)</f>
        <v>0.65</v>
      </c>
      <c r="AO1555" s="136">
        <v>46</v>
      </c>
      <c r="AP1555" s="136">
        <v>21</v>
      </c>
      <c r="AQ1555" s="3">
        <f>ROUND(AO1555/(AO1555+AP1555),2)</f>
        <v>0.69</v>
      </c>
      <c r="AR1555" s="149">
        <v>7.6499999999999999E-2</v>
      </c>
      <c r="AS1555" s="149">
        <v>0.34</v>
      </c>
      <c r="AT1555" s="149">
        <v>0.4</v>
      </c>
      <c r="AU1555" s="149">
        <v>0.45</v>
      </c>
      <c r="AV1555" s="136">
        <v>457</v>
      </c>
      <c r="AW1555" s="136">
        <v>3050</v>
      </c>
      <c r="AX1555" s="136">
        <v>5036</v>
      </c>
      <c r="AY1555" s="136">
        <v>5666</v>
      </c>
      <c r="AZ1555" s="151">
        <v>7.6499999999999999E-2</v>
      </c>
      <c r="BA1555" s="151">
        <v>0.1598</v>
      </c>
      <c r="BB1555" s="151">
        <v>0.21060000000000001</v>
      </c>
      <c r="BC1555" s="151">
        <v>0.21060000000000001</v>
      </c>
      <c r="BD1555" s="138">
        <v>0.33</v>
      </c>
      <c r="BE1555" s="138"/>
      <c r="BF1555" s="138"/>
      <c r="BG1555" s="136">
        <v>1</v>
      </c>
      <c r="BH1555" s="6">
        <v>7.25</v>
      </c>
      <c r="BI1555" s="6">
        <v>6.15</v>
      </c>
      <c r="BJ1555" s="136">
        <v>86482</v>
      </c>
      <c r="BK1555" s="136">
        <v>10415</v>
      </c>
      <c r="BL1555" s="136">
        <v>684</v>
      </c>
      <c r="BM1555" s="136">
        <v>75383</v>
      </c>
      <c r="BN1555" s="238">
        <v>784405</v>
      </c>
      <c r="BO1555" s="136">
        <v>138562</v>
      </c>
      <c r="BP1555" s="136">
        <v>207949.99590000001</v>
      </c>
      <c r="BQ1555" s="136">
        <v>59153.72</v>
      </c>
      <c r="BR1555" s="136">
        <v>630764.35340000002</v>
      </c>
      <c r="BS1555" s="136">
        <v>95500.391000000003</v>
      </c>
      <c r="BT1555" s="136">
        <v>19773.499599999999</v>
      </c>
      <c r="BU1555" s="136">
        <v>156633.8248</v>
      </c>
    </row>
    <row r="1556" spans="1:73">
      <c r="A1556" s="4" t="s">
        <v>95</v>
      </c>
      <c r="B1556" s="137">
        <v>25</v>
      </c>
      <c r="C1556" s="137">
        <v>2010</v>
      </c>
      <c r="D1556" s="192">
        <v>2970316</v>
      </c>
      <c r="E1556" s="141">
        <v>1170879</v>
      </c>
      <c r="F1556" s="141">
        <v>135729</v>
      </c>
      <c r="G1556" s="191">
        <v>10.4</v>
      </c>
      <c r="H1556" s="211">
        <v>41.079599999999999</v>
      </c>
      <c r="I1556" s="211">
        <v>24.19331</v>
      </c>
      <c r="J1556" s="211">
        <v>7.9084830000000004</v>
      </c>
      <c r="K1556" s="145">
        <v>94649</v>
      </c>
      <c r="L1556" s="198">
        <v>75</v>
      </c>
      <c r="M1556" s="199">
        <v>9.5</v>
      </c>
      <c r="N1556" s="140">
        <v>90800430</v>
      </c>
      <c r="O1556" s="145">
        <v>39327</v>
      </c>
      <c r="P1556" s="145">
        <v>25534</v>
      </c>
      <c r="Q1556" s="145">
        <v>12092</v>
      </c>
      <c r="R1556" s="145">
        <v>575674</v>
      </c>
      <c r="S1556" s="145">
        <v>247947</v>
      </c>
      <c r="T1556" s="145">
        <v>146</v>
      </c>
      <c r="U1556" s="145">
        <v>170</v>
      </c>
      <c r="V1556" s="145">
        <v>194</v>
      </c>
      <c r="W1556" s="145">
        <v>200</v>
      </c>
      <c r="X1556" s="145">
        <v>367</v>
      </c>
      <c r="Y1556" s="145">
        <v>526</v>
      </c>
      <c r="Z1556" s="145">
        <v>668</v>
      </c>
      <c r="AA1556" s="136">
        <f>ROUND((T1556+X1556)-MAX(0.3*(T1556-141-459),0),0)</f>
        <v>513</v>
      </c>
      <c r="AB1556" s="136">
        <f>ROUND((U1556+Y1556)-MAX(0.3*(U1556-141-459),0),0)</f>
        <v>696</v>
      </c>
      <c r="AC1556" s="136">
        <f>ROUND((V1556+Z1556)-MAX(0.3*(V1556-153-459),0),0)</f>
        <v>862</v>
      </c>
      <c r="AD1556" s="203">
        <v>5378.25</v>
      </c>
      <c r="AE1556" s="8">
        <v>674</v>
      </c>
      <c r="AF1556" s="136">
        <v>0</v>
      </c>
      <c r="AG1556" s="136">
        <f>SUM(AE1556+AF1556)</f>
        <v>674</v>
      </c>
      <c r="AH1556" s="8">
        <f>ROUND((AG1556+W1556)-MAX(0.3*(AG1556-141-459),0),0)</f>
        <v>852</v>
      </c>
      <c r="AI1556" s="8">
        <v>664</v>
      </c>
      <c r="AJ1556" s="205">
        <v>22.7</v>
      </c>
      <c r="AK1556" s="136">
        <v>0</v>
      </c>
      <c r="AL1556" s="136">
        <v>74</v>
      </c>
      <c r="AM1556" s="136">
        <v>48</v>
      </c>
      <c r="AN1556" s="3">
        <f>ROUND(AL1556/(AL1556+AM1556),2)</f>
        <v>0.61</v>
      </c>
      <c r="AO1556" s="136">
        <v>27</v>
      </c>
      <c r="AP1556" s="136">
        <v>25</v>
      </c>
      <c r="AQ1556" s="3">
        <f>ROUND(AO1556/(AO1556+AP1556),2)</f>
        <v>0.52</v>
      </c>
      <c r="AR1556" s="149">
        <v>7.6499999999999999E-2</v>
      </c>
      <c r="AS1556" s="149">
        <v>0.34</v>
      </c>
      <c r="AT1556" s="149">
        <v>0.4</v>
      </c>
      <c r="AU1556" s="149">
        <v>0.45</v>
      </c>
      <c r="AV1556" s="136">
        <v>457</v>
      </c>
      <c r="AW1556" s="136">
        <v>3050</v>
      </c>
      <c r="AX1556" s="136">
        <v>5036</v>
      </c>
      <c r="AY1556" s="136">
        <v>5666</v>
      </c>
      <c r="AZ1556" s="151">
        <v>7.6499999999999999E-2</v>
      </c>
      <c r="BA1556" s="151">
        <v>0.1598</v>
      </c>
      <c r="BB1556" s="151">
        <v>0.21060000000000001</v>
      </c>
      <c r="BC1556" s="151">
        <v>0.21060000000000001</v>
      </c>
      <c r="BD1556" s="138">
        <v>0</v>
      </c>
      <c r="BE1556" s="138"/>
      <c r="BF1556" s="138"/>
      <c r="BG1556" s="136">
        <v>0</v>
      </c>
      <c r="BH1556" s="6">
        <v>7.25</v>
      </c>
      <c r="BI1556" s="6">
        <v>7.25</v>
      </c>
      <c r="BJ1556" s="136">
        <v>125569</v>
      </c>
      <c r="BK1556" s="136">
        <v>11016</v>
      </c>
      <c r="BL1556" s="136">
        <v>887</v>
      </c>
      <c r="BM1556" s="136">
        <v>113666</v>
      </c>
      <c r="BN1556" s="238">
        <v>658659</v>
      </c>
      <c r="BO1556" s="136">
        <v>102224</v>
      </c>
      <c r="BP1556" s="136">
        <v>282236.8014</v>
      </c>
      <c r="BQ1556" s="136">
        <v>36269.448400000001</v>
      </c>
      <c r="BR1556" s="136">
        <v>405576.89079999999</v>
      </c>
      <c r="BS1556" s="136">
        <v>171089.9345</v>
      </c>
      <c r="BT1556" s="136">
        <v>14503.7863</v>
      </c>
      <c r="BU1556" s="136">
        <v>204431.97889999999</v>
      </c>
    </row>
    <row r="1557" spans="1:73">
      <c r="A1557" s="4" t="s">
        <v>96</v>
      </c>
      <c r="B1557" s="137">
        <v>26</v>
      </c>
      <c r="C1557" s="137">
        <v>2010</v>
      </c>
      <c r="D1557" s="192">
        <v>5996052</v>
      </c>
      <c r="E1557" s="141">
        <v>2763535</v>
      </c>
      <c r="F1557" s="141">
        <v>292949</v>
      </c>
      <c r="G1557" s="191">
        <v>9.6</v>
      </c>
      <c r="H1557" s="211">
        <v>27.724299999999999</v>
      </c>
      <c r="I1557" s="211">
        <v>16.88785</v>
      </c>
      <c r="J1557" s="211">
        <v>5.4513020000000001</v>
      </c>
      <c r="K1557" s="145">
        <v>257924</v>
      </c>
      <c r="L1557" s="198">
        <v>96</v>
      </c>
      <c r="M1557" s="199">
        <v>6.5</v>
      </c>
      <c r="N1557" s="140">
        <v>220251923</v>
      </c>
      <c r="O1557" s="145">
        <v>69507</v>
      </c>
      <c r="P1557" s="145">
        <v>85952</v>
      </c>
      <c r="Q1557" s="145">
        <v>35723</v>
      </c>
      <c r="R1557" s="145">
        <v>901349</v>
      </c>
      <c r="S1557" s="145">
        <v>408717</v>
      </c>
      <c r="T1557" s="145">
        <v>234</v>
      </c>
      <c r="U1557" s="145">
        <v>292</v>
      </c>
      <c r="V1557" s="145">
        <v>342</v>
      </c>
      <c r="W1557" s="145">
        <v>200</v>
      </c>
      <c r="X1557" s="145">
        <v>367</v>
      </c>
      <c r="Y1557" s="145">
        <v>526</v>
      </c>
      <c r="Z1557" s="145">
        <v>668</v>
      </c>
      <c r="AA1557" s="136">
        <f>ROUND((T1557+X1557)-MAX(0.3*(T1557-141-459),0),0)</f>
        <v>601</v>
      </c>
      <c r="AB1557" s="136">
        <f>ROUND((U1557+Y1557)-MAX(0.3*(U1557-141-459),0),0)</f>
        <v>818</v>
      </c>
      <c r="AC1557" s="136">
        <f>ROUND((V1557+Z1557)-MAX(0.3*(V1557-153-459),0),0)</f>
        <v>1010</v>
      </c>
      <c r="AD1557" s="203">
        <v>9054.6666666666661</v>
      </c>
      <c r="AE1557" s="8">
        <v>674</v>
      </c>
      <c r="AF1557" s="136">
        <v>0</v>
      </c>
      <c r="AG1557" s="136">
        <f>SUM(AE1557+AF1557)</f>
        <v>674</v>
      </c>
      <c r="AH1557" s="8">
        <f>ROUND((AG1557+W1557)-MAX(0.3*(AG1557-141-459),0),0)</f>
        <v>852</v>
      </c>
      <c r="AI1557" s="8">
        <v>885</v>
      </c>
      <c r="AJ1557" s="205">
        <v>14.8</v>
      </c>
      <c r="AK1557" s="136">
        <v>1</v>
      </c>
      <c r="AL1557" s="136">
        <v>74</v>
      </c>
      <c r="AM1557" s="136">
        <v>88</v>
      </c>
      <c r="AN1557" s="3">
        <f>ROUND(AL1557/(AL1557+AM1557),2)</f>
        <v>0.46</v>
      </c>
      <c r="AO1557" s="136">
        <v>11</v>
      </c>
      <c r="AP1557" s="136">
        <v>23</v>
      </c>
      <c r="AQ1557" s="3">
        <f>ROUND(AO1557/(AO1557+AP1557),2)</f>
        <v>0.32</v>
      </c>
      <c r="AR1557" s="149">
        <v>7.6499999999999999E-2</v>
      </c>
      <c r="AS1557" s="149">
        <v>0.34</v>
      </c>
      <c r="AT1557" s="149">
        <v>0.4</v>
      </c>
      <c r="AU1557" s="149">
        <v>0.45</v>
      </c>
      <c r="AV1557" s="136">
        <v>457</v>
      </c>
      <c r="AW1557" s="136">
        <v>3050</v>
      </c>
      <c r="AX1557" s="136">
        <v>5036</v>
      </c>
      <c r="AY1557" s="136">
        <v>5666</v>
      </c>
      <c r="AZ1557" s="151">
        <v>7.6499999999999999E-2</v>
      </c>
      <c r="BA1557" s="151">
        <v>0.1598</v>
      </c>
      <c r="BB1557" s="151">
        <v>0.21060000000000001</v>
      </c>
      <c r="BC1557" s="151">
        <v>0.21060000000000001</v>
      </c>
      <c r="BD1557" s="138">
        <v>0</v>
      </c>
      <c r="BE1557" s="138"/>
      <c r="BF1557" s="138"/>
      <c r="BG1557" s="136">
        <v>0</v>
      </c>
      <c r="BH1557" s="6">
        <v>7.25</v>
      </c>
      <c r="BI1557" s="6">
        <v>7.25</v>
      </c>
      <c r="BJ1557" s="136">
        <v>133843</v>
      </c>
      <c r="BK1557" s="136">
        <v>7981</v>
      </c>
      <c r="BL1557" s="136">
        <v>879</v>
      </c>
      <c r="BM1557" s="136">
        <v>124983</v>
      </c>
      <c r="BN1557" s="238">
        <v>1048410</v>
      </c>
      <c r="BO1557" s="136">
        <v>151224</v>
      </c>
      <c r="BP1557" s="136">
        <v>310145.15480000002</v>
      </c>
      <c r="BQ1557" s="136">
        <v>60521.840400000001</v>
      </c>
      <c r="BR1557" s="136">
        <v>649538.77500000002</v>
      </c>
      <c r="BS1557" s="136">
        <v>168934.79680000001</v>
      </c>
      <c r="BT1557" s="136">
        <v>22864.6358</v>
      </c>
      <c r="BU1557" s="136">
        <v>241681.40960000001</v>
      </c>
    </row>
    <row r="1558" spans="1:73">
      <c r="A1558" s="4" t="s">
        <v>97</v>
      </c>
      <c r="B1558" s="137">
        <v>27</v>
      </c>
      <c r="C1558" s="137">
        <v>2010</v>
      </c>
      <c r="D1558" s="192">
        <v>990643</v>
      </c>
      <c r="E1558" s="141">
        <v>463998</v>
      </c>
      <c r="F1558" s="141">
        <v>36527</v>
      </c>
      <c r="G1558" s="191">
        <v>7.3</v>
      </c>
      <c r="H1558" s="211">
        <v>29.225549999999998</v>
      </c>
      <c r="I1558" s="211">
        <v>18.432490000000001</v>
      </c>
      <c r="J1558" s="211">
        <v>5.5544570000000002</v>
      </c>
      <c r="K1558" s="145">
        <v>37520</v>
      </c>
      <c r="L1558" s="198">
        <v>14</v>
      </c>
      <c r="M1558" s="199">
        <v>6.2</v>
      </c>
      <c r="N1558" s="140">
        <v>35125691</v>
      </c>
      <c r="O1558" s="145">
        <v>137529</v>
      </c>
      <c r="P1558" s="145">
        <v>9519</v>
      </c>
      <c r="Q1558" s="145">
        <v>3752</v>
      </c>
      <c r="R1558" s="145">
        <v>113570</v>
      </c>
      <c r="S1558" s="145">
        <v>51148</v>
      </c>
      <c r="T1558" s="145">
        <v>401</v>
      </c>
      <c r="U1558" s="145">
        <v>504</v>
      </c>
      <c r="V1558" s="145">
        <v>606</v>
      </c>
      <c r="W1558" s="145">
        <v>200</v>
      </c>
      <c r="X1558" s="145">
        <v>367</v>
      </c>
      <c r="Y1558" s="145">
        <v>526</v>
      </c>
      <c r="Z1558" s="145">
        <v>668</v>
      </c>
      <c r="AA1558" s="136">
        <f>ROUND((T1558+X1558)-MAX(0.3*(T1558-141-459),0),0)</f>
        <v>768</v>
      </c>
      <c r="AB1558" s="136">
        <f>ROUND((U1558+Y1558)-MAX(0.3*(U1558-141-459),0),0)</f>
        <v>1030</v>
      </c>
      <c r="AC1558" s="136">
        <f>ROUND((V1558+Z1558)-MAX(0.3*(V1558-153-459),0),0)</f>
        <v>1274</v>
      </c>
      <c r="AD1558" s="203">
        <v>1405.8333333333333</v>
      </c>
      <c r="AE1558" s="8">
        <v>674</v>
      </c>
      <c r="AF1558" s="136">
        <v>0</v>
      </c>
      <c r="AG1558" s="136">
        <f>SUM(AE1558+AF1558)</f>
        <v>674</v>
      </c>
      <c r="AH1558" s="8">
        <f>ROUND((AG1558+W1558)-MAX(0.3*(AG1558-141-459),0),0)</f>
        <v>852</v>
      </c>
      <c r="AI1558" s="8">
        <v>136</v>
      </c>
      <c r="AJ1558" s="205">
        <v>14</v>
      </c>
      <c r="AK1558" s="136">
        <v>1</v>
      </c>
      <c r="AL1558" s="136">
        <v>50</v>
      </c>
      <c r="AM1558" s="136">
        <v>50</v>
      </c>
      <c r="AN1558" s="3">
        <f>ROUND(AL1558/(AL1558+AM1558),2)</f>
        <v>0.5</v>
      </c>
      <c r="AO1558" s="136">
        <v>23</v>
      </c>
      <c r="AP1558" s="136">
        <v>27</v>
      </c>
      <c r="AQ1558" s="3">
        <f>ROUND(AO1558/(AO1558+AP1558),2)</f>
        <v>0.46</v>
      </c>
      <c r="AR1558" s="149">
        <v>7.6499999999999999E-2</v>
      </c>
      <c r="AS1558" s="149">
        <v>0.34</v>
      </c>
      <c r="AT1558" s="149">
        <v>0.4</v>
      </c>
      <c r="AU1558" s="149">
        <v>0.45</v>
      </c>
      <c r="AV1558" s="136">
        <v>457</v>
      </c>
      <c r="AW1558" s="136">
        <v>3050</v>
      </c>
      <c r="AX1558" s="136">
        <v>5036</v>
      </c>
      <c r="AY1558" s="136">
        <v>5666</v>
      </c>
      <c r="AZ1558" s="151">
        <v>7.6499999999999999E-2</v>
      </c>
      <c r="BA1558" s="151">
        <v>0.1598</v>
      </c>
      <c r="BB1558" s="151">
        <v>0.21060000000000001</v>
      </c>
      <c r="BC1558" s="151">
        <v>0.21060000000000001</v>
      </c>
      <c r="BD1558" s="138">
        <v>0</v>
      </c>
      <c r="BE1558" s="138"/>
      <c r="BF1558" s="138"/>
      <c r="BG1558" s="136">
        <v>0</v>
      </c>
      <c r="BH1558" s="6">
        <v>7.25</v>
      </c>
      <c r="BI1558" s="6">
        <v>7.25</v>
      </c>
      <c r="BJ1558" s="136">
        <v>17532</v>
      </c>
      <c r="BK1558" s="136">
        <v>1291</v>
      </c>
      <c r="BL1558" s="136">
        <v>118</v>
      </c>
      <c r="BM1558" s="136">
        <v>16123</v>
      </c>
      <c r="BN1558" s="238">
        <v>128673</v>
      </c>
      <c r="BO1558" s="136">
        <v>20742</v>
      </c>
      <c r="BP1558" s="136">
        <v>38161.732900000003</v>
      </c>
      <c r="BQ1558" s="136">
        <v>9916.0483000000004</v>
      </c>
      <c r="BR1558" s="136">
        <v>87475.728199999998</v>
      </c>
      <c r="BS1558" s="136">
        <v>17637.966400000001</v>
      </c>
      <c r="BT1558" s="136">
        <v>2996.4225999999999</v>
      </c>
      <c r="BU1558" s="136">
        <v>26490.590899999999</v>
      </c>
    </row>
    <row r="1559" spans="1:73">
      <c r="A1559" s="4" t="s">
        <v>98</v>
      </c>
      <c r="B1559" s="137">
        <v>28</v>
      </c>
      <c r="C1559" s="137">
        <v>2010</v>
      </c>
      <c r="D1559" s="192">
        <v>1830025</v>
      </c>
      <c r="E1559" s="141">
        <v>947360</v>
      </c>
      <c r="F1559" s="141">
        <v>46038</v>
      </c>
      <c r="G1559" s="191">
        <v>4.5999999999999996</v>
      </c>
      <c r="H1559" s="211">
        <v>24.858270000000001</v>
      </c>
      <c r="I1559" s="211">
        <v>14.395300000000001</v>
      </c>
      <c r="J1559" s="211">
        <v>5.1980420000000001</v>
      </c>
      <c r="K1559" s="145">
        <v>91131</v>
      </c>
      <c r="L1559" s="198">
        <v>32</v>
      </c>
      <c r="M1559" s="199">
        <v>6.5</v>
      </c>
      <c r="N1559" s="140">
        <v>74149336</v>
      </c>
      <c r="O1559" s="145">
        <v>10981</v>
      </c>
      <c r="P1559" s="145">
        <v>19028</v>
      </c>
      <c r="Q1559" s="145">
        <v>7876</v>
      </c>
      <c r="R1559" s="145">
        <v>162817</v>
      </c>
      <c r="S1559" s="145">
        <v>70542</v>
      </c>
      <c r="T1559" s="145">
        <v>293</v>
      </c>
      <c r="U1559" s="145">
        <v>364</v>
      </c>
      <c r="V1559" s="145">
        <v>435</v>
      </c>
      <c r="W1559" s="145">
        <v>200</v>
      </c>
      <c r="X1559" s="145">
        <v>367</v>
      </c>
      <c r="Y1559" s="145">
        <v>526</v>
      </c>
      <c r="Z1559" s="145">
        <v>668</v>
      </c>
      <c r="AA1559" s="136">
        <f>ROUND((T1559+X1559)-MAX(0.3*(T1559-141-459),0),0)</f>
        <v>660</v>
      </c>
      <c r="AB1559" s="136">
        <f>ROUND((U1559+Y1559)-MAX(0.3*(U1559-141-459),0),0)</f>
        <v>890</v>
      </c>
      <c r="AC1559" s="136">
        <f>ROUND((V1559+Z1559)-MAX(0.3*(V1559-153-459),0),0)</f>
        <v>1103</v>
      </c>
      <c r="AD1559" s="203">
        <v>3782.9166666666665</v>
      </c>
      <c r="AE1559" s="8">
        <v>674</v>
      </c>
      <c r="AF1559" s="136">
        <v>5</v>
      </c>
      <c r="AG1559" s="136">
        <f>SUM(AE1559+AF1559)</f>
        <v>679</v>
      </c>
      <c r="AH1559" s="8">
        <f>ROUND((AG1559+W1559)-MAX(0.3*(AG1559-141-459),0),0)</f>
        <v>855</v>
      </c>
      <c r="AI1559" s="8">
        <v>182</v>
      </c>
      <c r="AJ1559" s="205">
        <v>10.199999999999999</v>
      </c>
      <c r="AK1559" s="136">
        <v>0</v>
      </c>
      <c r="AL1559" s="136"/>
      <c r="AM1559" s="136"/>
      <c r="AN1559" s="3"/>
      <c r="AO1559" s="136"/>
      <c r="AP1559" s="136"/>
      <c r="AQ1559" s="3"/>
      <c r="AR1559" s="149">
        <v>7.6499999999999999E-2</v>
      </c>
      <c r="AS1559" s="149">
        <v>0.34</v>
      </c>
      <c r="AT1559" s="149">
        <v>0.4</v>
      </c>
      <c r="AU1559" s="149">
        <v>0.45</v>
      </c>
      <c r="AV1559" s="136">
        <v>457</v>
      </c>
      <c r="AW1559" s="136">
        <v>3050</v>
      </c>
      <c r="AX1559" s="136">
        <v>5036</v>
      </c>
      <c r="AY1559" s="136">
        <v>5666</v>
      </c>
      <c r="AZ1559" s="151">
        <v>7.6499999999999999E-2</v>
      </c>
      <c r="BA1559" s="151">
        <v>0.1598</v>
      </c>
      <c r="BB1559" s="151">
        <v>0.21060000000000001</v>
      </c>
      <c r="BC1559" s="151">
        <v>0.21060000000000001</v>
      </c>
      <c r="BD1559" s="138">
        <v>0.1</v>
      </c>
      <c r="BE1559" s="138"/>
      <c r="BF1559" s="138"/>
      <c r="BG1559" s="136">
        <v>1</v>
      </c>
      <c r="BH1559" s="6">
        <v>7.25</v>
      </c>
      <c r="BI1559" s="6">
        <v>7.25</v>
      </c>
      <c r="BJ1559" s="136">
        <v>25675</v>
      </c>
      <c r="BK1559" s="136">
        <v>1974</v>
      </c>
      <c r="BL1559" s="136">
        <v>238</v>
      </c>
      <c r="BM1559" s="136">
        <v>23463</v>
      </c>
      <c r="BN1559" s="238">
        <v>243977</v>
      </c>
      <c r="BO1559" s="136">
        <v>45267</v>
      </c>
      <c r="BP1559" s="136">
        <v>88781.344899999996</v>
      </c>
      <c r="BQ1559" s="136">
        <v>25638.931199999999</v>
      </c>
      <c r="BR1559" s="136">
        <v>246266.33100000001</v>
      </c>
      <c r="BS1559" s="136">
        <v>35886.741800000003</v>
      </c>
      <c r="BT1559" s="136">
        <v>6553.3949000000002</v>
      </c>
      <c r="BU1559" s="136">
        <v>59637.061000000002</v>
      </c>
    </row>
    <row r="1560" spans="1:73">
      <c r="A1560" s="4" t="s">
        <v>99</v>
      </c>
      <c r="B1560" s="137">
        <v>29</v>
      </c>
      <c r="C1560" s="137">
        <v>2010</v>
      </c>
      <c r="D1560" s="192">
        <v>2703440</v>
      </c>
      <c r="E1560" s="141">
        <v>1174774</v>
      </c>
      <c r="F1560" s="141">
        <v>183804</v>
      </c>
      <c r="G1560" s="191">
        <v>13.5</v>
      </c>
      <c r="H1560" s="211">
        <v>31.283729999999998</v>
      </c>
      <c r="I1560" s="211">
        <v>20.137740000000001</v>
      </c>
      <c r="J1560" s="211">
        <v>5.6185</v>
      </c>
      <c r="K1560" s="145">
        <v>120579</v>
      </c>
      <c r="L1560" s="198">
        <v>78</v>
      </c>
      <c r="M1560" s="199">
        <v>11.2</v>
      </c>
      <c r="N1560" s="140">
        <v>99534123</v>
      </c>
      <c r="O1560" s="145">
        <v>35874</v>
      </c>
      <c r="P1560" s="145">
        <v>26487</v>
      </c>
      <c r="Q1560" s="145">
        <v>10270</v>
      </c>
      <c r="R1560" s="145">
        <v>278105</v>
      </c>
      <c r="S1560" s="145">
        <v>128979</v>
      </c>
      <c r="T1560" s="145">
        <v>318</v>
      </c>
      <c r="U1560" s="145">
        <v>383</v>
      </c>
      <c r="V1560" s="145">
        <v>448</v>
      </c>
      <c r="W1560" s="145">
        <v>200</v>
      </c>
      <c r="X1560" s="145">
        <v>367</v>
      </c>
      <c r="Y1560" s="145">
        <v>526</v>
      </c>
      <c r="Z1560" s="145">
        <v>668</v>
      </c>
      <c r="AA1560" s="136">
        <f>ROUND((T1560+X1560)-MAX(0.3*(T1560-141-459),0),0)</f>
        <v>685</v>
      </c>
      <c r="AB1560" s="136">
        <f>ROUND((U1560+Y1560)-MAX(0.3*(U1560-141-459),0),0)</f>
        <v>909</v>
      </c>
      <c r="AC1560" s="136">
        <f>ROUND((V1560+Z1560)-MAX(0.3*(V1560-153-459),0),0)</f>
        <v>1116</v>
      </c>
      <c r="AD1560" s="203">
        <v>4443.916666666667</v>
      </c>
      <c r="AE1560" s="8">
        <v>674</v>
      </c>
      <c r="AF1560" s="136">
        <v>36</v>
      </c>
      <c r="AG1560" s="136">
        <f>SUM(AE1560+AF1560)</f>
        <v>710</v>
      </c>
      <c r="AH1560" s="8">
        <f>ROUND((AG1560+W1560)-MAX(0.3*(AG1560-141-459),0),0)</f>
        <v>877</v>
      </c>
      <c r="AI1560" s="8">
        <v>432</v>
      </c>
      <c r="AJ1560" s="205">
        <v>16.399999999999999</v>
      </c>
      <c r="AK1560" s="136">
        <v>0</v>
      </c>
      <c r="AL1560" s="136">
        <v>28</v>
      </c>
      <c r="AM1560" s="136">
        <v>14</v>
      </c>
      <c r="AN1560" s="3">
        <f>ROUND(AL1560/(AL1560+AM1560),2)</f>
        <v>0.67</v>
      </c>
      <c r="AO1560" s="136">
        <v>12</v>
      </c>
      <c r="AP1560" s="136">
        <v>9</v>
      </c>
      <c r="AQ1560" s="3">
        <f>ROUND(AO1560/(AO1560+AP1560),2)</f>
        <v>0.56999999999999995</v>
      </c>
      <c r="AR1560" s="149">
        <v>7.6499999999999999E-2</v>
      </c>
      <c r="AS1560" s="149">
        <v>0.34</v>
      </c>
      <c r="AT1560" s="149">
        <v>0.4</v>
      </c>
      <c r="AU1560" s="149">
        <v>0.45</v>
      </c>
      <c r="AV1560" s="136">
        <v>457</v>
      </c>
      <c r="AW1560" s="136">
        <v>3050</v>
      </c>
      <c r="AX1560" s="136">
        <v>5036</v>
      </c>
      <c r="AY1560" s="136">
        <v>5666</v>
      </c>
      <c r="AZ1560" s="151">
        <v>7.6499999999999999E-2</v>
      </c>
      <c r="BA1560" s="151">
        <v>0.1598</v>
      </c>
      <c r="BB1560" s="151">
        <v>0.21060000000000001</v>
      </c>
      <c r="BC1560" s="151">
        <v>0.21060000000000001</v>
      </c>
      <c r="BD1560" s="138">
        <v>0</v>
      </c>
      <c r="BE1560" s="138"/>
      <c r="BF1560" s="138"/>
      <c r="BG1560" s="136">
        <v>0</v>
      </c>
      <c r="BH1560" s="6">
        <v>7.25</v>
      </c>
      <c r="BI1560" s="6">
        <v>7.55</v>
      </c>
      <c r="BJ1560" s="136">
        <v>41008</v>
      </c>
      <c r="BK1560" s="136">
        <v>10068</v>
      </c>
      <c r="BL1560" s="136">
        <v>646</v>
      </c>
      <c r="BM1560" s="136">
        <v>30294</v>
      </c>
      <c r="BN1560" s="238">
        <v>282891</v>
      </c>
      <c r="BO1560" s="136">
        <v>74344</v>
      </c>
      <c r="BP1560" s="136">
        <v>120797.5634</v>
      </c>
      <c r="BQ1560" s="136">
        <v>19889.0651</v>
      </c>
      <c r="BR1560" s="136">
        <v>188017.3798</v>
      </c>
      <c r="BS1560" s="136">
        <v>43281.652600000001</v>
      </c>
      <c r="BT1560" s="136">
        <v>5433.3445000000002</v>
      </c>
      <c r="BU1560" s="136">
        <v>55293.06</v>
      </c>
    </row>
    <row r="1561" spans="1:73">
      <c r="A1561" s="4" t="s">
        <v>100</v>
      </c>
      <c r="B1561" s="137">
        <v>30</v>
      </c>
      <c r="C1561" s="137">
        <v>2010</v>
      </c>
      <c r="D1561" s="192">
        <v>1316708</v>
      </c>
      <c r="E1561" s="141">
        <v>695135</v>
      </c>
      <c r="F1561" s="141">
        <v>43122</v>
      </c>
      <c r="G1561" s="191">
        <v>5.8</v>
      </c>
      <c r="H1561" s="211">
        <v>17.834510000000002</v>
      </c>
      <c r="I1561" s="211">
        <v>8.8774390000000007</v>
      </c>
      <c r="J1561" s="211">
        <v>3.481967</v>
      </c>
      <c r="K1561" s="145">
        <v>62622</v>
      </c>
      <c r="L1561" s="198">
        <v>7</v>
      </c>
      <c r="M1561" s="199">
        <v>2.2999999999999998</v>
      </c>
      <c r="N1561" s="140">
        <v>62087848</v>
      </c>
      <c r="O1561" s="145">
        <v>18765</v>
      </c>
      <c r="P1561" s="145">
        <v>11034</v>
      </c>
      <c r="Q1561" s="145">
        <v>5318</v>
      </c>
      <c r="R1561" s="145">
        <v>104375</v>
      </c>
      <c r="S1561" s="145">
        <v>49537</v>
      </c>
      <c r="T1561" s="145">
        <v>606</v>
      </c>
      <c r="U1561" s="145">
        <v>675</v>
      </c>
      <c r="V1561" s="145">
        <v>738</v>
      </c>
      <c r="W1561" s="145">
        <v>200</v>
      </c>
      <c r="X1561" s="145">
        <v>367</v>
      </c>
      <c r="Y1561" s="145">
        <v>526</v>
      </c>
      <c r="Z1561" s="145">
        <v>668</v>
      </c>
      <c r="AA1561" s="136">
        <f>ROUND((T1561+X1561)-MAX(0.3*(T1561-141-459),0),0)</f>
        <v>971</v>
      </c>
      <c r="AB1561" s="136">
        <f>ROUND((U1561+Y1561)-MAX(0.3*(U1561-141-459),0),0)</f>
        <v>1179</v>
      </c>
      <c r="AC1561" s="136">
        <f>ROUND((V1561+Z1561)-MAX(0.3*(V1561-153-459),0),0)</f>
        <v>1368</v>
      </c>
      <c r="AD1561" s="203">
        <v>2466.5833333333335</v>
      </c>
      <c r="AE1561" s="8">
        <v>674</v>
      </c>
      <c r="AF1561" s="136">
        <v>41</v>
      </c>
      <c r="AG1561" s="136">
        <f>SUM(AE1561+AF1561)</f>
        <v>715</v>
      </c>
      <c r="AH1561" s="8">
        <f>ROUND((AG1561+W1561)-MAX(0.3*(AG1561-141-459),0),0)</f>
        <v>881</v>
      </c>
      <c r="AI1561" s="8">
        <v>85</v>
      </c>
      <c r="AJ1561" s="205">
        <v>6.6</v>
      </c>
      <c r="AK1561" s="136">
        <v>1</v>
      </c>
      <c r="AL1561" s="136">
        <v>225</v>
      </c>
      <c r="AM1561" s="136">
        <v>175</v>
      </c>
      <c r="AN1561" s="3">
        <f>ROUND(AL1561/(AL1561+AM1561),2)</f>
        <v>0.56000000000000005</v>
      </c>
      <c r="AO1561" s="136">
        <v>14</v>
      </c>
      <c r="AP1561" s="136">
        <v>10</v>
      </c>
      <c r="AQ1561" s="3">
        <f>ROUND(AO1561/(AO1561+AP1561),2)</f>
        <v>0.57999999999999996</v>
      </c>
      <c r="AR1561" s="149">
        <v>7.6499999999999999E-2</v>
      </c>
      <c r="AS1561" s="149">
        <v>0.34</v>
      </c>
      <c r="AT1561" s="149">
        <v>0.4</v>
      </c>
      <c r="AU1561" s="149">
        <v>0.45</v>
      </c>
      <c r="AV1561" s="136">
        <v>457</v>
      </c>
      <c r="AW1561" s="136">
        <v>3050</v>
      </c>
      <c r="AX1561" s="136">
        <v>5036</v>
      </c>
      <c r="AY1561" s="136">
        <v>5666</v>
      </c>
      <c r="AZ1561" s="151">
        <v>7.6499999999999999E-2</v>
      </c>
      <c r="BA1561" s="151">
        <v>0.1598</v>
      </c>
      <c r="BB1561" s="151">
        <v>0.21060000000000001</v>
      </c>
      <c r="BC1561" s="151">
        <v>0.21060000000000001</v>
      </c>
      <c r="BD1561" s="138">
        <v>0</v>
      </c>
      <c r="BE1561" s="138"/>
      <c r="BF1561" s="138"/>
      <c r="BG1561" s="136">
        <v>0</v>
      </c>
      <c r="BH1561" s="6">
        <v>7.25</v>
      </c>
      <c r="BI1561" s="6">
        <v>7.25</v>
      </c>
      <c r="BJ1561" s="136">
        <v>17915</v>
      </c>
      <c r="BK1561" s="136">
        <v>920</v>
      </c>
      <c r="BL1561" s="136">
        <v>156</v>
      </c>
      <c r="BM1561" s="136">
        <v>16839</v>
      </c>
      <c r="BN1561" s="238">
        <v>150715</v>
      </c>
      <c r="BO1561" s="136">
        <v>17897</v>
      </c>
      <c r="BP1561" s="136">
        <v>32253.161499999998</v>
      </c>
      <c r="BQ1561" s="136">
        <v>8477.6993000000002</v>
      </c>
      <c r="BR1561" s="136">
        <v>109991.25019999999</v>
      </c>
      <c r="BS1561" s="136">
        <v>13113.8298</v>
      </c>
      <c r="BT1561" s="136">
        <v>1907.8642</v>
      </c>
      <c r="BU1561" s="136">
        <v>23567.0622</v>
      </c>
    </row>
    <row r="1562" spans="1:73">
      <c r="A1562" s="4" t="s">
        <v>101</v>
      </c>
      <c r="B1562" s="137">
        <v>31</v>
      </c>
      <c r="C1562" s="137">
        <v>2010</v>
      </c>
      <c r="D1562" s="192">
        <v>8803881</v>
      </c>
      <c r="E1562" s="141">
        <v>4121455</v>
      </c>
      <c r="F1562" s="141">
        <v>433875</v>
      </c>
      <c r="G1562" s="191">
        <v>9.5</v>
      </c>
      <c r="H1562" s="211">
        <v>22.08352</v>
      </c>
      <c r="I1562" s="211">
        <v>12.889670000000001</v>
      </c>
      <c r="J1562" s="211">
        <v>3.1178460000000001</v>
      </c>
      <c r="K1562" s="145">
        <v>497733</v>
      </c>
      <c r="L1562" s="198">
        <v>104</v>
      </c>
      <c r="M1562" s="199">
        <v>4.7</v>
      </c>
      <c r="N1562" s="140">
        <v>451895490</v>
      </c>
      <c r="O1562" s="145">
        <v>405201</v>
      </c>
      <c r="P1562" s="145">
        <v>79370</v>
      </c>
      <c r="Q1562" s="145">
        <v>33471</v>
      </c>
      <c r="R1562" s="145">
        <v>622022</v>
      </c>
      <c r="S1562" s="145">
        <v>303765</v>
      </c>
      <c r="T1562" s="145">
        <v>322</v>
      </c>
      <c r="U1562" s="145">
        <v>424</v>
      </c>
      <c r="V1562" s="145">
        <v>488</v>
      </c>
      <c r="W1562" s="145">
        <v>200</v>
      </c>
      <c r="X1562" s="145">
        <v>367</v>
      </c>
      <c r="Y1562" s="145">
        <v>526</v>
      </c>
      <c r="Z1562" s="145">
        <v>668</v>
      </c>
      <c r="AA1562" s="136">
        <f>ROUND((T1562+X1562)-MAX(0.3*(T1562-141-459),0),0)</f>
        <v>689</v>
      </c>
      <c r="AB1562" s="136">
        <f>ROUND((U1562+Y1562)-MAX(0.3*(U1562-141-459),0),0)</f>
        <v>950</v>
      </c>
      <c r="AC1562" s="136">
        <f>ROUND((V1562+Z1562)-MAX(0.3*(V1562-153-459),0),0)</f>
        <v>1156</v>
      </c>
      <c r="AD1562" s="203">
        <v>9889.6666666666661</v>
      </c>
      <c r="AE1562" s="8">
        <v>674</v>
      </c>
      <c r="AF1562" s="136">
        <v>31</v>
      </c>
      <c r="AG1562" s="136">
        <f>SUM(AE1562+AF1562)</f>
        <v>705</v>
      </c>
      <c r="AH1562" s="8">
        <f>ROUND((AG1562+W1562)-MAX(0.3*(AG1562-141-459),0),0)</f>
        <v>874</v>
      </c>
      <c r="AI1562" s="8">
        <v>931</v>
      </c>
      <c r="AJ1562" s="205">
        <v>10.7</v>
      </c>
      <c r="AK1562" s="136">
        <v>0</v>
      </c>
      <c r="AL1562" s="136">
        <v>47</v>
      </c>
      <c r="AM1562" s="136">
        <v>33</v>
      </c>
      <c r="AN1562" s="3">
        <f>ROUND(AL1562/(AL1562+AM1562),2)</f>
        <v>0.59</v>
      </c>
      <c r="AO1562" s="136">
        <v>23</v>
      </c>
      <c r="AP1562" s="136">
        <v>17</v>
      </c>
      <c r="AQ1562" s="3">
        <f>ROUND(AO1562/(AO1562+AP1562),2)</f>
        <v>0.57999999999999996</v>
      </c>
      <c r="AR1562" s="149">
        <v>7.6499999999999999E-2</v>
      </c>
      <c r="AS1562" s="149">
        <v>0.34</v>
      </c>
      <c r="AT1562" s="149">
        <v>0.4</v>
      </c>
      <c r="AU1562" s="149">
        <v>0.45</v>
      </c>
      <c r="AV1562" s="136">
        <v>457</v>
      </c>
      <c r="AW1562" s="136">
        <v>3050</v>
      </c>
      <c r="AX1562" s="136">
        <v>5036</v>
      </c>
      <c r="AY1562" s="136">
        <v>5666</v>
      </c>
      <c r="AZ1562" s="151">
        <v>7.6499999999999999E-2</v>
      </c>
      <c r="BA1562" s="151">
        <v>0.1598</v>
      </c>
      <c r="BB1562" s="151">
        <v>0.21060000000000001</v>
      </c>
      <c r="BC1562" s="151">
        <v>0.21060000000000001</v>
      </c>
      <c r="BD1562" s="138">
        <v>0.2</v>
      </c>
      <c r="BE1562" s="138"/>
      <c r="BF1562" s="138"/>
      <c r="BG1562" s="136">
        <v>1</v>
      </c>
      <c r="BH1562" s="6">
        <v>7.25</v>
      </c>
      <c r="BI1562" s="6">
        <v>7.25</v>
      </c>
      <c r="BJ1562" s="136">
        <v>168591</v>
      </c>
      <c r="BK1562" s="136">
        <v>34340</v>
      </c>
      <c r="BL1562" s="136">
        <v>837</v>
      </c>
      <c r="BM1562" s="136">
        <v>133414</v>
      </c>
      <c r="BN1562" s="238">
        <v>1258332</v>
      </c>
      <c r="BO1562" s="136">
        <v>171060</v>
      </c>
      <c r="BP1562" s="136">
        <v>342533.17290000001</v>
      </c>
      <c r="BQ1562" s="136">
        <v>68562.854399999997</v>
      </c>
      <c r="BR1562" s="136">
        <v>721726.47730000003</v>
      </c>
      <c r="BS1562" s="136">
        <v>137876.3051</v>
      </c>
      <c r="BT1562" s="136">
        <v>16674.6427</v>
      </c>
      <c r="BU1562" s="136">
        <v>181227.13649999999</v>
      </c>
    </row>
    <row r="1563" spans="1:73">
      <c r="A1563" s="4" t="s">
        <v>102</v>
      </c>
      <c r="B1563" s="137">
        <v>32</v>
      </c>
      <c r="C1563" s="137">
        <v>2010</v>
      </c>
      <c r="D1563" s="192">
        <v>2064741</v>
      </c>
      <c r="E1563" s="141">
        <v>860154</v>
      </c>
      <c r="F1563" s="141">
        <v>75934</v>
      </c>
      <c r="G1563" s="191">
        <v>8.1</v>
      </c>
      <c r="H1563" s="211">
        <v>34.98621</v>
      </c>
      <c r="I1563" s="211">
        <v>18.49559</v>
      </c>
      <c r="J1563" s="211">
        <v>5.7600360000000004</v>
      </c>
      <c r="K1563" s="145">
        <v>83798</v>
      </c>
      <c r="L1563" s="198">
        <v>52</v>
      </c>
      <c r="M1563" s="199">
        <v>9.6</v>
      </c>
      <c r="N1563" s="140">
        <v>68361950</v>
      </c>
      <c r="O1563" s="145">
        <v>55647</v>
      </c>
      <c r="P1563" s="145">
        <v>52150</v>
      </c>
      <c r="Q1563" s="145">
        <v>19797</v>
      </c>
      <c r="R1563" s="145">
        <v>356822</v>
      </c>
      <c r="S1563" s="145">
        <v>150796</v>
      </c>
      <c r="T1563" s="145">
        <v>357</v>
      </c>
      <c r="U1563" s="145">
        <v>447</v>
      </c>
      <c r="V1563" s="145">
        <v>539</v>
      </c>
      <c r="W1563" s="145">
        <v>200</v>
      </c>
      <c r="X1563" s="145">
        <v>367</v>
      </c>
      <c r="Y1563" s="145">
        <v>526</v>
      </c>
      <c r="Z1563" s="145">
        <v>668</v>
      </c>
      <c r="AA1563" s="136">
        <f>ROUND((T1563+X1563)-MAX(0.3*(T1563-141-459),0),0)</f>
        <v>724</v>
      </c>
      <c r="AB1563" s="136">
        <f>ROUND((U1563+Y1563)-MAX(0.3*(U1563-141-459),0),0)</f>
        <v>973</v>
      </c>
      <c r="AC1563" s="136">
        <f>ROUND((V1563+Z1563)-MAX(0.3*(V1563-153-459),0),0)</f>
        <v>1207</v>
      </c>
      <c r="AD1563" s="203">
        <v>6688.416666666667</v>
      </c>
      <c r="AE1563" s="8">
        <v>674</v>
      </c>
      <c r="AF1563" s="136">
        <v>0</v>
      </c>
      <c r="AG1563" s="136">
        <f>SUM(AE1563+AF1563)</f>
        <v>674</v>
      </c>
      <c r="AH1563" s="8">
        <f>ROUND((AG1563+W1563)-MAX(0.3*(AG1563-141-459),0),0)</f>
        <v>852</v>
      </c>
      <c r="AI1563" s="8">
        <v>376</v>
      </c>
      <c r="AJ1563" s="205">
        <v>18.600000000000001</v>
      </c>
      <c r="AK1563" s="136">
        <v>1</v>
      </c>
      <c r="AL1563" s="136">
        <v>45</v>
      </c>
      <c r="AM1563" s="136">
        <v>25</v>
      </c>
      <c r="AN1563" s="3">
        <f>ROUND(AL1563/(AL1563+AM1563),2)</f>
        <v>0.64</v>
      </c>
      <c r="AO1563" s="136">
        <v>27</v>
      </c>
      <c r="AP1563" s="136">
        <v>15</v>
      </c>
      <c r="AQ1563" s="3">
        <f>ROUND(AO1563/(AO1563+AP1563),2)</f>
        <v>0.64</v>
      </c>
      <c r="AR1563" s="149">
        <v>7.6499999999999999E-2</v>
      </c>
      <c r="AS1563" s="149">
        <v>0.34</v>
      </c>
      <c r="AT1563" s="149">
        <v>0.4</v>
      </c>
      <c r="AU1563" s="149">
        <v>0.45</v>
      </c>
      <c r="AV1563" s="136">
        <v>457</v>
      </c>
      <c r="AW1563" s="136">
        <v>3050</v>
      </c>
      <c r="AX1563" s="136">
        <v>5036</v>
      </c>
      <c r="AY1563" s="136">
        <v>5666</v>
      </c>
      <c r="AZ1563" s="151">
        <v>7.6499999999999999E-2</v>
      </c>
      <c r="BA1563" s="151">
        <v>0.1598</v>
      </c>
      <c r="BB1563" s="151">
        <v>0.21060000000000001</v>
      </c>
      <c r="BC1563" s="151">
        <v>0.21060000000000001</v>
      </c>
      <c r="BD1563" s="138">
        <v>0.1</v>
      </c>
      <c r="BE1563" s="138"/>
      <c r="BF1563" s="138"/>
      <c r="BG1563" s="136">
        <v>1</v>
      </c>
      <c r="BH1563" s="6">
        <v>7.25</v>
      </c>
      <c r="BI1563" s="6">
        <v>7.5</v>
      </c>
      <c r="BJ1563" s="136">
        <v>60498</v>
      </c>
      <c r="BK1563" s="136">
        <v>8262</v>
      </c>
      <c r="BL1563" s="136">
        <v>460</v>
      </c>
      <c r="BM1563" s="136">
        <v>51776</v>
      </c>
      <c r="BN1563" s="238">
        <v>570821</v>
      </c>
      <c r="BO1563" s="136">
        <v>65472</v>
      </c>
      <c r="BP1563" s="136">
        <v>148942.04070000001</v>
      </c>
      <c r="BQ1563" s="136">
        <v>24655.678800000002</v>
      </c>
      <c r="BR1563" s="136">
        <v>227526.42939999999</v>
      </c>
      <c r="BS1563" s="136">
        <v>92828.098199999993</v>
      </c>
      <c r="BT1563" s="136">
        <v>13007.154399999999</v>
      </c>
      <c r="BU1563" s="136">
        <v>130146.59</v>
      </c>
    </row>
    <row r="1564" spans="1:73">
      <c r="A1564" s="4" t="s">
        <v>103</v>
      </c>
      <c r="B1564" s="137">
        <v>33</v>
      </c>
      <c r="C1564" s="137">
        <v>2010</v>
      </c>
      <c r="D1564" s="192">
        <v>19402920</v>
      </c>
      <c r="E1564" s="141">
        <v>8769723</v>
      </c>
      <c r="F1564" s="141">
        <v>825639</v>
      </c>
      <c r="G1564" s="191">
        <v>8.6</v>
      </c>
      <c r="H1564" s="211">
        <v>23.32281</v>
      </c>
      <c r="I1564" s="211">
        <v>13.04627</v>
      </c>
      <c r="J1564" s="211">
        <v>4.62751</v>
      </c>
      <c r="K1564" s="145">
        <v>1198004</v>
      </c>
      <c r="L1564" s="198">
        <v>235</v>
      </c>
      <c r="M1564" s="199">
        <v>5.0999999999999996</v>
      </c>
      <c r="N1564" s="140">
        <v>934270262</v>
      </c>
      <c r="O1564" s="145">
        <v>2106132</v>
      </c>
      <c r="P1564" s="145">
        <v>270903</v>
      </c>
      <c r="Q1564" s="145">
        <v>121243</v>
      </c>
      <c r="R1564" s="145">
        <v>2757836</v>
      </c>
      <c r="S1564" s="145">
        <v>1463135</v>
      </c>
      <c r="T1564" s="145">
        <v>548</v>
      </c>
      <c r="U1564" s="145">
        <v>753</v>
      </c>
      <c r="V1564" s="145">
        <v>904.7</v>
      </c>
      <c r="W1564" s="145">
        <v>200</v>
      </c>
      <c r="X1564" s="145">
        <v>367</v>
      </c>
      <c r="Y1564" s="145">
        <v>526</v>
      </c>
      <c r="Z1564" s="145">
        <v>668</v>
      </c>
      <c r="AA1564" s="136">
        <f>ROUND((T1564+X1564)-MAX(0.3*(T1564-141-459),0),0)</f>
        <v>915</v>
      </c>
      <c r="AB1564" s="136">
        <f>ROUND((U1564+Y1564)-MAX(0.3*(U1564-141-459),0),0)</f>
        <v>1233</v>
      </c>
      <c r="AC1564" s="136">
        <f>ROUND((V1564+Z1564)-MAX(0.3*(V1564-153-459),0),0)</f>
        <v>1485</v>
      </c>
      <c r="AD1564" s="203">
        <v>59865.25</v>
      </c>
      <c r="AE1564" s="8">
        <v>674</v>
      </c>
      <c r="AF1564" s="136">
        <v>87</v>
      </c>
      <c r="AG1564" s="136">
        <f>SUM(AE1564+AF1564)</f>
        <v>761</v>
      </c>
      <c r="AH1564" s="8">
        <f>ROUND((AG1564+W1564)-MAX(0.3*(AG1564-141-459),0),0)</f>
        <v>913</v>
      </c>
      <c r="AI1564" s="8">
        <v>3086</v>
      </c>
      <c r="AJ1564" s="205">
        <v>16</v>
      </c>
      <c r="AK1564" s="136">
        <v>1</v>
      </c>
      <c r="AL1564" s="136">
        <v>105</v>
      </c>
      <c r="AM1564" s="136">
        <v>43</v>
      </c>
      <c r="AN1564" s="3">
        <f>ROUND(AL1564/(AL1564+AM1564),2)</f>
        <v>0.71</v>
      </c>
      <c r="AO1564" s="136">
        <v>32</v>
      </c>
      <c r="AP1564" s="136">
        <v>30</v>
      </c>
      <c r="AQ1564" s="3">
        <f>ROUND(AO1564/(AO1564+AP1564),2)</f>
        <v>0.52</v>
      </c>
      <c r="AR1564" s="149">
        <v>7.6499999999999999E-2</v>
      </c>
      <c r="AS1564" s="149">
        <v>0.34</v>
      </c>
      <c r="AT1564" s="149">
        <v>0.4</v>
      </c>
      <c r="AU1564" s="149">
        <v>0.45</v>
      </c>
      <c r="AV1564" s="136">
        <v>457</v>
      </c>
      <c r="AW1564" s="136">
        <v>3050</v>
      </c>
      <c r="AX1564" s="136">
        <v>5036</v>
      </c>
      <c r="AY1564" s="136">
        <v>5666</v>
      </c>
      <c r="AZ1564" s="151">
        <v>7.6499999999999999E-2</v>
      </c>
      <c r="BA1564" s="151">
        <v>0.1598</v>
      </c>
      <c r="BB1564" s="151">
        <v>0.21060000000000001</v>
      </c>
      <c r="BC1564" s="151">
        <v>0.21060000000000001</v>
      </c>
      <c r="BD1564" s="138">
        <v>0.3</v>
      </c>
      <c r="BE1564" s="138"/>
      <c r="BF1564" s="138"/>
      <c r="BG1564" s="136">
        <v>1</v>
      </c>
      <c r="BH1564" s="6">
        <v>7.25</v>
      </c>
      <c r="BI1564" s="6">
        <v>7.25</v>
      </c>
      <c r="BJ1564" s="136">
        <v>681191</v>
      </c>
      <c r="BK1564" s="136">
        <v>131407</v>
      </c>
      <c r="BL1564" s="136">
        <v>2878</v>
      </c>
      <c r="BM1564" s="136">
        <v>546906</v>
      </c>
      <c r="BN1564" s="238">
        <v>4924291</v>
      </c>
      <c r="BO1564" s="136">
        <v>512547</v>
      </c>
      <c r="BP1564" s="136">
        <v>1014788.4615</v>
      </c>
      <c r="BQ1564" s="136">
        <v>174843.31890000001</v>
      </c>
      <c r="BR1564" s="136">
        <v>1826027.3282999999</v>
      </c>
      <c r="BS1564" s="136">
        <v>433450.9975</v>
      </c>
      <c r="BT1564" s="136">
        <v>55907.445399999997</v>
      </c>
      <c r="BU1564" s="136">
        <v>601915.25829999999</v>
      </c>
    </row>
    <row r="1565" spans="1:73">
      <c r="A1565" s="4" t="s">
        <v>104</v>
      </c>
      <c r="B1565" s="137">
        <v>34</v>
      </c>
      <c r="C1565" s="137">
        <v>2010</v>
      </c>
      <c r="D1565" s="192">
        <v>9558979</v>
      </c>
      <c r="E1565" s="141">
        <v>4115629</v>
      </c>
      <c r="F1565" s="141">
        <v>501062</v>
      </c>
      <c r="G1565" s="191">
        <v>10.9</v>
      </c>
      <c r="H1565" s="211">
        <v>27.407299999999999</v>
      </c>
      <c r="I1565" s="211">
        <v>17.73882</v>
      </c>
      <c r="J1565" s="211">
        <v>4.9450479999999999</v>
      </c>
      <c r="K1565" s="145">
        <v>420876</v>
      </c>
      <c r="L1565" s="198">
        <v>143</v>
      </c>
      <c r="M1565" s="199">
        <v>5.9</v>
      </c>
      <c r="N1565" s="140">
        <v>337729995</v>
      </c>
      <c r="O1565" s="145">
        <v>107077</v>
      </c>
      <c r="P1565" s="145">
        <v>47120</v>
      </c>
      <c r="Q1565" s="145">
        <v>24471</v>
      </c>
      <c r="R1565" s="145">
        <v>1346495</v>
      </c>
      <c r="S1565" s="145">
        <v>611325</v>
      </c>
      <c r="T1565" s="145">
        <v>236</v>
      </c>
      <c r="U1565" s="145">
        <v>272</v>
      </c>
      <c r="V1565" s="145">
        <v>297</v>
      </c>
      <c r="W1565" s="145">
        <v>200</v>
      </c>
      <c r="X1565" s="145">
        <v>367</v>
      </c>
      <c r="Y1565" s="145">
        <v>526</v>
      </c>
      <c r="Z1565" s="145">
        <v>668</v>
      </c>
      <c r="AA1565" s="136">
        <f>ROUND((T1565+X1565)-MAX(0.3*(T1565-141-459),0),0)</f>
        <v>603</v>
      </c>
      <c r="AB1565" s="136">
        <f>ROUND((U1565+Y1565)-MAX(0.3*(U1565-141-459),0),0)</f>
        <v>798</v>
      </c>
      <c r="AC1565" s="136">
        <f>ROUND((V1565+Z1565)-MAX(0.3*(V1565-153-459),0),0)</f>
        <v>965</v>
      </c>
      <c r="AD1565" s="203">
        <v>17174</v>
      </c>
      <c r="AE1565" s="8">
        <v>674</v>
      </c>
      <c r="AF1565" s="136">
        <v>0</v>
      </c>
      <c r="AG1565" s="136">
        <f>SUM(AE1565+AF1565)</f>
        <v>674</v>
      </c>
      <c r="AH1565" s="8">
        <f>ROUND((AG1565+W1565)-MAX(0.3*(AG1565-141-459),0),0)</f>
        <v>852</v>
      </c>
      <c r="AI1565" s="8">
        <v>1609</v>
      </c>
      <c r="AJ1565" s="205">
        <v>17.399999999999999</v>
      </c>
      <c r="AK1565" s="136">
        <v>1</v>
      </c>
      <c r="AL1565" s="136">
        <v>68</v>
      </c>
      <c r="AM1565" s="136">
        <v>52</v>
      </c>
      <c r="AN1565" s="3">
        <f>ROUND(AL1565/(AL1565+AM1565),2)</f>
        <v>0.56999999999999995</v>
      </c>
      <c r="AO1565" s="136">
        <v>30</v>
      </c>
      <c r="AP1565" s="136">
        <v>20</v>
      </c>
      <c r="AQ1565" s="3">
        <f>ROUND(AO1565/(AO1565+AP1565),2)</f>
        <v>0.6</v>
      </c>
      <c r="AR1565" s="149">
        <v>7.6499999999999999E-2</v>
      </c>
      <c r="AS1565" s="149">
        <v>0.34</v>
      </c>
      <c r="AT1565" s="149">
        <v>0.4</v>
      </c>
      <c r="AU1565" s="149">
        <v>0.45</v>
      </c>
      <c r="AV1565" s="136">
        <v>457</v>
      </c>
      <c r="AW1565" s="136">
        <v>3050</v>
      </c>
      <c r="AX1565" s="136">
        <v>5036</v>
      </c>
      <c r="AY1565" s="136">
        <v>5666</v>
      </c>
      <c r="AZ1565" s="151">
        <v>7.6499999999999999E-2</v>
      </c>
      <c r="BA1565" s="151">
        <v>0.1598</v>
      </c>
      <c r="BB1565" s="151">
        <v>0.21060000000000001</v>
      </c>
      <c r="BC1565" s="151">
        <v>0.21060000000000001</v>
      </c>
      <c r="BD1565" s="138">
        <v>0.05</v>
      </c>
      <c r="BE1565" s="138"/>
      <c r="BF1565" s="138"/>
      <c r="BG1565" s="136">
        <v>1</v>
      </c>
      <c r="BH1565" s="6">
        <v>7.25</v>
      </c>
      <c r="BI1565" s="6">
        <v>7.25</v>
      </c>
      <c r="BJ1565" s="136">
        <v>219443</v>
      </c>
      <c r="BK1565" s="136">
        <v>20872</v>
      </c>
      <c r="BL1565" s="136">
        <v>1718</v>
      </c>
      <c r="BM1565" s="136">
        <v>196853</v>
      </c>
      <c r="BN1565" s="238">
        <v>1788389</v>
      </c>
      <c r="BO1565" s="136">
        <v>272759</v>
      </c>
      <c r="BP1565" s="136">
        <v>558881.86880000005</v>
      </c>
      <c r="BQ1565" s="136">
        <v>90751.960099999997</v>
      </c>
      <c r="BR1565" s="136">
        <v>955800.43149999995</v>
      </c>
      <c r="BS1565" s="136">
        <v>284424.95490000001</v>
      </c>
      <c r="BT1565" s="136">
        <v>30956.403999999999</v>
      </c>
      <c r="BU1565" s="136">
        <v>370703.8236</v>
      </c>
    </row>
    <row r="1566" spans="1:73">
      <c r="A1566" s="4" t="s">
        <v>105</v>
      </c>
      <c r="B1566" s="137">
        <v>35</v>
      </c>
      <c r="C1566" s="137">
        <v>2010</v>
      </c>
      <c r="D1566" s="192">
        <v>674530</v>
      </c>
      <c r="E1566" s="141">
        <v>364053</v>
      </c>
      <c r="F1566" s="141">
        <v>14289</v>
      </c>
      <c r="G1566" s="191">
        <v>3.8</v>
      </c>
      <c r="H1566" s="211">
        <v>17.322579999999999</v>
      </c>
      <c r="I1566" s="211">
        <v>7.8829640000000003</v>
      </c>
      <c r="J1566" s="211">
        <v>2.3241350000000001</v>
      </c>
      <c r="K1566" s="145">
        <v>35482</v>
      </c>
      <c r="L1566" s="198">
        <v>13</v>
      </c>
      <c r="M1566" s="199">
        <v>8</v>
      </c>
      <c r="N1566" s="140">
        <v>29450250</v>
      </c>
      <c r="O1566" s="145">
        <v>132926</v>
      </c>
      <c r="P1566" s="145">
        <v>5207</v>
      </c>
      <c r="Q1566" s="145">
        <v>2035</v>
      </c>
      <c r="R1566" s="145">
        <v>59888</v>
      </c>
      <c r="S1566" s="145">
        <v>27232</v>
      </c>
      <c r="T1566" s="145">
        <v>378</v>
      </c>
      <c r="U1566" s="145">
        <v>477</v>
      </c>
      <c r="V1566" s="145">
        <v>573</v>
      </c>
      <c r="W1566" s="145">
        <v>200</v>
      </c>
      <c r="X1566" s="145">
        <v>367</v>
      </c>
      <c r="Y1566" s="145">
        <v>526</v>
      </c>
      <c r="Z1566" s="145">
        <v>668</v>
      </c>
      <c r="AA1566" s="136">
        <f>ROUND((T1566+X1566)-MAX(0.3*(T1566-141-459),0),0)</f>
        <v>745</v>
      </c>
      <c r="AB1566" s="136">
        <f>ROUND((U1566+Y1566)-MAX(0.3*(U1566-141-459),0),0)</f>
        <v>1003</v>
      </c>
      <c r="AC1566" s="136">
        <f>ROUND((V1566+Z1566)-MAX(0.3*(V1566-153-459),0),0)</f>
        <v>1241</v>
      </c>
      <c r="AD1566" s="203">
        <v>766.75</v>
      </c>
      <c r="AE1566" s="8">
        <v>674</v>
      </c>
      <c r="AF1566" s="136">
        <v>0</v>
      </c>
      <c r="AG1566" s="136">
        <f>SUM(AE1566+AF1566)</f>
        <v>674</v>
      </c>
      <c r="AH1566" s="8">
        <f>ROUND((AG1566+W1566)-MAX(0.3*(AG1566-141-459),0),0)</f>
        <v>852</v>
      </c>
      <c r="AI1566" s="8">
        <v>77</v>
      </c>
      <c r="AJ1566" s="205">
        <v>12.2</v>
      </c>
      <c r="AK1566" s="136">
        <v>0</v>
      </c>
      <c r="AL1566" s="136">
        <v>36</v>
      </c>
      <c r="AM1566" s="136">
        <v>58</v>
      </c>
      <c r="AN1566" s="3">
        <f>ROUND(AL1566/(AL1566+AM1566),2)</f>
        <v>0.38</v>
      </c>
      <c r="AO1566" s="136">
        <v>21</v>
      </c>
      <c r="AP1566" s="136">
        <v>26</v>
      </c>
      <c r="AQ1566" s="3">
        <f>ROUND(AO1566/(AO1566+AP1566),2)</f>
        <v>0.45</v>
      </c>
      <c r="AR1566" s="149">
        <v>7.6499999999999999E-2</v>
      </c>
      <c r="AS1566" s="149">
        <v>0.34</v>
      </c>
      <c r="AT1566" s="149">
        <v>0.4</v>
      </c>
      <c r="AU1566" s="149">
        <v>0.45</v>
      </c>
      <c r="AV1566" s="136">
        <v>457</v>
      </c>
      <c r="AW1566" s="136">
        <v>3050</v>
      </c>
      <c r="AX1566" s="136">
        <v>5036</v>
      </c>
      <c r="AY1566" s="136">
        <v>5666</v>
      </c>
      <c r="AZ1566" s="151">
        <v>7.6499999999999999E-2</v>
      </c>
      <c r="BA1566" s="151">
        <v>0.1598</v>
      </c>
      <c r="BB1566" s="151">
        <v>0.21060000000000001</v>
      </c>
      <c r="BC1566" s="151">
        <v>0.21060000000000001</v>
      </c>
      <c r="BD1566" s="138">
        <v>0</v>
      </c>
      <c r="BE1566" s="138"/>
      <c r="BF1566" s="138"/>
      <c r="BG1566" s="136">
        <v>0</v>
      </c>
      <c r="BH1566" s="6">
        <v>7.25</v>
      </c>
      <c r="BI1566" s="6">
        <v>7.25</v>
      </c>
      <c r="BJ1566" s="136">
        <v>8302</v>
      </c>
      <c r="BK1566" s="136">
        <v>781</v>
      </c>
      <c r="BL1566" s="136">
        <v>57</v>
      </c>
      <c r="BM1566" s="136">
        <v>7464</v>
      </c>
      <c r="BN1566" s="238">
        <v>73644</v>
      </c>
      <c r="BO1566" s="136">
        <v>14621</v>
      </c>
      <c r="BP1566" s="136">
        <v>23190.0612</v>
      </c>
      <c r="BQ1566" s="136">
        <v>6812.3267999999998</v>
      </c>
      <c r="BR1566" s="136">
        <v>82443.126000000004</v>
      </c>
      <c r="BS1566" s="136">
        <v>10904.9252</v>
      </c>
      <c r="BT1566" s="136">
        <v>1899.2840000000001</v>
      </c>
      <c r="BU1566" s="136">
        <v>20991.010399999999</v>
      </c>
    </row>
    <row r="1567" spans="1:73">
      <c r="A1567" s="4" t="s">
        <v>106</v>
      </c>
      <c r="B1567" s="137">
        <v>36</v>
      </c>
      <c r="C1567" s="137">
        <v>2010</v>
      </c>
      <c r="D1567" s="192">
        <v>11540766</v>
      </c>
      <c r="E1567" s="141">
        <v>5247050</v>
      </c>
      <c r="F1567" s="141">
        <v>599836</v>
      </c>
      <c r="G1567" s="191">
        <v>10.3</v>
      </c>
      <c r="H1567" s="211">
        <v>28.808199999999999</v>
      </c>
      <c r="I1567" s="211">
        <v>16.768529999999998</v>
      </c>
      <c r="J1567" s="211">
        <v>5.2187599999999996</v>
      </c>
      <c r="K1567" s="145">
        <v>494695</v>
      </c>
      <c r="L1567" s="198">
        <v>176</v>
      </c>
      <c r="M1567" s="199">
        <v>6.2</v>
      </c>
      <c r="N1567" s="140">
        <v>419569872</v>
      </c>
      <c r="O1567" s="145">
        <v>2443512</v>
      </c>
      <c r="P1567" s="145">
        <v>237312</v>
      </c>
      <c r="Q1567" s="145">
        <v>103030</v>
      </c>
      <c r="R1567" s="145">
        <v>1607422</v>
      </c>
      <c r="S1567" s="145">
        <v>751299</v>
      </c>
      <c r="T1567" s="145">
        <v>355</v>
      </c>
      <c r="U1567" s="145">
        <v>434</v>
      </c>
      <c r="V1567" s="145">
        <v>536</v>
      </c>
      <c r="W1567" s="145">
        <v>200</v>
      </c>
      <c r="X1567" s="145">
        <v>367</v>
      </c>
      <c r="Y1567" s="145">
        <v>526</v>
      </c>
      <c r="Z1567" s="145">
        <v>668</v>
      </c>
      <c r="AA1567" s="136">
        <f>ROUND((T1567+X1567)-MAX(0.3*(T1567-141-459),0),0)</f>
        <v>722</v>
      </c>
      <c r="AB1567" s="136">
        <f>ROUND((U1567+Y1567)-MAX(0.3*(U1567-141-459),0),0)</f>
        <v>960</v>
      </c>
      <c r="AC1567" s="136">
        <f>ROUND((V1567+Z1567)-MAX(0.3*(V1567-153-459),0),0)</f>
        <v>1204</v>
      </c>
      <c r="AD1567" s="203">
        <v>45964.333333333336</v>
      </c>
      <c r="AE1567" s="8">
        <v>674</v>
      </c>
      <c r="AF1567" s="136">
        <v>0</v>
      </c>
      <c r="AG1567" s="136">
        <f>SUM(AE1567+AF1567)</f>
        <v>674</v>
      </c>
      <c r="AH1567" s="8">
        <f>ROUND((AG1567+W1567)-MAX(0.3*(AG1567-141-459),0),0)</f>
        <v>852</v>
      </c>
      <c r="AI1567" s="8">
        <v>1739</v>
      </c>
      <c r="AJ1567" s="205">
        <v>15.3</v>
      </c>
      <c r="AK1567" s="136">
        <v>1</v>
      </c>
      <c r="AL1567" s="136">
        <v>53</v>
      </c>
      <c r="AM1567" s="136">
        <v>46</v>
      </c>
      <c r="AN1567" s="3">
        <f>ROUND(AL1567/(AL1567+AM1567),2)</f>
        <v>0.54</v>
      </c>
      <c r="AO1567" s="136">
        <v>12</v>
      </c>
      <c r="AP1567" s="136">
        <v>21</v>
      </c>
      <c r="AQ1567" s="3">
        <f>ROUND(AO1567/(AO1567+AP1567),2)</f>
        <v>0.36</v>
      </c>
      <c r="AR1567" s="149">
        <v>7.6499999999999999E-2</v>
      </c>
      <c r="AS1567" s="149">
        <v>0.34</v>
      </c>
      <c r="AT1567" s="149">
        <v>0.4</v>
      </c>
      <c r="AU1567" s="149">
        <v>0.45</v>
      </c>
      <c r="AV1567" s="136">
        <v>457</v>
      </c>
      <c r="AW1567" s="136">
        <v>3050</v>
      </c>
      <c r="AX1567" s="136">
        <v>5036</v>
      </c>
      <c r="AY1567" s="136">
        <v>5666</v>
      </c>
      <c r="AZ1567" s="151">
        <v>7.6499999999999999E-2</v>
      </c>
      <c r="BA1567" s="151">
        <v>0.1598</v>
      </c>
      <c r="BB1567" s="151">
        <v>0.21060000000000001</v>
      </c>
      <c r="BC1567" s="151">
        <v>0.21060000000000001</v>
      </c>
      <c r="BD1567" s="138">
        <v>0</v>
      </c>
      <c r="BE1567" s="138"/>
      <c r="BF1567" s="138"/>
      <c r="BG1567" s="136">
        <v>0</v>
      </c>
      <c r="BH1567" s="6">
        <v>7.25</v>
      </c>
      <c r="BI1567" s="6">
        <v>7.3</v>
      </c>
      <c r="BJ1567" s="136">
        <v>285570</v>
      </c>
      <c r="BK1567" s="136">
        <v>14769</v>
      </c>
      <c r="BL1567" s="136">
        <v>1732</v>
      </c>
      <c r="BM1567" s="136">
        <v>269069</v>
      </c>
      <c r="BN1567" s="238">
        <v>2140612</v>
      </c>
      <c r="BO1567" s="136">
        <v>297672</v>
      </c>
      <c r="BP1567" s="136">
        <v>564281.52249999996</v>
      </c>
      <c r="BQ1567" s="136">
        <v>94309.830199999997</v>
      </c>
      <c r="BR1567" s="136">
        <v>1136482.4404</v>
      </c>
      <c r="BS1567" s="136">
        <v>277879.50919999997</v>
      </c>
      <c r="BT1567" s="136">
        <v>28027.787700000001</v>
      </c>
      <c r="BU1567" s="136">
        <v>380635.02340000001</v>
      </c>
    </row>
    <row r="1568" spans="1:73">
      <c r="A1568" s="4" t="s">
        <v>107</v>
      </c>
      <c r="B1568" s="137">
        <v>37</v>
      </c>
      <c r="C1568" s="137">
        <v>2010</v>
      </c>
      <c r="D1568" s="192">
        <v>3759596</v>
      </c>
      <c r="E1568" s="141">
        <v>1648138</v>
      </c>
      <c r="F1568" s="141">
        <v>120146</v>
      </c>
      <c r="G1568" s="191">
        <v>6.8</v>
      </c>
      <c r="H1568" s="211">
        <v>30.354179999999999</v>
      </c>
      <c r="I1568" s="211">
        <v>19.06596</v>
      </c>
      <c r="J1568" s="211">
        <v>6.9287229999999997</v>
      </c>
      <c r="K1568" s="145">
        <v>154062</v>
      </c>
      <c r="L1568" s="198">
        <v>81</v>
      </c>
      <c r="M1568" s="199">
        <v>8.1999999999999993</v>
      </c>
      <c r="N1568" s="140">
        <v>135011290</v>
      </c>
      <c r="O1568" s="145">
        <v>313409</v>
      </c>
      <c r="P1568" s="145">
        <v>21235</v>
      </c>
      <c r="Q1568" s="145">
        <v>9420</v>
      </c>
      <c r="R1568" s="145">
        <v>582492</v>
      </c>
      <c r="S1568" s="145">
        <v>251248</v>
      </c>
      <c r="T1568" s="145">
        <v>225</v>
      </c>
      <c r="U1568" s="145">
        <v>292</v>
      </c>
      <c r="V1568" s="145">
        <v>361</v>
      </c>
      <c r="W1568" s="145">
        <v>200</v>
      </c>
      <c r="X1568" s="145">
        <v>367</v>
      </c>
      <c r="Y1568" s="145">
        <v>526</v>
      </c>
      <c r="Z1568" s="145">
        <v>668</v>
      </c>
      <c r="AA1568" s="136">
        <f>ROUND((T1568+X1568)-MAX(0.3*(T1568-141-459),0),0)</f>
        <v>592</v>
      </c>
      <c r="AB1568" s="136">
        <f>ROUND((U1568+Y1568)-MAX(0.3*(U1568-141-459),0),0)</f>
        <v>818</v>
      </c>
      <c r="AC1568" s="136">
        <f>ROUND((V1568+Z1568)-MAX(0.3*(V1568-153-459),0),0)</f>
        <v>1029</v>
      </c>
      <c r="AD1568" s="203">
        <v>5348.916666666667</v>
      </c>
      <c r="AE1568" s="8">
        <v>674</v>
      </c>
      <c r="AF1568" s="136">
        <v>42</v>
      </c>
      <c r="AG1568" s="136">
        <f>SUM(AE1568+AF1568)</f>
        <v>716</v>
      </c>
      <c r="AH1568" s="8">
        <f>ROUND((AG1568+W1568)-MAX(0.3*(AG1568-141-459),0),0)</f>
        <v>881</v>
      </c>
      <c r="AI1568" s="8">
        <v>597</v>
      </c>
      <c r="AJ1568" s="205">
        <v>16.3</v>
      </c>
      <c r="AK1568" s="136">
        <v>1</v>
      </c>
      <c r="AL1568" s="136">
        <v>40</v>
      </c>
      <c r="AM1568" s="136">
        <v>61</v>
      </c>
      <c r="AN1568" s="3">
        <f>ROUND(AL1568/(AL1568+AM1568),2)</f>
        <v>0.4</v>
      </c>
      <c r="AO1568" s="136">
        <v>22</v>
      </c>
      <c r="AP1568" s="136">
        <v>26</v>
      </c>
      <c r="AQ1568" s="3">
        <f>ROUND(AO1568/(AO1568+AP1568),2)</f>
        <v>0.46</v>
      </c>
      <c r="AR1568" s="149">
        <v>7.6499999999999999E-2</v>
      </c>
      <c r="AS1568" s="149">
        <v>0.34</v>
      </c>
      <c r="AT1568" s="149">
        <v>0.4</v>
      </c>
      <c r="AU1568" s="149">
        <v>0.45</v>
      </c>
      <c r="AV1568" s="136">
        <v>457</v>
      </c>
      <c r="AW1568" s="136">
        <v>3050</v>
      </c>
      <c r="AX1568" s="136">
        <v>5036</v>
      </c>
      <c r="AY1568" s="136">
        <v>5666</v>
      </c>
      <c r="AZ1568" s="151">
        <v>7.6499999999999999E-2</v>
      </c>
      <c r="BA1568" s="151">
        <v>0.1598</v>
      </c>
      <c r="BB1568" s="151">
        <v>0.21060000000000001</v>
      </c>
      <c r="BC1568" s="151">
        <v>0.21060000000000001</v>
      </c>
      <c r="BD1568" s="138">
        <v>0.05</v>
      </c>
      <c r="BE1568" s="138"/>
      <c r="BF1568" s="138"/>
      <c r="BG1568" s="136">
        <v>1</v>
      </c>
      <c r="BH1568" s="6">
        <v>7.25</v>
      </c>
      <c r="BI1568" s="6">
        <v>7.25</v>
      </c>
      <c r="BJ1568" s="136">
        <v>93721</v>
      </c>
      <c r="BK1568" s="136">
        <v>6639</v>
      </c>
      <c r="BL1568" s="136">
        <v>676</v>
      </c>
      <c r="BM1568" s="136">
        <v>86406</v>
      </c>
      <c r="BN1568" s="238">
        <v>771677</v>
      </c>
      <c r="BO1568" s="136">
        <v>133002</v>
      </c>
      <c r="BP1568" s="136">
        <v>262777.97600000002</v>
      </c>
      <c r="BQ1568" s="136">
        <v>45580.649899999997</v>
      </c>
      <c r="BR1568" s="136">
        <v>449170.80190000002</v>
      </c>
      <c r="BS1568" s="136">
        <v>159174.45749999999</v>
      </c>
      <c r="BT1568" s="136">
        <v>20709.666000000001</v>
      </c>
      <c r="BU1568" s="136">
        <v>218235.52679999999</v>
      </c>
    </row>
    <row r="1569" spans="1:73">
      <c r="A1569" s="4" t="s">
        <v>108</v>
      </c>
      <c r="B1569" s="137">
        <v>38</v>
      </c>
      <c r="C1569" s="137">
        <v>2010</v>
      </c>
      <c r="D1569" s="192">
        <v>3837972</v>
      </c>
      <c r="E1569" s="141">
        <v>1773076</v>
      </c>
      <c r="F1569" s="141">
        <v>210963</v>
      </c>
      <c r="G1569" s="191">
        <v>10.6</v>
      </c>
      <c r="H1569" s="211">
        <v>23.460339999999999</v>
      </c>
      <c r="I1569" s="211">
        <v>14.981579999999999</v>
      </c>
      <c r="J1569" s="211">
        <v>6.0464779999999996</v>
      </c>
      <c r="K1569" s="145">
        <v>190800</v>
      </c>
      <c r="L1569" s="198">
        <v>65</v>
      </c>
      <c r="M1569" s="199">
        <v>7.4</v>
      </c>
      <c r="N1569" s="140">
        <v>136986770</v>
      </c>
      <c r="O1569" s="145">
        <v>597358</v>
      </c>
      <c r="P1569" s="145">
        <v>69395</v>
      </c>
      <c r="Q1569" s="145">
        <v>27095</v>
      </c>
      <c r="R1569" s="145">
        <v>705035</v>
      </c>
      <c r="S1569" s="145">
        <v>373819</v>
      </c>
      <c r="T1569" s="145">
        <v>453</v>
      </c>
      <c r="U1569" s="145">
        <v>528</v>
      </c>
      <c r="V1569" s="145">
        <v>648</v>
      </c>
      <c r="W1569" s="145">
        <v>200</v>
      </c>
      <c r="X1569" s="145">
        <v>367</v>
      </c>
      <c r="Y1569" s="145">
        <v>526</v>
      </c>
      <c r="Z1569" s="145">
        <v>668</v>
      </c>
      <c r="AA1569" s="136">
        <f>ROUND((T1569+X1569)-MAX(0.3*(T1569-141-459),0),0)</f>
        <v>820</v>
      </c>
      <c r="AB1569" s="136">
        <f>ROUND((U1569+Y1569)-MAX(0.3*(U1569-141-459),0),0)</f>
        <v>1054</v>
      </c>
      <c r="AC1569" s="136">
        <f>ROUND((V1569+Z1569)-MAX(0.3*(V1569-153-459),0),0)</f>
        <v>1305</v>
      </c>
      <c r="AD1569" s="203">
        <v>9987.5</v>
      </c>
      <c r="AE1569" s="8">
        <v>674</v>
      </c>
      <c r="AF1569" s="136">
        <v>0</v>
      </c>
      <c r="AG1569" s="136">
        <f>SUM(AE1569+AF1569)</f>
        <v>674</v>
      </c>
      <c r="AH1569" s="8">
        <f>ROUND((AG1569+W1569)-MAX(0.3*(AG1569-141-459),0),0)</f>
        <v>852</v>
      </c>
      <c r="AI1569" s="8">
        <v>535</v>
      </c>
      <c r="AJ1569" s="205">
        <v>14.2</v>
      </c>
      <c r="AK1569" s="136">
        <v>1</v>
      </c>
      <c r="AL1569" s="136">
        <v>36</v>
      </c>
      <c r="AM1569" s="136">
        <v>24</v>
      </c>
      <c r="AN1569" s="3">
        <f>ROUND(AL1569/(AL1569+AM1569),2)</f>
        <v>0.6</v>
      </c>
      <c r="AO1569" s="136">
        <v>18</v>
      </c>
      <c r="AP1569" s="136">
        <v>12</v>
      </c>
      <c r="AQ1569" s="3">
        <f>ROUND(AO1569/(AO1569+AP1569),2)</f>
        <v>0.6</v>
      </c>
      <c r="AR1569" s="149">
        <v>7.6499999999999999E-2</v>
      </c>
      <c r="AS1569" s="149">
        <v>0.34</v>
      </c>
      <c r="AT1569" s="149">
        <v>0.4</v>
      </c>
      <c r="AU1569" s="149">
        <v>0.45</v>
      </c>
      <c r="AV1569" s="136">
        <v>457</v>
      </c>
      <c r="AW1569" s="136">
        <v>3050</v>
      </c>
      <c r="AX1569" s="136">
        <v>5036</v>
      </c>
      <c r="AY1569" s="136">
        <v>5666</v>
      </c>
      <c r="AZ1569" s="151">
        <v>7.6499999999999999E-2</v>
      </c>
      <c r="BA1569" s="151">
        <v>0.1598</v>
      </c>
      <c r="BB1569" s="151">
        <v>0.21060000000000001</v>
      </c>
      <c r="BC1569" s="151">
        <v>0.21060000000000001</v>
      </c>
      <c r="BD1569" s="138">
        <v>0.06</v>
      </c>
      <c r="BE1569" s="138"/>
      <c r="BF1569" s="138"/>
      <c r="BG1569" s="136">
        <v>1</v>
      </c>
      <c r="BH1569" s="6">
        <v>7.25</v>
      </c>
      <c r="BI1569" s="6">
        <v>8.4</v>
      </c>
      <c r="BJ1569" s="136">
        <v>74751</v>
      </c>
      <c r="BK1569" s="136">
        <v>8616</v>
      </c>
      <c r="BL1569" s="136">
        <v>636</v>
      </c>
      <c r="BM1569" s="136">
        <v>65499</v>
      </c>
      <c r="BN1569" s="238">
        <v>588348</v>
      </c>
      <c r="BO1569" s="136">
        <v>114140</v>
      </c>
      <c r="BP1569" s="136">
        <v>185692.33420000001</v>
      </c>
      <c r="BQ1569" s="136">
        <v>31169.099699999999</v>
      </c>
      <c r="BR1569" s="136">
        <v>315222.58179999999</v>
      </c>
      <c r="BS1569" s="136">
        <v>96587.718099999998</v>
      </c>
      <c r="BT1569" s="136">
        <v>15083.408600000001</v>
      </c>
      <c r="BU1569" s="136">
        <v>141178.7127</v>
      </c>
    </row>
    <row r="1570" spans="1:73">
      <c r="A1570" s="4" t="s">
        <v>109</v>
      </c>
      <c r="B1570" s="137">
        <v>39</v>
      </c>
      <c r="C1570" s="137">
        <v>2010</v>
      </c>
      <c r="D1570" s="192">
        <v>12712014</v>
      </c>
      <c r="E1570" s="141">
        <v>5840887</v>
      </c>
      <c r="F1570" s="141">
        <v>540062</v>
      </c>
      <c r="G1570" s="191">
        <v>8.5</v>
      </c>
      <c r="H1570" s="211">
        <v>23.844809999999999</v>
      </c>
      <c r="I1570" s="211">
        <v>14.66197</v>
      </c>
      <c r="J1570" s="211">
        <v>5.6797180000000003</v>
      </c>
      <c r="K1570" s="145">
        <v>590830</v>
      </c>
      <c r="L1570" s="198">
        <v>153</v>
      </c>
      <c r="M1570" s="199">
        <v>5.2</v>
      </c>
      <c r="N1570" s="140">
        <v>533929583</v>
      </c>
      <c r="O1570" s="145">
        <v>428870</v>
      </c>
      <c r="P1570" s="145">
        <v>125925</v>
      </c>
      <c r="Q1570" s="145">
        <v>51883</v>
      </c>
      <c r="R1570" s="145">
        <v>1574783</v>
      </c>
      <c r="S1570" s="145">
        <v>740186</v>
      </c>
      <c r="T1570" s="145">
        <v>316</v>
      </c>
      <c r="U1570" s="145">
        <v>403</v>
      </c>
      <c r="V1570" s="145">
        <v>497</v>
      </c>
      <c r="W1570" s="145">
        <v>200</v>
      </c>
      <c r="X1570" s="145">
        <v>367</v>
      </c>
      <c r="Y1570" s="145">
        <v>526</v>
      </c>
      <c r="Z1570" s="145">
        <v>668</v>
      </c>
      <c r="AA1570" s="136">
        <f>ROUND((T1570+X1570)-MAX(0.3*(T1570-141-459),0),0)</f>
        <v>683</v>
      </c>
      <c r="AB1570" s="136">
        <f>ROUND((U1570+Y1570)-MAX(0.3*(U1570-141-459),0),0)</f>
        <v>929</v>
      </c>
      <c r="AC1570" s="136">
        <f>ROUND((V1570+Z1570)-MAX(0.3*(V1570-153-459),0),0)</f>
        <v>1165</v>
      </c>
      <c r="AD1570" s="203">
        <v>21789.5</v>
      </c>
      <c r="AE1570" s="8">
        <v>674</v>
      </c>
      <c r="AF1570" s="136">
        <v>27</v>
      </c>
      <c r="AG1570" s="136">
        <f>SUM(AE1570+AF1570)</f>
        <v>701</v>
      </c>
      <c r="AH1570" s="8">
        <f>ROUND((AG1570+W1570)-MAX(0.3*(AG1570-141-459),0),0)</f>
        <v>871</v>
      </c>
      <c r="AI1570" s="8">
        <v>1521</v>
      </c>
      <c r="AJ1570" s="205">
        <v>12.2</v>
      </c>
      <c r="AK1570" s="136">
        <v>1</v>
      </c>
      <c r="AL1570" s="136">
        <v>103</v>
      </c>
      <c r="AM1570" s="136">
        <v>97</v>
      </c>
      <c r="AN1570" s="3">
        <f>ROUND(AL1570/(AL1570+AM1570),2)</f>
        <v>0.52</v>
      </c>
      <c r="AO1570" s="136">
        <v>20</v>
      </c>
      <c r="AP1570" s="136">
        <v>30</v>
      </c>
      <c r="AQ1570" s="3">
        <f>ROUND(AO1570/(AO1570+AP1570),2)</f>
        <v>0.4</v>
      </c>
      <c r="AR1570" s="149">
        <v>7.6499999999999999E-2</v>
      </c>
      <c r="AS1570" s="149">
        <v>0.34</v>
      </c>
      <c r="AT1570" s="149">
        <v>0.4</v>
      </c>
      <c r="AU1570" s="149">
        <v>0.45</v>
      </c>
      <c r="AV1570" s="136">
        <v>457</v>
      </c>
      <c r="AW1570" s="136">
        <v>3050</v>
      </c>
      <c r="AX1570" s="136">
        <v>5036</v>
      </c>
      <c r="AY1570" s="136">
        <v>5666</v>
      </c>
      <c r="AZ1570" s="151">
        <v>7.6499999999999999E-2</v>
      </c>
      <c r="BA1570" s="151">
        <v>0.1598</v>
      </c>
      <c r="BB1570" s="151">
        <v>0.21060000000000001</v>
      </c>
      <c r="BC1570" s="151">
        <v>0.21060000000000001</v>
      </c>
      <c r="BD1570" s="138">
        <v>0</v>
      </c>
      <c r="BE1570" s="138"/>
      <c r="BF1570" s="138"/>
      <c r="BG1570" s="136">
        <v>0</v>
      </c>
      <c r="BH1570" s="6">
        <v>7.25</v>
      </c>
      <c r="BI1570" s="6">
        <v>7.25</v>
      </c>
      <c r="BJ1570" s="136">
        <v>357939</v>
      </c>
      <c r="BK1570" s="136">
        <v>25803</v>
      </c>
      <c r="BL1570" s="136">
        <v>1967</v>
      </c>
      <c r="BM1570" s="136">
        <v>330169</v>
      </c>
      <c r="BN1570" s="238">
        <v>2121456</v>
      </c>
      <c r="BO1570" s="136">
        <v>262269</v>
      </c>
      <c r="BP1570" s="136">
        <v>488955.30989999999</v>
      </c>
      <c r="BQ1570" s="136">
        <v>101047.20450000001</v>
      </c>
      <c r="BR1570" s="136">
        <v>1159844.0608999999</v>
      </c>
      <c r="BS1570" s="136">
        <v>220436.97829999999</v>
      </c>
      <c r="BT1570" s="136">
        <v>26936.792000000001</v>
      </c>
      <c r="BU1570" s="136">
        <v>319038.4754</v>
      </c>
    </row>
    <row r="1571" spans="1:73">
      <c r="A1571" s="4" t="s">
        <v>110</v>
      </c>
      <c r="B1571" s="137">
        <v>40</v>
      </c>
      <c r="C1571" s="137">
        <v>2010</v>
      </c>
      <c r="D1571" s="192">
        <v>1053219</v>
      </c>
      <c r="E1571" s="141">
        <v>503216</v>
      </c>
      <c r="F1571" s="141">
        <v>63488</v>
      </c>
      <c r="G1571" s="191">
        <v>11.2</v>
      </c>
      <c r="H1571" s="211">
        <v>27.162099999999999</v>
      </c>
      <c r="I1571" s="211">
        <v>16.35596</v>
      </c>
      <c r="J1571" s="211">
        <v>7.1973019999999996</v>
      </c>
      <c r="K1571" s="145">
        <v>49265</v>
      </c>
      <c r="L1571" s="198">
        <v>9</v>
      </c>
      <c r="M1571" s="199">
        <v>3.9</v>
      </c>
      <c r="N1571" s="140">
        <v>45023318</v>
      </c>
      <c r="O1571" s="145">
        <v>15215</v>
      </c>
      <c r="P1571" s="145">
        <v>17470</v>
      </c>
      <c r="Q1571" s="145">
        <v>7444</v>
      </c>
      <c r="R1571" s="145">
        <v>138966</v>
      </c>
      <c r="S1571" s="145">
        <v>72840</v>
      </c>
      <c r="T1571" s="145">
        <v>449</v>
      </c>
      <c r="U1571" s="145">
        <v>554</v>
      </c>
      <c r="V1571" s="145">
        <v>634</v>
      </c>
      <c r="W1571" s="145">
        <v>200</v>
      </c>
      <c r="X1571" s="145">
        <v>367</v>
      </c>
      <c r="Y1571" s="145">
        <v>526</v>
      </c>
      <c r="Z1571" s="145">
        <v>668</v>
      </c>
      <c r="AA1571" s="136">
        <f>ROUND((T1571+X1571)-MAX(0.3*(T1571-141-459),0),0)</f>
        <v>816</v>
      </c>
      <c r="AB1571" s="136">
        <f>ROUND((U1571+Y1571)-MAX(0.3*(U1571-141-459),0),0)</f>
        <v>1080</v>
      </c>
      <c r="AC1571" s="136">
        <f>ROUND((V1571+Z1571)-MAX(0.3*(V1571-153-459),0),0)</f>
        <v>1295</v>
      </c>
      <c r="AD1571" s="203">
        <v>2407.1666666666665</v>
      </c>
      <c r="AE1571" s="8">
        <v>674</v>
      </c>
      <c r="AF1571" s="136">
        <v>40</v>
      </c>
      <c r="AG1571" s="136">
        <f>SUM(AE1571+AF1571)</f>
        <v>714</v>
      </c>
      <c r="AH1571" s="8">
        <f>ROUND((AG1571+W1571)-MAX(0.3*(AG1571-141-459),0),0)</f>
        <v>880</v>
      </c>
      <c r="AI1571" s="8">
        <v>142</v>
      </c>
      <c r="AJ1571" s="205">
        <v>13.6</v>
      </c>
      <c r="AK1571" s="136">
        <v>0</v>
      </c>
      <c r="AL1571" s="136">
        <v>69</v>
      </c>
      <c r="AM1571" s="136">
        <v>6</v>
      </c>
      <c r="AN1571" s="3">
        <f>ROUND(AL1571/(AL1571+AM1571),2)</f>
        <v>0.92</v>
      </c>
      <c r="AO1571" s="136">
        <v>33</v>
      </c>
      <c r="AP1571" s="136">
        <v>4</v>
      </c>
      <c r="AQ1571" s="3">
        <f>ROUND(AO1571/(AO1571+AP1571),2)</f>
        <v>0.89</v>
      </c>
      <c r="AR1571" s="149">
        <v>7.6499999999999999E-2</v>
      </c>
      <c r="AS1571" s="149">
        <v>0.34</v>
      </c>
      <c r="AT1571" s="149">
        <v>0.4</v>
      </c>
      <c r="AU1571" s="149">
        <v>0.45</v>
      </c>
      <c r="AV1571" s="136">
        <v>457</v>
      </c>
      <c r="AW1571" s="136">
        <v>3050</v>
      </c>
      <c r="AX1571" s="136">
        <v>5036</v>
      </c>
      <c r="AY1571" s="136">
        <v>5666</v>
      </c>
      <c r="AZ1571" s="151">
        <v>7.6499999999999999E-2</v>
      </c>
      <c r="BA1571" s="151">
        <v>0.1598</v>
      </c>
      <c r="BB1571" s="151">
        <v>0.21060000000000001</v>
      </c>
      <c r="BC1571" s="151">
        <v>0.21060000000000001</v>
      </c>
      <c r="BD1571" s="138">
        <v>0.25</v>
      </c>
      <c r="BE1571" s="138"/>
      <c r="BF1571" s="138"/>
      <c r="BG1571" s="136">
        <v>1</v>
      </c>
      <c r="BH1571" s="6">
        <v>7.25</v>
      </c>
      <c r="BI1571" s="6">
        <v>7.4</v>
      </c>
      <c r="BJ1571" s="136">
        <v>32759</v>
      </c>
      <c r="BK1571" s="136">
        <v>3493</v>
      </c>
      <c r="BL1571" s="136">
        <v>169</v>
      </c>
      <c r="BM1571" s="136">
        <v>29097</v>
      </c>
      <c r="BN1571" s="238">
        <v>205810</v>
      </c>
      <c r="BO1571" s="136">
        <v>25525</v>
      </c>
      <c r="BP1571" s="136">
        <v>45252.548300000002</v>
      </c>
      <c r="BQ1571" s="136">
        <v>7213.7510000000002</v>
      </c>
      <c r="BR1571" s="136">
        <v>78530.983999999997</v>
      </c>
      <c r="BS1571" s="136">
        <v>18749.204900000001</v>
      </c>
      <c r="BT1571" s="136">
        <v>1889.2552000000001</v>
      </c>
      <c r="BU1571" s="136">
        <v>24586.8393</v>
      </c>
    </row>
    <row r="1572" spans="1:73">
      <c r="A1572" s="4" t="s">
        <v>111</v>
      </c>
      <c r="B1572" s="137">
        <v>41</v>
      </c>
      <c r="C1572" s="137">
        <v>2010</v>
      </c>
      <c r="D1572" s="192">
        <v>4635894</v>
      </c>
      <c r="E1572" s="141">
        <v>1915045</v>
      </c>
      <c r="F1572" s="141">
        <v>240623</v>
      </c>
      <c r="G1572" s="191">
        <v>11.2</v>
      </c>
      <c r="H1572" s="211">
        <v>30.64123</v>
      </c>
      <c r="I1572" s="211">
        <v>19.322929999999999</v>
      </c>
      <c r="J1572" s="211">
        <v>4.625839</v>
      </c>
      <c r="K1572" s="145">
        <v>163836</v>
      </c>
      <c r="L1572" s="198">
        <v>114</v>
      </c>
      <c r="M1572" s="199">
        <v>9.9</v>
      </c>
      <c r="N1572" s="140">
        <v>149093360</v>
      </c>
      <c r="O1572" s="145">
        <v>213636</v>
      </c>
      <c r="P1572" s="145">
        <v>43377</v>
      </c>
      <c r="Q1572" s="145">
        <v>18481</v>
      </c>
      <c r="R1572" s="145">
        <v>797110</v>
      </c>
      <c r="S1572" s="145">
        <v>359506</v>
      </c>
      <c r="T1572" s="145">
        <v>215</v>
      </c>
      <c r="U1572" s="145">
        <v>270</v>
      </c>
      <c r="V1572" s="145">
        <v>326</v>
      </c>
      <c r="W1572" s="145">
        <v>200</v>
      </c>
      <c r="X1572" s="145">
        <v>367</v>
      </c>
      <c r="Y1572" s="145">
        <v>526</v>
      </c>
      <c r="Z1572" s="145">
        <v>668</v>
      </c>
      <c r="AA1572" s="136">
        <f>ROUND((T1572+X1572)-MAX(0.3*(T1572-141-459),0),0)</f>
        <v>582</v>
      </c>
      <c r="AB1572" s="136">
        <f>ROUND((U1572+Y1572)-MAX(0.3*(U1572-141-459),0),0)</f>
        <v>796</v>
      </c>
      <c r="AC1572" s="136">
        <f>ROUND((V1572+Z1572)-MAX(0.3*(V1572-153-459),0),0)</f>
        <v>994</v>
      </c>
      <c r="AD1572" s="203">
        <v>7421.166666666667</v>
      </c>
      <c r="AE1572" s="8">
        <v>674</v>
      </c>
      <c r="AF1572" s="136">
        <v>0</v>
      </c>
      <c r="AG1572" s="136">
        <f>SUM(AE1572+AF1572)</f>
        <v>674</v>
      </c>
      <c r="AH1572" s="8">
        <f>ROUND((AG1572+W1572)-MAX(0.3*(AG1572-141-459),0),0)</f>
        <v>852</v>
      </c>
      <c r="AI1572" s="8">
        <v>767</v>
      </c>
      <c r="AJ1572" s="205">
        <v>17</v>
      </c>
      <c r="AK1572" s="136">
        <v>0</v>
      </c>
      <c r="AL1572" s="136">
        <v>51</v>
      </c>
      <c r="AM1572" s="136">
        <v>73</v>
      </c>
      <c r="AN1572" s="3">
        <f>ROUND(AL1572/(AL1572+AM1572),2)</f>
        <v>0.41</v>
      </c>
      <c r="AO1572" s="136">
        <v>19</v>
      </c>
      <c r="AP1572" s="136">
        <v>27</v>
      </c>
      <c r="AQ1572" s="3">
        <f>ROUND(AO1572/(AO1572+AP1572),2)</f>
        <v>0.41</v>
      </c>
      <c r="AR1572" s="149">
        <v>7.6499999999999999E-2</v>
      </c>
      <c r="AS1572" s="149">
        <v>0.34</v>
      </c>
      <c r="AT1572" s="149">
        <v>0.4</v>
      </c>
      <c r="AU1572" s="149">
        <v>0.45</v>
      </c>
      <c r="AV1572" s="136">
        <v>457</v>
      </c>
      <c r="AW1572" s="136">
        <v>3050</v>
      </c>
      <c r="AX1572" s="136">
        <v>5036</v>
      </c>
      <c r="AY1572" s="136">
        <v>5666</v>
      </c>
      <c r="AZ1572" s="151">
        <v>7.6499999999999999E-2</v>
      </c>
      <c r="BA1572" s="151">
        <v>0.1598</v>
      </c>
      <c r="BB1572" s="151">
        <v>0.21060000000000001</v>
      </c>
      <c r="BC1572" s="151">
        <v>0.21060000000000001</v>
      </c>
      <c r="BD1572" s="138">
        <v>0</v>
      </c>
      <c r="BE1572" s="138"/>
      <c r="BF1572" s="138"/>
      <c r="BG1572" s="136">
        <v>0</v>
      </c>
      <c r="BH1572" s="6">
        <v>7.25</v>
      </c>
      <c r="BI1572" s="6">
        <v>7.25</v>
      </c>
      <c r="BJ1572" s="136">
        <v>112010</v>
      </c>
      <c r="BK1572" s="136">
        <v>9644</v>
      </c>
      <c r="BL1572" s="136">
        <v>1271</v>
      </c>
      <c r="BM1572" s="136">
        <v>101095</v>
      </c>
      <c r="BN1572" s="238">
        <v>857877</v>
      </c>
      <c r="BO1572" s="136">
        <v>134001</v>
      </c>
      <c r="BP1572" s="136">
        <v>311554.70659999998</v>
      </c>
      <c r="BQ1572" s="136">
        <v>40335.722000000002</v>
      </c>
      <c r="BR1572" s="136">
        <v>501964.52120000002</v>
      </c>
      <c r="BS1572" s="136">
        <v>194675.55129999999</v>
      </c>
      <c r="BT1572" s="136">
        <v>18426.048599999998</v>
      </c>
      <c r="BU1572" s="136">
        <v>256104.27900000001</v>
      </c>
    </row>
    <row r="1573" spans="1:73">
      <c r="A1573" s="4" t="s">
        <v>112</v>
      </c>
      <c r="B1573" s="137">
        <v>42</v>
      </c>
      <c r="C1573" s="137">
        <v>2010</v>
      </c>
      <c r="D1573" s="192">
        <v>816299</v>
      </c>
      <c r="E1573" s="141">
        <v>419355</v>
      </c>
      <c r="F1573" s="141">
        <v>21984</v>
      </c>
      <c r="G1573" s="191">
        <v>5</v>
      </c>
      <c r="H1573" s="211">
        <v>23.44727</v>
      </c>
      <c r="I1573" s="211">
        <v>12.806760000000001</v>
      </c>
      <c r="J1573" s="211">
        <v>4.265282</v>
      </c>
      <c r="K1573" s="145">
        <v>38940</v>
      </c>
      <c r="L1573" s="200">
        <v>10</v>
      </c>
      <c r="M1573" s="199">
        <v>4.5999999999999996</v>
      </c>
      <c r="N1573" s="140">
        <v>33520714</v>
      </c>
      <c r="O1573" s="145">
        <v>9331</v>
      </c>
      <c r="P1573" s="145">
        <v>6731</v>
      </c>
      <c r="Q1573" s="145">
        <v>3231</v>
      </c>
      <c r="R1573" s="145">
        <v>95336</v>
      </c>
      <c r="S1573" s="145">
        <v>40054</v>
      </c>
      <c r="T1573" s="145">
        <v>496</v>
      </c>
      <c r="U1573" s="145">
        <v>555</v>
      </c>
      <c r="V1573" s="145">
        <v>613</v>
      </c>
      <c r="W1573" s="145">
        <v>200</v>
      </c>
      <c r="X1573" s="145">
        <v>367</v>
      </c>
      <c r="Y1573" s="145">
        <v>526</v>
      </c>
      <c r="Z1573" s="145">
        <v>668</v>
      </c>
      <c r="AA1573" s="136">
        <f>ROUND((T1573+X1573)-MAX(0.3*(T1573-141-459),0),0)</f>
        <v>863</v>
      </c>
      <c r="AB1573" s="136">
        <f>ROUND((U1573+Y1573)-MAX(0.3*(U1573-141-459),0),0)</f>
        <v>1081</v>
      </c>
      <c r="AC1573" s="136">
        <f>ROUND((V1573+Z1573)-MAX(0.3*(V1573-153-459),0),0)</f>
        <v>1281</v>
      </c>
      <c r="AD1573" s="203">
        <v>2170.5</v>
      </c>
      <c r="AE1573" s="8">
        <v>674</v>
      </c>
      <c r="AF1573" s="136">
        <v>15</v>
      </c>
      <c r="AG1573" s="136">
        <f>SUM(AE1573+AF1573)</f>
        <v>689</v>
      </c>
      <c r="AH1573" s="8">
        <f>ROUND((AG1573+W1573)-MAX(0.3*(AG1573-141-459),0),0)</f>
        <v>862</v>
      </c>
      <c r="AI1573" s="8">
        <v>106</v>
      </c>
      <c r="AJ1573" s="205">
        <v>13.2</v>
      </c>
      <c r="AK1573" s="136">
        <v>0</v>
      </c>
      <c r="AL1573" s="136">
        <v>24</v>
      </c>
      <c r="AM1573" s="136">
        <v>46</v>
      </c>
      <c r="AN1573" s="3">
        <f>ROUND(AL1573/(AL1573+AM1573),2)</f>
        <v>0.34</v>
      </c>
      <c r="AO1573" s="136">
        <v>14</v>
      </c>
      <c r="AP1573" s="136">
        <v>21</v>
      </c>
      <c r="AQ1573" s="3">
        <f>ROUND(AO1573/(AO1573+AP1573),2)</f>
        <v>0.4</v>
      </c>
      <c r="AR1573" s="149">
        <v>7.6499999999999999E-2</v>
      </c>
      <c r="AS1573" s="149">
        <v>0.34</v>
      </c>
      <c r="AT1573" s="149">
        <v>0.4</v>
      </c>
      <c r="AU1573" s="149">
        <v>0.45</v>
      </c>
      <c r="AV1573" s="136">
        <v>457</v>
      </c>
      <c r="AW1573" s="136">
        <v>3050</v>
      </c>
      <c r="AX1573" s="136">
        <v>5036</v>
      </c>
      <c r="AY1573" s="136">
        <v>5666</v>
      </c>
      <c r="AZ1573" s="151">
        <v>7.6499999999999999E-2</v>
      </c>
      <c r="BA1573" s="151">
        <v>0.1598</v>
      </c>
      <c r="BB1573" s="151">
        <v>0.21060000000000001</v>
      </c>
      <c r="BC1573" s="151">
        <v>0.21060000000000001</v>
      </c>
      <c r="BD1573" s="138">
        <v>0</v>
      </c>
      <c r="BE1573" s="138"/>
      <c r="BF1573" s="138"/>
      <c r="BG1573" s="136">
        <v>0</v>
      </c>
      <c r="BH1573" s="6">
        <v>7.25</v>
      </c>
      <c r="BI1573" s="6">
        <v>7.25</v>
      </c>
      <c r="BJ1573" s="136">
        <v>13848</v>
      </c>
      <c r="BK1573" s="136">
        <v>1455</v>
      </c>
      <c r="BL1573" s="136">
        <v>99</v>
      </c>
      <c r="BM1573" s="136">
        <v>12294</v>
      </c>
      <c r="BN1573" s="238">
        <v>124759</v>
      </c>
      <c r="BO1573" s="136">
        <v>22778</v>
      </c>
      <c r="BP1573" s="136">
        <v>39484.255899999996</v>
      </c>
      <c r="BQ1573" s="136">
        <v>10391.7678</v>
      </c>
      <c r="BR1573" s="136">
        <v>108049.62239999999</v>
      </c>
      <c r="BS1573" s="136">
        <v>17850.901000000002</v>
      </c>
      <c r="BT1573" s="136">
        <v>2540.0801999999999</v>
      </c>
      <c r="BU1573" s="136">
        <v>26192.9761</v>
      </c>
    </row>
    <row r="1574" spans="1:73">
      <c r="A1574" s="4" t="s">
        <v>113</v>
      </c>
      <c r="B1574" s="137">
        <v>43</v>
      </c>
      <c r="C1574" s="137">
        <v>2010</v>
      </c>
      <c r="D1574" s="192">
        <v>6356585</v>
      </c>
      <c r="E1574" s="141">
        <v>2792063</v>
      </c>
      <c r="F1574" s="141">
        <v>298732</v>
      </c>
      <c r="G1574" s="191">
        <v>9.6999999999999993</v>
      </c>
      <c r="H1574" s="211">
        <v>26.58803</v>
      </c>
      <c r="I1574" s="211">
        <v>16.417649999999998</v>
      </c>
      <c r="J1574" s="211">
        <v>6.4579050000000002</v>
      </c>
      <c r="K1574" s="145">
        <v>253987</v>
      </c>
      <c r="L1574" s="198">
        <v>104</v>
      </c>
      <c r="M1574" s="199">
        <v>6.6</v>
      </c>
      <c r="N1574" s="140">
        <v>226633982</v>
      </c>
      <c r="O1574" s="145">
        <v>93512</v>
      </c>
      <c r="P1574" s="145">
        <v>157251</v>
      </c>
      <c r="Q1574" s="145">
        <v>61343</v>
      </c>
      <c r="R1574" s="145">
        <v>1224023</v>
      </c>
      <c r="S1574" s="145">
        <v>573725</v>
      </c>
      <c r="T1574" s="145">
        <v>142</v>
      </c>
      <c r="U1574" s="145">
        <v>185</v>
      </c>
      <c r="V1574" s="145">
        <v>226</v>
      </c>
      <c r="W1574" s="145">
        <v>200</v>
      </c>
      <c r="X1574" s="145">
        <v>367</v>
      </c>
      <c r="Y1574" s="145">
        <v>526</v>
      </c>
      <c r="Z1574" s="145">
        <v>668</v>
      </c>
      <c r="AA1574" s="136">
        <f>ROUND((T1574+X1574)-MAX(0.3*(T1574-141-459),0),0)</f>
        <v>509</v>
      </c>
      <c r="AB1574" s="136">
        <f>ROUND((U1574+Y1574)-MAX(0.3*(U1574-141-459),0),0)</f>
        <v>711</v>
      </c>
      <c r="AC1574" s="136">
        <f>ROUND((V1574+Z1574)-MAX(0.3*(V1574-153-459),0),0)</f>
        <v>894</v>
      </c>
      <c r="AD1574" s="203">
        <v>12385.833333333334</v>
      </c>
      <c r="AE1574" s="8">
        <v>674</v>
      </c>
      <c r="AF1574" s="136">
        <v>0</v>
      </c>
      <c r="AG1574" s="136">
        <f>SUM(AE1574+AF1574)</f>
        <v>674</v>
      </c>
      <c r="AH1574" s="8">
        <f>ROUND((AG1574+W1574)-MAX(0.3*(AG1574-141-459),0),0)</f>
        <v>852</v>
      </c>
      <c r="AI1574" s="8">
        <v>1050</v>
      </c>
      <c r="AJ1574" s="205">
        <v>16.7</v>
      </c>
      <c r="AK1574" s="136">
        <v>1</v>
      </c>
      <c r="AL1574" s="136">
        <v>48</v>
      </c>
      <c r="AM1574" s="136">
        <v>51</v>
      </c>
      <c r="AN1574" s="3">
        <f>ROUND(AL1574/(AL1574+AM1574),2)</f>
        <v>0.48</v>
      </c>
      <c r="AO1574" s="136">
        <v>14</v>
      </c>
      <c r="AP1574" s="136">
        <v>19</v>
      </c>
      <c r="AQ1574" s="3">
        <f>ROUND(AO1574/(AO1574+AP1574),2)</f>
        <v>0.42</v>
      </c>
      <c r="AR1574" s="149">
        <v>7.6499999999999999E-2</v>
      </c>
      <c r="AS1574" s="149">
        <v>0.34</v>
      </c>
      <c r="AT1574" s="149">
        <v>0.4</v>
      </c>
      <c r="AU1574" s="149">
        <v>0.45</v>
      </c>
      <c r="AV1574" s="136">
        <v>457</v>
      </c>
      <c r="AW1574" s="136">
        <v>3050</v>
      </c>
      <c r="AX1574" s="136">
        <v>5036</v>
      </c>
      <c r="AY1574" s="136">
        <v>5666</v>
      </c>
      <c r="AZ1574" s="151">
        <v>7.6499999999999999E-2</v>
      </c>
      <c r="BA1574" s="151">
        <v>0.1598</v>
      </c>
      <c r="BB1574" s="151">
        <v>0.21060000000000001</v>
      </c>
      <c r="BC1574" s="151">
        <v>0.21060000000000001</v>
      </c>
      <c r="BD1574" s="138">
        <v>0</v>
      </c>
      <c r="BE1574" s="138"/>
      <c r="BF1574" s="138"/>
      <c r="BG1574" s="136">
        <v>0</v>
      </c>
      <c r="BH1574" s="6">
        <v>7.25</v>
      </c>
      <c r="BI1574" s="6">
        <v>7.25</v>
      </c>
      <c r="BJ1574" s="136">
        <v>174503</v>
      </c>
      <c r="BK1574" s="136">
        <v>13633</v>
      </c>
      <c r="BL1574" s="136">
        <v>1439</v>
      </c>
      <c r="BM1574" s="136">
        <v>159431</v>
      </c>
      <c r="BN1574" s="238">
        <v>1353918</v>
      </c>
      <c r="BO1574" s="136">
        <v>170588</v>
      </c>
      <c r="BP1574" s="136">
        <v>414521.44270000001</v>
      </c>
      <c r="BQ1574" s="136">
        <v>58139.240400000002</v>
      </c>
      <c r="BR1574" s="136">
        <v>699875.34459999995</v>
      </c>
      <c r="BS1574" s="136">
        <v>226498.55989999999</v>
      </c>
      <c r="BT1574" s="136">
        <v>23403.598699999999</v>
      </c>
      <c r="BU1574" s="136">
        <v>293348.67550000001</v>
      </c>
    </row>
    <row r="1575" spans="1:73">
      <c r="A1575" s="4" t="s">
        <v>114</v>
      </c>
      <c r="B1575" s="137">
        <v>44</v>
      </c>
      <c r="C1575" s="137">
        <v>2010</v>
      </c>
      <c r="D1575" s="192">
        <v>25244363</v>
      </c>
      <c r="E1575" s="141">
        <v>11244632</v>
      </c>
      <c r="F1575" s="141">
        <v>997338</v>
      </c>
      <c r="G1575" s="191">
        <v>8.1</v>
      </c>
      <c r="H1575" s="211">
        <v>34.086060000000003</v>
      </c>
      <c r="I1575" s="211">
        <v>21.153110000000002</v>
      </c>
      <c r="J1575" s="211">
        <v>6.3802159999999999</v>
      </c>
      <c r="K1575" s="145">
        <v>1248511</v>
      </c>
      <c r="L1575" s="198">
        <v>843</v>
      </c>
      <c r="M1575" s="199">
        <v>11.7</v>
      </c>
      <c r="N1575" s="140">
        <v>956561930</v>
      </c>
      <c r="O1575" s="145">
        <v>647869</v>
      </c>
      <c r="P1575" s="145">
        <v>115349</v>
      </c>
      <c r="Q1575" s="145">
        <v>50618</v>
      </c>
      <c r="R1575" s="145">
        <v>3551581</v>
      </c>
      <c r="S1575" s="145">
        <v>1407083</v>
      </c>
      <c r="T1575" s="145">
        <v>225</v>
      </c>
      <c r="U1575" s="145">
        <v>260</v>
      </c>
      <c r="V1575" s="145">
        <v>312</v>
      </c>
      <c r="W1575" s="145">
        <v>200</v>
      </c>
      <c r="X1575" s="145">
        <v>367</v>
      </c>
      <c r="Y1575" s="145">
        <v>526</v>
      </c>
      <c r="Z1575" s="145">
        <v>668</v>
      </c>
      <c r="AA1575" s="136">
        <f>ROUND((T1575+X1575)-MAX(0.3*(T1575-141-459),0),0)</f>
        <v>592</v>
      </c>
      <c r="AB1575" s="136">
        <f>ROUND((U1575+Y1575)-MAX(0.3*(U1575-141-459),0),0)</f>
        <v>786</v>
      </c>
      <c r="AC1575" s="136">
        <f>ROUND((V1575+Z1575)-MAX(0.3*(V1575-153-459),0),0)</f>
        <v>980</v>
      </c>
      <c r="AD1575" s="203">
        <v>34407.166666666664</v>
      </c>
      <c r="AE1575" s="8">
        <v>674</v>
      </c>
      <c r="AF1575" s="136">
        <v>0</v>
      </c>
      <c r="AG1575" s="136">
        <f>SUM(AE1575+AF1575)</f>
        <v>674</v>
      </c>
      <c r="AH1575" s="8">
        <f>ROUND((AG1575+W1575)-MAX(0.3*(AG1575-141-459),0),0)</f>
        <v>852</v>
      </c>
      <c r="AI1575" s="8">
        <v>4635</v>
      </c>
      <c r="AJ1575" s="205">
        <v>18.399999999999999</v>
      </c>
      <c r="AK1575" s="136">
        <v>0</v>
      </c>
      <c r="AL1575" s="136">
        <v>73</v>
      </c>
      <c r="AM1575" s="136">
        <v>77</v>
      </c>
      <c r="AN1575" s="3">
        <f>ROUND(AL1575/(AL1575+AM1575),2)</f>
        <v>0.49</v>
      </c>
      <c r="AO1575" s="136">
        <v>12</v>
      </c>
      <c r="AP1575" s="136">
        <v>19</v>
      </c>
      <c r="AQ1575" s="3">
        <f>ROUND(AO1575/(AO1575+AP1575),2)</f>
        <v>0.39</v>
      </c>
      <c r="AR1575" s="149">
        <v>7.6499999999999999E-2</v>
      </c>
      <c r="AS1575" s="149">
        <v>0.34</v>
      </c>
      <c r="AT1575" s="149">
        <v>0.4</v>
      </c>
      <c r="AU1575" s="149">
        <v>0.45</v>
      </c>
      <c r="AV1575" s="136">
        <v>457</v>
      </c>
      <c r="AW1575" s="136">
        <v>3050</v>
      </c>
      <c r="AX1575" s="136">
        <v>5036</v>
      </c>
      <c r="AY1575" s="136">
        <v>5666</v>
      </c>
      <c r="AZ1575" s="151">
        <v>7.6499999999999999E-2</v>
      </c>
      <c r="BA1575" s="151">
        <v>0.1598</v>
      </c>
      <c r="BB1575" s="151">
        <v>0.21060000000000001</v>
      </c>
      <c r="BC1575" s="151">
        <v>0.21060000000000001</v>
      </c>
      <c r="BD1575" s="138">
        <v>0</v>
      </c>
      <c r="BE1575" s="138"/>
      <c r="BF1575" s="138"/>
      <c r="BG1575" s="136">
        <v>0</v>
      </c>
      <c r="BH1575" s="6">
        <v>7.25</v>
      </c>
      <c r="BI1575" s="6">
        <v>7.25</v>
      </c>
      <c r="BJ1575" s="136">
        <v>616563</v>
      </c>
      <c r="BK1575" s="136">
        <v>106895</v>
      </c>
      <c r="BL1575" s="136">
        <v>6727</v>
      </c>
      <c r="BM1575" s="136">
        <v>502941</v>
      </c>
      <c r="BN1575" s="238">
        <v>3986801</v>
      </c>
      <c r="BO1575" s="136">
        <v>1036220</v>
      </c>
      <c r="BP1575" s="136">
        <v>2162606.6754999999</v>
      </c>
      <c r="BQ1575" s="136">
        <v>302188.3003</v>
      </c>
      <c r="BR1575" s="136">
        <v>3352756.8021</v>
      </c>
      <c r="BS1575" s="136">
        <v>1256383.9265000001</v>
      </c>
      <c r="BT1575" s="136">
        <v>133061.76930000001</v>
      </c>
      <c r="BU1575" s="136">
        <v>1635422.8695</v>
      </c>
    </row>
    <row r="1576" spans="1:73">
      <c r="A1576" s="4" t="s">
        <v>115</v>
      </c>
      <c r="B1576" s="137">
        <v>45</v>
      </c>
      <c r="C1576" s="137">
        <v>2010</v>
      </c>
      <c r="D1576" s="192">
        <v>2775426</v>
      </c>
      <c r="E1576" s="141">
        <v>1249814</v>
      </c>
      <c r="F1576" s="141">
        <v>106283</v>
      </c>
      <c r="G1576" s="191">
        <v>7.8</v>
      </c>
      <c r="H1576" s="211">
        <v>30.561579999999999</v>
      </c>
      <c r="I1576" s="211">
        <v>15.87341</v>
      </c>
      <c r="J1576" s="211">
        <v>5.3783099999999999</v>
      </c>
      <c r="K1576" s="145">
        <v>119249</v>
      </c>
      <c r="L1576" s="198">
        <v>65</v>
      </c>
      <c r="M1576" s="199">
        <v>7.3</v>
      </c>
      <c r="N1576" s="140">
        <v>87931071</v>
      </c>
      <c r="O1576" s="145">
        <v>174388</v>
      </c>
      <c r="P1576" s="145">
        <v>18645</v>
      </c>
      <c r="Q1576" s="145">
        <v>6652</v>
      </c>
      <c r="R1576" s="145">
        <v>247405</v>
      </c>
      <c r="S1576" s="145">
        <v>98805</v>
      </c>
      <c r="T1576" s="145">
        <v>380</v>
      </c>
      <c r="U1576" s="145">
        <v>474</v>
      </c>
      <c r="V1576" s="145">
        <v>555</v>
      </c>
      <c r="W1576" s="145">
        <v>200</v>
      </c>
      <c r="X1576" s="145">
        <v>367</v>
      </c>
      <c r="Y1576" s="145">
        <v>526</v>
      </c>
      <c r="Z1576" s="145">
        <v>668</v>
      </c>
      <c r="AA1576" s="136">
        <f>ROUND((T1576+X1576)-MAX(0.3*(T1576-141-459),0),0)</f>
        <v>747</v>
      </c>
      <c r="AB1576" s="136">
        <f>ROUND((U1576+Y1576)-MAX(0.3*(U1576-141-459),0),0)</f>
        <v>1000</v>
      </c>
      <c r="AC1576" s="136">
        <f>ROUND((V1576+Z1576)-MAX(0.3*(V1576-153-459),0),0)</f>
        <v>1223</v>
      </c>
      <c r="AD1576" s="203">
        <v>2830.6666666666665</v>
      </c>
      <c r="AE1576" s="8">
        <v>674</v>
      </c>
      <c r="AF1576" s="136">
        <v>0</v>
      </c>
      <c r="AG1576" s="136">
        <f>SUM(AE1576+AF1576)</f>
        <v>674</v>
      </c>
      <c r="AH1576" s="8">
        <f>ROUND((AG1576+W1576)-MAX(0.3*(AG1576-141-459),0),0)</f>
        <v>852</v>
      </c>
      <c r="AI1576" s="8">
        <v>283</v>
      </c>
      <c r="AJ1576" s="205">
        <v>10</v>
      </c>
      <c r="AK1576" s="136">
        <v>0</v>
      </c>
      <c r="AL1576" s="136">
        <v>22</v>
      </c>
      <c r="AM1576" s="136">
        <v>53</v>
      </c>
      <c r="AN1576" s="3">
        <f>ROUND(AL1576/(AL1576+AM1576),2)</f>
        <v>0.28999999999999998</v>
      </c>
      <c r="AO1576" s="136">
        <v>8</v>
      </c>
      <c r="AP1576" s="136">
        <v>21</v>
      </c>
      <c r="AQ1576" s="3">
        <f>ROUND(AO1576/(AO1576+AP1576),2)</f>
        <v>0.28000000000000003</v>
      </c>
      <c r="AR1576" s="149">
        <v>7.6499999999999999E-2</v>
      </c>
      <c r="AS1576" s="149">
        <v>0.34</v>
      </c>
      <c r="AT1576" s="149">
        <v>0.4</v>
      </c>
      <c r="AU1576" s="149">
        <v>0.45</v>
      </c>
      <c r="AV1576" s="136">
        <v>457</v>
      </c>
      <c r="AW1576" s="136">
        <v>3050</v>
      </c>
      <c r="AX1576" s="136">
        <v>5036</v>
      </c>
      <c r="AY1576" s="136">
        <v>5666</v>
      </c>
      <c r="AZ1576" s="151">
        <v>7.6499999999999999E-2</v>
      </c>
      <c r="BA1576" s="151">
        <v>0.1598</v>
      </c>
      <c r="BB1576" s="151">
        <v>0.21060000000000001</v>
      </c>
      <c r="BC1576" s="151">
        <v>0.21060000000000001</v>
      </c>
      <c r="BD1576" s="138">
        <v>0</v>
      </c>
      <c r="BE1576" s="138"/>
      <c r="BF1576" s="138"/>
      <c r="BG1576" s="136">
        <v>0</v>
      </c>
      <c r="BH1576" s="6">
        <v>7.25</v>
      </c>
      <c r="BI1576" s="6">
        <v>7.25</v>
      </c>
      <c r="BJ1576" s="136">
        <v>28079</v>
      </c>
      <c r="BK1576" s="136">
        <v>2518</v>
      </c>
      <c r="BL1576" s="136">
        <v>240</v>
      </c>
      <c r="BM1576" s="136">
        <v>25321</v>
      </c>
      <c r="BN1576" s="238">
        <v>314707</v>
      </c>
      <c r="BO1576" s="136">
        <v>75389</v>
      </c>
      <c r="BP1576" s="136">
        <v>123003.1207</v>
      </c>
      <c r="BQ1576" s="136">
        <v>39576.479399999997</v>
      </c>
      <c r="BR1576" s="136">
        <v>345866.8345</v>
      </c>
      <c r="BS1576" s="136">
        <v>48153.062700000002</v>
      </c>
      <c r="BT1576" s="136">
        <v>8321.1826999999994</v>
      </c>
      <c r="BU1576" s="136">
        <v>69817.212100000004</v>
      </c>
    </row>
    <row r="1577" spans="1:73">
      <c r="A1577" s="4" t="s">
        <v>116</v>
      </c>
      <c r="B1577" s="137">
        <v>46</v>
      </c>
      <c r="C1577" s="137">
        <v>2010</v>
      </c>
      <c r="D1577" s="192">
        <v>625984</v>
      </c>
      <c r="E1577" s="141">
        <v>337488</v>
      </c>
      <c r="F1577" s="141">
        <v>21914</v>
      </c>
      <c r="G1577" s="191">
        <v>6.1</v>
      </c>
      <c r="H1577" s="211">
        <v>21.743390000000002</v>
      </c>
      <c r="I1577" s="211">
        <v>12.99821</v>
      </c>
      <c r="J1577" s="211">
        <v>4.3722940000000001</v>
      </c>
      <c r="K1577" s="145">
        <v>26570</v>
      </c>
      <c r="L1577" s="198">
        <v>3</v>
      </c>
      <c r="M1577" s="199">
        <v>2.4</v>
      </c>
      <c r="N1577" s="140">
        <v>25612435</v>
      </c>
      <c r="O1577" s="145">
        <v>7907</v>
      </c>
      <c r="P1577" s="145">
        <v>6345</v>
      </c>
      <c r="Q1577" s="145">
        <v>2893</v>
      </c>
      <c r="R1577" s="145">
        <v>85538</v>
      </c>
      <c r="S1577" s="145">
        <v>42434</v>
      </c>
      <c r="T1577" s="145">
        <v>536</v>
      </c>
      <c r="U1577" s="145">
        <v>640</v>
      </c>
      <c r="V1577" s="145">
        <v>726</v>
      </c>
      <c r="W1577" s="145">
        <v>200</v>
      </c>
      <c r="X1577" s="145">
        <v>367</v>
      </c>
      <c r="Y1577" s="145">
        <v>526</v>
      </c>
      <c r="Z1577" s="145">
        <v>668</v>
      </c>
      <c r="AA1577" s="136">
        <f>ROUND((T1577+X1577)-MAX(0.3*(T1577-141-459),0),0)</f>
        <v>903</v>
      </c>
      <c r="AB1577" s="136">
        <f>ROUND((U1577+Y1577)-MAX(0.3*(U1577-141-459),0),0)</f>
        <v>1154</v>
      </c>
      <c r="AC1577" s="136">
        <f>ROUND((V1577+Z1577)-MAX(0.3*(V1577-153-459),0),0)</f>
        <v>1360</v>
      </c>
      <c r="AD1577" s="203">
        <v>1296.5833333333333</v>
      </c>
      <c r="AE1577" s="8">
        <v>674</v>
      </c>
      <c r="AF1577" s="136">
        <v>52</v>
      </c>
      <c r="AG1577" s="136">
        <f>SUM(AE1577+AF1577)</f>
        <v>726</v>
      </c>
      <c r="AH1577" s="8">
        <f>ROUND((AG1577+W1577)-MAX(0.3*(AG1577-141-459),0),0)</f>
        <v>888</v>
      </c>
      <c r="AI1577" s="8">
        <v>67</v>
      </c>
      <c r="AJ1577" s="205">
        <v>10.8</v>
      </c>
      <c r="AK1577" s="136">
        <v>0</v>
      </c>
      <c r="AL1577" s="136">
        <v>95</v>
      </c>
      <c r="AM1577" s="136">
        <v>48</v>
      </c>
      <c r="AN1577" s="3">
        <f>ROUND(AL1577/(AL1577+AM1577),2)</f>
        <v>0.66</v>
      </c>
      <c r="AO1577" s="136">
        <v>23</v>
      </c>
      <c r="AP1577" s="136">
        <v>7</v>
      </c>
      <c r="AQ1577" s="3">
        <f>ROUND(AO1577/(AO1577+AP1577),2)</f>
        <v>0.77</v>
      </c>
      <c r="AR1577" s="149">
        <v>7.6499999999999999E-2</v>
      </c>
      <c r="AS1577" s="149">
        <v>0.34</v>
      </c>
      <c r="AT1577" s="149">
        <v>0.4</v>
      </c>
      <c r="AU1577" s="149">
        <v>0.45</v>
      </c>
      <c r="AV1577" s="136">
        <v>457</v>
      </c>
      <c r="AW1577" s="136">
        <v>3050</v>
      </c>
      <c r="AX1577" s="136">
        <v>5036</v>
      </c>
      <c r="AY1577" s="136">
        <v>5666</v>
      </c>
      <c r="AZ1577" s="151">
        <v>7.6499999999999999E-2</v>
      </c>
      <c r="BA1577" s="151">
        <v>0.1598</v>
      </c>
      <c r="BB1577" s="151">
        <v>0.21060000000000001</v>
      </c>
      <c r="BC1577" s="151">
        <v>0.21060000000000001</v>
      </c>
      <c r="BD1577" s="138">
        <v>0.32</v>
      </c>
      <c r="BE1577" s="138"/>
      <c r="BF1577" s="138"/>
      <c r="BG1577" s="136">
        <v>1</v>
      </c>
      <c r="BH1577" s="6">
        <v>7.25</v>
      </c>
      <c r="BI1577" s="6">
        <v>8.06</v>
      </c>
      <c r="BJ1577" s="136">
        <v>15289</v>
      </c>
      <c r="BK1577" s="136">
        <v>1033</v>
      </c>
      <c r="BL1577" s="136">
        <v>69</v>
      </c>
      <c r="BM1577" s="136">
        <v>14187</v>
      </c>
      <c r="BN1577" s="238">
        <v>176154</v>
      </c>
      <c r="BO1577" s="136">
        <v>16804</v>
      </c>
      <c r="BP1577" s="136">
        <v>21904.099399999999</v>
      </c>
      <c r="BQ1577" s="136">
        <v>4796.5776999999998</v>
      </c>
      <c r="BR1577" s="136">
        <v>55144.432500000003</v>
      </c>
      <c r="BS1577" s="136">
        <v>13433</v>
      </c>
      <c r="BT1577" s="136">
        <v>2515.6869999999999</v>
      </c>
      <c r="BU1577" s="136">
        <v>22231.331600000001</v>
      </c>
    </row>
    <row r="1578" spans="1:73">
      <c r="A1578" s="4" t="s">
        <v>117</v>
      </c>
      <c r="B1578" s="137">
        <v>47</v>
      </c>
      <c r="C1578" s="137">
        <v>2010</v>
      </c>
      <c r="D1578" s="192">
        <v>8025787</v>
      </c>
      <c r="E1578" s="141">
        <v>3860386</v>
      </c>
      <c r="F1578" s="141">
        <v>297272</v>
      </c>
      <c r="G1578" s="191">
        <v>7.1</v>
      </c>
      <c r="H1578" s="211">
        <v>15.7888</v>
      </c>
      <c r="I1578" s="211">
        <v>8.9953199999999995</v>
      </c>
      <c r="J1578" s="211">
        <v>2.3789850000000001</v>
      </c>
      <c r="K1578" s="145">
        <v>421325</v>
      </c>
      <c r="L1578" s="198">
        <v>103</v>
      </c>
      <c r="M1578" s="199">
        <v>5.2</v>
      </c>
      <c r="N1578" s="140">
        <v>363888979</v>
      </c>
      <c r="O1578" s="145">
        <v>140531</v>
      </c>
      <c r="P1578" s="145">
        <v>79499</v>
      </c>
      <c r="Q1578" s="145">
        <v>35202</v>
      </c>
      <c r="R1578" s="145">
        <v>786157</v>
      </c>
      <c r="S1578" s="145">
        <v>364825</v>
      </c>
      <c r="T1578" s="145">
        <v>254</v>
      </c>
      <c r="U1578" s="145">
        <v>320</v>
      </c>
      <c r="V1578" s="145">
        <v>382</v>
      </c>
      <c r="W1578" s="145">
        <v>200</v>
      </c>
      <c r="X1578" s="145">
        <v>367</v>
      </c>
      <c r="Y1578" s="145">
        <v>526</v>
      </c>
      <c r="Z1578" s="145">
        <v>668</v>
      </c>
      <c r="AA1578" s="136">
        <f>ROUND((T1578+X1578)-MAX(0.3*(T1578-141-459),0),0)</f>
        <v>621</v>
      </c>
      <c r="AB1578" s="136">
        <f>ROUND((U1578+Y1578)-MAX(0.3*(U1578-141-459),0),0)</f>
        <v>846</v>
      </c>
      <c r="AC1578" s="136">
        <f>ROUND((V1578+Z1578)-MAX(0.3*(V1578-153-459),0),0)</f>
        <v>1050</v>
      </c>
      <c r="AD1578" s="203">
        <v>11817.666666666666</v>
      </c>
      <c r="AE1578" s="8">
        <v>674</v>
      </c>
      <c r="AF1578" s="136">
        <v>0</v>
      </c>
      <c r="AG1578" s="136">
        <f>SUM(AE1578+AF1578)</f>
        <v>674</v>
      </c>
      <c r="AH1578" s="8">
        <f>ROUND((AG1578+W1578)-MAX(0.3*(AG1578-141-459),0),0)</f>
        <v>852</v>
      </c>
      <c r="AI1578" s="8">
        <v>832</v>
      </c>
      <c r="AJ1578" s="205">
        <v>10.7</v>
      </c>
      <c r="AK1578" s="136">
        <v>0</v>
      </c>
      <c r="AL1578" s="136">
        <v>39</v>
      </c>
      <c r="AM1578" s="136">
        <v>59</v>
      </c>
      <c r="AN1578" s="3">
        <f>ROUND(AL1578/(AL1578+AM1578),2)</f>
        <v>0.4</v>
      </c>
      <c r="AO1578" s="136">
        <v>22</v>
      </c>
      <c r="AP1578" s="136">
        <v>18</v>
      </c>
      <c r="AQ1578" s="3">
        <f>ROUND(AO1578/(AO1578+AP1578),2)</f>
        <v>0.55000000000000004</v>
      </c>
      <c r="AR1578" s="149">
        <v>7.6499999999999999E-2</v>
      </c>
      <c r="AS1578" s="149">
        <v>0.34</v>
      </c>
      <c r="AT1578" s="149">
        <v>0.4</v>
      </c>
      <c r="AU1578" s="149">
        <v>0.45</v>
      </c>
      <c r="AV1578" s="136">
        <v>457</v>
      </c>
      <c r="AW1578" s="136">
        <v>3050</v>
      </c>
      <c r="AX1578" s="136">
        <v>5036</v>
      </c>
      <c r="AY1578" s="136">
        <v>5666</v>
      </c>
      <c r="AZ1578" s="151">
        <v>7.6499999999999999E-2</v>
      </c>
      <c r="BA1578" s="151">
        <v>0.1598</v>
      </c>
      <c r="BB1578" s="151">
        <v>0.21060000000000001</v>
      </c>
      <c r="BC1578" s="151">
        <v>0.21060000000000001</v>
      </c>
      <c r="BD1578" s="138">
        <v>0.2</v>
      </c>
      <c r="BE1578" s="138"/>
      <c r="BF1578" s="138"/>
      <c r="BG1578" s="136">
        <v>0</v>
      </c>
      <c r="BH1578" s="6">
        <v>7.25</v>
      </c>
      <c r="BI1578" s="6">
        <v>7.25</v>
      </c>
      <c r="BJ1578" s="136">
        <v>148305</v>
      </c>
      <c r="BK1578" s="136">
        <v>19009</v>
      </c>
      <c r="BL1578" s="136">
        <v>1168</v>
      </c>
      <c r="BM1578" s="136">
        <v>128128</v>
      </c>
      <c r="BN1578" s="238">
        <v>980854</v>
      </c>
      <c r="BO1578" s="136">
        <v>160400</v>
      </c>
      <c r="BP1578" s="136">
        <v>326235.41039999999</v>
      </c>
      <c r="BQ1578" s="136">
        <v>68945.561600000001</v>
      </c>
      <c r="BR1578" s="136">
        <v>757862.04</v>
      </c>
      <c r="BS1578" s="136">
        <v>164824.81940000001</v>
      </c>
      <c r="BT1578" s="136">
        <v>23175.432400000002</v>
      </c>
      <c r="BU1578" s="136">
        <v>245058.13260000001</v>
      </c>
    </row>
    <row r="1579" spans="1:73">
      <c r="A1579" s="4" t="s">
        <v>118</v>
      </c>
      <c r="B1579" s="137">
        <v>48</v>
      </c>
      <c r="C1579" s="137">
        <v>2010</v>
      </c>
      <c r="D1579" s="192">
        <v>6743060</v>
      </c>
      <c r="E1579" s="141">
        <v>3160544</v>
      </c>
      <c r="F1579" s="141">
        <v>350782</v>
      </c>
      <c r="G1579" s="191">
        <v>10</v>
      </c>
      <c r="H1579" s="211">
        <v>29.269469999999998</v>
      </c>
      <c r="I1579" s="211">
        <v>15.99742</v>
      </c>
      <c r="J1579" s="211">
        <v>6.445157</v>
      </c>
      <c r="K1579" s="145">
        <v>360680</v>
      </c>
      <c r="L1579" s="198">
        <v>71</v>
      </c>
      <c r="M1579" s="199">
        <v>4.0999999999999996</v>
      </c>
      <c r="N1579" s="140">
        <v>284523758</v>
      </c>
      <c r="O1579" s="145">
        <v>1978729</v>
      </c>
      <c r="P1579" s="145">
        <v>158938</v>
      </c>
      <c r="Q1579" s="145">
        <v>65583</v>
      </c>
      <c r="R1579" s="145">
        <v>956004</v>
      </c>
      <c r="S1579" s="145">
        <v>474701</v>
      </c>
      <c r="T1579" s="145">
        <v>453</v>
      </c>
      <c r="U1579" s="145">
        <v>562</v>
      </c>
      <c r="V1579" s="145">
        <v>661</v>
      </c>
      <c r="W1579" s="145">
        <v>200</v>
      </c>
      <c r="X1579" s="145">
        <v>367</v>
      </c>
      <c r="Y1579" s="145">
        <v>526</v>
      </c>
      <c r="Z1579" s="145">
        <v>668</v>
      </c>
      <c r="AA1579" s="136">
        <f>ROUND((T1579+X1579)-MAX(0.3*(T1579-141-459),0),0)</f>
        <v>820</v>
      </c>
      <c r="AB1579" s="136">
        <f>ROUND((U1579+Y1579)-MAX(0.3*(U1579-141-459),0),0)</f>
        <v>1088</v>
      </c>
      <c r="AC1579" s="136">
        <f>ROUND((V1579+Z1579)-MAX(0.3*(V1579-153-459),0),0)</f>
        <v>1314</v>
      </c>
      <c r="AD1579" s="203">
        <v>24025.666666666668</v>
      </c>
      <c r="AE1579" s="8">
        <v>674</v>
      </c>
      <c r="AF1579" s="136">
        <v>46</v>
      </c>
      <c r="AG1579" s="136">
        <f>SUM(AE1579+AF1579)</f>
        <v>720</v>
      </c>
      <c r="AH1579" s="8">
        <f>ROUND((AG1579+W1579)-MAX(0.3*(AG1579-141-459),0),0)</f>
        <v>884</v>
      </c>
      <c r="AI1579" s="8">
        <v>774</v>
      </c>
      <c r="AJ1579" s="205">
        <v>11.5</v>
      </c>
      <c r="AK1579" s="136">
        <v>1</v>
      </c>
      <c r="AL1579" s="136">
        <v>61</v>
      </c>
      <c r="AM1579" s="136">
        <v>37</v>
      </c>
      <c r="AN1579" s="3">
        <f>ROUND(AL1579/(AL1579+AM1579),2)</f>
        <v>0.62</v>
      </c>
      <c r="AO1579" s="136">
        <v>31</v>
      </c>
      <c r="AP1579" s="136">
        <v>18</v>
      </c>
      <c r="AQ1579" s="3">
        <f>ROUND(AO1579/(AO1579+AP1579),2)</f>
        <v>0.63</v>
      </c>
      <c r="AR1579" s="149">
        <v>7.6499999999999999E-2</v>
      </c>
      <c r="AS1579" s="149">
        <v>0.34</v>
      </c>
      <c r="AT1579" s="149">
        <v>0.4</v>
      </c>
      <c r="AU1579" s="149">
        <v>0.45</v>
      </c>
      <c r="AV1579" s="136">
        <v>457</v>
      </c>
      <c r="AW1579" s="136">
        <v>3050</v>
      </c>
      <c r="AX1579" s="136">
        <v>5036</v>
      </c>
      <c r="AY1579" s="136">
        <v>5666</v>
      </c>
      <c r="AZ1579" s="151">
        <v>7.6499999999999999E-2</v>
      </c>
      <c r="BA1579" s="151">
        <v>0.1598</v>
      </c>
      <c r="BB1579" s="151">
        <v>0.21060000000000001</v>
      </c>
      <c r="BC1579" s="151">
        <v>0.21060000000000001</v>
      </c>
      <c r="BD1579" s="138">
        <v>0</v>
      </c>
      <c r="BE1579" s="138"/>
      <c r="BF1579" s="138"/>
      <c r="BG1579" s="136">
        <v>1</v>
      </c>
      <c r="BH1579" s="6">
        <v>7.25</v>
      </c>
      <c r="BI1579" s="6">
        <v>8.5500000000000007</v>
      </c>
      <c r="BJ1579" s="136">
        <v>137447</v>
      </c>
      <c r="BK1579" s="136">
        <v>16245</v>
      </c>
      <c r="BL1579" s="136">
        <v>875</v>
      </c>
      <c r="BM1579" s="136">
        <v>120327</v>
      </c>
      <c r="BN1579" s="238">
        <v>1191313</v>
      </c>
      <c r="BO1579" s="136">
        <v>194352</v>
      </c>
      <c r="BP1579" s="136">
        <v>289758.28619999997</v>
      </c>
      <c r="BQ1579" s="136">
        <v>60266.13</v>
      </c>
      <c r="BR1579" s="136">
        <v>543930.00120000006</v>
      </c>
      <c r="BS1579" s="136">
        <v>129130.1036</v>
      </c>
      <c r="BT1579" s="136">
        <v>22702.394199999999</v>
      </c>
      <c r="BU1579" s="136">
        <v>176917.53570000001</v>
      </c>
    </row>
    <row r="1580" spans="1:73">
      <c r="A1580" s="4" t="s">
        <v>119</v>
      </c>
      <c r="B1580" s="137">
        <v>49</v>
      </c>
      <c r="C1580" s="137">
        <v>2010</v>
      </c>
      <c r="D1580" s="192">
        <v>1854225</v>
      </c>
      <c r="E1580" s="141">
        <v>740910</v>
      </c>
      <c r="F1580" s="141">
        <v>70215</v>
      </c>
      <c r="G1580" s="191">
        <v>8.6999999999999993</v>
      </c>
      <c r="H1580" s="211">
        <v>26.526990000000001</v>
      </c>
      <c r="I1580" s="211">
        <v>17.081869999999999</v>
      </c>
      <c r="J1580" s="211">
        <v>5.3407049999999998</v>
      </c>
      <c r="K1580" s="145">
        <v>66111</v>
      </c>
      <c r="L1580" s="198">
        <v>11</v>
      </c>
      <c r="M1580" s="199">
        <v>2.5</v>
      </c>
      <c r="N1580" s="140">
        <v>59487163</v>
      </c>
      <c r="O1580" s="145">
        <v>173424</v>
      </c>
      <c r="P1580" s="145">
        <v>21808</v>
      </c>
      <c r="Q1580" s="145">
        <v>9737</v>
      </c>
      <c r="R1580" s="145">
        <v>341156</v>
      </c>
      <c r="S1580" s="145">
        <v>154886</v>
      </c>
      <c r="T1580" s="145">
        <v>301</v>
      </c>
      <c r="U1580" s="145">
        <v>340</v>
      </c>
      <c r="V1580" s="145">
        <v>384</v>
      </c>
      <c r="W1580" s="145">
        <v>200</v>
      </c>
      <c r="X1580" s="145">
        <v>367</v>
      </c>
      <c r="Y1580" s="145">
        <v>526</v>
      </c>
      <c r="Z1580" s="145">
        <v>668</v>
      </c>
      <c r="AA1580" s="136">
        <f>ROUND((T1580+X1580)-MAX(0.3*(T1580-141-459),0),0)</f>
        <v>668</v>
      </c>
      <c r="AB1580" s="136">
        <f>ROUND((U1580+Y1580)-MAX(0.3*(U1580-141-459),0),0)</f>
        <v>866</v>
      </c>
      <c r="AC1580" s="136">
        <f>ROUND((V1580+Z1580)-MAX(0.3*(V1580-153-459),0),0)</f>
        <v>1052</v>
      </c>
      <c r="AD1580" s="203">
        <v>4788.666666666667</v>
      </c>
      <c r="AE1580" s="8">
        <v>674</v>
      </c>
      <c r="AF1580" s="136">
        <v>0</v>
      </c>
      <c r="AG1580" s="136">
        <f>SUM(AE1580+AF1580)</f>
        <v>674</v>
      </c>
      <c r="AH1580" s="8">
        <f>ROUND((AG1580+W1580)-MAX(0.3*(AG1580-141-459),0),0)</f>
        <v>852</v>
      </c>
      <c r="AI1580" s="8">
        <v>304</v>
      </c>
      <c r="AJ1580" s="205">
        <v>16.899999999999999</v>
      </c>
      <c r="AK1580" s="136">
        <v>1</v>
      </c>
      <c r="AL1580" s="136">
        <v>71</v>
      </c>
      <c r="AM1580" s="136">
        <v>29</v>
      </c>
      <c r="AN1580" s="3">
        <f>ROUND(AL1580/(AL1580+AM1580),2)</f>
        <v>0.71</v>
      </c>
      <c r="AO1580" s="136">
        <v>26</v>
      </c>
      <c r="AP1580" s="136">
        <v>8</v>
      </c>
      <c r="AQ1580" s="3">
        <f>ROUND(AO1580/(AO1580+AP1580),2)</f>
        <v>0.76</v>
      </c>
      <c r="AR1580" s="149">
        <v>7.6499999999999999E-2</v>
      </c>
      <c r="AS1580" s="149">
        <v>0.34</v>
      </c>
      <c r="AT1580" s="149">
        <v>0.4</v>
      </c>
      <c r="AU1580" s="149">
        <v>0.45</v>
      </c>
      <c r="AV1580" s="136">
        <v>457</v>
      </c>
      <c r="AW1580" s="136">
        <v>3050</v>
      </c>
      <c r="AX1580" s="136">
        <v>5036</v>
      </c>
      <c r="AY1580" s="136">
        <v>5666</v>
      </c>
      <c r="AZ1580" s="151">
        <v>7.6499999999999999E-2</v>
      </c>
      <c r="BA1580" s="151">
        <v>0.1598</v>
      </c>
      <c r="BB1580" s="151">
        <v>0.21060000000000001</v>
      </c>
      <c r="BC1580" s="151">
        <v>0.21060000000000001</v>
      </c>
      <c r="BD1580" s="138">
        <v>0</v>
      </c>
      <c r="BE1580" s="138"/>
      <c r="BF1580" s="138"/>
      <c r="BG1580" s="136">
        <v>0</v>
      </c>
      <c r="BH1580" s="6">
        <v>7.25</v>
      </c>
      <c r="BI1580" s="6">
        <v>7.25</v>
      </c>
      <c r="BJ1580" s="136">
        <v>80335</v>
      </c>
      <c r="BK1580" s="136">
        <v>3136</v>
      </c>
      <c r="BL1580" s="136">
        <v>514</v>
      </c>
      <c r="BM1580" s="136">
        <v>76685</v>
      </c>
      <c r="BN1580" s="238">
        <v>367826</v>
      </c>
      <c r="BO1580" s="136">
        <v>51798</v>
      </c>
      <c r="BP1580" s="136">
        <v>102701.6686</v>
      </c>
      <c r="BQ1580" s="136">
        <v>21118.363600000001</v>
      </c>
      <c r="BR1580" s="136">
        <v>212390.26730000001</v>
      </c>
      <c r="BS1580" s="136">
        <v>59639.661999999997</v>
      </c>
      <c r="BT1580" s="136">
        <v>9497.9631000000008</v>
      </c>
      <c r="BU1580" s="136">
        <v>95983.938599999994</v>
      </c>
    </row>
    <row r="1581" spans="1:73">
      <c r="A1581" s="4" t="s">
        <v>120</v>
      </c>
      <c r="B1581" s="137">
        <v>50</v>
      </c>
      <c r="C1581" s="137">
        <v>2010</v>
      </c>
      <c r="D1581" s="192">
        <v>5690204</v>
      </c>
      <c r="E1581" s="141">
        <v>2814393</v>
      </c>
      <c r="F1581" s="141">
        <v>267119</v>
      </c>
      <c r="G1581" s="191">
        <v>8.6999999999999993</v>
      </c>
      <c r="H1581" s="211">
        <v>20.26052</v>
      </c>
      <c r="I1581" s="211">
        <v>10.470280000000001</v>
      </c>
      <c r="J1581" s="211">
        <v>3.9240249999999999</v>
      </c>
      <c r="K1581" s="145">
        <v>254242</v>
      </c>
      <c r="L1581" s="198">
        <v>34</v>
      </c>
      <c r="M1581" s="199">
        <v>2.4</v>
      </c>
      <c r="N1581" s="140">
        <v>219627970</v>
      </c>
      <c r="O1581" s="145">
        <v>43278</v>
      </c>
      <c r="P1581" s="145">
        <v>49520</v>
      </c>
      <c r="Q1581" s="145">
        <v>21687</v>
      </c>
      <c r="R1581" s="145">
        <v>715213</v>
      </c>
      <c r="S1581" s="145">
        <v>317015</v>
      </c>
      <c r="T1581" s="145">
        <v>628</v>
      </c>
      <c r="U1581" s="145">
        <v>628</v>
      </c>
      <c r="V1581" s="145">
        <v>628</v>
      </c>
      <c r="W1581" s="145">
        <v>200</v>
      </c>
      <c r="X1581" s="145">
        <v>367</v>
      </c>
      <c r="Y1581" s="145">
        <v>526</v>
      </c>
      <c r="Z1581" s="145">
        <v>668</v>
      </c>
      <c r="AA1581" s="136">
        <f>ROUND((T1581+X1581)-MAX(0.3*(T1581-141-459),0),0)</f>
        <v>987</v>
      </c>
      <c r="AB1581" s="136">
        <f>ROUND((U1581+Y1581)-MAX(0.3*(U1581-141-459),0),0)</f>
        <v>1146</v>
      </c>
      <c r="AC1581" s="136">
        <f>ROUND((V1581+Z1581)-MAX(0.3*(V1581-153-459),0),0)</f>
        <v>1291</v>
      </c>
      <c r="AD1581" s="203">
        <v>12203.916666666666</v>
      </c>
      <c r="AE1581" s="8">
        <v>674</v>
      </c>
      <c r="AF1581" s="136">
        <v>84</v>
      </c>
      <c r="AG1581" s="136">
        <f>SUM(AE1581+AF1581)</f>
        <v>758</v>
      </c>
      <c r="AH1581" s="8">
        <f>ROUND((AG1581+W1581)-MAX(0.3*(AG1581-141-459),0),0)</f>
        <v>911</v>
      </c>
      <c r="AI1581" s="8">
        <v>553</v>
      </c>
      <c r="AJ1581" s="205">
        <v>9.9</v>
      </c>
      <c r="AK1581" s="136">
        <v>1</v>
      </c>
      <c r="AL1581" s="136">
        <v>52</v>
      </c>
      <c r="AM1581" s="136">
        <v>46</v>
      </c>
      <c r="AN1581" s="3">
        <f>ROUND(AL1581/(AL1581+AM1581),2)</f>
        <v>0.53</v>
      </c>
      <c r="AO1581" s="136">
        <v>18</v>
      </c>
      <c r="AP1581" s="136">
        <v>15</v>
      </c>
      <c r="AQ1581" s="3">
        <f>ROUND(AO1581/(AO1581+AP1581),2)</f>
        <v>0.55000000000000004</v>
      </c>
      <c r="AR1581" s="149">
        <v>7.6499999999999999E-2</v>
      </c>
      <c r="AS1581" s="149">
        <v>0.34</v>
      </c>
      <c r="AT1581" s="149">
        <v>0.4</v>
      </c>
      <c r="AU1581" s="149">
        <v>0.45</v>
      </c>
      <c r="AV1581" s="136">
        <v>457</v>
      </c>
      <c r="AW1581" s="136">
        <v>3050</v>
      </c>
      <c r="AX1581" s="136">
        <v>5036</v>
      </c>
      <c r="AY1581" s="136">
        <v>5666</v>
      </c>
      <c r="AZ1581" s="151">
        <v>7.6499999999999999E-2</v>
      </c>
      <c r="BA1581" s="151">
        <v>0.1598</v>
      </c>
      <c r="BB1581" s="151">
        <v>0.21060000000000001</v>
      </c>
      <c r="BC1581" s="151">
        <v>0.21060000000000001</v>
      </c>
      <c r="BD1581" s="138">
        <v>0.04</v>
      </c>
      <c r="BE1581" s="138">
        <v>0.14000000000000001</v>
      </c>
      <c r="BF1581" s="138">
        <v>0.43</v>
      </c>
      <c r="BG1581" s="136">
        <v>1</v>
      </c>
      <c r="BH1581" s="6">
        <v>7.25</v>
      </c>
      <c r="BI1581" s="6">
        <v>7.25</v>
      </c>
      <c r="BJ1581" s="136">
        <v>107476</v>
      </c>
      <c r="BK1581" s="136">
        <v>7228</v>
      </c>
      <c r="BL1581" s="136">
        <v>853</v>
      </c>
      <c r="BM1581" s="136">
        <v>99395</v>
      </c>
      <c r="BN1581" s="238">
        <v>1178760</v>
      </c>
      <c r="BO1581" s="136">
        <v>126535</v>
      </c>
      <c r="BP1581" s="136">
        <v>238026.46849999999</v>
      </c>
      <c r="BQ1581" s="136">
        <v>49857.2333</v>
      </c>
      <c r="BR1581" s="136">
        <v>602515.40209999995</v>
      </c>
      <c r="BS1581" s="136">
        <v>102624.89320000001</v>
      </c>
      <c r="BT1581" s="136">
        <v>13998.119199999999</v>
      </c>
      <c r="BU1581" s="136">
        <v>151535.05929999999</v>
      </c>
    </row>
    <row r="1582" spans="1:73">
      <c r="A1582" s="4" t="s">
        <v>121</v>
      </c>
      <c r="B1582" s="137">
        <v>51</v>
      </c>
      <c r="C1582" s="137">
        <v>2010</v>
      </c>
      <c r="D1582" s="192">
        <v>564516</v>
      </c>
      <c r="E1582" s="141">
        <v>283744</v>
      </c>
      <c r="F1582" s="141">
        <v>19553</v>
      </c>
      <c r="G1582" s="191">
        <v>6.4</v>
      </c>
      <c r="H1582" s="211">
        <v>24.57263</v>
      </c>
      <c r="I1582" s="211">
        <v>13.551030000000001</v>
      </c>
      <c r="J1582" s="211">
        <v>4.700933</v>
      </c>
      <c r="K1582" s="145">
        <v>40274</v>
      </c>
      <c r="L1582" s="198">
        <v>7</v>
      </c>
      <c r="M1582" s="199">
        <v>5.0999999999999996</v>
      </c>
      <c r="N1582" s="140">
        <v>25656916</v>
      </c>
      <c r="O1582" s="145">
        <v>154124</v>
      </c>
      <c r="P1582" s="145">
        <v>667</v>
      </c>
      <c r="Q1582" s="145">
        <v>327</v>
      </c>
      <c r="R1582" s="145">
        <v>34799</v>
      </c>
      <c r="S1582" s="145">
        <v>14473</v>
      </c>
      <c r="T1582" s="145">
        <v>528</v>
      </c>
      <c r="U1582" s="145">
        <v>561</v>
      </c>
      <c r="V1582" s="145">
        <v>561</v>
      </c>
      <c r="W1582" s="145">
        <v>200</v>
      </c>
      <c r="X1582" s="145">
        <v>367</v>
      </c>
      <c r="Y1582" s="145">
        <v>526</v>
      </c>
      <c r="Z1582" s="145">
        <v>668</v>
      </c>
      <c r="AA1582" s="136">
        <f>ROUND((T1582+X1582)-MAX(0.3*(T1582-141-459),0),0)</f>
        <v>895</v>
      </c>
      <c r="AB1582" s="136">
        <f>ROUND((U1582+Y1582)-MAX(0.3*(U1582-141-459),0),0)</f>
        <v>1087</v>
      </c>
      <c r="AC1582" s="136">
        <f>ROUND((V1582+Z1582)-MAX(0.3*(V1582-153-459),0),0)</f>
        <v>1229</v>
      </c>
      <c r="AD1582" s="203">
        <v>209.58333333333334</v>
      </c>
      <c r="AE1582" s="8">
        <v>674</v>
      </c>
      <c r="AF1582" s="136">
        <v>25</v>
      </c>
      <c r="AG1582" s="136">
        <f>SUM(AE1582+AF1582)</f>
        <v>699</v>
      </c>
      <c r="AH1582" s="8">
        <f>ROUND((AG1582+W1582)-MAX(0.3*(AG1582-141-459),0),0)</f>
        <v>869</v>
      </c>
      <c r="AI1582" s="8">
        <v>51</v>
      </c>
      <c r="AJ1582" s="205">
        <v>9.6</v>
      </c>
      <c r="AK1582" s="136">
        <v>1</v>
      </c>
      <c r="AL1582" s="136">
        <v>19</v>
      </c>
      <c r="AM1582" s="136">
        <v>41</v>
      </c>
      <c r="AN1582" s="3">
        <f>ROUND(AL1582/(AL1582+AM1582),2)</f>
        <v>0.32</v>
      </c>
      <c r="AO1582" s="136">
        <v>7</v>
      </c>
      <c r="AP1582" s="136">
        <v>23</v>
      </c>
      <c r="AQ1582" s="3">
        <f>ROUND(AO1582/(AO1582+AP1582),2)</f>
        <v>0.23</v>
      </c>
      <c r="AR1582" s="149">
        <v>7.6499999999999999E-2</v>
      </c>
      <c r="AS1582" s="149">
        <v>0.34</v>
      </c>
      <c r="AT1582" s="149">
        <v>0.4</v>
      </c>
      <c r="AU1582" s="149">
        <v>0.45</v>
      </c>
      <c r="AV1582" s="136">
        <v>457</v>
      </c>
      <c r="AW1582" s="136">
        <v>3050</v>
      </c>
      <c r="AX1582" s="136">
        <v>5036</v>
      </c>
      <c r="AY1582" s="136">
        <v>5666</v>
      </c>
      <c r="AZ1582" s="151">
        <v>7.6499999999999999E-2</v>
      </c>
      <c r="BA1582" s="151">
        <v>0.1598</v>
      </c>
      <c r="BB1582" s="151">
        <v>0.21060000000000001</v>
      </c>
      <c r="BC1582" s="151">
        <v>0.21060000000000001</v>
      </c>
      <c r="BD1582" s="138">
        <v>0</v>
      </c>
      <c r="BE1582" s="138"/>
      <c r="BF1582" s="138"/>
      <c r="BG1582" s="136">
        <v>0</v>
      </c>
      <c r="BH1582" s="6">
        <v>7.25</v>
      </c>
      <c r="BI1582" s="6">
        <v>5.15</v>
      </c>
      <c r="BJ1582" s="136">
        <v>6369</v>
      </c>
      <c r="BK1582" s="136">
        <v>331</v>
      </c>
      <c r="BL1582" s="136">
        <v>40</v>
      </c>
      <c r="BM1582" s="136">
        <v>5998</v>
      </c>
      <c r="BN1582" s="238">
        <v>71318</v>
      </c>
      <c r="BO1582" s="136">
        <v>13687</v>
      </c>
      <c r="BP1582" s="136">
        <v>19408.721699999998</v>
      </c>
      <c r="BQ1582" s="136">
        <v>6941.5649000000003</v>
      </c>
      <c r="BR1582" s="136">
        <v>56540.213400000001</v>
      </c>
      <c r="BS1582" s="136">
        <v>8800.0756000000001</v>
      </c>
      <c r="BT1582" s="136">
        <v>2006.8377</v>
      </c>
      <c r="BU1582" s="136">
        <v>15225.937900000001</v>
      </c>
    </row>
    <row r="1583" spans="1:73">
      <c r="A1583" s="4" t="s">
        <v>70</v>
      </c>
      <c r="B1583" s="137">
        <v>1</v>
      </c>
      <c r="C1583" s="137">
        <v>2011</v>
      </c>
      <c r="D1583" s="192">
        <v>4801108</v>
      </c>
      <c r="E1583" s="141">
        <v>1990413</v>
      </c>
      <c r="F1583" s="141">
        <v>212257</v>
      </c>
      <c r="G1583" s="191">
        <v>9.6</v>
      </c>
      <c r="H1583" s="211">
        <v>25.72786</v>
      </c>
      <c r="I1583" s="211">
        <v>16.609970000000001</v>
      </c>
      <c r="J1583" s="211">
        <v>6.2700480000000001</v>
      </c>
      <c r="K1583" s="145">
        <v>181848</v>
      </c>
      <c r="L1583" s="198">
        <v>60</v>
      </c>
      <c r="M1583" s="199">
        <v>4.9000000000000004</v>
      </c>
      <c r="N1583" s="140">
        <v>166595407</v>
      </c>
      <c r="O1583" s="145">
        <v>85527</v>
      </c>
      <c r="P1583" s="145">
        <v>56495</v>
      </c>
      <c r="Q1583" s="145">
        <v>23234</v>
      </c>
      <c r="R1583" s="145">
        <v>920365</v>
      </c>
      <c r="S1583" s="145">
        <v>404793</v>
      </c>
      <c r="T1583" s="145">
        <v>190</v>
      </c>
      <c r="U1583" s="145">
        <v>215</v>
      </c>
      <c r="V1583" s="145">
        <v>245</v>
      </c>
      <c r="W1583" s="145">
        <v>200</v>
      </c>
      <c r="X1583" s="145">
        <v>367</v>
      </c>
      <c r="Y1583" s="145">
        <v>526</v>
      </c>
      <c r="Z1583" s="145">
        <v>668</v>
      </c>
      <c r="AA1583" s="136">
        <f>ROUND((T1583+X1583)-MAX(0.3*(T1583-142-458),0),0)</f>
        <v>557</v>
      </c>
      <c r="AB1583" s="136">
        <f>ROUND((U1583+Y1583)-MAX(0.3*(U1583-142-458),0),0)</f>
        <v>741</v>
      </c>
      <c r="AC1583" s="136">
        <f>ROUND((V1583+Z1583)-MAX(0.3*(V1583-153-458),0),0)</f>
        <v>913</v>
      </c>
      <c r="AD1583" s="203">
        <v>8558.8333333333339</v>
      </c>
      <c r="AE1583" s="8">
        <v>674</v>
      </c>
      <c r="AF1583" s="136">
        <v>0</v>
      </c>
      <c r="AG1583" s="136">
        <f>SUM(AE1583+AF1583)</f>
        <v>674</v>
      </c>
      <c r="AH1583" s="8">
        <f>ROUND((AG1583+W1583)-MAX(0.3*(AG1583-142-458),0),0)</f>
        <v>852</v>
      </c>
      <c r="AI1583" s="8">
        <v>732</v>
      </c>
      <c r="AJ1583" s="197">
        <v>15.4</v>
      </c>
      <c r="AK1583" s="136">
        <v>0</v>
      </c>
      <c r="AL1583" s="136">
        <v>39</v>
      </c>
      <c r="AM1583" s="136">
        <v>65</v>
      </c>
      <c r="AN1583" s="3">
        <f>ROUND(AL1583/(AL1583+AM1583),2)</f>
        <v>0.38</v>
      </c>
      <c r="AO1583" s="136">
        <v>12</v>
      </c>
      <c r="AP1583" s="136">
        <v>22</v>
      </c>
      <c r="AQ1583" s="3">
        <f>ROUND(AO1583/(AO1583+AP1583),2)</f>
        <v>0.35</v>
      </c>
      <c r="AR1583" s="168">
        <v>7.6499999999999999E-2</v>
      </c>
      <c r="AS1583" s="168">
        <v>0.34</v>
      </c>
      <c r="AT1583" s="168">
        <v>0.4</v>
      </c>
      <c r="AU1583" s="149">
        <v>0.45</v>
      </c>
      <c r="AV1583" s="136">
        <v>464</v>
      </c>
      <c r="AW1583" s="136">
        <v>3094</v>
      </c>
      <c r="AX1583" s="136">
        <v>5112</v>
      </c>
      <c r="AY1583" s="136">
        <v>5751</v>
      </c>
      <c r="AZ1583" s="151">
        <v>7.6499999999999999E-2</v>
      </c>
      <c r="BA1583" s="151">
        <v>0.1598</v>
      </c>
      <c r="BB1583" s="151">
        <v>0.21060000000000001</v>
      </c>
      <c r="BC1583" s="151">
        <v>0.21060000000000001</v>
      </c>
      <c r="BD1583" s="138">
        <v>0</v>
      </c>
      <c r="BE1583" s="138"/>
      <c r="BF1583" s="138"/>
      <c r="BG1583" s="136">
        <v>0</v>
      </c>
      <c r="BH1583" s="6">
        <v>7.25</v>
      </c>
      <c r="BI1583" s="6">
        <v>7.25</v>
      </c>
      <c r="BJ1583" s="136">
        <v>174917</v>
      </c>
      <c r="BK1583" s="136">
        <v>11618</v>
      </c>
      <c r="BL1583" s="136">
        <v>814</v>
      </c>
      <c r="BM1583" s="136">
        <v>162485</v>
      </c>
      <c r="BN1583" s="238">
        <v>938313</v>
      </c>
      <c r="BO1583" s="136">
        <v>143768</v>
      </c>
      <c r="BP1583" s="136">
        <v>319386.49550000002</v>
      </c>
      <c r="BQ1583" s="136">
        <v>36781.642699999997</v>
      </c>
      <c r="BR1583" s="136">
        <v>571291.14229999995</v>
      </c>
      <c r="BS1583" s="136">
        <v>162163.6667</v>
      </c>
      <c r="BT1583" s="136">
        <v>12214.777099999999</v>
      </c>
      <c r="BU1583" s="136">
        <v>216714.3713</v>
      </c>
    </row>
    <row r="1584" spans="1:73">
      <c r="A1584" s="4" t="s">
        <v>71</v>
      </c>
      <c r="B1584" s="137">
        <v>2</v>
      </c>
      <c r="C1584" s="137">
        <v>2011</v>
      </c>
      <c r="D1584" s="192">
        <v>722720</v>
      </c>
      <c r="E1584" s="141">
        <v>338161</v>
      </c>
      <c r="F1584" s="141">
        <v>27752</v>
      </c>
      <c r="G1584" s="191">
        <v>7.6</v>
      </c>
      <c r="H1584" s="211">
        <v>21.1129</v>
      </c>
      <c r="I1584" s="211">
        <v>13.00366</v>
      </c>
      <c r="J1584" s="211">
        <v>3.4444129999999999</v>
      </c>
      <c r="K1584" s="145">
        <v>58581</v>
      </c>
      <c r="L1584" s="198">
        <v>11</v>
      </c>
      <c r="M1584" s="199">
        <v>5.3</v>
      </c>
      <c r="N1584" s="140">
        <v>37151409</v>
      </c>
      <c r="O1584" s="145">
        <v>18529</v>
      </c>
      <c r="P1584" s="145">
        <v>10045</v>
      </c>
      <c r="Q1584" s="145">
        <v>3691</v>
      </c>
      <c r="R1584" s="145">
        <v>86044</v>
      </c>
      <c r="S1584" s="145">
        <v>35072</v>
      </c>
      <c r="T1584" s="145">
        <v>821</v>
      </c>
      <c r="U1584" s="145">
        <v>923</v>
      </c>
      <c r="V1584" s="145">
        <v>1025</v>
      </c>
      <c r="W1584" s="145">
        <v>239</v>
      </c>
      <c r="X1584" s="145">
        <v>438</v>
      </c>
      <c r="Y1584" s="145">
        <v>627</v>
      </c>
      <c r="Z1584" s="145">
        <v>797</v>
      </c>
      <c r="AA1584" s="136">
        <f>ROUND((T1584+X1584)-MAX(0.3*(T1584-243-732),0),0)</f>
        <v>1259</v>
      </c>
      <c r="AB1584" s="136">
        <f>ROUND((U1584+Y1584)-MAX(0.3*(U1584-243-732),0),0)</f>
        <v>1550</v>
      </c>
      <c r="AC1584" s="136">
        <f>ROUND((V1584+Z1584)-MAX(0.3*(V1584-243-732),0),0)</f>
        <v>1807</v>
      </c>
      <c r="AD1584" s="203">
        <v>1012.3333333333334</v>
      </c>
      <c r="AE1584" s="8">
        <v>674</v>
      </c>
      <c r="AF1584" s="136">
        <v>362</v>
      </c>
      <c r="AG1584" s="136">
        <f>SUM(AE1584+AF1584)</f>
        <v>1036</v>
      </c>
      <c r="AH1584" s="8">
        <f>ROUND((AG1584+W1584)-MAX(0.3*(AG1584-243-732),0),0)</f>
        <v>1257</v>
      </c>
      <c r="AI1584" s="8">
        <v>83</v>
      </c>
      <c r="AJ1584" s="197">
        <v>11.7</v>
      </c>
      <c r="AK1584" s="136">
        <v>0</v>
      </c>
      <c r="AL1584" s="136">
        <v>16</v>
      </c>
      <c r="AM1584" s="136">
        <v>24</v>
      </c>
      <c r="AN1584" s="3">
        <f>ROUND(AL1584/(AL1584+AM1584),2)</f>
        <v>0.4</v>
      </c>
      <c r="AO1584" s="136">
        <v>10</v>
      </c>
      <c r="AP1584" s="136">
        <v>10</v>
      </c>
      <c r="AQ1584" s="3">
        <f>ROUND(AO1584/(AO1584+AP1584),2)</f>
        <v>0.5</v>
      </c>
      <c r="AR1584" s="168">
        <v>7.6499999999999999E-2</v>
      </c>
      <c r="AS1584" s="168">
        <v>0.34</v>
      </c>
      <c r="AT1584" s="168">
        <v>0.4</v>
      </c>
      <c r="AU1584" s="149">
        <v>0.45</v>
      </c>
      <c r="AV1584" s="136">
        <v>464</v>
      </c>
      <c r="AW1584" s="136">
        <v>3094</v>
      </c>
      <c r="AX1584" s="136">
        <v>5112</v>
      </c>
      <c r="AY1584" s="136">
        <v>5751</v>
      </c>
      <c r="AZ1584" s="151">
        <v>7.6499999999999999E-2</v>
      </c>
      <c r="BA1584" s="151">
        <v>0.1598</v>
      </c>
      <c r="BB1584" s="151">
        <v>0.21060000000000001</v>
      </c>
      <c r="BC1584" s="151">
        <v>0.21060000000000001</v>
      </c>
      <c r="BD1584" s="138">
        <v>0</v>
      </c>
      <c r="BE1584" s="138"/>
      <c r="BF1584" s="138"/>
      <c r="BG1584" s="136">
        <v>0</v>
      </c>
      <c r="BH1584" s="6">
        <v>7.25</v>
      </c>
      <c r="BI1584" s="6">
        <v>7.75</v>
      </c>
      <c r="BJ1584" s="136">
        <v>12675</v>
      </c>
      <c r="BK1584" s="136">
        <v>1858</v>
      </c>
      <c r="BL1584" s="136">
        <v>86</v>
      </c>
      <c r="BM1584" s="136">
        <v>10731</v>
      </c>
      <c r="BN1584" s="238">
        <v>135059</v>
      </c>
      <c r="BO1584" s="136">
        <v>26295</v>
      </c>
      <c r="BP1584" s="136">
        <v>30430.996599999999</v>
      </c>
      <c r="BQ1584" s="136">
        <v>5076.7150000000001</v>
      </c>
      <c r="BR1584" s="136">
        <v>54410.044399999999</v>
      </c>
      <c r="BS1584" s="136">
        <v>12867.479600000001</v>
      </c>
      <c r="BT1584" s="136">
        <v>1684.252</v>
      </c>
      <c r="BU1584" s="136">
        <v>19974.229899999998</v>
      </c>
    </row>
    <row r="1585" spans="1:73">
      <c r="A1585" s="4" t="s">
        <v>72</v>
      </c>
      <c r="B1585" s="137">
        <v>3</v>
      </c>
      <c r="C1585" s="137">
        <v>2011</v>
      </c>
      <c r="D1585" s="192">
        <v>6468732</v>
      </c>
      <c r="E1585" s="141">
        <v>2748470</v>
      </c>
      <c r="F1585" s="141">
        <v>288547</v>
      </c>
      <c r="G1585" s="191">
        <v>9.5</v>
      </c>
      <c r="H1585" s="211">
        <v>31.51427</v>
      </c>
      <c r="I1585" s="211">
        <v>20.695589999999999</v>
      </c>
      <c r="J1585" s="211">
        <v>7.681406</v>
      </c>
      <c r="K1585" s="145">
        <v>258187</v>
      </c>
      <c r="L1585" s="198">
        <v>161</v>
      </c>
      <c r="M1585" s="199">
        <v>9.5</v>
      </c>
      <c r="N1585" s="140">
        <v>225838885</v>
      </c>
      <c r="O1585" s="145">
        <v>274925</v>
      </c>
      <c r="P1585" s="145">
        <v>41395</v>
      </c>
      <c r="Q1585" s="145">
        <v>18335</v>
      </c>
      <c r="R1585" s="145">
        <v>1067617</v>
      </c>
      <c r="S1585" s="145">
        <v>465375</v>
      </c>
      <c r="T1585" s="145">
        <v>220</v>
      </c>
      <c r="U1585" s="145">
        <v>278</v>
      </c>
      <c r="V1585" s="145">
        <v>245</v>
      </c>
      <c r="W1585" s="145">
        <v>200</v>
      </c>
      <c r="X1585" s="145">
        <v>367</v>
      </c>
      <c r="Y1585" s="145">
        <v>526</v>
      </c>
      <c r="Z1585" s="145">
        <v>668</v>
      </c>
      <c r="AA1585" s="136">
        <f>ROUND((T1585+X1585)-MAX(0.3*(T1585-142-458),0),0)</f>
        <v>587</v>
      </c>
      <c r="AB1585" s="136">
        <f>ROUND((U1585+Y1585)-MAX(0.3*(U1585-142-458),0),0)</f>
        <v>804</v>
      </c>
      <c r="AC1585" s="136">
        <f>ROUND((V1585+Z1585)-MAX(0.3*(V1585-153-458),0),0)</f>
        <v>913</v>
      </c>
      <c r="AD1585" s="203">
        <v>7641.666666666667</v>
      </c>
      <c r="AE1585" s="8">
        <v>674</v>
      </c>
      <c r="AF1585" s="136">
        <v>0</v>
      </c>
      <c r="AG1585" s="136">
        <f>SUM(AE1585+AF1585)</f>
        <v>674</v>
      </c>
      <c r="AH1585" s="8">
        <f>ROUND((AG1585+W1585)-MAX(0.3*(AG1585-142-458),0),0)</f>
        <v>852</v>
      </c>
      <c r="AI1585" s="8">
        <v>1128</v>
      </c>
      <c r="AJ1585" s="197">
        <v>17.2</v>
      </c>
      <c r="AK1585" s="136">
        <v>0</v>
      </c>
      <c r="AL1585" s="136">
        <v>20</v>
      </c>
      <c r="AM1585" s="136">
        <v>40</v>
      </c>
      <c r="AN1585" s="3">
        <f>ROUND(AL1585/(AL1585+AM1585),2)</f>
        <v>0.33</v>
      </c>
      <c r="AO1585" s="136">
        <v>9</v>
      </c>
      <c r="AP1585" s="136">
        <v>21</v>
      </c>
      <c r="AQ1585" s="3">
        <f>ROUND(AO1585/(AO1585+AP1585),2)</f>
        <v>0.3</v>
      </c>
      <c r="AR1585" s="168">
        <v>7.6499999999999999E-2</v>
      </c>
      <c r="AS1585" s="168">
        <v>0.34</v>
      </c>
      <c r="AT1585" s="168">
        <v>0.4</v>
      </c>
      <c r="AU1585" s="149">
        <v>0.45</v>
      </c>
      <c r="AV1585" s="136">
        <v>464</v>
      </c>
      <c r="AW1585" s="136">
        <v>3094</v>
      </c>
      <c r="AX1585" s="136">
        <v>5112</v>
      </c>
      <c r="AY1585" s="136">
        <v>5751</v>
      </c>
      <c r="AZ1585" s="151">
        <v>7.6499999999999999E-2</v>
      </c>
      <c r="BA1585" s="151">
        <v>0.1598</v>
      </c>
      <c r="BB1585" s="151">
        <v>0.21060000000000001</v>
      </c>
      <c r="BC1585" s="151">
        <v>0.21060000000000001</v>
      </c>
      <c r="BD1585" s="138">
        <v>0</v>
      </c>
      <c r="BE1585" s="138"/>
      <c r="BF1585" s="138"/>
      <c r="BG1585" s="136">
        <v>0</v>
      </c>
      <c r="BH1585" s="6">
        <v>7.25</v>
      </c>
      <c r="BI1585" s="6">
        <v>7.35</v>
      </c>
      <c r="BJ1585" s="136">
        <v>112757</v>
      </c>
      <c r="BK1585" s="136">
        <v>14703</v>
      </c>
      <c r="BL1585" s="136">
        <v>907</v>
      </c>
      <c r="BM1585" s="136">
        <v>97147</v>
      </c>
      <c r="BN1585" s="238">
        <v>1122906</v>
      </c>
      <c r="BO1585" s="136">
        <v>199343</v>
      </c>
      <c r="BP1585" s="136">
        <v>401109.84639999998</v>
      </c>
      <c r="BQ1585" s="136">
        <v>48649.464099999997</v>
      </c>
      <c r="BR1585" s="136">
        <v>661436.77339999995</v>
      </c>
      <c r="BS1585" s="136">
        <v>187359.29199999999</v>
      </c>
      <c r="BT1585" s="136">
        <v>17594.365600000001</v>
      </c>
      <c r="BU1585" s="136">
        <v>261118.6624</v>
      </c>
    </row>
    <row r="1586" spans="1:73">
      <c r="A1586" s="4" t="s">
        <v>73</v>
      </c>
      <c r="B1586" s="137">
        <v>4</v>
      </c>
      <c r="C1586" s="137">
        <v>2011</v>
      </c>
      <c r="D1586" s="192">
        <v>2938538</v>
      </c>
      <c r="E1586" s="141">
        <v>1249514</v>
      </c>
      <c r="F1586" s="141">
        <v>113168</v>
      </c>
      <c r="G1586" s="191">
        <v>8.3000000000000007</v>
      </c>
      <c r="H1586" s="211">
        <v>37.488900000000001</v>
      </c>
      <c r="I1586" s="211">
        <v>22.432580000000002</v>
      </c>
      <c r="J1586" s="211">
        <v>7.5716640000000002</v>
      </c>
      <c r="K1586" s="145">
        <v>115582</v>
      </c>
      <c r="L1586" s="198">
        <v>39</v>
      </c>
      <c r="M1586" s="199">
        <v>5.4</v>
      </c>
      <c r="N1586" s="140">
        <v>99296630</v>
      </c>
      <c r="O1586" s="145">
        <v>34889</v>
      </c>
      <c r="P1586" s="145">
        <v>18437</v>
      </c>
      <c r="Q1586" s="145">
        <v>8132</v>
      </c>
      <c r="R1586" s="145">
        <v>486451</v>
      </c>
      <c r="S1586" s="145">
        <v>210670</v>
      </c>
      <c r="T1586" s="145">
        <v>162</v>
      </c>
      <c r="U1586" s="145">
        <v>204</v>
      </c>
      <c r="V1586" s="145">
        <v>247</v>
      </c>
      <c r="W1586" s="145">
        <v>200</v>
      </c>
      <c r="X1586" s="145">
        <v>367</v>
      </c>
      <c r="Y1586" s="145">
        <v>526</v>
      </c>
      <c r="Z1586" s="145">
        <v>668</v>
      </c>
      <c r="AA1586" s="136">
        <f>ROUND((T1586+X1586)-MAX(0.3*(T1586-142-458),0),0)</f>
        <v>529</v>
      </c>
      <c r="AB1586" s="136">
        <f>ROUND((U1586+Y1586)-MAX(0.3*(U1586-142-458),0),0)</f>
        <v>730</v>
      </c>
      <c r="AC1586" s="136">
        <f>ROUND((V1586+Z1586)-MAX(0.3*(V1586-153-458),0),0)</f>
        <v>915</v>
      </c>
      <c r="AD1586" s="203">
        <v>3023.1666666666665</v>
      </c>
      <c r="AE1586" s="8">
        <v>674</v>
      </c>
      <c r="AF1586" s="136">
        <v>0</v>
      </c>
      <c r="AG1586" s="136">
        <f>SUM(AE1586+AF1586)</f>
        <v>674</v>
      </c>
      <c r="AH1586" s="8">
        <f>ROUND((AG1586+W1586)-MAX(0.3*(AG1586-142-458),0),0)</f>
        <v>852</v>
      </c>
      <c r="AI1586" s="8">
        <v>545</v>
      </c>
      <c r="AJ1586" s="197">
        <v>18.7</v>
      </c>
      <c r="AK1586" s="136">
        <v>1</v>
      </c>
      <c r="AL1586" s="136">
        <v>54</v>
      </c>
      <c r="AM1586" s="136">
        <v>44</v>
      </c>
      <c r="AN1586" s="3">
        <f>ROUND(AL1586/(AL1586+AM1586),2)</f>
        <v>0.55000000000000004</v>
      </c>
      <c r="AO1586" s="136">
        <v>20</v>
      </c>
      <c r="AP1586" s="136">
        <v>15</v>
      </c>
      <c r="AQ1586" s="3">
        <f>ROUND(AO1586/(AO1586+AP1586),2)</f>
        <v>0.56999999999999995</v>
      </c>
      <c r="AR1586" s="168">
        <v>7.6499999999999999E-2</v>
      </c>
      <c r="AS1586" s="168">
        <v>0.34</v>
      </c>
      <c r="AT1586" s="168">
        <v>0.4</v>
      </c>
      <c r="AU1586" s="149">
        <v>0.45</v>
      </c>
      <c r="AV1586" s="136">
        <v>464</v>
      </c>
      <c r="AW1586" s="136">
        <v>3094</v>
      </c>
      <c r="AX1586" s="136">
        <v>5112</v>
      </c>
      <c r="AY1586" s="136">
        <v>5751</v>
      </c>
      <c r="AZ1586" s="151">
        <v>7.6499999999999999E-2</v>
      </c>
      <c r="BA1586" s="151">
        <v>0.1598</v>
      </c>
      <c r="BB1586" s="151">
        <v>0.21060000000000001</v>
      </c>
      <c r="BC1586" s="151">
        <v>0.21060000000000001</v>
      </c>
      <c r="BD1586" s="138">
        <v>0</v>
      </c>
      <c r="BE1586" s="138"/>
      <c r="BF1586" s="138"/>
      <c r="BG1586" s="136">
        <v>0</v>
      </c>
      <c r="BH1586" s="6">
        <v>7.25</v>
      </c>
      <c r="BI1586" s="6">
        <v>6.25</v>
      </c>
      <c r="BJ1586" s="136">
        <v>109881</v>
      </c>
      <c r="BK1586" s="136">
        <v>6503</v>
      </c>
      <c r="BL1586" s="136">
        <v>675</v>
      </c>
      <c r="BM1586" s="136">
        <v>102703</v>
      </c>
      <c r="BN1586" s="238">
        <v>784451</v>
      </c>
      <c r="BO1586" s="136">
        <v>93461</v>
      </c>
      <c r="BP1586" s="136">
        <v>197645.41409999999</v>
      </c>
      <c r="BQ1586" s="136">
        <v>35219.475700000003</v>
      </c>
      <c r="BR1586" s="136">
        <v>352817.8113</v>
      </c>
      <c r="BS1586" s="136">
        <v>111013.31170000001</v>
      </c>
      <c r="BT1586" s="136">
        <v>14375.54</v>
      </c>
      <c r="BU1586" s="136">
        <v>158053.09839999999</v>
      </c>
    </row>
    <row r="1587" spans="1:73">
      <c r="A1587" s="4" t="s">
        <v>74</v>
      </c>
      <c r="B1587" s="137">
        <v>5</v>
      </c>
      <c r="C1587" s="137">
        <v>2011</v>
      </c>
      <c r="D1587" s="192">
        <v>37700034</v>
      </c>
      <c r="E1587" s="141">
        <v>16258133</v>
      </c>
      <c r="F1587" s="141">
        <v>2156967</v>
      </c>
      <c r="G1587" s="191">
        <v>11.7</v>
      </c>
      <c r="H1587" s="211">
        <v>31.611049999999999</v>
      </c>
      <c r="I1587" s="211">
        <v>19.073399999999999</v>
      </c>
      <c r="J1587" s="211">
        <v>6.100454</v>
      </c>
      <c r="K1587" s="145">
        <v>2030468</v>
      </c>
      <c r="L1587" s="198">
        <v>770</v>
      </c>
      <c r="M1587" s="199">
        <v>7.8</v>
      </c>
      <c r="N1587" s="140">
        <v>1727433579</v>
      </c>
      <c r="O1587" s="145">
        <v>2062255</v>
      </c>
      <c r="P1587" s="145">
        <v>1474923</v>
      </c>
      <c r="Q1587" s="145">
        <v>602027</v>
      </c>
      <c r="R1587" s="145">
        <v>3672980</v>
      </c>
      <c r="S1587" s="145">
        <v>1612825</v>
      </c>
      <c r="T1587" s="145">
        <v>577</v>
      </c>
      <c r="U1587" s="145">
        <v>714</v>
      </c>
      <c r="V1587" s="145">
        <v>852</v>
      </c>
      <c r="W1587" s="145">
        <v>200</v>
      </c>
      <c r="X1587" s="145">
        <v>367</v>
      </c>
      <c r="Y1587" s="145">
        <v>526</v>
      </c>
      <c r="Z1587" s="145">
        <v>668</v>
      </c>
      <c r="AA1587" s="136">
        <f>ROUND((T1587+X1587)-MAX(0.3*(T1587-142-458),0),0)</f>
        <v>944</v>
      </c>
      <c r="AB1587" s="136">
        <f>ROUND((U1587+Y1587)-MAX(0.3*(U1587-142-458),0),0)</f>
        <v>1206</v>
      </c>
      <c r="AC1587" s="136">
        <f>ROUND((V1587+Z1587)-MAX(0.3*(V1587-153-458),0),0)</f>
        <v>1448</v>
      </c>
      <c r="AD1587" s="203">
        <v>263316.33333333331</v>
      </c>
      <c r="AE1587" s="8">
        <v>674</v>
      </c>
      <c r="AF1587" s="136">
        <v>171</v>
      </c>
      <c r="AG1587" s="136">
        <f>SUM(AE1587+AF1587)</f>
        <v>845</v>
      </c>
      <c r="AH1587" s="8">
        <f>ROUND((AG1587+W1587)-MAX(0.3*(AG1587-142-458),0),0)</f>
        <v>972</v>
      </c>
      <c r="AI1587" s="8">
        <v>6352</v>
      </c>
      <c r="AJ1587" s="197">
        <v>16.899999999999999</v>
      </c>
      <c r="AK1587" s="136">
        <v>1</v>
      </c>
      <c r="AL1587" s="136">
        <v>52</v>
      </c>
      <c r="AM1587" s="136">
        <v>27</v>
      </c>
      <c r="AN1587" s="3">
        <f>ROUND(AL1587/(AL1587+AM1587),2)</f>
        <v>0.66</v>
      </c>
      <c r="AO1587" s="136">
        <v>25</v>
      </c>
      <c r="AP1587" s="136">
        <v>15</v>
      </c>
      <c r="AQ1587" s="3">
        <f>ROUND(AO1587/(AO1587+AP1587),2)</f>
        <v>0.63</v>
      </c>
      <c r="AR1587" s="168">
        <v>7.6499999999999999E-2</v>
      </c>
      <c r="AS1587" s="168">
        <v>0.34</v>
      </c>
      <c r="AT1587" s="168">
        <v>0.4</v>
      </c>
      <c r="AU1587" s="149">
        <v>0.45</v>
      </c>
      <c r="AV1587" s="136">
        <v>464</v>
      </c>
      <c r="AW1587" s="136">
        <v>3094</v>
      </c>
      <c r="AX1587" s="136">
        <v>5112</v>
      </c>
      <c r="AY1587" s="136">
        <v>5751</v>
      </c>
      <c r="AZ1587" s="151">
        <v>7.6499999999999999E-2</v>
      </c>
      <c r="BA1587" s="151">
        <v>0.1598</v>
      </c>
      <c r="BB1587" s="151">
        <v>0.21060000000000001</v>
      </c>
      <c r="BC1587" s="151">
        <v>0.21060000000000001</v>
      </c>
      <c r="BD1587" s="138">
        <v>0</v>
      </c>
      <c r="BE1587" s="138"/>
      <c r="BF1587" s="138"/>
      <c r="BG1587" s="136">
        <v>0</v>
      </c>
      <c r="BH1587" s="6">
        <v>7.25</v>
      </c>
      <c r="BI1587" s="6">
        <v>8</v>
      </c>
      <c r="BJ1587" s="136">
        <v>1286271</v>
      </c>
      <c r="BK1587" s="136">
        <v>358627</v>
      </c>
      <c r="BL1587" s="136">
        <v>19324</v>
      </c>
      <c r="BM1587" s="136">
        <v>908320</v>
      </c>
      <c r="BN1587" s="238">
        <v>11500592</v>
      </c>
      <c r="BO1587" s="136">
        <v>1466564</v>
      </c>
      <c r="BP1587" s="136">
        <v>2100538.6143</v>
      </c>
      <c r="BQ1587" s="136">
        <v>329184.49979999999</v>
      </c>
      <c r="BR1587" s="136">
        <v>3281698.4298</v>
      </c>
      <c r="BS1587" s="136">
        <v>946460.67180000001</v>
      </c>
      <c r="BT1587" s="136">
        <v>118161.55530000001</v>
      </c>
      <c r="BU1587" s="136">
        <v>1288210.8354</v>
      </c>
    </row>
    <row r="1588" spans="1:73">
      <c r="A1588" s="4" t="s">
        <v>75</v>
      </c>
      <c r="B1588" s="137">
        <v>6</v>
      </c>
      <c r="C1588" s="137">
        <v>2011</v>
      </c>
      <c r="D1588" s="192">
        <v>5119480</v>
      </c>
      <c r="E1588" s="141">
        <v>2507265</v>
      </c>
      <c r="F1588" s="141">
        <v>228814</v>
      </c>
      <c r="G1588" s="191">
        <v>8.4</v>
      </c>
      <c r="H1588" s="211">
        <v>23.85098</v>
      </c>
      <c r="I1588" s="211">
        <v>14.16011</v>
      </c>
      <c r="J1588" s="211">
        <v>4.8537179999999998</v>
      </c>
      <c r="K1588" s="145">
        <v>266243</v>
      </c>
      <c r="L1588" s="198">
        <v>101</v>
      </c>
      <c r="M1588" s="199">
        <v>7.7</v>
      </c>
      <c r="N1588" s="140">
        <v>219860916</v>
      </c>
      <c r="O1588" s="145">
        <v>425124</v>
      </c>
      <c r="P1588" s="145">
        <v>30668</v>
      </c>
      <c r="Q1588" s="145">
        <v>11936</v>
      </c>
      <c r="R1588" s="145">
        <v>453103</v>
      </c>
      <c r="S1588" s="145">
        <v>200064</v>
      </c>
      <c r="T1588" s="145">
        <v>364</v>
      </c>
      <c r="U1588" s="145">
        <v>462</v>
      </c>
      <c r="V1588" s="145">
        <v>561</v>
      </c>
      <c r="W1588" s="145">
        <v>200</v>
      </c>
      <c r="X1588" s="145">
        <v>367</v>
      </c>
      <c r="Y1588" s="145">
        <v>526</v>
      </c>
      <c r="Z1588" s="145">
        <v>668</v>
      </c>
      <c r="AA1588" s="136">
        <f>ROUND((T1588+X1588)-MAX(0.3*(T1588-142-458),0),0)</f>
        <v>731</v>
      </c>
      <c r="AB1588" s="136">
        <f>ROUND((U1588+Y1588)-MAX(0.3*(U1588-142-458),0),0)</f>
        <v>988</v>
      </c>
      <c r="AC1588" s="136">
        <f>ROUND((V1588+Z1588)-MAX(0.3*(V1588-153-458),0),0)</f>
        <v>1229</v>
      </c>
      <c r="AD1588" s="203">
        <v>4741.25</v>
      </c>
      <c r="AE1588" s="8">
        <v>674</v>
      </c>
      <c r="AF1588" s="136">
        <v>25</v>
      </c>
      <c r="AG1588" s="136">
        <f>SUM(AE1588+AF1588)</f>
        <v>699</v>
      </c>
      <c r="AH1588" s="8">
        <f>ROUND((AG1588+W1588)-MAX(0.3*(AG1588-142-458),0),0)</f>
        <v>869</v>
      </c>
      <c r="AI1588" s="8">
        <v>661</v>
      </c>
      <c r="AJ1588" s="197">
        <v>13.2</v>
      </c>
      <c r="AK1588" s="136">
        <v>1</v>
      </c>
      <c r="AL1588" s="136">
        <v>32</v>
      </c>
      <c r="AM1588" s="136">
        <v>33</v>
      </c>
      <c r="AN1588" s="3">
        <f>ROUND(AL1588/(AL1588+AM1588),2)</f>
        <v>0.49</v>
      </c>
      <c r="AO1588" s="136">
        <v>20</v>
      </c>
      <c r="AP1588" s="136">
        <v>15</v>
      </c>
      <c r="AQ1588" s="3">
        <f>ROUND(AO1588/(AO1588+AP1588),2)</f>
        <v>0.56999999999999995</v>
      </c>
      <c r="AR1588" s="168">
        <v>7.6499999999999999E-2</v>
      </c>
      <c r="AS1588" s="168">
        <v>0.34</v>
      </c>
      <c r="AT1588" s="168">
        <v>0.4</v>
      </c>
      <c r="AU1588" s="149">
        <v>0.45</v>
      </c>
      <c r="AV1588" s="136">
        <v>464</v>
      </c>
      <c r="AW1588" s="136">
        <v>3094</v>
      </c>
      <c r="AX1588" s="136">
        <v>5112</v>
      </c>
      <c r="AY1588" s="136">
        <v>5751</v>
      </c>
      <c r="AZ1588" s="151">
        <v>7.6499999999999999E-2</v>
      </c>
      <c r="BA1588" s="151">
        <v>0.1598</v>
      </c>
      <c r="BB1588" s="151">
        <v>0.21060000000000001</v>
      </c>
      <c r="BC1588" s="151">
        <v>0.21060000000000001</v>
      </c>
      <c r="BD1588" s="138">
        <v>0</v>
      </c>
      <c r="BE1588" s="138"/>
      <c r="BF1588" s="138"/>
      <c r="BG1588" s="136">
        <v>0</v>
      </c>
      <c r="BH1588" s="6">
        <v>7.25</v>
      </c>
      <c r="BI1588" s="6">
        <v>7.36</v>
      </c>
      <c r="BJ1588" s="136">
        <v>68725</v>
      </c>
      <c r="BK1588" s="136">
        <v>9084</v>
      </c>
      <c r="BL1588" s="136">
        <v>524</v>
      </c>
      <c r="BM1588" s="136">
        <v>59117</v>
      </c>
      <c r="BN1588" s="238">
        <v>737469</v>
      </c>
      <c r="BO1588" s="136">
        <v>104131</v>
      </c>
      <c r="BP1588" s="136">
        <v>192657.86660000001</v>
      </c>
      <c r="BQ1588" s="136">
        <v>35438.447699999997</v>
      </c>
      <c r="BR1588" s="136">
        <v>399392.66450000001</v>
      </c>
      <c r="BS1588" s="136">
        <v>81642.143899999995</v>
      </c>
      <c r="BT1588" s="136">
        <v>13234.9424</v>
      </c>
      <c r="BU1588" s="136">
        <v>126775.5004</v>
      </c>
    </row>
    <row r="1589" spans="1:73">
      <c r="A1589" s="4" t="s">
        <v>76</v>
      </c>
      <c r="B1589" s="137">
        <v>7</v>
      </c>
      <c r="C1589" s="137">
        <v>2011</v>
      </c>
      <c r="D1589" s="192">
        <v>3589759</v>
      </c>
      <c r="E1589" s="141">
        <v>1745967</v>
      </c>
      <c r="F1589" s="141">
        <v>168808</v>
      </c>
      <c r="G1589" s="191">
        <v>8.8000000000000007</v>
      </c>
      <c r="H1589" s="211">
        <v>22.86524</v>
      </c>
      <c r="I1589" s="211">
        <v>13.89484</v>
      </c>
      <c r="J1589" s="211">
        <v>4.4507890000000003</v>
      </c>
      <c r="K1589" s="145">
        <v>235121</v>
      </c>
      <c r="L1589" s="198">
        <v>20</v>
      </c>
      <c r="M1589" s="199">
        <v>2.2999999999999998</v>
      </c>
      <c r="N1589" s="140">
        <v>229211506</v>
      </c>
      <c r="O1589" s="145">
        <v>64675</v>
      </c>
      <c r="P1589" s="145">
        <v>32427</v>
      </c>
      <c r="Q1589" s="145">
        <v>16466</v>
      </c>
      <c r="R1589" s="145">
        <v>378677</v>
      </c>
      <c r="S1589" s="145">
        <v>205772</v>
      </c>
      <c r="T1589" s="145">
        <v>470</v>
      </c>
      <c r="U1589" s="145">
        <v>576</v>
      </c>
      <c r="V1589" s="145">
        <v>678</v>
      </c>
      <c r="W1589" s="145">
        <v>200</v>
      </c>
      <c r="X1589" s="145">
        <v>367</v>
      </c>
      <c r="Y1589" s="145">
        <v>526</v>
      </c>
      <c r="Z1589" s="145">
        <v>668</v>
      </c>
      <c r="AA1589" s="136">
        <f>ROUND((T1589+X1589)-MAX(0.3*(T1589-142-458),0),0)</f>
        <v>837</v>
      </c>
      <c r="AB1589" s="136">
        <f>ROUND((U1589+Y1589)-MAX(0.3*(U1589-142-458),0),0)</f>
        <v>1102</v>
      </c>
      <c r="AC1589" s="136">
        <f>ROUND((V1589+Z1589)-MAX(0.3*(V1589-153-458),0),0)</f>
        <v>1326</v>
      </c>
      <c r="AD1589" s="203">
        <v>7000.75</v>
      </c>
      <c r="AE1589" s="8">
        <v>674</v>
      </c>
      <c r="AF1589" s="136">
        <v>168</v>
      </c>
      <c r="AG1589" s="136">
        <f>SUM(AE1589+AF1589)</f>
        <v>842</v>
      </c>
      <c r="AH1589" s="8">
        <f>ROUND((AG1589+W1589)-MAX(0.3*(AG1589-142-458),0),0)</f>
        <v>969</v>
      </c>
      <c r="AI1589" s="8">
        <v>356</v>
      </c>
      <c r="AJ1589" s="197">
        <v>10.1</v>
      </c>
      <c r="AK1589" s="136">
        <v>1</v>
      </c>
      <c r="AL1589" s="136">
        <v>98</v>
      </c>
      <c r="AM1589" s="136">
        <v>52</v>
      </c>
      <c r="AN1589" s="3">
        <f>ROUND(AL1589/(AL1589+AM1589),2)</f>
        <v>0.65</v>
      </c>
      <c r="AO1589" s="136">
        <v>22</v>
      </c>
      <c r="AP1589" s="136">
        <v>14</v>
      </c>
      <c r="AQ1589" s="3">
        <f>ROUND(AO1589/(AO1589+AP1589),2)</f>
        <v>0.61</v>
      </c>
      <c r="AR1589" s="168">
        <v>7.6499999999999999E-2</v>
      </c>
      <c r="AS1589" s="168">
        <v>0.34</v>
      </c>
      <c r="AT1589" s="168">
        <v>0.4</v>
      </c>
      <c r="AU1589" s="149">
        <v>0.45</v>
      </c>
      <c r="AV1589" s="136">
        <v>464</v>
      </c>
      <c r="AW1589" s="136">
        <v>3094</v>
      </c>
      <c r="AX1589" s="136">
        <v>5112</v>
      </c>
      <c r="AY1589" s="136">
        <v>5751</v>
      </c>
      <c r="AZ1589" s="151">
        <v>7.6499999999999999E-2</v>
      </c>
      <c r="BA1589" s="151">
        <v>0.1598</v>
      </c>
      <c r="BB1589" s="151">
        <v>0.21060000000000001</v>
      </c>
      <c r="BC1589" s="151">
        <v>0.21060000000000001</v>
      </c>
      <c r="BD1589" s="138">
        <v>0.3</v>
      </c>
      <c r="BE1589" s="138"/>
      <c r="BF1589" s="138"/>
      <c r="BG1589" s="136">
        <v>1</v>
      </c>
      <c r="BH1589" s="6">
        <v>7.25</v>
      </c>
      <c r="BI1589" s="6">
        <v>8.25</v>
      </c>
      <c r="BJ1589" s="136">
        <v>59731</v>
      </c>
      <c r="BK1589" s="136">
        <v>6578</v>
      </c>
      <c r="BL1589" s="136">
        <v>430</v>
      </c>
      <c r="BM1589" s="136">
        <v>52723</v>
      </c>
      <c r="BN1589" s="238">
        <v>729744</v>
      </c>
      <c r="BO1589" s="136">
        <v>56081</v>
      </c>
      <c r="BP1589" s="136">
        <v>122413.7496</v>
      </c>
      <c r="BQ1589" s="136">
        <v>21794.099399999999</v>
      </c>
      <c r="BR1589" s="136">
        <v>301544.88789999997</v>
      </c>
      <c r="BS1589" s="136">
        <v>57189.441700000003</v>
      </c>
      <c r="BT1589" s="136">
        <v>6119.0199000000002</v>
      </c>
      <c r="BU1589" s="136">
        <v>81660.433900000004</v>
      </c>
    </row>
    <row r="1590" spans="1:73">
      <c r="A1590" s="4" t="s">
        <v>77</v>
      </c>
      <c r="B1590" s="137">
        <v>8</v>
      </c>
      <c r="C1590" s="137">
        <v>2011</v>
      </c>
      <c r="D1590" s="192">
        <v>907916</v>
      </c>
      <c r="E1590" s="141">
        <v>410086</v>
      </c>
      <c r="F1590" s="141">
        <v>33260</v>
      </c>
      <c r="G1590" s="191">
        <v>7.5</v>
      </c>
      <c r="H1590" s="211">
        <v>20.75658</v>
      </c>
      <c r="I1590" s="211">
        <v>13.502179999999999</v>
      </c>
      <c r="J1590" s="211">
        <v>4.3501120000000002</v>
      </c>
      <c r="K1590" s="145">
        <v>58612</v>
      </c>
      <c r="L1590" s="198">
        <v>10</v>
      </c>
      <c r="M1590" s="199">
        <v>4.4000000000000004</v>
      </c>
      <c r="N1590" s="140">
        <v>39687435</v>
      </c>
      <c r="O1590" s="145">
        <v>19120</v>
      </c>
      <c r="P1590" s="145">
        <v>15696</v>
      </c>
      <c r="Q1590" s="145">
        <v>5522</v>
      </c>
      <c r="R1590" s="145">
        <v>134927</v>
      </c>
      <c r="S1590" s="145">
        <v>61877</v>
      </c>
      <c r="T1590" s="145">
        <v>270</v>
      </c>
      <c r="U1590" s="145">
        <v>338</v>
      </c>
      <c r="V1590" s="145">
        <v>407</v>
      </c>
      <c r="W1590" s="145">
        <v>200</v>
      </c>
      <c r="X1590" s="145">
        <v>367</v>
      </c>
      <c r="Y1590" s="145">
        <v>526</v>
      </c>
      <c r="Z1590" s="145">
        <v>668</v>
      </c>
      <c r="AA1590" s="136">
        <f>ROUND((T1590+X1590)-MAX(0.3*(T1590-142-458),0),0)</f>
        <v>637</v>
      </c>
      <c r="AB1590" s="136">
        <f>ROUND((U1590+Y1590)-MAX(0.3*(U1590-142-458),0),0)</f>
        <v>864</v>
      </c>
      <c r="AC1590" s="136">
        <f>ROUND((V1590+Z1590)-MAX(0.3*(V1590-153-458),0),0)</f>
        <v>1075</v>
      </c>
      <c r="AD1590" s="203">
        <v>3042.6666666666665</v>
      </c>
      <c r="AE1590" s="8">
        <v>674</v>
      </c>
      <c r="AF1590" s="136">
        <v>0</v>
      </c>
      <c r="AG1590" s="136">
        <f>SUM(AE1590+AF1590)</f>
        <v>674</v>
      </c>
      <c r="AH1590" s="8">
        <f>ROUND((AG1590+W1590)-MAX(0.3*(AG1590-142-458),0),0)</f>
        <v>852</v>
      </c>
      <c r="AI1590" s="8">
        <v>123</v>
      </c>
      <c r="AJ1590" s="197">
        <v>13.7</v>
      </c>
      <c r="AK1590" s="136">
        <v>1</v>
      </c>
      <c r="AL1590" s="136">
        <v>26</v>
      </c>
      <c r="AM1590" s="136">
        <v>15</v>
      </c>
      <c r="AN1590" s="3">
        <f>ROUND(AL1590/(AL1590+AM1590),2)</f>
        <v>0.63</v>
      </c>
      <c r="AO1590" s="136">
        <v>14</v>
      </c>
      <c r="AP1590" s="136">
        <v>7</v>
      </c>
      <c r="AQ1590" s="3">
        <f>ROUND(AO1590/(AO1590+AP1590),2)</f>
        <v>0.67</v>
      </c>
      <c r="AR1590" s="168">
        <v>7.6499999999999999E-2</v>
      </c>
      <c r="AS1590" s="168">
        <v>0.34</v>
      </c>
      <c r="AT1590" s="168">
        <v>0.4</v>
      </c>
      <c r="AU1590" s="149">
        <v>0.45</v>
      </c>
      <c r="AV1590" s="136">
        <v>464</v>
      </c>
      <c r="AW1590" s="136">
        <v>3094</v>
      </c>
      <c r="AX1590" s="136">
        <v>5112</v>
      </c>
      <c r="AY1590" s="136">
        <v>5751</v>
      </c>
      <c r="AZ1590" s="151">
        <v>7.6499999999999999E-2</v>
      </c>
      <c r="BA1590" s="151">
        <v>0.1598</v>
      </c>
      <c r="BB1590" s="151">
        <v>0.21060000000000001</v>
      </c>
      <c r="BC1590" s="151">
        <v>0.21060000000000001</v>
      </c>
      <c r="BD1590" s="138">
        <v>0.2</v>
      </c>
      <c r="BE1590" s="138"/>
      <c r="BF1590" s="138"/>
      <c r="BG1590" s="136">
        <v>0</v>
      </c>
      <c r="BH1590" s="6">
        <v>7.25</v>
      </c>
      <c r="BI1590" s="6">
        <v>7.25</v>
      </c>
      <c r="BJ1590" s="136">
        <v>16155</v>
      </c>
      <c r="BK1590" s="136">
        <v>1255</v>
      </c>
      <c r="BL1590" s="136">
        <v>108</v>
      </c>
      <c r="BM1590" s="136">
        <v>14792</v>
      </c>
      <c r="BN1590" s="238">
        <v>228647</v>
      </c>
      <c r="BO1590" s="136">
        <v>22553</v>
      </c>
      <c r="BP1590" s="136">
        <v>46427.626100000001</v>
      </c>
      <c r="BQ1590" s="136">
        <v>5051.9660999999996</v>
      </c>
      <c r="BR1590" s="136">
        <v>94721.562999999995</v>
      </c>
      <c r="BS1590" s="136">
        <v>23930.025399999999</v>
      </c>
      <c r="BT1590" s="136">
        <v>1977.6648</v>
      </c>
      <c r="BU1590" s="136">
        <v>36698.789400000001</v>
      </c>
    </row>
    <row r="1591" spans="1:73">
      <c r="A1591" s="4" t="s">
        <v>78</v>
      </c>
      <c r="B1591" s="137">
        <v>9</v>
      </c>
      <c r="C1591" s="137">
        <v>2011</v>
      </c>
      <c r="D1591" s="192">
        <v>620472</v>
      </c>
      <c r="E1591" s="141">
        <v>315171</v>
      </c>
      <c r="F1591" s="141">
        <v>35607</v>
      </c>
      <c r="G1591" s="191">
        <v>10.199999999999999</v>
      </c>
      <c r="H1591" s="211">
        <v>22.25019</v>
      </c>
      <c r="I1591" s="211">
        <v>14.508089999999999</v>
      </c>
      <c r="J1591" s="211">
        <v>5.971247</v>
      </c>
      <c r="K1591" s="145">
        <v>110702</v>
      </c>
      <c r="L1591" s="198">
        <v>3</v>
      </c>
      <c r="M1591" s="199">
        <v>2.9</v>
      </c>
      <c r="N1591" s="140">
        <v>40811859</v>
      </c>
      <c r="O1591" s="145">
        <v>25303</v>
      </c>
      <c r="P1591" s="145">
        <v>24374</v>
      </c>
      <c r="Q1591" s="145">
        <v>8787</v>
      </c>
      <c r="R1591" s="145">
        <v>134845</v>
      </c>
      <c r="S1591" s="145">
        <v>76075</v>
      </c>
      <c r="T1591" s="145">
        <v>336</v>
      </c>
      <c r="U1591" s="145">
        <v>428</v>
      </c>
      <c r="V1591" s="145">
        <v>523</v>
      </c>
      <c r="W1591" s="145">
        <v>200</v>
      </c>
      <c r="X1591" s="145">
        <v>367</v>
      </c>
      <c r="Y1591" s="145">
        <v>526</v>
      </c>
      <c r="Z1591" s="145">
        <v>668</v>
      </c>
      <c r="AA1591" s="136">
        <f>ROUND((T1591+X1591)-MAX(0.3*(T1591-142-458),0),0)</f>
        <v>703</v>
      </c>
      <c r="AB1591" s="136">
        <f>ROUND((U1591+Y1591)-MAX(0.3*(U1591-142-458),0),0)</f>
        <v>954</v>
      </c>
      <c r="AC1591" s="136">
        <f>ROUND((V1591+Z1591)-MAX(0.3*(V1591-153-458),0),0)</f>
        <v>1191</v>
      </c>
      <c r="AD1591" s="203">
        <v>2201</v>
      </c>
      <c r="AE1591" s="8">
        <v>674</v>
      </c>
      <c r="AF1591" s="136">
        <v>0</v>
      </c>
      <c r="AG1591" s="136">
        <f>SUM(AE1591+AF1591)</f>
        <v>674</v>
      </c>
      <c r="AH1591" s="8">
        <f>ROUND((AG1591+W1591)-MAX(0.3*(AG1591-142-458),0),0)</f>
        <v>852</v>
      </c>
      <c r="AI1591" s="8">
        <v>123</v>
      </c>
      <c r="AJ1591" s="197">
        <v>19.899999999999999</v>
      </c>
      <c r="AK1591" s="136"/>
      <c r="AL1591" s="136"/>
      <c r="AM1591" s="136"/>
      <c r="AN1591" s="3"/>
      <c r="AO1591" s="136"/>
      <c r="AP1591" s="136"/>
      <c r="AQ1591" s="3"/>
      <c r="AR1591" s="168">
        <v>7.6499999999999999E-2</v>
      </c>
      <c r="AS1591" s="168">
        <v>0.34</v>
      </c>
      <c r="AT1591" s="168">
        <v>0.4</v>
      </c>
      <c r="AU1591" s="149">
        <v>0.45</v>
      </c>
      <c r="AV1591" s="136">
        <v>464</v>
      </c>
      <c r="AW1591" s="136">
        <v>3094</v>
      </c>
      <c r="AX1591" s="136">
        <v>5112</v>
      </c>
      <c r="AY1591" s="136">
        <v>5751</v>
      </c>
      <c r="AZ1591" s="151">
        <v>7.6499999999999999E-2</v>
      </c>
      <c r="BA1591" s="151">
        <v>0.1598</v>
      </c>
      <c r="BB1591" s="151">
        <v>0.21060000000000001</v>
      </c>
      <c r="BC1591" s="151">
        <v>0.21060000000000001</v>
      </c>
      <c r="BD1591" s="138">
        <v>0.4</v>
      </c>
      <c r="BE1591" s="138"/>
      <c r="BF1591" s="138"/>
      <c r="BG1591" s="136">
        <v>1</v>
      </c>
      <c r="BH1591" s="6">
        <v>7.25</v>
      </c>
      <c r="BI1591" s="6">
        <v>8.25</v>
      </c>
      <c r="BJ1591" s="136">
        <v>25748</v>
      </c>
      <c r="BK1591" s="136">
        <v>1912</v>
      </c>
      <c r="BL1591" s="136">
        <v>133</v>
      </c>
      <c r="BM1591" s="136">
        <v>23703</v>
      </c>
      <c r="BN1591" s="238">
        <v>235665</v>
      </c>
      <c r="BO1591" s="136">
        <v>16537</v>
      </c>
      <c r="BP1591" s="136">
        <v>31683.890200000002</v>
      </c>
      <c r="BQ1591" s="136">
        <v>3419.7547</v>
      </c>
      <c r="BR1591" s="136">
        <v>46699.0291</v>
      </c>
      <c r="BS1591" s="136">
        <v>20609.1865</v>
      </c>
      <c r="BT1591" s="136">
        <v>2166.6471999999999</v>
      </c>
      <c r="BU1591" s="136">
        <v>29829.917300000001</v>
      </c>
    </row>
    <row r="1592" spans="1:73">
      <c r="A1592" s="4" t="s">
        <v>80</v>
      </c>
      <c r="B1592" s="137">
        <v>10</v>
      </c>
      <c r="C1592" s="137">
        <v>2011</v>
      </c>
      <c r="D1592" s="192">
        <v>19105533</v>
      </c>
      <c r="E1592" s="141">
        <v>8371638</v>
      </c>
      <c r="F1592" s="141">
        <v>928904</v>
      </c>
      <c r="G1592" s="191">
        <v>10</v>
      </c>
      <c r="H1592" s="211">
        <v>26.076499999999999</v>
      </c>
      <c r="I1592" s="211">
        <v>16.354120000000002</v>
      </c>
      <c r="J1592" s="211">
        <v>5.9560259999999996</v>
      </c>
      <c r="K1592" s="145">
        <v>736347</v>
      </c>
      <c r="L1592" s="198">
        <v>358</v>
      </c>
      <c r="M1592" s="199">
        <v>8.6</v>
      </c>
      <c r="N1592" s="140">
        <v>773315948</v>
      </c>
      <c r="O1592" s="145">
        <v>478244</v>
      </c>
      <c r="P1592" s="145">
        <v>98854</v>
      </c>
      <c r="Q1592" s="145">
        <v>55100</v>
      </c>
      <c r="R1592" s="145">
        <v>3074671</v>
      </c>
      <c r="S1592" s="145">
        <v>1659063</v>
      </c>
      <c r="T1592" s="145">
        <v>241</v>
      </c>
      <c r="U1592" s="145">
        <v>303</v>
      </c>
      <c r="V1592" s="145">
        <v>364</v>
      </c>
      <c r="W1592" s="145">
        <v>200</v>
      </c>
      <c r="X1592" s="145">
        <v>367</v>
      </c>
      <c r="Y1592" s="145">
        <v>526</v>
      </c>
      <c r="Z1592" s="145">
        <v>668</v>
      </c>
      <c r="AA1592" s="136">
        <f>ROUND((T1592+X1592)-MAX(0.3*(T1592-142-458),0),0)</f>
        <v>608</v>
      </c>
      <c r="AB1592" s="136">
        <f>ROUND((U1592+Y1592)-MAX(0.3*(U1592-142-458),0),0)</f>
        <v>829</v>
      </c>
      <c r="AC1592" s="136">
        <f>ROUND((V1592+Z1592)-MAX(0.3*(V1592-153-458),0),0)</f>
        <v>1032</v>
      </c>
      <c r="AD1592" s="203">
        <v>39523.833333333336</v>
      </c>
      <c r="AE1592" s="8">
        <v>674</v>
      </c>
      <c r="AF1592" s="136">
        <v>0</v>
      </c>
      <c r="AG1592" s="136">
        <f>SUM(AE1592+AF1592)</f>
        <v>674</v>
      </c>
      <c r="AH1592" s="8">
        <f>ROUND((AG1592+W1592)-MAX(0.3*(AG1592-142-458),0),0)</f>
        <v>852</v>
      </c>
      <c r="AI1592" s="8">
        <v>2822</v>
      </c>
      <c r="AJ1592" s="197">
        <v>14.9</v>
      </c>
      <c r="AK1592" s="136">
        <v>0</v>
      </c>
      <c r="AL1592" s="136">
        <v>38</v>
      </c>
      <c r="AM1592" s="136">
        <v>81</v>
      </c>
      <c r="AN1592" s="3">
        <f>ROUND(AL1592/(AL1592+AM1592),2)</f>
        <v>0.32</v>
      </c>
      <c r="AO1592" s="136">
        <v>12</v>
      </c>
      <c r="AP1592" s="136">
        <v>28</v>
      </c>
      <c r="AQ1592" s="3">
        <f>ROUND(AO1592/(AO1592+AP1592),2)</f>
        <v>0.3</v>
      </c>
      <c r="AR1592" s="168">
        <v>7.6499999999999999E-2</v>
      </c>
      <c r="AS1592" s="168">
        <v>0.34</v>
      </c>
      <c r="AT1592" s="168">
        <v>0.4</v>
      </c>
      <c r="AU1592" s="149">
        <v>0.45</v>
      </c>
      <c r="AV1592" s="136">
        <v>464</v>
      </c>
      <c r="AW1592" s="136">
        <v>3094</v>
      </c>
      <c r="AX1592" s="136">
        <v>5112</v>
      </c>
      <c r="AY1592" s="136">
        <v>5751</v>
      </c>
      <c r="AZ1592" s="151">
        <v>7.6499999999999999E-2</v>
      </c>
      <c r="BA1592" s="151">
        <v>0.1598</v>
      </c>
      <c r="BB1592" s="151">
        <v>0.21060000000000001</v>
      </c>
      <c r="BC1592" s="151">
        <v>0.21060000000000001</v>
      </c>
      <c r="BD1592" s="138">
        <v>0</v>
      </c>
      <c r="BE1592" s="138"/>
      <c r="BF1592" s="138"/>
      <c r="BG1592" s="136">
        <v>0</v>
      </c>
      <c r="BH1592" s="6">
        <v>7.25</v>
      </c>
      <c r="BI1592" s="6">
        <v>7.25</v>
      </c>
      <c r="BJ1592" s="136">
        <v>505807</v>
      </c>
      <c r="BK1592" s="136">
        <v>112952</v>
      </c>
      <c r="BL1592" s="136">
        <v>2802</v>
      </c>
      <c r="BM1592" s="136">
        <v>390053</v>
      </c>
      <c r="BN1592" s="238">
        <v>3829173</v>
      </c>
      <c r="BO1592" s="136">
        <v>492071</v>
      </c>
      <c r="BP1592" s="136">
        <v>1042430.1916</v>
      </c>
      <c r="BQ1592" s="136">
        <v>134527.60500000001</v>
      </c>
      <c r="BR1592" s="136">
        <v>1648791.9214000001</v>
      </c>
      <c r="BS1592" s="136">
        <v>489014.12270000001</v>
      </c>
      <c r="BT1592" s="136">
        <v>47879.358999999997</v>
      </c>
      <c r="BU1592" s="136">
        <v>684461.70440000005</v>
      </c>
    </row>
    <row r="1593" spans="1:73">
      <c r="A1593" s="4" t="s">
        <v>81</v>
      </c>
      <c r="B1593" s="137">
        <v>11</v>
      </c>
      <c r="C1593" s="137">
        <v>2011</v>
      </c>
      <c r="D1593" s="192">
        <v>9812280</v>
      </c>
      <c r="E1593" s="141">
        <v>4263305</v>
      </c>
      <c r="F1593" s="141">
        <v>485449</v>
      </c>
      <c r="G1593" s="191">
        <v>10.199999999999999</v>
      </c>
      <c r="H1593" s="211">
        <v>31.025220000000001</v>
      </c>
      <c r="I1593" s="211">
        <v>19.39648</v>
      </c>
      <c r="J1593" s="211">
        <v>5.819928</v>
      </c>
      <c r="K1593" s="145">
        <v>421564</v>
      </c>
      <c r="L1593" s="198">
        <v>180</v>
      </c>
      <c r="M1593" s="199">
        <v>6.8</v>
      </c>
      <c r="N1593" s="140">
        <v>359778107</v>
      </c>
      <c r="O1593" s="145">
        <v>155139</v>
      </c>
      <c r="P1593" s="145">
        <v>37201</v>
      </c>
      <c r="Q1593" s="145">
        <v>19876</v>
      </c>
      <c r="R1593" s="145">
        <v>1780039</v>
      </c>
      <c r="S1593" s="145">
        <v>789785</v>
      </c>
      <c r="T1593" s="145">
        <v>235</v>
      </c>
      <c r="U1593" s="145">
        <v>280</v>
      </c>
      <c r="V1593" s="145">
        <v>330</v>
      </c>
      <c r="W1593" s="145">
        <v>200</v>
      </c>
      <c r="X1593" s="145">
        <v>367</v>
      </c>
      <c r="Y1593" s="145">
        <v>526</v>
      </c>
      <c r="Z1593" s="145">
        <v>668</v>
      </c>
      <c r="AA1593" s="136">
        <f>ROUND((T1593+X1593)-MAX(0.3*(T1593-142-458),0),0)</f>
        <v>602</v>
      </c>
      <c r="AB1593" s="136">
        <f>ROUND((U1593+Y1593)-MAX(0.3*(U1593-142-458),0),0)</f>
        <v>806</v>
      </c>
      <c r="AC1593" s="136">
        <f>ROUND((V1593+Z1593)-MAX(0.3*(V1593-153-458),0),0)</f>
        <v>998</v>
      </c>
      <c r="AD1593" s="203">
        <v>16188.416666666666</v>
      </c>
      <c r="AE1593" s="8">
        <v>674</v>
      </c>
      <c r="AF1593" s="136">
        <v>0</v>
      </c>
      <c r="AG1593" s="136">
        <f>SUM(AE1593+AF1593)</f>
        <v>674</v>
      </c>
      <c r="AH1593" s="8">
        <f>ROUND((AG1593+W1593)-MAX(0.3*(AG1593-142-458),0),0)</f>
        <v>852</v>
      </c>
      <c r="AI1593" s="8">
        <v>1783</v>
      </c>
      <c r="AJ1593" s="197">
        <v>18.399999999999999</v>
      </c>
      <c r="AK1593" s="136">
        <v>0</v>
      </c>
      <c r="AL1593" s="136">
        <v>63</v>
      </c>
      <c r="AM1593" s="136">
        <v>116</v>
      </c>
      <c r="AN1593" s="3">
        <f>ROUND(AL1593/(AL1593+AM1593),2)</f>
        <v>0.35</v>
      </c>
      <c r="AO1593" s="136">
        <v>20</v>
      </c>
      <c r="AP1593" s="136">
        <v>36</v>
      </c>
      <c r="AQ1593" s="3">
        <f>ROUND(AO1593/(AO1593+AP1593),2)</f>
        <v>0.36</v>
      </c>
      <c r="AR1593" s="168">
        <v>7.6499999999999999E-2</v>
      </c>
      <c r="AS1593" s="168">
        <v>0.34</v>
      </c>
      <c r="AT1593" s="168">
        <v>0.4</v>
      </c>
      <c r="AU1593" s="149">
        <v>0.45</v>
      </c>
      <c r="AV1593" s="136">
        <v>464</v>
      </c>
      <c r="AW1593" s="136">
        <v>3094</v>
      </c>
      <c r="AX1593" s="136">
        <v>5112</v>
      </c>
      <c r="AY1593" s="136">
        <v>5751</v>
      </c>
      <c r="AZ1593" s="151">
        <v>7.6499999999999999E-2</v>
      </c>
      <c r="BA1593" s="151">
        <v>0.1598</v>
      </c>
      <c r="BB1593" s="151">
        <v>0.21060000000000001</v>
      </c>
      <c r="BC1593" s="151">
        <v>0.21060000000000001</v>
      </c>
      <c r="BD1593" s="138">
        <v>0</v>
      </c>
      <c r="BE1593" s="138"/>
      <c r="BF1593" s="138"/>
      <c r="BG1593" s="136">
        <v>0</v>
      </c>
      <c r="BH1593" s="6">
        <v>7.25</v>
      </c>
      <c r="BI1593" s="6">
        <v>5.15</v>
      </c>
      <c r="BJ1593" s="136">
        <v>238751</v>
      </c>
      <c r="BK1593" s="136">
        <v>24765</v>
      </c>
      <c r="BL1593" s="136">
        <v>1889</v>
      </c>
      <c r="BM1593" s="136">
        <v>212097</v>
      </c>
      <c r="BN1593" s="238">
        <v>2143140</v>
      </c>
      <c r="BO1593" s="136">
        <v>469456</v>
      </c>
      <c r="BP1593" s="136">
        <v>734378.77229999995</v>
      </c>
      <c r="BQ1593" s="136">
        <v>89407.600200000001</v>
      </c>
      <c r="BR1593" s="136">
        <v>1301069.2797000001</v>
      </c>
      <c r="BS1593" s="136">
        <v>424907.72820000001</v>
      </c>
      <c r="BT1593" s="136">
        <v>40504.249199999998</v>
      </c>
      <c r="BU1593" s="136">
        <v>600641.61569999997</v>
      </c>
    </row>
    <row r="1594" spans="1:73">
      <c r="A1594" s="4" t="s">
        <v>82</v>
      </c>
      <c r="B1594" s="137">
        <v>12</v>
      </c>
      <c r="C1594" s="137">
        <v>2011</v>
      </c>
      <c r="D1594" s="192">
        <v>1378227</v>
      </c>
      <c r="E1594" s="141">
        <v>615319</v>
      </c>
      <c r="F1594" s="141">
        <v>44934</v>
      </c>
      <c r="G1594" s="191">
        <v>6.8</v>
      </c>
      <c r="H1594" s="211">
        <v>27.213249999999999</v>
      </c>
      <c r="I1594" s="211">
        <v>19.163329999999998</v>
      </c>
      <c r="J1594" s="211">
        <v>8.3667669999999994</v>
      </c>
      <c r="K1594" s="145">
        <v>69755</v>
      </c>
      <c r="L1594" s="198">
        <v>9</v>
      </c>
      <c r="M1594" s="199">
        <v>2.6</v>
      </c>
      <c r="N1594" s="140">
        <v>59072082</v>
      </c>
      <c r="O1594" s="145">
        <v>28280</v>
      </c>
      <c r="P1594" s="145">
        <v>27006</v>
      </c>
      <c r="Q1594" s="145">
        <v>9341</v>
      </c>
      <c r="R1594" s="145">
        <v>159644</v>
      </c>
      <c r="S1594" s="145">
        <v>79624</v>
      </c>
      <c r="T1594" s="145">
        <v>486</v>
      </c>
      <c r="U1594" s="145">
        <v>610</v>
      </c>
      <c r="V1594" s="145">
        <v>736</v>
      </c>
      <c r="W1594" s="145">
        <v>314</v>
      </c>
      <c r="X1594" s="145">
        <v>575</v>
      </c>
      <c r="Y1594" s="145">
        <v>824</v>
      </c>
      <c r="Z1594" s="145">
        <v>1046</v>
      </c>
      <c r="AA1594" s="136">
        <f>ROUND((T1594+X1594)-MAX(0.3*(T1594-201-617),0),0)</f>
        <v>1061</v>
      </c>
      <c r="AB1594" s="136">
        <f>ROUND((U1594+Y1594)-MAX(0.3*(U1594-201-617),0),0)</f>
        <v>1434</v>
      </c>
      <c r="AC1594" s="136">
        <f>ROUND((V1594+Z1594)-MAX(0.3*(V1594-201-617),0),0)</f>
        <v>1782</v>
      </c>
      <c r="AD1594" s="203">
        <v>1795.25</v>
      </c>
      <c r="AE1594" s="8">
        <v>674</v>
      </c>
      <c r="AF1594" s="136">
        <v>0</v>
      </c>
      <c r="AG1594" s="136">
        <f>SUM(AE1594+AF1594)</f>
        <v>674</v>
      </c>
      <c r="AH1594" s="8">
        <f>ROUND((AG1594+W1594)-MAX(0.3*(AG1594-201-617),0),0)</f>
        <v>988</v>
      </c>
      <c r="AI1594" s="8">
        <v>162</v>
      </c>
      <c r="AJ1594" s="197">
        <v>12.1</v>
      </c>
      <c r="AK1594" s="136">
        <v>1</v>
      </c>
      <c r="AL1594" s="136">
        <v>43</v>
      </c>
      <c r="AM1594" s="136">
        <v>8</v>
      </c>
      <c r="AN1594" s="3">
        <f>ROUND(AL1594/(AL1594+AM1594),2)</f>
        <v>0.84</v>
      </c>
      <c r="AO1594" s="136">
        <v>24</v>
      </c>
      <c r="AP1594" s="136">
        <v>1</v>
      </c>
      <c r="AQ1594" s="3">
        <f>ROUND(AO1594/(AO1594+AP1594),2)</f>
        <v>0.96</v>
      </c>
      <c r="AR1594" s="168">
        <v>7.6499999999999999E-2</v>
      </c>
      <c r="AS1594" s="168">
        <v>0.34</v>
      </c>
      <c r="AT1594" s="168">
        <v>0.4</v>
      </c>
      <c r="AU1594" s="149">
        <v>0.45</v>
      </c>
      <c r="AV1594" s="136">
        <v>464</v>
      </c>
      <c r="AW1594" s="136">
        <v>3094</v>
      </c>
      <c r="AX1594" s="136">
        <v>5112</v>
      </c>
      <c r="AY1594" s="136">
        <v>5751</v>
      </c>
      <c r="AZ1594" s="151">
        <v>7.6499999999999999E-2</v>
      </c>
      <c r="BA1594" s="151">
        <v>0.1598</v>
      </c>
      <c r="BB1594" s="151">
        <v>0.21060000000000001</v>
      </c>
      <c r="BC1594" s="151">
        <v>0.21060000000000001</v>
      </c>
      <c r="BD1594" s="138">
        <v>0</v>
      </c>
      <c r="BE1594" s="138"/>
      <c r="BF1594" s="138"/>
      <c r="BG1594" s="136">
        <v>0</v>
      </c>
      <c r="BH1594" s="6">
        <v>7.25</v>
      </c>
      <c r="BI1594" s="6">
        <v>7.25</v>
      </c>
      <c r="BJ1594" s="136">
        <v>25330</v>
      </c>
      <c r="BK1594" s="136">
        <v>5975</v>
      </c>
      <c r="BL1594" s="136">
        <v>191</v>
      </c>
      <c r="BM1594" s="136">
        <v>19164</v>
      </c>
      <c r="BN1594" s="238">
        <v>313630</v>
      </c>
      <c r="BO1594" s="136">
        <v>36753</v>
      </c>
      <c r="BP1594" s="136">
        <v>50142.930800000002</v>
      </c>
      <c r="BQ1594" s="136">
        <v>12570.037700000001</v>
      </c>
      <c r="BR1594" s="136">
        <v>115693.8751</v>
      </c>
      <c r="BS1594" s="136">
        <v>21163.417600000001</v>
      </c>
      <c r="BT1594" s="136">
        <v>3563.7134000000001</v>
      </c>
      <c r="BU1594" s="136">
        <v>35847.297100000003</v>
      </c>
    </row>
    <row r="1595" spans="1:73">
      <c r="A1595" s="4" t="s">
        <v>83</v>
      </c>
      <c r="B1595" s="137">
        <v>13</v>
      </c>
      <c r="C1595" s="137">
        <v>2011</v>
      </c>
      <c r="D1595" s="192">
        <v>1584134</v>
      </c>
      <c r="E1595" s="141">
        <v>701466</v>
      </c>
      <c r="F1595" s="141">
        <v>63712</v>
      </c>
      <c r="G1595" s="191">
        <v>8.3000000000000007</v>
      </c>
      <c r="H1595" s="211">
        <v>35.592669999999998</v>
      </c>
      <c r="I1595" s="211">
        <v>18.22409</v>
      </c>
      <c r="J1595" s="211">
        <v>5.353262</v>
      </c>
      <c r="K1595" s="145">
        <v>56956</v>
      </c>
      <c r="L1595" s="198">
        <v>42</v>
      </c>
      <c r="M1595" s="199">
        <v>9.4</v>
      </c>
      <c r="N1595" s="140">
        <v>52744839</v>
      </c>
      <c r="O1595" s="145">
        <v>150104</v>
      </c>
      <c r="P1595" s="145">
        <v>2850</v>
      </c>
      <c r="Q1595" s="145">
        <v>1866</v>
      </c>
      <c r="R1595" s="145">
        <v>228629</v>
      </c>
      <c r="S1595" s="145">
        <v>96372</v>
      </c>
      <c r="T1595" s="145">
        <v>309</v>
      </c>
      <c r="U1595" s="145">
        <v>309</v>
      </c>
      <c r="V1595" s="145">
        <v>309</v>
      </c>
      <c r="W1595" s="145">
        <v>200</v>
      </c>
      <c r="X1595" s="145">
        <v>367</v>
      </c>
      <c r="Y1595" s="145">
        <v>526</v>
      </c>
      <c r="Z1595" s="145">
        <v>668</v>
      </c>
      <c r="AA1595" s="136">
        <f>ROUND((T1595+X1595)-MAX(0.3*(T1595-142-458),0),0)</f>
        <v>676</v>
      </c>
      <c r="AB1595" s="136">
        <f>ROUND((U1595+Y1595)-MAX(0.3*(U1595-142-458),0),0)</f>
        <v>835</v>
      </c>
      <c r="AC1595" s="136">
        <f>ROUND((V1595+Z1595)-MAX(0.3*(V1595-153-458),0),0)</f>
        <v>977</v>
      </c>
      <c r="AD1595" s="203">
        <v>1654.5833333333333</v>
      </c>
      <c r="AE1595" s="8">
        <v>674</v>
      </c>
      <c r="AF1595" s="136">
        <v>53</v>
      </c>
      <c r="AG1595" s="136">
        <f>SUM(AE1595+AF1595)</f>
        <v>727</v>
      </c>
      <c r="AH1595" s="8">
        <f>ROUND((AG1595+W1595)-MAX(0.3*(AG1595-142-458),0),0)</f>
        <v>889</v>
      </c>
      <c r="AI1595" s="8">
        <v>248</v>
      </c>
      <c r="AJ1595" s="197">
        <v>15.7</v>
      </c>
      <c r="AK1595" s="136">
        <v>0</v>
      </c>
      <c r="AL1595" s="136">
        <v>13</v>
      </c>
      <c r="AM1595" s="136">
        <v>57</v>
      </c>
      <c r="AN1595" s="3">
        <f>ROUND(AL1595/(AL1595+AM1595),2)</f>
        <v>0.19</v>
      </c>
      <c r="AO1595" s="136">
        <v>7</v>
      </c>
      <c r="AP1595" s="136">
        <v>28</v>
      </c>
      <c r="AQ1595" s="3">
        <f>ROUND(AO1595/(AO1595+AP1595),2)</f>
        <v>0.2</v>
      </c>
      <c r="AR1595" s="168">
        <v>7.6499999999999999E-2</v>
      </c>
      <c r="AS1595" s="168">
        <v>0.34</v>
      </c>
      <c r="AT1595" s="168">
        <v>0.4</v>
      </c>
      <c r="AU1595" s="149">
        <v>0.45</v>
      </c>
      <c r="AV1595" s="136">
        <v>464</v>
      </c>
      <c r="AW1595" s="136">
        <v>3094</v>
      </c>
      <c r="AX1595" s="136">
        <v>5112</v>
      </c>
      <c r="AY1595" s="136">
        <v>5751</v>
      </c>
      <c r="AZ1595" s="151">
        <v>7.6499999999999999E-2</v>
      </c>
      <c r="BA1595" s="151">
        <v>0.1598</v>
      </c>
      <c r="BB1595" s="151">
        <v>0.21060000000000001</v>
      </c>
      <c r="BC1595" s="151">
        <v>0.21060000000000001</v>
      </c>
      <c r="BD1595" s="138">
        <v>0</v>
      </c>
      <c r="BE1595" s="138"/>
      <c r="BF1595" s="138"/>
      <c r="BG1595" s="136">
        <v>0</v>
      </c>
      <c r="BH1595" s="6">
        <v>7.25</v>
      </c>
      <c r="BI1595" s="6">
        <v>7.25</v>
      </c>
      <c r="BJ1595" s="136">
        <v>28202</v>
      </c>
      <c r="BK1595" s="136">
        <v>1870</v>
      </c>
      <c r="BL1595" s="136">
        <v>210</v>
      </c>
      <c r="BM1595" s="136">
        <v>26122</v>
      </c>
      <c r="BN1595" s="238">
        <v>271900</v>
      </c>
      <c r="BO1595" s="136">
        <v>44020</v>
      </c>
      <c r="BP1595" s="136">
        <v>81137.108500000002</v>
      </c>
      <c r="BQ1595" s="136">
        <v>18687.817899999998</v>
      </c>
      <c r="BR1595" s="136">
        <v>170852.2114</v>
      </c>
      <c r="BS1595" s="136">
        <v>45055.870600000002</v>
      </c>
      <c r="BT1595" s="136">
        <v>8273.0800999999992</v>
      </c>
      <c r="BU1595" s="136">
        <v>74901.953699999998</v>
      </c>
    </row>
    <row r="1596" spans="1:73">
      <c r="A1596" s="4" t="s">
        <v>84</v>
      </c>
      <c r="B1596" s="137">
        <v>14</v>
      </c>
      <c r="C1596" s="137">
        <v>2011</v>
      </c>
      <c r="D1596" s="192">
        <v>12861882</v>
      </c>
      <c r="E1596" s="141">
        <v>5948366</v>
      </c>
      <c r="F1596" s="141">
        <v>638527</v>
      </c>
      <c r="G1596" s="191">
        <v>9.6999999999999993</v>
      </c>
      <c r="H1596" s="211">
        <v>25.53275</v>
      </c>
      <c r="I1596" s="211">
        <v>15.372920000000001</v>
      </c>
      <c r="J1596" s="211">
        <v>4.6650559999999999</v>
      </c>
      <c r="K1596" s="145">
        <v>676911</v>
      </c>
      <c r="L1596" s="198">
        <v>128</v>
      </c>
      <c r="M1596" s="199">
        <v>3.9</v>
      </c>
      <c r="N1596" s="140">
        <v>562292466</v>
      </c>
      <c r="O1596" s="145">
        <v>140131</v>
      </c>
      <c r="P1596" s="145">
        <v>83012</v>
      </c>
      <c r="Q1596" s="145">
        <v>28471</v>
      </c>
      <c r="R1596" s="145">
        <v>1793886</v>
      </c>
      <c r="S1596" s="145">
        <v>859785</v>
      </c>
      <c r="T1596" s="145">
        <v>318</v>
      </c>
      <c r="U1596" s="145">
        <v>432</v>
      </c>
      <c r="V1596" s="145">
        <v>474</v>
      </c>
      <c r="W1596" s="145">
        <v>200</v>
      </c>
      <c r="X1596" s="145">
        <v>367</v>
      </c>
      <c r="Y1596" s="145">
        <v>526</v>
      </c>
      <c r="Z1596" s="145">
        <v>668</v>
      </c>
      <c r="AA1596" s="136">
        <f>ROUND((T1596+X1596)-MAX(0.3*(T1596-142-458),0),0)</f>
        <v>685</v>
      </c>
      <c r="AB1596" s="136">
        <f>ROUND((U1596+Y1596)-MAX(0.3*(U1596-142-458),0),0)</f>
        <v>958</v>
      </c>
      <c r="AC1596" s="136">
        <f>ROUND((V1596+Z1596)-MAX(0.3*(V1596-153-458),0),0)</f>
        <v>1142</v>
      </c>
      <c r="AD1596" s="203">
        <v>14634.083333333334</v>
      </c>
      <c r="AE1596" s="8">
        <v>674</v>
      </c>
      <c r="AF1596" s="136">
        <v>0</v>
      </c>
      <c r="AG1596" s="136">
        <f>SUM(AE1596+AF1596)</f>
        <v>674</v>
      </c>
      <c r="AH1596" s="8">
        <f>ROUND((AG1596+W1596)-MAX(0.3*(AG1596-142-458),0),0)</f>
        <v>852</v>
      </c>
      <c r="AI1596" s="8">
        <v>1807</v>
      </c>
      <c r="AJ1596" s="197">
        <v>14.2</v>
      </c>
      <c r="AK1596" s="136">
        <v>1</v>
      </c>
      <c r="AL1596" s="136">
        <v>64</v>
      </c>
      <c r="AM1596" s="136">
        <v>54</v>
      </c>
      <c r="AN1596" s="3">
        <f>ROUND(AL1596/(AL1596+AM1596),2)</f>
        <v>0.54</v>
      </c>
      <c r="AO1596" s="136">
        <v>34</v>
      </c>
      <c r="AP1596" s="136">
        <v>24</v>
      </c>
      <c r="AQ1596" s="3">
        <f>ROUND(AO1596/(AO1596+AP1596),2)</f>
        <v>0.59</v>
      </c>
      <c r="AR1596" s="168">
        <v>7.6499999999999999E-2</v>
      </c>
      <c r="AS1596" s="168">
        <v>0.34</v>
      </c>
      <c r="AT1596" s="168">
        <v>0.4</v>
      </c>
      <c r="AU1596" s="149">
        <v>0.45</v>
      </c>
      <c r="AV1596" s="136">
        <v>464</v>
      </c>
      <c r="AW1596" s="136">
        <v>3094</v>
      </c>
      <c r="AX1596" s="136">
        <v>5112</v>
      </c>
      <c r="AY1596" s="136">
        <v>5751</v>
      </c>
      <c r="AZ1596" s="151">
        <v>7.6499999999999999E-2</v>
      </c>
      <c r="BA1596" s="151">
        <v>0.1598</v>
      </c>
      <c r="BB1596" s="151">
        <v>0.21060000000000001</v>
      </c>
      <c r="BC1596" s="151">
        <v>0.21060000000000001</v>
      </c>
      <c r="BD1596" s="138">
        <v>0.05</v>
      </c>
      <c r="BE1596" s="138"/>
      <c r="BF1596" s="138"/>
      <c r="BG1596" s="136">
        <v>1</v>
      </c>
      <c r="BH1596" s="6">
        <v>7.25</v>
      </c>
      <c r="BI1596" s="6">
        <v>8.25</v>
      </c>
      <c r="BJ1596" s="136">
        <v>276332</v>
      </c>
      <c r="BK1596" s="136">
        <v>30432</v>
      </c>
      <c r="BL1596" s="136">
        <v>2368</v>
      </c>
      <c r="BM1596" s="136">
        <v>243532</v>
      </c>
      <c r="BN1596" s="238">
        <v>2917389</v>
      </c>
      <c r="BO1596" s="136">
        <v>295409</v>
      </c>
      <c r="BP1596" s="136">
        <v>654539.19129999995</v>
      </c>
      <c r="BQ1596" s="136">
        <v>74631.134999999995</v>
      </c>
      <c r="BR1596" s="136">
        <v>1162998.3219000001</v>
      </c>
      <c r="BS1596" s="136">
        <v>273365.39600000001</v>
      </c>
      <c r="BT1596" s="136">
        <v>19371.127499999999</v>
      </c>
      <c r="BU1596" s="136">
        <v>357550.88099999999</v>
      </c>
    </row>
    <row r="1597" spans="1:73">
      <c r="A1597" s="4" t="s">
        <v>85</v>
      </c>
      <c r="B1597" s="137">
        <v>15</v>
      </c>
      <c r="C1597" s="137">
        <v>2011</v>
      </c>
      <c r="D1597" s="192">
        <v>6516845</v>
      </c>
      <c r="E1597" s="141">
        <v>2891945</v>
      </c>
      <c r="F1597" s="141">
        <v>290046</v>
      </c>
      <c r="G1597" s="191">
        <v>9.1</v>
      </c>
      <c r="H1597" s="211">
        <v>25.36307</v>
      </c>
      <c r="I1597" s="211">
        <v>14.76634</v>
      </c>
      <c r="J1597" s="211">
        <v>4.8036390000000004</v>
      </c>
      <c r="K1597" s="145">
        <v>292032</v>
      </c>
      <c r="L1597" s="198">
        <v>58</v>
      </c>
      <c r="M1597" s="199">
        <v>3.5</v>
      </c>
      <c r="N1597" s="140">
        <v>242797724</v>
      </c>
      <c r="O1597" s="145">
        <v>47197</v>
      </c>
      <c r="P1597" s="145">
        <v>66304</v>
      </c>
      <c r="Q1597" s="145">
        <v>27877</v>
      </c>
      <c r="R1597" s="145">
        <v>877560</v>
      </c>
      <c r="S1597" s="145">
        <v>381217</v>
      </c>
      <c r="T1597" s="145">
        <v>230</v>
      </c>
      <c r="U1597" s="145">
        <v>288</v>
      </c>
      <c r="V1597" s="145">
        <v>347</v>
      </c>
      <c r="W1597" s="145">
        <v>200</v>
      </c>
      <c r="X1597" s="145">
        <v>367</v>
      </c>
      <c r="Y1597" s="145">
        <v>526</v>
      </c>
      <c r="Z1597" s="145">
        <v>668</v>
      </c>
      <c r="AA1597" s="136">
        <f>ROUND((T1597+X1597)-MAX(0.3*(T1597-142-458),0),0)</f>
        <v>597</v>
      </c>
      <c r="AB1597" s="136">
        <f>ROUND((U1597+Y1597)-MAX(0.3*(U1597-142-458),0),0)</f>
        <v>814</v>
      </c>
      <c r="AC1597" s="136">
        <f>ROUND((V1597+Z1597)-MAX(0.3*(V1597-153-458),0),0)</f>
        <v>1015</v>
      </c>
      <c r="AD1597" s="203">
        <v>9448.0833333333339</v>
      </c>
      <c r="AE1597" s="8">
        <v>674</v>
      </c>
      <c r="AF1597" s="136">
        <v>0</v>
      </c>
      <c r="AG1597" s="136">
        <f>SUM(AE1597+AF1597)</f>
        <v>674</v>
      </c>
      <c r="AH1597" s="8">
        <f>ROUND((AG1597+W1597)-MAX(0.3*(AG1597-142-458),0),0)</f>
        <v>852</v>
      </c>
      <c r="AI1597" s="8">
        <v>989</v>
      </c>
      <c r="AJ1597" s="197">
        <v>15.6</v>
      </c>
      <c r="AK1597" s="136">
        <v>0</v>
      </c>
      <c r="AL1597" s="136">
        <v>40</v>
      </c>
      <c r="AM1597" s="136">
        <v>60</v>
      </c>
      <c r="AN1597" s="3">
        <f>ROUND(AL1597/(AL1597+AM1597),2)</f>
        <v>0.4</v>
      </c>
      <c r="AO1597" s="136">
        <v>13</v>
      </c>
      <c r="AP1597" s="136">
        <v>37</v>
      </c>
      <c r="AQ1597" s="3">
        <f>ROUND(AO1597/(AO1597+AP1597),2)</f>
        <v>0.26</v>
      </c>
      <c r="AR1597" s="168">
        <v>7.6499999999999999E-2</v>
      </c>
      <c r="AS1597" s="168">
        <v>0.34</v>
      </c>
      <c r="AT1597" s="168">
        <v>0.4</v>
      </c>
      <c r="AU1597" s="149">
        <v>0.45</v>
      </c>
      <c r="AV1597" s="136">
        <v>464</v>
      </c>
      <c r="AW1597" s="136">
        <v>3094</v>
      </c>
      <c r="AX1597" s="136">
        <v>5112</v>
      </c>
      <c r="AY1597" s="136">
        <v>5751</v>
      </c>
      <c r="AZ1597" s="151">
        <v>7.6499999999999999E-2</v>
      </c>
      <c r="BA1597" s="151">
        <v>0.1598</v>
      </c>
      <c r="BB1597" s="151">
        <v>0.21060000000000001</v>
      </c>
      <c r="BC1597" s="151">
        <v>0.21060000000000001</v>
      </c>
      <c r="BD1597" s="138">
        <v>0.06</v>
      </c>
      <c r="BE1597" s="138"/>
      <c r="BF1597" s="138"/>
      <c r="BG1597" s="136">
        <v>1</v>
      </c>
      <c r="BH1597" s="6">
        <v>7.25</v>
      </c>
      <c r="BI1597" s="6">
        <v>7.25</v>
      </c>
      <c r="BJ1597" s="136">
        <v>122084</v>
      </c>
      <c r="BK1597" s="136">
        <v>5470</v>
      </c>
      <c r="BL1597" s="136">
        <v>874</v>
      </c>
      <c r="BM1597" s="136">
        <v>115740</v>
      </c>
      <c r="BN1597" s="238">
        <v>1211898</v>
      </c>
      <c r="BO1597" s="136">
        <v>167875</v>
      </c>
      <c r="BP1597" s="136">
        <v>347496.06599999999</v>
      </c>
      <c r="BQ1597" s="136">
        <v>65609.202900000004</v>
      </c>
      <c r="BR1597" s="136">
        <v>807688.9608</v>
      </c>
      <c r="BS1597" s="136">
        <v>165584.9927</v>
      </c>
      <c r="BT1597" s="136">
        <v>19050.783200000002</v>
      </c>
      <c r="BU1597" s="136">
        <v>240077.1905</v>
      </c>
    </row>
    <row r="1598" spans="1:73">
      <c r="A1598" s="4" t="s">
        <v>86</v>
      </c>
      <c r="B1598" s="137">
        <v>16</v>
      </c>
      <c r="C1598" s="137">
        <v>2011</v>
      </c>
      <c r="D1598" s="192">
        <v>3065389</v>
      </c>
      <c r="E1598" s="141">
        <v>1570177</v>
      </c>
      <c r="F1598" s="141">
        <v>92199</v>
      </c>
      <c r="G1598" s="191">
        <v>5.5</v>
      </c>
      <c r="H1598" s="211">
        <v>23.843530000000001</v>
      </c>
      <c r="I1598" s="211">
        <v>12.6145</v>
      </c>
      <c r="J1598" s="211">
        <v>4.628431</v>
      </c>
      <c r="K1598" s="145">
        <v>148997</v>
      </c>
      <c r="L1598" s="198">
        <v>25</v>
      </c>
      <c r="M1598" s="199">
        <v>3.3</v>
      </c>
      <c r="N1598" s="140">
        <v>125236725</v>
      </c>
      <c r="O1598" s="145">
        <v>17436</v>
      </c>
      <c r="P1598" s="145">
        <v>44553</v>
      </c>
      <c r="Q1598" s="145">
        <v>17504</v>
      </c>
      <c r="R1598" s="145">
        <v>373856</v>
      </c>
      <c r="S1598" s="145">
        <v>173186</v>
      </c>
      <c r="T1598" s="145">
        <v>361</v>
      </c>
      <c r="U1598" s="145">
        <v>426</v>
      </c>
      <c r="V1598" s="145">
        <v>495</v>
      </c>
      <c r="W1598" s="145">
        <v>200</v>
      </c>
      <c r="X1598" s="145">
        <v>367</v>
      </c>
      <c r="Y1598" s="145">
        <v>526</v>
      </c>
      <c r="Z1598" s="145">
        <v>668</v>
      </c>
      <c r="AA1598" s="136">
        <f>ROUND((T1598+X1598)-MAX(0.3*(T1598-142-458),0),0)</f>
        <v>728</v>
      </c>
      <c r="AB1598" s="136">
        <f>ROUND((U1598+Y1598)-MAX(0.3*(U1598-142-458),0),0)</f>
        <v>952</v>
      </c>
      <c r="AC1598" s="136">
        <f>ROUND((V1598+Z1598)-MAX(0.3*(V1598-153-458),0),0)</f>
        <v>1163</v>
      </c>
      <c r="AD1598" s="203">
        <v>5615.166666666667</v>
      </c>
      <c r="AE1598" s="8">
        <v>674</v>
      </c>
      <c r="AF1598" s="136">
        <v>22</v>
      </c>
      <c r="AG1598" s="136">
        <f>SUM(AE1598+AF1598)</f>
        <v>696</v>
      </c>
      <c r="AH1598" s="8">
        <f>ROUND((AG1598+W1598)-MAX(0.3*(AG1598-142-458),0),0)</f>
        <v>867</v>
      </c>
      <c r="AI1598" s="8">
        <v>315</v>
      </c>
      <c r="AJ1598" s="197">
        <v>10.4</v>
      </c>
      <c r="AK1598" s="136">
        <v>0</v>
      </c>
      <c r="AL1598" s="136">
        <v>40</v>
      </c>
      <c r="AM1598" s="136">
        <v>60</v>
      </c>
      <c r="AN1598" s="3">
        <f>ROUND(AL1598/(AL1598+AM1598),2)</f>
        <v>0.4</v>
      </c>
      <c r="AO1598" s="136">
        <v>26</v>
      </c>
      <c r="AP1598" s="136">
        <v>24</v>
      </c>
      <c r="AQ1598" s="3">
        <f>ROUND(AO1598/(AO1598+AP1598),2)</f>
        <v>0.52</v>
      </c>
      <c r="AR1598" s="168">
        <v>7.6499999999999999E-2</v>
      </c>
      <c r="AS1598" s="168">
        <v>0.34</v>
      </c>
      <c r="AT1598" s="168">
        <v>0.4</v>
      </c>
      <c r="AU1598" s="149">
        <v>0.45</v>
      </c>
      <c r="AV1598" s="136">
        <v>464</v>
      </c>
      <c r="AW1598" s="136">
        <v>3094</v>
      </c>
      <c r="AX1598" s="136">
        <v>5112</v>
      </c>
      <c r="AY1598" s="136">
        <v>5751</v>
      </c>
      <c r="AZ1598" s="151">
        <v>7.6499999999999999E-2</v>
      </c>
      <c r="BA1598" s="151">
        <v>0.1598</v>
      </c>
      <c r="BB1598" s="151">
        <v>0.21060000000000001</v>
      </c>
      <c r="BC1598" s="151">
        <v>0.21060000000000001</v>
      </c>
      <c r="BD1598" s="138">
        <v>7.0000000000000007E-2</v>
      </c>
      <c r="BE1598" s="138"/>
      <c r="BF1598" s="138"/>
      <c r="BG1598" s="136">
        <v>1</v>
      </c>
      <c r="BH1598" s="6">
        <v>7.25</v>
      </c>
      <c r="BI1598" s="6">
        <v>7.25</v>
      </c>
      <c r="BJ1598" s="136">
        <v>48903</v>
      </c>
      <c r="BK1598" s="136">
        <v>3209</v>
      </c>
      <c r="BL1598" s="136">
        <v>711</v>
      </c>
      <c r="BM1598" s="136">
        <v>44983</v>
      </c>
      <c r="BN1598" s="238">
        <v>520414</v>
      </c>
      <c r="BO1598" s="136">
        <v>70931</v>
      </c>
      <c r="BP1598" s="136">
        <v>128695.56</v>
      </c>
      <c r="BQ1598" s="136">
        <v>31160.2143</v>
      </c>
      <c r="BR1598" s="136">
        <v>396893.56349999999</v>
      </c>
      <c r="BS1598" s="136">
        <v>52475.362999999998</v>
      </c>
      <c r="BT1598" s="136">
        <v>7634.0986000000003</v>
      </c>
      <c r="BU1598" s="136">
        <v>88514.323399999994</v>
      </c>
    </row>
    <row r="1599" spans="1:73">
      <c r="A1599" s="4" t="s">
        <v>87</v>
      </c>
      <c r="B1599" s="137">
        <v>17</v>
      </c>
      <c r="C1599" s="137">
        <v>2011</v>
      </c>
      <c r="D1599" s="192">
        <v>2869917</v>
      </c>
      <c r="E1599" s="141">
        <v>1394082</v>
      </c>
      <c r="F1599" s="141">
        <v>97005</v>
      </c>
      <c r="G1599" s="191">
        <v>6.5</v>
      </c>
      <c r="H1599" s="211">
        <v>26.11533</v>
      </c>
      <c r="I1599" s="211">
        <v>16.365760000000002</v>
      </c>
      <c r="J1599" s="211">
        <v>4.597988</v>
      </c>
      <c r="K1599" s="145">
        <v>135336</v>
      </c>
      <c r="L1599" s="198">
        <v>44</v>
      </c>
      <c r="M1599" s="199">
        <v>5.9</v>
      </c>
      <c r="N1599" s="140">
        <v>122014751</v>
      </c>
      <c r="O1599" s="145">
        <v>20316</v>
      </c>
      <c r="P1599" s="145">
        <v>38451</v>
      </c>
      <c r="Q1599" s="145">
        <v>14864</v>
      </c>
      <c r="R1599" s="145">
        <v>298642</v>
      </c>
      <c r="S1599" s="145">
        <v>138910</v>
      </c>
      <c r="T1599" s="145">
        <v>352</v>
      </c>
      <c r="U1599" s="145">
        <v>429</v>
      </c>
      <c r="V1599" s="145">
        <v>497</v>
      </c>
      <c r="W1599" s="145">
        <v>200</v>
      </c>
      <c r="X1599" s="145">
        <v>367</v>
      </c>
      <c r="Y1599" s="145">
        <v>526</v>
      </c>
      <c r="Z1599" s="145">
        <v>668</v>
      </c>
      <c r="AA1599" s="136">
        <f>ROUND((T1599+X1599)-MAX(0.3*(T1599-142-458),0),0)</f>
        <v>719</v>
      </c>
      <c r="AB1599" s="136">
        <f>ROUND((U1599+Y1599)-MAX(0.3*(U1599-142-458),0),0)</f>
        <v>955</v>
      </c>
      <c r="AC1599" s="136">
        <f>ROUND((V1599+Z1599)-MAX(0.3*(V1599-153-458),0),0)</f>
        <v>1165</v>
      </c>
      <c r="AD1599" s="203">
        <v>4053.1666666666665</v>
      </c>
      <c r="AE1599" s="8">
        <v>674</v>
      </c>
      <c r="AF1599" s="136">
        <v>0</v>
      </c>
      <c r="AG1599" s="136">
        <f>SUM(AE1599+AF1599)</f>
        <v>674</v>
      </c>
      <c r="AH1599" s="8">
        <f>ROUND((AG1599+W1599)-MAX(0.3*(AG1599-142-458),0),0)</f>
        <v>852</v>
      </c>
      <c r="AI1599" s="8">
        <v>402</v>
      </c>
      <c r="AJ1599" s="197">
        <v>14.3</v>
      </c>
      <c r="AK1599" s="136">
        <v>0</v>
      </c>
      <c r="AL1599" s="136">
        <v>33</v>
      </c>
      <c r="AM1599" s="136">
        <v>92</v>
      </c>
      <c r="AN1599" s="3">
        <f>ROUND(AL1599/(AL1599+AM1599),2)</f>
        <v>0.26</v>
      </c>
      <c r="AO1599" s="136">
        <v>8</v>
      </c>
      <c r="AP1599" s="136">
        <v>32</v>
      </c>
      <c r="AQ1599" s="3">
        <f>ROUND(AO1599/(AO1599+AP1599),2)</f>
        <v>0.2</v>
      </c>
      <c r="AR1599" s="168">
        <v>7.6499999999999999E-2</v>
      </c>
      <c r="AS1599" s="168">
        <v>0.34</v>
      </c>
      <c r="AT1599" s="168">
        <v>0.4</v>
      </c>
      <c r="AU1599" s="149">
        <v>0.45</v>
      </c>
      <c r="AV1599" s="136">
        <v>464</v>
      </c>
      <c r="AW1599" s="136">
        <v>3094</v>
      </c>
      <c r="AX1599" s="136">
        <v>5112</v>
      </c>
      <c r="AY1599" s="136">
        <v>5751</v>
      </c>
      <c r="AZ1599" s="151">
        <v>7.6499999999999999E-2</v>
      </c>
      <c r="BA1599" s="151">
        <v>0.1598</v>
      </c>
      <c r="BB1599" s="151">
        <v>0.21060000000000001</v>
      </c>
      <c r="BC1599" s="151">
        <v>0.21060000000000001</v>
      </c>
      <c r="BD1599" s="138">
        <v>0.18</v>
      </c>
      <c r="BE1599" s="138"/>
      <c r="BF1599" s="138"/>
      <c r="BG1599" s="136">
        <v>1</v>
      </c>
      <c r="BH1599" s="6">
        <v>7.25</v>
      </c>
      <c r="BI1599" s="6">
        <v>7.25</v>
      </c>
      <c r="BJ1599" s="136">
        <v>47372</v>
      </c>
      <c r="BK1599" s="136">
        <v>3111</v>
      </c>
      <c r="BL1599" s="136">
        <v>331</v>
      </c>
      <c r="BM1599" s="136">
        <v>43930</v>
      </c>
      <c r="BN1599" s="238"/>
      <c r="BO1599" s="136">
        <v>75212</v>
      </c>
      <c r="BP1599" s="136">
        <v>146666.84640000001</v>
      </c>
      <c r="BQ1599" s="136">
        <v>35423.882599999997</v>
      </c>
      <c r="BR1599" s="136">
        <v>362151.74400000001</v>
      </c>
      <c r="BS1599" s="136">
        <v>68202.994500000001</v>
      </c>
      <c r="BT1599" s="136">
        <v>10692.849399999999</v>
      </c>
      <c r="BU1599" s="136">
        <v>102502.4571</v>
      </c>
    </row>
    <row r="1600" spans="1:73">
      <c r="A1600" s="4" t="s">
        <v>88</v>
      </c>
      <c r="B1600" s="137">
        <v>18</v>
      </c>
      <c r="C1600" s="137">
        <v>2011</v>
      </c>
      <c r="D1600" s="192">
        <v>4367882</v>
      </c>
      <c r="E1600" s="141">
        <v>1862928</v>
      </c>
      <c r="F1600" s="141">
        <v>193482</v>
      </c>
      <c r="G1600" s="191">
        <v>9.4</v>
      </c>
      <c r="H1600" s="211">
        <v>29.266269999999999</v>
      </c>
      <c r="I1600" s="211">
        <v>17.2212</v>
      </c>
      <c r="J1600" s="211">
        <v>7.4982430000000004</v>
      </c>
      <c r="K1600" s="145">
        <v>172517</v>
      </c>
      <c r="L1600" s="198">
        <v>42</v>
      </c>
      <c r="M1600" s="199">
        <v>3.9</v>
      </c>
      <c r="N1600" s="140">
        <v>150669444</v>
      </c>
      <c r="O1600" s="145">
        <v>201438</v>
      </c>
      <c r="P1600" s="145">
        <v>63073</v>
      </c>
      <c r="Q1600" s="145">
        <v>30920</v>
      </c>
      <c r="R1600" s="145">
        <v>823472</v>
      </c>
      <c r="S1600" s="145">
        <v>381740</v>
      </c>
      <c r="T1600" s="145">
        <v>225</v>
      </c>
      <c r="U1600" s="145">
        <v>262</v>
      </c>
      <c r="V1600" s="145">
        <v>328</v>
      </c>
      <c r="W1600" s="145">
        <v>200</v>
      </c>
      <c r="X1600" s="145">
        <v>367</v>
      </c>
      <c r="Y1600" s="145">
        <v>526</v>
      </c>
      <c r="Z1600" s="145">
        <v>668</v>
      </c>
      <c r="AA1600" s="136">
        <f>ROUND((T1600+X1600)-MAX(0.3*(T1600-142-458),0),0)</f>
        <v>592</v>
      </c>
      <c r="AB1600" s="136">
        <f>ROUND((U1600+Y1600)-MAX(0.3*(U1600-142-458),0),0)</f>
        <v>788</v>
      </c>
      <c r="AC1600" s="136">
        <f>ROUND((V1600+Z1600)-MAX(0.3*(V1600-153-458),0),0)</f>
        <v>996</v>
      </c>
      <c r="AD1600" s="203">
        <v>18171</v>
      </c>
      <c r="AE1600" s="8">
        <v>674</v>
      </c>
      <c r="AF1600" s="136">
        <v>0</v>
      </c>
      <c r="AG1600" s="136">
        <f>SUM(AE1600+AF1600)</f>
        <v>674</v>
      </c>
      <c r="AH1600" s="8">
        <f>ROUND((AG1600+W1600)-MAX(0.3*(AG1600-142-458),0),0)</f>
        <v>852</v>
      </c>
      <c r="AI1600" s="8">
        <v>689</v>
      </c>
      <c r="AJ1600" s="197">
        <v>16</v>
      </c>
      <c r="AK1600" s="136">
        <v>1</v>
      </c>
      <c r="AL1600" s="136">
        <v>58</v>
      </c>
      <c r="AM1600" s="136">
        <v>42</v>
      </c>
      <c r="AN1600" s="3">
        <f>ROUND(AL1600/(AL1600+AM1600),2)</f>
        <v>0.57999999999999996</v>
      </c>
      <c r="AO1600" s="136">
        <v>15</v>
      </c>
      <c r="AP1600" s="136">
        <v>22</v>
      </c>
      <c r="AQ1600" s="3">
        <f>ROUND(AO1600/(AO1600+AP1600),2)</f>
        <v>0.41</v>
      </c>
      <c r="AR1600" s="168">
        <v>7.6499999999999999E-2</v>
      </c>
      <c r="AS1600" s="168">
        <v>0.34</v>
      </c>
      <c r="AT1600" s="168">
        <v>0.4</v>
      </c>
      <c r="AU1600" s="149">
        <v>0.45</v>
      </c>
      <c r="AV1600" s="136">
        <v>464</v>
      </c>
      <c r="AW1600" s="136">
        <v>3094</v>
      </c>
      <c r="AX1600" s="136">
        <v>5112</v>
      </c>
      <c r="AY1600" s="136">
        <v>5751</v>
      </c>
      <c r="AZ1600" s="151">
        <v>7.6499999999999999E-2</v>
      </c>
      <c r="BA1600" s="151">
        <v>0.1598</v>
      </c>
      <c r="BB1600" s="151">
        <v>0.21060000000000001</v>
      </c>
      <c r="BC1600" s="151">
        <v>0.21060000000000001</v>
      </c>
      <c r="BD1600" s="138">
        <v>0</v>
      </c>
      <c r="BE1600" s="138"/>
      <c r="BF1600" s="138"/>
      <c r="BG1600" s="136">
        <v>0</v>
      </c>
      <c r="BH1600" s="6">
        <v>7.25</v>
      </c>
      <c r="BI1600" s="6">
        <v>7.25</v>
      </c>
      <c r="BJ1600" s="136">
        <v>193023</v>
      </c>
      <c r="BK1600" s="136">
        <v>10605</v>
      </c>
      <c r="BL1600" s="136">
        <v>1203</v>
      </c>
      <c r="BM1600" s="136">
        <v>181215</v>
      </c>
      <c r="BN1600" s="238">
        <v>1085875</v>
      </c>
      <c r="BO1600" s="136">
        <v>141647</v>
      </c>
      <c r="BP1600" s="136">
        <v>279350.5233</v>
      </c>
      <c r="BQ1600" s="136">
        <v>41647.201399999998</v>
      </c>
      <c r="BR1600" s="136">
        <v>553818.65040000004</v>
      </c>
      <c r="BS1600" s="136">
        <v>171149.5422</v>
      </c>
      <c r="BT1600" s="136">
        <v>18042.8812</v>
      </c>
      <c r="BU1600" s="136">
        <v>252110.75150000001</v>
      </c>
    </row>
    <row r="1601" spans="1:73">
      <c r="A1601" s="4" t="s">
        <v>89</v>
      </c>
      <c r="B1601" s="137">
        <v>19</v>
      </c>
      <c r="C1601" s="137">
        <v>2011</v>
      </c>
      <c r="D1601" s="192">
        <v>4575381</v>
      </c>
      <c r="E1601" s="141">
        <v>1911021</v>
      </c>
      <c r="F1601" s="141">
        <v>162196</v>
      </c>
      <c r="G1601" s="191">
        <v>7.8</v>
      </c>
      <c r="H1601" s="211">
        <v>33.226059999999997</v>
      </c>
      <c r="I1601" s="211">
        <v>20.071999999999999</v>
      </c>
      <c r="J1601" s="211">
        <v>4.1098689999999998</v>
      </c>
      <c r="K1601" s="145">
        <v>242666</v>
      </c>
      <c r="L1601" s="198">
        <v>90</v>
      </c>
      <c r="M1601" s="199">
        <v>7.7</v>
      </c>
      <c r="N1601" s="140">
        <v>174541004</v>
      </c>
      <c r="O1601" s="145">
        <v>109788</v>
      </c>
      <c r="P1601" s="145">
        <v>23983</v>
      </c>
      <c r="Q1601" s="145">
        <v>10549</v>
      </c>
      <c r="R1601" s="145">
        <v>884519</v>
      </c>
      <c r="S1601" s="145">
        <v>388516</v>
      </c>
      <c r="T1601" s="145">
        <v>188</v>
      </c>
      <c r="U1601" s="145">
        <v>240</v>
      </c>
      <c r="V1601" s="145">
        <v>284</v>
      </c>
      <c r="W1601" s="145">
        <v>200</v>
      </c>
      <c r="X1601" s="145">
        <v>367</v>
      </c>
      <c r="Y1601" s="145">
        <v>526</v>
      </c>
      <c r="Z1601" s="145">
        <v>668</v>
      </c>
      <c r="AA1601" s="136">
        <f>ROUND((T1601+X1601)-MAX(0.3*(T1601-142-458),0),0)</f>
        <v>555</v>
      </c>
      <c r="AB1601" s="136">
        <f>ROUND((U1601+Y1601)-MAX(0.3*(U1601-142-458),0),0)</f>
        <v>766</v>
      </c>
      <c r="AC1601" s="136">
        <f>ROUND((V1601+Z1601)-MAX(0.3*(V1601-153-458),0),0)</f>
        <v>952</v>
      </c>
      <c r="AD1601" s="203">
        <v>6871.75</v>
      </c>
      <c r="AE1601" s="8">
        <v>674</v>
      </c>
      <c r="AF1601" s="136">
        <v>0</v>
      </c>
      <c r="AG1601" s="136">
        <f>SUM(AE1601+AF1601)</f>
        <v>674</v>
      </c>
      <c r="AH1601" s="8">
        <f>ROUND((AG1601+W1601)-MAX(0.3*(AG1601-142-458),0),0)</f>
        <v>852</v>
      </c>
      <c r="AI1601" s="8">
        <v>947</v>
      </c>
      <c r="AJ1601" s="197">
        <v>21.1</v>
      </c>
      <c r="AK1601" s="136">
        <v>0</v>
      </c>
      <c r="AL1601" s="136">
        <v>47</v>
      </c>
      <c r="AM1601" s="136">
        <v>52</v>
      </c>
      <c r="AN1601" s="3">
        <f>ROUND(AL1601/(AL1601+AM1601),2)</f>
        <v>0.47</v>
      </c>
      <c r="AO1601" s="136">
        <v>19</v>
      </c>
      <c r="AP1601" s="136">
        <v>20</v>
      </c>
      <c r="AQ1601" s="3">
        <f>ROUND(AO1601/(AO1601+AP1601),2)</f>
        <v>0.49</v>
      </c>
      <c r="AR1601" s="168">
        <v>7.6499999999999999E-2</v>
      </c>
      <c r="AS1601" s="168">
        <v>0.34</v>
      </c>
      <c r="AT1601" s="168">
        <v>0.4</v>
      </c>
      <c r="AU1601" s="149">
        <v>0.45</v>
      </c>
      <c r="AV1601" s="136">
        <v>464</v>
      </c>
      <c r="AW1601" s="136">
        <v>3094</v>
      </c>
      <c r="AX1601" s="136">
        <v>5112</v>
      </c>
      <c r="AY1601" s="136">
        <v>5751</v>
      </c>
      <c r="AZ1601" s="151">
        <v>7.6499999999999999E-2</v>
      </c>
      <c r="BA1601" s="151">
        <v>0.1598</v>
      </c>
      <c r="BB1601" s="151">
        <v>0.21060000000000001</v>
      </c>
      <c r="BC1601" s="151">
        <v>0.21060000000000001</v>
      </c>
      <c r="BD1601" s="138">
        <v>3.5000000000000003E-2</v>
      </c>
      <c r="BE1601" s="138"/>
      <c r="BF1601" s="138"/>
      <c r="BG1601" s="136">
        <v>1</v>
      </c>
      <c r="BH1601" s="6">
        <v>7.25</v>
      </c>
      <c r="BI1601" s="6">
        <v>7.25</v>
      </c>
      <c r="BJ1601" s="136">
        <v>178727</v>
      </c>
      <c r="BK1601" s="136">
        <v>13481</v>
      </c>
      <c r="BL1601" s="136">
        <v>1433</v>
      </c>
      <c r="BM1601" s="136">
        <v>163813</v>
      </c>
      <c r="BN1601" s="238">
        <v>1298343</v>
      </c>
      <c r="BO1601" s="136">
        <v>150051</v>
      </c>
      <c r="BP1601" s="136">
        <v>344608.54639999999</v>
      </c>
      <c r="BQ1601" s="136">
        <v>37688.933400000002</v>
      </c>
      <c r="BR1601" s="136">
        <v>595046.14650000003</v>
      </c>
      <c r="BS1601" s="136">
        <v>192992.96599999999</v>
      </c>
      <c r="BT1601" s="136">
        <v>14618.5702</v>
      </c>
      <c r="BU1601" s="136">
        <v>261008.86970000001</v>
      </c>
    </row>
    <row r="1602" spans="1:73">
      <c r="A1602" s="4" t="s">
        <v>90</v>
      </c>
      <c r="B1602" s="137">
        <v>20</v>
      </c>
      <c r="C1602" s="137">
        <v>2011</v>
      </c>
      <c r="D1602" s="192">
        <v>1328257</v>
      </c>
      <c r="E1602" s="141">
        <v>644085</v>
      </c>
      <c r="F1602" s="141">
        <v>55196</v>
      </c>
      <c r="G1602" s="191">
        <v>7.9</v>
      </c>
      <c r="H1602" s="211">
        <v>28.55011</v>
      </c>
      <c r="I1602" s="211">
        <v>15.66826</v>
      </c>
      <c r="J1602" s="211">
        <v>7.3742070000000002</v>
      </c>
      <c r="K1602" s="145">
        <v>51756</v>
      </c>
      <c r="L1602" s="198">
        <v>10</v>
      </c>
      <c r="M1602" s="199">
        <v>3.4</v>
      </c>
      <c r="N1602" s="140">
        <v>51714022</v>
      </c>
      <c r="O1602" s="145">
        <v>24310</v>
      </c>
      <c r="P1602" s="145">
        <v>26306</v>
      </c>
      <c r="Q1602" s="145">
        <v>11240</v>
      </c>
      <c r="R1602" s="145">
        <v>247943</v>
      </c>
      <c r="S1602" s="145">
        <v>126184</v>
      </c>
      <c r="T1602" s="145">
        <v>163</v>
      </c>
      <c r="U1602" s="145">
        <v>485</v>
      </c>
      <c r="V1602" s="145">
        <v>611</v>
      </c>
      <c r="W1602" s="145">
        <v>200</v>
      </c>
      <c r="X1602" s="145">
        <v>367</v>
      </c>
      <c r="Y1602" s="145">
        <v>526</v>
      </c>
      <c r="Z1602" s="145">
        <v>668</v>
      </c>
      <c r="AA1602" s="136">
        <f>ROUND((T1602+X1602)-MAX(0.3*(T1602-142-458),0),0)</f>
        <v>530</v>
      </c>
      <c r="AB1602" s="136">
        <f>ROUND((U1602+Y1602)-MAX(0.3*(U1602-142-458),0),0)</f>
        <v>1011</v>
      </c>
      <c r="AC1602" s="136">
        <f>ROUND((V1602+Z1602)-MAX(0.3*(V1602-153-458),0),0)</f>
        <v>1279</v>
      </c>
      <c r="AD1602" s="203">
        <v>2579.4166666666665</v>
      </c>
      <c r="AE1602" s="8">
        <v>674</v>
      </c>
      <c r="AF1602" s="136">
        <v>10</v>
      </c>
      <c r="AG1602" s="136">
        <f>SUM(AE1602+AF1602)</f>
        <v>684</v>
      </c>
      <c r="AH1602" s="8">
        <f>ROUND((AG1602+W1602)-MAX(0.3*(AG1602-142-458),0),0)</f>
        <v>859</v>
      </c>
      <c r="AI1602" s="8">
        <v>178</v>
      </c>
      <c r="AJ1602" s="197">
        <v>13.4</v>
      </c>
      <c r="AK1602" s="136">
        <v>0</v>
      </c>
      <c r="AL1602" s="136">
        <v>72</v>
      </c>
      <c r="AM1602" s="136">
        <v>78</v>
      </c>
      <c r="AN1602" s="3">
        <f>ROUND(AL1602/(AL1602+AM1602),2)</f>
        <v>0.48</v>
      </c>
      <c r="AO1602" s="136">
        <v>14</v>
      </c>
      <c r="AP1602" s="136">
        <v>20</v>
      </c>
      <c r="AQ1602" s="3">
        <f>ROUND(AO1602/(AO1602+AP1602),2)</f>
        <v>0.41</v>
      </c>
      <c r="AR1602" s="168">
        <v>7.6499999999999999E-2</v>
      </c>
      <c r="AS1602" s="168">
        <v>0.34</v>
      </c>
      <c r="AT1602" s="168">
        <v>0.4</v>
      </c>
      <c r="AU1602" s="149">
        <v>0.45</v>
      </c>
      <c r="AV1602" s="136">
        <v>464</v>
      </c>
      <c r="AW1602" s="136">
        <v>3094</v>
      </c>
      <c r="AX1602" s="136">
        <v>5112</v>
      </c>
      <c r="AY1602" s="136">
        <v>5751</v>
      </c>
      <c r="AZ1602" s="151">
        <v>7.6499999999999999E-2</v>
      </c>
      <c r="BA1602" s="151">
        <v>0.1598</v>
      </c>
      <c r="BB1602" s="151">
        <v>0.21060000000000001</v>
      </c>
      <c r="BC1602" s="151">
        <v>0.21060000000000001</v>
      </c>
      <c r="BD1602" s="138">
        <v>0.05</v>
      </c>
      <c r="BE1602" s="138"/>
      <c r="BF1602" s="138"/>
      <c r="BG1602" s="136">
        <v>0</v>
      </c>
      <c r="BH1602" s="6">
        <v>7.25</v>
      </c>
      <c r="BI1602" s="6">
        <v>7.5</v>
      </c>
      <c r="BJ1602" s="136">
        <v>36316</v>
      </c>
      <c r="BK1602" s="136">
        <v>1965</v>
      </c>
      <c r="BL1602" s="136">
        <v>217</v>
      </c>
      <c r="BM1602" s="136">
        <v>34134</v>
      </c>
      <c r="BN1602" s="238"/>
      <c r="BO1602" s="136">
        <v>26267</v>
      </c>
      <c r="BP1602" s="136">
        <v>51164.943500000001</v>
      </c>
      <c r="BQ1602" s="136">
        <v>8118.3314</v>
      </c>
      <c r="BR1602" s="136">
        <v>109301.5702</v>
      </c>
      <c r="BS1602" s="136">
        <v>25937.530599999998</v>
      </c>
      <c r="BT1602" s="136">
        <v>3573.5906</v>
      </c>
      <c r="BU1602" s="136">
        <v>41319.069900000002</v>
      </c>
    </row>
    <row r="1603" spans="1:73">
      <c r="A1603" s="4" t="s">
        <v>91</v>
      </c>
      <c r="B1603" s="137">
        <v>21</v>
      </c>
      <c r="C1603" s="137">
        <v>2011</v>
      </c>
      <c r="D1603" s="192">
        <v>5844171</v>
      </c>
      <c r="E1603" s="141">
        <v>2872084</v>
      </c>
      <c r="F1603" s="141">
        <v>224477</v>
      </c>
      <c r="G1603" s="191">
        <v>7.2</v>
      </c>
      <c r="H1603" s="211">
        <v>23.9818</v>
      </c>
      <c r="I1603" s="211">
        <v>14.372540000000001</v>
      </c>
      <c r="J1603" s="211">
        <v>6.2434419999999999</v>
      </c>
      <c r="K1603" s="145">
        <v>326237</v>
      </c>
      <c r="L1603" s="198">
        <v>79</v>
      </c>
      <c r="M1603" s="199">
        <v>5.5</v>
      </c>
      <c r="N1603" s="140">
        <v>304387669</v>
      </c>
      <c r="O1603" s="145">
        <v>345156</v>
      </c>
      <c r="P1603" s="145">
        <v>61579</v>
      </c>
      <c r="Q1603" s="145">
        <v>25272</v>
      </c>
      <c r="R1603" s="145">
        <v>667738</v>
      </c>
      <c r="S1603" s="145">
        <v>328328</v>
      </c>
      <c r="T1603" s="145">
        <v>453</v>
      </c>
      <c r="U1603" s="145">
        <v>574</v>
      </c>
      <c r="V1603" s="145">
        <v>695</v>
      </c>
      <c r="W1603" s="145">
        <v>200</v>
      </c>
      <c r="X1603" s="145">
        <v>367</v>
      </c>
      <c r="Y1603" s="145">
        <v>526</v>
      </c>
      <c r="Z1603" s="145">
        <v>668</v>
      </c>
      <c r="AA1603" s="136">
        <f>ROUND((T1603+X1603)-MAX(0.3*(T1603-142-458),0),0)</f>
        <v>820</v>
      </c>
      <c r="AB1603" s="136">
        <f>ROUND((U1603+Y1603)-MAX(0.3*(U1603-142-458),0),0)</f>
        <v>1100</v>
      </c>
      <c r="AC1603" s="136">
        <f>ROUND((V1603+Z1603)-MAX(0.3*(V1603-153-458),0),0)</f>
        <v>1338</v>
      </c>
      <c r="AD1603" s="203">
        <v>8105</v>
      </c>
      <c r="AE1603" s="8">
        <v>674</v>
      </c>
      <c r="AF1603" s="136">
        <v>0</v>
      </c>
      <c r="AG1603" s="136">
        <f>SUM(AE1603+AF1603)</f>
        <v>674</v>
      </c>
      <c r="AH1603" s="8">
        <f>ROUND((AG1603+W1603)-MAX(0.3*(AG1603-142-458),0),0)</f>
        <v>852</v>
      </c>
      <c r="AI1603" s="8">
        <v>537</v>
      </c>
      <c r="AJ1603" s="197">
        <v>9.3000000000000007</v>
      </c>
      <c r="AK1603" s="136">
        <v>1</v>
      </c>
      <c r="AL1603" s="136">
        <v>98</v>
      </c>
      <c r="AM1603" s="136">
        <v>43</v>
      </c>
      <c r="AN1603" s="3">
        <f>ROUND(AL1603/(AL1603+AM1603),2)</f>
        <v>0.7</v>
      </c>
      <c r="AO1603" s="136">
        <v>35</v>
      </c>
      <c r="AP1603" s="136">
        <v>12</v>
      </c>
      <c r="AQ1603" s="3">
        <f>ROUND(AO1603/(AO1603+AP1603),2)</f>
        <v>0.74</v>
      </c>
      <c r="AR1603" s="168">
        <v>7.6499999999999999E-2</v>
      </c>
      <c r="AS1603" s="168">
        <v>0.34</v>
      </c>
      <c r="AT1603" s="168">
        <v>0.4</v>
      </c>
      <c r="AU1603" s="149">
        <v>0.45</v>
      </c>
      <c r="AV1603" s="136">
        <v>464</v>
      </c>
      <c r="AW1603" s="136">
        <v>3094</v>
      </c>
      <c r="AX1603" s="136">
        <v>5112</v>
      </c>
      <c r="AY1603" s="136">
        <v>5751</v>
      </c>
      <c r="AZ1603" s="151">
        <v>7.6499999999999999E-2</v>
      </c>
      <c r="BA1603" s="151">
        <v>0.1598</v>
      </c>
      <c r="BB1603" s="151">
        <v>0.21060000000000001</v>
      </c>
      <c r="BC1603" s="151">
        <v>0.21060000000000001</v>
      </c>
      <c r="BD1603" s="138">
        <v>0.25</v>
      </c>
      <c r="BE1603" s="138"/>
      <c r="BF1603" s="138"/>
      <c r="BG1603" s="136">
        <v>1</v>
      </c>
      <c r="BH1603" s="6">
        <v>7.25</v>
      </c>
      <c r="BI1603" s="6">
        <v>7.25</v>
      </c>
      <c r="BJ1603" s="136">
        <v>111275</v>
      </c>
      <c r="BK1603" s="136">
        <v>14925</v>
      </c>
      <c r="BL1603" s="136">
        <v>605</v>
      </c>
      <c r="BM1603" s="136">
        <v>95745</v>
      </c>
      <c r="BN1603" s="238">
        <v>1003549</v>
      </c>
      <c r="BO1603" s="136">
        <v>147421</v>
      </c>
      <c r="BP1603" s="136">
        <v>219145.55970000001</v>
      </c>
      <c r="BQ1603" s="136">
        <v>37499.515700000004</v>
      </c>
      <c r="BR1603" s="136">
        <v>435110.75150000001</v>
      </c>
      <c r="BS1603" s="136">
        <v>106428.5367</v>
      </c>
      <c r="BT1603" s="136">
        <v>14578.438599999999</v>
      </c>
      <c r="BU1603" s="136">
        <v>169116.38500000001</v>
      </c>
    </row>
    <row r="1604" spans="1:73">
      <c r="A1604" s="4" t="s">
        <v>92</v>
      </c>
      <c r="B1604" s="137">
        <v>22</v>
      </c>
      <c r="C1604" s="137">
        <v>2011</v>
      </c>
      <c r="D1604" s="192">
        <v>6611797</v>
      </c>
      <c r="E1604" s="141">
        <v>3217754</v>
      </c>
      <c r="F1604" s="141">
        <v>251554</v>
      </c>
      <c r="G1604" s="191">
        <v>7.3</v>
      </c>
      <c r="H1604" s="211">
        <v>19.042090000000002</v>
      </c>
      <c r="I1604" s="211">
        <v>11.962590000000001</v>
      </c>
      <c r="J1604" s="211">
        <v>4.0054499999999997</v>
      </c>
      <c r="K1604" s="145">
        <v>413716</v>
      </c>
      <c r="L1604" s="198">
        <v>25</v>
      </c>
      <c r="M1604" s="199">
        <v>1.7</v>
      </c>
      <c r="N1604" s="140">
        <v>365190182</v>
      </c>
      <c r="O1604" s="145">
        <v>115657</v>
      </c>
      <c r="P1604" s="145">
        <v>99289</v>
      </c>
      <c r="Q1604" s="145">
        <v>50492</v>
      </c>
      <c r="R1604" s="145">
        <v>813631</v>
      </c>
      <c r="S1604" s="145">
        <v>447066</v>
      </c>
      <c r="T1604" s="145">
        <v>531</v>
      </c>
      <c r="U1604" s="145">
        <v>633</v>
      </c>
      <c r="V1604" s="145">
        <v>731</v>
      </c>
      <c r="W1604" s="145">
        <v>200</v>
      </c>
      <c r="X1604" s="145">
        <v>367</v>
      </c>
      <c r="Y1604" s="145">
        <v>526</v>
      </c>
      <c r="Z1604" s="145">
        <v>668</v>
      </c>
      <c r="AA1604" s="136">
        <f>ROUND((T1604+X1604)-MAX(0.3*(T1604-142-458),0),0)</f>
        <v>898</v>
      </c>
      <c r="AB1604" s="136">
        <f>ROUND((U1604+Y1604)-MAX(0.3*(U1604-142-458),0),0)</f>
        <v>1149</v>
      </c>
      <c r="AC1604" s="136">
        <f>ROUND((V1604+Z1604)-MAX(0.3*(V1604-153-458),0),0)</f>
        <v>1363</v>
      </c>
      <c r="AD1604" s="203">
        <v>17369.25</v>
      </c>
      <c r="AE1604" s="8">
        <v>674</v>
      </c>
      <c r="AF1604" s="136">
        <v>114</v>
      </c>
      <c r="AG1604" s="136">
        <f>SUM(AE1604+AF1604)</f>
        <v>788</v>
      </c>
      <c r="AH1604" s="8">
        <f>ROUND((AG1604+W1604)-MAX(0.3*(AG1604-142-458),0),0)</f>
        <v>932</v>
      </c>
      <c r="AI1604" s="8">
        <v>688</v>
      </c>
      <c r="AJ1604" s="197">
        <v>10.6</v>
      </c>
      <c r="AK1604" s="136">
        <v>1</v>
      </c>
      <c r="AL1604" s="136">
        <v>128</v>
      </c>
      <c r="AM1604" s="136">
        <v>31</v>
      </c>
      <c r="AN1604" s="3">
        <f>ROUND(AL1604/(AL1604+AM1604),2)</f>
        <v>0.81</v>
      </c>
      <c r="AO1604" s="136">
        <v>36</v>
      </c>
      <c r="AP1604" s="136">
        <v>4</v>
      </c>
      <c r="AQ1604" s="3">
        <f>ROUND(AO1604/(AO1604+AP1604),2)</f>
        <v>0.9</v>
      </c>
      <c r="AR1604" s="168">
        <v>7.6499999999999999E-2</v>
      </c>
      <c r="AS1604" s="168">
        <v>0.34</v>
      </c>
      <c r="AT1604" s="168">
        <v>0.4</v>
      </c>
      <c r="AU1604" s="149">
        <v>0.45</v>
      </c>
      <c r="AV1604" s="136">
        <v>464</v>
      </c>
      <c r="AW1604" s="136">
        <v>3094</v>
      </c>
      <c r="AX1604" s="136">
        <v>5112</v>
      </c>
      <c r="AY1604" s="136">
        <v>5751</v>
      </c>
      <c r="AZ1604" s="151">
        <v>7.6499999999999999E-2</v>
      </c>
      <c r="BA1604" s="151">
        <v>0.1598</v>
      </c>
      <c r="BB1604" s="151">
        <v>0.21060000000000001</v>
      </c>
      <c r="BC1604" s="151">
        <v>0.21060000000000001</v>
      </c>
      <c r="BD1604" s="138">
        <v>0.15</v>
      </c>
      <c r="BE1604" s="138"/>
      <c r="BF1604" s="138"/>
      <c r="BG1604" s="136">
        <v>1</v>
      </c>
      <c r="BH1604" s="6">
        <v>7.25</v>
      </c>
      <c r="BI1604" s="6">
        <v>8</v>
      </c>
      <c r="BJ1604" s="136">
        <v>197503</v>
      </c>
      <c r="BK1604" s="136">
        <v>47926</v>
      </c>
      <c r="BL1604" s="136">
        <v>3616</v>
      </c>
      <c r="BM1604" s="136">
        <v>145961</v>
      </c>
      <c r="BN1604" s="238">
        <v>1720444</v>
      </c>
      <c r="BO1604" s="136">
        <v>119099</v>
      </c>
      <c r="BP1604" s="136">
        <v>228649.16279999999</v>
      </c>
      <c r="BQ1604" s="136">
        <v>33223.250599999999</v>
      </c>
      <c r="BR1604" s="136">
        <v>542347.35710000002</v>
      </c>
      <c r="BS1604" s="136">
        <v>102143.0025</v>
      </c>
      <c r="BT1604" s="136">
        <v>9489.1317999999992</v>
      </c>
      <c r="BU1604" s="136">
        <v>143362.69930000001</v>
      </c>
    </row>
    <row r="1605" spans="1:73">
      <c r="A1605" s="4" t="s">
        <v>93</v>
      </c>
      <c r="B1605" s="137">
        <v>23</v>
      </c>
      <c r="C1605" s="137">
        <v>2011</v>
      </c>
      <c r="D1605" s="192">
        <v>9876589</v>
      </c>
      <c r="E1605" s="141">
        <v>4198349</v>
      </c>
      <c r="F1605" s="141">
        <v>486815</v>
      </c>
      <c r="G1605" s="191">
        <v>10.4</v>
      </c>
      <c r="H1605" s="211">
        <v>22.334320000000002</v>
      </c>
      <c r="I1605" s="211">
        <v>12.91086</v>
      </c>
      <c r="J1605" s="211">
        <v>4.5310579999999998</v>
      </c>
      <c r="K1605" s="145">
        <v>400924</v>
      </c>
      <c r="L1605" s="198">
        <v>83</v>
      </c>
      <c r="M1605" s="199">
        <v>3.4</v>
      </c>
      <c r="N1605" s="140">
        <v>369367635</v>
      </c>
      <c r="O1605" s="145">
        <v>73458</v>
      </c>
      <c r="P1605" s="145">
        <v>172972</v>
      </c>
      <c r="Q1605" s="145">
        <v>66208</v>
      </c>
      <c r="R1605" s="145">
        <v>1928478</v>
      </c>
      <c r="S1605" s="145">
        <v>967566</v>
      </c>
      <c r="T1605" s="145">
        <v>403</v>
      </c>
      <c r="U1605" s="145">
        <v>492</v>
      </c>
      <c r="V1605" s="145">
        <v>597</v>
      </c>
      <c r="W1605" s="145">
        <v>200</v>
      </c>
      <c r="X1605" s="145">
        <v>367</v>
      </c>
      <c r="Y1605" s="145">
        <v>526</v>
      </c>
      <c r="Z1605" s="145">
        <v>668</v>
      </c>
      <c r="AA1605" s="136">
        <f>ROUND((T1605+X1605)-MAX(0.3*(T1605-142-458),0),0)</f>
        <v>770</v>
      </c>
      <c r="AB1605" s="136">
        <f>ROUND((U1605+Y1605)-MAX(0.3*(U1605-142-458),0),0)</f>
        <v>1018</v>
      </c>
      <c r="AC1605" s="136">
        <f>ROUND((V1605+Z1605)-MAX(0.3*(V1605-153-458),0),0)</f>
        <v>1265</v>
      </c>
      <c r="AD1605" s="203">
        <v>17266.75</v>
      </c>
      <c r="AE1605" s="8">
        <v>674</v>
      </c>
      <c r="AF1605" s="136">
        <v>14</v>
      </c>
      <c r="AG1605" s="136">
        <f>SUM(AE1605+AF1605)</f>
        <v>688</v>
      </c>
      <c r="AH1605" s="8">
        <f>ROUND((AG1605+W1605)-MAX(0.3*(AG1605-142-458),0),0)</f>
        <v>862</v>
      </c>
      <c r="AI1605" s="8">
        <v>1449</v>
      </c>
      <c r="AJ1605" s="197">
        <v>15</v>
      </c>
      <c r="AK1605" s="136">
        <v>0</v>
      </c>
      <c r="AL1605" s="136">
        <v>47</v>
      </c>
      <c r="AM1605" s="136">
        <v>63</v>
      </c>
      <c r="AN1605" s="3">
        <f>ROUND(AL1605/(AL1605+AM1605),2)</f>
        <v>0.43</v>
      </c>
      <c r="AO1605" s="136">
        <v>12</v>
      </c>
      <c r="AP1605" s="136">
        <v>26</v>
      </c>
      <c r="AQ1605" s="3">
        <f>ROUND(AO1605/(AO1605+AP1605),2)</f>
        <v>0.32</v>
      </c>
      <c r="AR1605" s="168">
        <v>7.6499999999999999E-2</v>
      </c>
      <c r="AS1605" s="168">
        <v>0.34</v>
      </c>
      <c r="AT1605" s="168">
        <v>0.4</v>
      </c>
      <c r="AU1605" s="149">
        <v>0.45</v>
      </c>
      <c r="AV1605" s="136">
        <v>464</v>
      </c>
      <c r="AW1605" s="136">
        <v>3094</v>
      </c>
      <c r="AX1605" s="136">
        <v>5112</v>
      </c>
      <c r="AY1605" s="136">
        <v>5751</v>
      </c>
      <c r="AZ1605" s="151">
        <v>7.6499999999999999E-2</v>
      </c>
      <c r="BA1605" s="151">
        <v>0.1598</v>
      </c>
      <c r="BB1605" s="151">
        <v>0.21060000000000001</v>
      </c>
      <c r="BC1605" s="151">
        <v>0.21060000000000001</v>
      </c>
      <c r="BD1605" s="138">
        <v>0.06</v>
      </c>
      <c r="BE1605" s="138"/>
      <c r="BF1605" s="138"/>
      <c r="BG1605" s="136">
        <v>1</v>
      </c>
      <c r="BH1605" s="6">
        <v>7.25</v>
      </c>
      <c r="BI1605" s="6">
        <v>7.4</v>
      </c>
      <c r="BJ1605" s="136">
        <v>264699</v>
      </c>
      <c r="BK1605" s="136">
        <v>16684</v>
      </c>
      <c r="BL1605" s="136">
        <v>1590</v>
      </c>
      <c r="BM1605" s="136">
        <v>246425</v>
      </c>
      <c r="BN1605" s="238">
        <v>2304375</v>
      </c>
      <c r="BO1605" s="136">
        <v>252705</v>
      </c>
      <c r="BP1605" s="136">
        <v>491981.55320000002</v>
      </c>
      <c r="BQ1605" s="136">
        <v>59925.957999999999</v>
      </c>
      <c r="BR1605" s="136">
        <v>910341.36399999994</v>
      </c>
      <c r="BS1605" s="136">
        <v>249916.80290000001</v>
      </c>
      <c r="BT1605" s="136">
        <v>18917.8233</v>
      </c>
      <c r="BU1605" s="136">
        <v>351513.96380000003</v>
      </c>
    </row>
    <row r="1606" spans="1:73">
      <c r="A1606" s="4" t="s">
        <v>94</v>
      </c>
      <c r="B1606" s="137">
        <v>24</v>
      </c>
      <c r="C1606" s="137">
        <v>2011</v>
      </c>
      <c r="D1606" s="192">
        <v>5348119</v>
      </c>
      <c r="E1606" s="141">
        <v>2755264</v>
      </c>
      <c r="F1606" s="141">
        <v>191015</v>
      </c>
      <c r="G1606" s="191">
        <v>6.5</v>
      </c>
      <c r="H1606" s="211">
        <v>20.911339999999999</v>
      </c>
      <c r="I1606" s="211">
        <v>11.60702</v>
      </c>
      <c r="J1606" s="211">
        <v>3.817812</v>
      </c>
      <c r="K1606" s="145">
        <v>285669</v>
      </c>
      <c r="L1606" s="198">
        <v>69</v>
      </c>
      <c r="M1606" s="199">
        <v>5.2</v>
      </c>
      <c r="N1606" s="140">
        <v>238638075</v>
      </c>
      <c r="O1606" s="145">
        <v>97410</v>
      </c>
      <c r="P1606" s="145">
        <v>49203</v>
      </c>
      <c r="Q1606" s="145">
        <v>23057</v>
      </c>
      <c r="R1606" s="145">
        <v>505919</v>
      </c>
      <c r="S1606" s="145">
        <v>245585</v>
      </c>
      <c r="T1606" s="145">
        <v>437</v>
      </c>
      <c r="U1606" s="145">
        <v>532</v>
      </c>
      <c r="V1606" s="145">
        <v>621</v>
      </c>
      <c r="W1606" s="145">
        <v>200</v>
      </c>
      <c r="X1606" s="145">
        <v>367</v>
      </c>
      <c r="Y1606" s="145">
        <v>526</v>
      </c>
      <c r="Z1606" s="145">
        <v>668</v>
      </c>
      <c r="AA1606" s="136">
        <f>ROUND((T1606+X1606)-MAX(0.3*(T1606-142-458),0),0)</f>
        <v>804</v>
      </c>
      <c r="AB1606" s="136">
        <f>ROUND((U1606+Y1606)-MAX(0.3*(U1606-142-458),0),0)</f>
        <v>1058</v>
      </c>
      <c r="AC1606" s="136">
        <f>ROUND((V1606+Z1606)-MAX(0.3*(V1606-153-458),0),0)</f>
        <v>1286</v>
      </c>
      <c r="AD1606" s="203">
        <v>10958.25</v>
      </c>
      <c r="AE1606" s="8">
        <v>674</v>
      </c>
      <c r="AF1606" s="136">
        <v>81</v>
      </c>
      <c r="AG1606" s="136">
        <f>SUM(AE1606+AF1606)</f>
        <v>755</v>
      </c>
      <c r="AH1606" s="8">
        <f>ROUND((AG1606+W1606)-MAX(0.3*(AG1606-142-458),0),0)</f>
        <v>909</v>
      </c>
      <c r="AI1606" s="8">
        <v>528</v>
      </c>
      <c r="AJ1606" s="197">
        <v>10</v>
      </c>
      <c r="AK1606" s="136">
        <v>1</v>
      </c>
      <c r="AL1606" s="136">
        <v>62</v>
      </c>
      <c r="AM1606" s="136">
        <v>72</v>
      </c>
      <c r="AN1606" s="3">
        <f>ROUND(AL1606/(AL1606+AM1606),2)</f>
        <v>0.46</v>
      </c>
      <c r="AO1606" s="136">
        <v>30</v>
      </c>
      <c r="AP1606" s="136">
        <v>37</v>
      </c>
      <c r="AQ1606" s="3">
        <f>ROUND(AO1606/(AO1606+AP1606),2)</f>
        <v>0.45</v>
      </c>
      <c r="AR1606" s="168">
        <v>7.6499999999999999E-2</v>
      </c>
      <c r="AS1606" s="168">
        <v>0.34</v>
      </c>
      <c r="AT1606" s="168">
        <v>0.4</v>
      </c>
      <c r="AU1606" s="149">
        <v>0.45</v>
      </c>
      <c r="AV1606" s="136">
        <v>464</v>
      </c>
      <c r="AW1606" s="136">
        <v>3094</v>
      </c>
      <c r="AX1606" s="136">
        <v>5112</v>
      </c>
      <c r="AY1606" s="136">
        <v>5751</v>
      </c>
      <c r="AZ1606" s="151">
        <v>7.6499999999999999E-2</v>
      </c>
      <c r="BA1606" s="151">
        <v>0.1598</v>
      </c>
      <c r="BB1606" s="151">
        <v>0.21060000000000001</v>
      </c>
      <c r="BC1606" s="151">
        <v>0.21060000000000001</v>
      </c>
      <c r="BD1606" s="138">
        <v>0.33</v>
      </c>
      <c r="BE1606" s="138"/>
      <c r="BF1606" s="138"/>
      <c r="BG1606" s="136">
        <v>1</v>
      </c>
      <c r="BH1606" s="6">
        <v>7.25</v>
      </c>
      <c r="BI1606" s="6">
        <v>6.15</v>
      </c>
      <c r="BJ1606" s="136">
        <v>88731</v>
      </c>
      <c r="BK1606" s="136">
        <v>10344</v>
      </c>
      <c r="BL1606" s="136">
        <v>684</v>
      </c>
      <c r="BM1606" s="136">
        <v>77703</v>
      </c>
      <c r="BN1606" s="238">
        <v>993385</v>
      </c>
      <c r="BO1606" s="136">
        <v>131255</v>
      </c>
      <c r="BP1606" s="136">
        <v>199096.8983</v>
      </c>
      <c r="BQ1606" s="136">
        <v>55210.448600000003</v>
      </c>
      <c r="BR1606" s="136">
        <v>631230.25289999996</v>
      </c>
      <c r="BS1606" s="136">
        <v>96585.706399999995</v>
      </c>
      <c r="BT1606" s="136">
        <v>19584.113000000001</v>
      </c>
      <c r="BU1606" s="136">
        <v>169938.87090000001</v>
      </c>
    </row>
    <row r="1607" spans="1:73">
      <c r="A1607" s="4" t="s">
        <v>95</v>
      </c>
      <c r="B1607" s="137">
        <v>25</v>
      </c>
      <c r="C1607" s="137">
        <v>2011</v>
      </c>
      <c r="D1607" s="192">
        <v>2977999</v>
      </c>
      <c r="E1607" s="141">
        <v>1208747</v>
      </c>
      <c r="F1607" s="141">
        <v>134061</v>
      </c>
      <c r="G1607" s="191">
        <v>10</v>
      </c>
      <c r="H1607" s="211">
        <v>36.160420000000002</v>
      </c>
      <c r="I1607" s="211">
        <v>19.28603</v>
      </c>
      <c r="J1607" s="211">
        <v>6.0729199999999999</v>
      </c>
      <c r="K1607" s="145">
        <v>96224</v>
      </c>
      <c r="L1607" s="198">
        <v>57</v>
      </c>
      <c r="M1607" s="199">
        <v>7</v>
      </c>
      <c r="N1607" s="140">
        <v>94576285</v>
      </c>
      <c r="O1607" s="145">
        <v>40554</v>
      </c>
      <c r="P1607" s="145">
        <v>24865</v>
      </c>
      <c r="Q1607" s="145">
        <v>11756</v>
      </c>
      <c r="R1607" s="145">
        <v>622596</v>
      </c>
      <c r="S1607" s="145">
        <v>273029</v>
      </c>
      <c r="T1607" s="145">
        <v>146</v>
      </c>
      <c r="U1607" s="145">
        <v>170</v>
      </c>
      <c r="V1607" s="145">
        <v>194</v>
      </c>
      <c r="W1607" s="145">
        <v>200</v>
      </c>
      <c r="X1607" s="145">
        <v>367</v>
      </c>
      <c r="Y1607" s="145">
        <v>526</v>
      </c>
      <c r="Z1607" s="145">
        <v>668</v>
      </c>
      <c r="AA1607" s="136">
        <f>ROUND((T1607+X1607)-MAX(0.3*(T1607-142-458),0),0)</f>
        <v>513</v>
      </c>
      <c r="AB1607" s="136">
        <f>ROUND((U1607+Y1607)-MAX(0.3*(U1607-142-458),0),0)</f>
        <v>696</v>
      </c>
      <c r="AC1607" s="136">
        <f>ROUND((V1607+Z1607)-MAX(0.3*(V1607-153-458),0),0)</f>
        <v>862</v>
      </c>
      <c r="AD1607" s="203">
        <v>5103.083333333333</v>
      </c>
      <c r="AE1607" s="8">
        <v>674</v>
      </c>
      <c r="AF1607" s="136">
        <v>0</v>
      </c>
      <c r="AG1607" s="136">
        <f>SUM(AE1607+AF1607)</f>
        <v>674</v>
      </c>
      <c r="AH1607" s="8">
        <f>ROUND((AG1607+W1607)-MAX(0.3*(AG1607-142-458),0),0)</f>
        <v>852</v>
      </c>
      <c r="AI1607" s="8">
        <v>510</v>
      </c>
      <c r="AJ1607" s="197">
        <v>17.399999999999999</v>
      </c>
      <c r="AK1607" s="136">
        <v>0</v>
      </c>
      <c r="AL1607" s="136">
        <v>69</v>
      </c>
      <c r="AM1607" s="136">
        <v>53</v>
      </c>
      <c r="AN1607" s="3">
        <f>ROUND(AL1607/(AL1607+AM1607),2)</f>
        <v>0.56999999999999995</v>
      </c>
      <c r="AO1607" s="136">
        <v>25</v>
      </c>
      <c r="AP1607" s="136">
        <v>27</v>
      </c>
      <c r="AQ1607" s="3">
        <f>ROUND(AO1607/(AO1607+AP1607),2)</f>
        <v>0.48</v>
      </c>
      <c r="AR1607" s="168">
        <v>7.6499999999999999E-2</v>
      </c>
      <c r="AS1607" s="168">
        <v>0.34</v>
      </c>
      <c r="AT1607" s="168">
        <v>0.4</v>
      </c>
      <c r="AU1607" s="149">
        <v>0.45</v>
      </c>
      <c r="AV1607" s="136">
        <v>464</v>
      </c>
      <c r="AW1607" s="136">
        <v>3094</v>
      </c>
      <c r="AX1607" s="136">
        <v>5112</v>
      </c>
      <c r="AY1607" s="136">
        <v>5751</v>
      </c>
      <c r="AZ1607" s="151">
        <v>7.6499999999999999E-2</v>
      </c>
      <c r="BA1607" s="151">
        <v>0.1598</v>
      </c>
      <c r="BB1607" s="151">
        <v>0.21060000000000001</v>
      </c>
      <c r="BC1607" s="151">
        <v>0.21060000000000001</v>
      </c>
      <c r="BD1607" s="138">
        <v>0</v>
      </c>
      <c r="BE1607" s="138"/>
      <c r="BF1607" s="138"/>
      <c r="BG1607" s="136">
        <v>0</v>
      </c>
      <c r="BH1607" s="6">
        <v>7.25</v>
      </c>
      <c r="BI1607" s="6">
        <v>7.25</v>
      </c>
      <c r="BJ1607" s="136">
        <v>126307</v>
      </c>
      <c r="BK1607" s="136">
        <v>10419</v>
      </c>
      <c r="BL1607" s="136">
        <v>879</v>
      </c>
      <c r="BM1607" s="136">
        <v>115009</v>
      </c>
      <c r="BN1607" s="238">
        <v>827799</v>
      </c>
      <c r="BO1607" s="136">
        <v>97277</v>
      </c>
      <c r="BP1607" s="136">
        <v>266028.45449999999</v>
      </c>
      <c r="BQ1607" s="136">
        <v>29052.756700000002</v>
      </c>
      <c r="BR1607" s="136">
        <v>400490.47100000002</v>
      </c>
      <c r="BS1607" s="136">
        <v>160505.45610000001</v>
      </c>
      <c r="BT1607" s="136">
        <v>11706.055700000001</v>
      </c>
      <c r="BU1607" s="136">
        <v>203824.76329999999</v>
      </c>
    </row>
    <row r="1608" spans="1:73">
      <c r="A1608" s="4" t="s">
        <v>96</v>
      </c>
      <c r="B1608" s="137">
        <v>26</v>
      </c>
      <c r="C1608" s="137">
        <v>2011</v>
      </c>
      <c r="D1608" s="192">
        <v>6010587</v>
      </c>
      <c r="E1608" s="141">
        <v>2789224</v>
      </c>
      <c r="F1608" s="141">
        <v>258562</v>
      </c>
      <c r="G1608" s="191">
        <v>8.5</v>
      </c>
      <c r="H1608" s="211">
        <v>25.680389999999999</v>
      </c>
      <c r="I1608" s="211">
        <v>15.31137</v>
      </c>
      <c r="J1608" s="211">
        <v>5.8821110000000001</v>
      </c>
      <c r="K1608" s="145">
        <v>259894</v>
      </c>
      <c r="L1608" s="198">
        <v>127</v>
      </c>
      <c r="M1608" s="199">
        <v>8.6</v>
      </c>
      <c r="N1608" s="140">
        <v>229108112</v>
      </c>
      <c r="O1608" s="145">
        <v>70195</v>
      </c>
      <c r="P1608" s="145">
        <v>86730</v>
      </c>
      <c r="Q1608" s="145">
        <v>36078</v>
      </c>
      <c r="R1608" s="145">
        <v>943088</v>
      </c>
      <c r="S1608" s="145">
        <v>433899</v>
      </c>
      <c r="T1608" s="145">
        <v>234</v>
      </c>
      <c r="U1608" s="145">
        <v>292</v>
      </c>
      <c r="V1608" s="145">
        <v>342</v>
      </c>
      <c r="W1608" s="145">
        <v>200</v>
      </c>
      <c r="X1608" s="145">
        <v>367</v>
      </c>
      <c r="Y1608" s="145">
        <v>526</v>
      </c>
      <c r="Z1608" s="145">
        <v>668</v>
      </c>
      <c r="AA1608" s="136">
        <f>ROUND((T1608+X1608)-MAX(0.3*(T1608-142-458),0),0)</f>
        <v>601</v>
      </c>
      <c r="AB1608" s="136">
        <f>ROUND((U1608+Y1608)-MAX(0.3*(U1608-142-458),0),0)</f>
        <v>818</v>
      </c>
      <c r="AC1608" s="136">
        <f>ROUND((V1608+Z1608)-MAX(0.3*(V1608-153-458),0),0)</f>
        <v>1010</v>
      </c>
      <c r="AD1608" s="203">
        <v>8700.6666666666661</v>
      </c>
      <c r="AE1608" s="8">
        <v>674</v>
      </c>
      <c r="AF1608" s="136">
        <v>0</v>
      </c>
      <c r="AG1608" s="136">
        <f>SUM(AE1608+AF1608)</f>
        <v>674</v>
      </c>
      <c r="AH1608" s="8">
        <f>ROUND((AG1608+W1608)-MAX(0.3*(AG1608-142-458),0),0)</f>
        <v>852</v>
      </c>
      <c r="AI1608" s="8">
        <v>910</v>
      </c>
      <c r="AJ1608" s="197">
        <v>15.4</v>
      </c>
      <c r="AK1608" s="136">
        <v>1</v>
      </c>
      <c r="AL1608" s="136">
        <v>57</v>
      </c>
      <c r="AM1608" s="136">
        <v>106</v>
      </c>
      <c r="AN1608" s="3">
        <f>ROUND(AL1608/(AL1608+AM1608),2)</f>
        <v>0.35</v>
      </c>
      <c r="AO1608" s="136">
        <v>7</v>
      </c>
      <c r="AP1608" s="136">
        <v>26</v>
      </c>
      <c r="AQ1608" s="3">
        <f>ROUND(AO1608/(AO1608+AP1608),2)</f>
        <v>0.21</v>
      </c>
      <c r="AR1608" s="168">
        <v>7.6499999999999999E-2</v>
      </c>
      <c r="AS1608" s="168">
        <v>0.34</v>
      </c>
      <c r="AT1608" s="168">
        <v>0.4</v>
      </c>
      <c r="AU1608" s="149">
        <v>0.45</v>
      </c>
      <c r="AV1608" s="136">
        <v>464</v>
      </c>
      <c r="AW1608" s="136">
        <v>3094</v>
      </c>
      <c r="AX1608" s="136">
        <v>5112</v>
      </c>
      <c r="AY1608" s="136">
        <v>5751</v>
      </c>
      <c r="AZ1608" s="151">
        <v>7.6499999999999999E-2</v>
      </c>
      <c r="BA1608" s="151">
        <v>0.1598</v>
      </c>
      <c r="BB1608" s="151">
        <v>0.21060000000000001</v>
      </c>
      <c r="BC1608" s="151">
        <v>0.21060000000000001</v>
      </c>
      <c r="BD1608" s="138">
        <v>0</v>
      </c>
      <c r="BE1608" s="138"/>
      <c r="BF1608" s="138"/>
      <c r="BG1608" s="136">
        <v>0</v>
      </c>
      <c r="BH1608" s="6">
        <v>7.25</v>
      </c>
      <c r="BI1608" s="6">
        <v>7.25</v>
      </c>
      <c r="BJ1608" s="136">
        <v>137169</v>
      </c>
      <c r="BK1608" s="136">
        <v>7678</v>
      </c>
      <c r="BL1608" s="136">
        <v>870</v>
      </c>
      <c r="BM1608" s="136">
        <v>128621</v>
      </c>
      <c r="BN1608" s="238">
        <v>1151429</v>
      </c>
      <c r="BO1608" s="136">
        <v>145767</v>
      </c>
      <c r="BP1608" s="136">
        <v>297649.74800000002</v>
      </c>
      <c r="BQ1608" s="136">
        <v>51236.899799999999</v>
      </c>
      <c r="BR1608" s="136">
        <v>646160.85340000002</v>
      </c>
      <c r="BS1608" s="136">
        <v>160510.2953</v>
      </c>
      <c r="BT1608" s="136">
        <v>19373.670999999998</v>
      </c>
      <c r="BU1608" s="136">
        <v>242192.3768</v>
      </c>
    </row>
    <row r="1609" spans="1:73">
      <c r="A1609" s="4" t="s">
        <v>97</v>
      </c>
      <c r="B1609" s="137">
        <v>27</v>
      </c>
      <c r="C1609" s="137">
        <v>2011</v>
      </c>
      <c r="D1609" s="192">
        <v>997746</v>
      </c>
      <c r="E1609" s="141">
        <v>466403</v>
      </c>
      <c r="F1609" s="141">
        <v>34822</v>
      </c>
      <c r="G1609" s="191">
        <v>6.9</v>
      </c>
      <c r="H1609" s="211">
        <v>25.259679999999999</v>
      </c>
      <c r="I1609" s="211">
        <v>16.35201</v>
      </c>
      <c r="J1609" s="211">
        <v>5.3868049999999998</v>
      </c>
      <c r="K1609" s="145">
        <v>40250</v>
      </c>
      <c r="L1609" s="198">
        <v>18</v>
      </c>
      <c r="M1609" s="199">
        <v>8.1</v>
      </c>
      <c r="N1609" s="140">
        <v>37698478</v>
      </c>
      <c r="O1609" s="145">
        <v>133808</v>
      </c>
      <c r="P1609" s="145">
        <v>8706</v>
      </c>
      <c r="Q1609" s="145">
        <v>3490</v>
      </c>
      <c r="R1609" s="145">
        <v>124243</v>
      </c>
      <c r="S1609" s="145">
        <v>57133</v>
      </c>
      <c r="T1609" s="145">
        <v>401</v>
      </c>
      <c r="U1609" s="145">
        <v>504</v>
      </c>
      <c r="V1609" s="145">
        <v>606</v>
      </c>
      <c r="W1609" s="145">
        <v>200</v>
      </c>
      <c r="X1609" s="145">
        <v>367</v>
      </c>
      <c r="Y1609" s="145">
        <v>526</v>
      </c>
      <c r="Z1609" s="145">
        <v>668</v>
      </c>
      <c r="AA1609" s="136">
        <f>ROUND((T1609+X1609)-MAX(0.3*(T1609-142-458),0),0)</f>
        <v>768</v>
      </c>
      <c r="AB1609" s="136">
        <f>ROUND((U1609+Y1609)-MAX(0.3*(U1609-142-458),0),0)</f>
        <v>1030</v>
      </c>
      <c r="AC1609" s="136">
        <f>ROUND((V1609+Z1609)-MAX(0.3*(V1609-153-458),0),0)</f>
        <v>1274</v>
      </c>
      <c r="AD1609" s="203">
        <v>1392.0833333333333</v>
      </c>
      <c r="AE1609" s="8">
        <v>674</v>
      </c>
      <c r="AF1609" s="136">
        <v>0</v>
      </c>
      <c r="AG1609" s="136">
        <f>SUM(AE1609+AF1609)</f>
        <v>674</v>
      </c>
      <c r="AH1609" s="8">
        <f>ROUND((AG1609+W1609)-MAX(0.3*(AG1609-142-458),0),0)</f>
        <v>852</v>
      </c>
      <c r="AI1609" s="8">
        <v>163</v>
      </c>
      <c r="AJ1609" s="197">
        <v>16.5</v>
      </c>
      <c r="AK1609" s="136">
        <v>1</v>
      </c>
      <c r="AL1609" s="136">
        <v>32</v>
      </c>
      <c r="AM1609" s="136">
        <v>68</v>
      </c>
      <c r="AN1609" s="3">
        <f>ROUND(AL1609/(AL1609+AM1609),2)</f>
        <v>0.32</v>
      </c>
      <c r="AO1609" s="136">
        <v>22</v>
      </c>
      <c r="AP1609" s="136">
        <v>28</v>
      </c>
      <c r="AQ1609" s="3">
        <f>ROUND(AO1609/(AO1609+AP1609),2)</f>
        <v>0.44</v>
      </c>
      <c r="AR1609" s="168">
        <v>7.6499999999999999E-2</v>
      </c>
      <c r="AS1609" s="168">
        <v>0.34</v>
      </c>
      <c r="AT1609" s="168">
        <v>0.4</v>
      </c>
      <c r="AU1609" s="149">
        <v>0.45</v>
      </c>
      <c r="AV1609" s="136">
        <v>464</v>
      </c>
      <c r="AW1609" s="136">
        <v>3094</v>
      </c>
      <c r="AX1609" s="136">
        <v>5112</v>
      </c>
      <c r="AY1609" s="136">
        <v>5751</v>
      </c>
      <c r="AZ1609" s="151">
        <v>7.6499999999999999E-2</v>
      </c>
      <c r="BA1609" s="151">
        <v>0.1598</v>
      </c>
      <c r="BB1609" s="151">
        <v>0.21060000000000001</v>
      </c>
      <c r="BC1609" s="151">
        <v>0.21060000000000001</v>
      </c>
      <c r="BD1609" s="138">
        <v>0</v>
      </c>
      <c r="BE1609" s="138"/>
      <c r="BF1609" s="138"/>
      <c r="BG1609" s="136">
        <v>0</v>
      </c>
      <c r="BH1609" s="6">
        <v>7.25</v>
      </c>
      <c r="BI1609" s="6">
        <v>7.35</v>
      </c>
      <c r="BJ1609" s="136">
        <v>18167</v>
      </c>
      <c r="BK1609" s="136">
        <v>1267</v>
      </c>
      <c r="BL1609" s="136">
        <v>119</v>
      </c>
      <c r="BM1609" s="136">
        <v>16781</v>
      </c>
      <c r="BN1609" s="238">
        <v>136601</v>
      </c>
      <c r="BO1609" s="136">
        <v>20164</v>
      </c>
      <c r="BP1609" s="136">
        <v>36969.543299999998</v>
      </c>
      <c r="BQ1609" s="136">
        <v>8848.7206000000006</v>
      </c>
      <c r="BR1609" s="136">
        <v>87622.078399999999</v>
      </c>
      <c r="BS1609" s="136">
        <v>17303.190600000002</v>
      </c>
      <c r="BT1609" s="136">
        <v>2737.2869000000001</v>
      </c>
      <c r="BU1609" s="136">
        <v>27569.219700000001</v>
      </c>
    </row>
    <row r="1610" spans="1:73">
      <c r="A1610" s="4" t="s">
        <v>98</v>
      </c>
      <c r="B1610" s="137">
        <v>28</v>
      </c>
      <c r="C1610" s="137">
        <v>2011</v>
      </c>
      <c r="D1610" s="192">
        <v>1842383</v>
      </c>
      <c r="E1610" s="141">
        <v>959059</v>
      </c>
      <c r="F1610" s="141">
        <v>44197</v>
      </c>
      <c r="G1610" s="191">
        <v>4.4000000000000004</v>
      </c>
      <c r="H1610" s="211">
        <v>25.81061</v>
      </c>
      <c r="I1610" s="211">
        <v>14.891</v>
      </c>
      <c r="J1610" s="211">
        <v>4.0149280000000003</v>
      </c>
      <c r="K1610" s="145">
        <v>98237</v>
      </c>
      <c r="L1610" s="198">
        <v>16</v>
      </c>
      <c r="M1610" s="199">
        <v>3.4</v>
      </c>
      <c r="N1610" s="140">
        <v>82656406</v>
      </c>
      <c r="O1610" s="145">
        <v>11218</v>
      </c>
      <c r="P1610" s="145">
        <v>15554</v>
      </c>
      <c r="Q1610" s="145">
        <v>6605</v>
      </c>
      <c r="R1610" s="145">
        <v>174204</v>
      </c>
      <c r="S1610" s="145">
        <v>76183</v>
      </c>
      <c r="T1610" s="145">
        <v>293</v>
      </c>
      <c r="U1610" s="145">
        <v>364</v>
      </c>
      <c r="V1610" s="145">
        <v>435</v>
      </c>
      <c r="W1610" s="145">
        <v>200</v>
      </c>
      <c r="X1610" s="145">
        <v>367</v>
      </c>
      <c r="Y1610" s="145">
        <v>526</v>
      </c>
      <c r="Z1610" s="145">
        <v>668</v>
      </c>
      <c r="AA1610" s="136">
        <f>ROUND((T1610+X1610)-MAX(0.3*(T1610-142-458),0),0)</f>
        <v>660</v>
      </c>
      <c r="AB1610" s="136">
        <f>ROUND((U1610+Y1610)-MAX(0.3*(U1610-142-458),0),0)</f>
        <v>890</v>
      </c>
      <c r="AC1610" s="136">
        <f>ROUND((V1610+Z1610)-MAX(0.3*(V1610-153-458),0),0)</f>
        <v>1103</v>
      </c>
      <c r="AD1610" s="203">
        <v>3744.25</v>
      </c>
      <c r="AE1610" s="8">
        <v>674</v>
      </c>
      <c r="AF1610" s="136">
        <v>5</v>
      </c>
      <c r="AG1610" s="136">
        <f>SUM(AE1610+AF1610)</f>
        <v>679</v>
      </c>
      <c r="AH1610" s="8">
        <f>ROUND((AG1610+W1610)-MAX(0.3*(AG1610-142-458),0),0)</f>
        <v>855</v>
      </c>
      <c r="AI1610" s="8">
        <v>187</v>
      </c>
      <c r="AJ1610" s="197">
        <v>10.199999999999999</v>
      </c>
      <c r="AK1610" s="136">
        <v>0</v>
      </c>
      <c r="AL1610" s="136"/>
      <c r="AM1610" s="136"/>
      <c r="AN1610" s="3"/>
      <c r="AO1610" s="136"/>
      <c r="AP1610" s="136"/>
      <c r="AQ1610" s="3"/>
      <c r="AR1610" s="168">
        <v>7.6499999999999999E-2</v>
      </c>
      <c r="AS1610" s="168">
        <v>0.34</v>
      </c>
      <c r="AT1610" s="168">
        <v>0.4</v>
      </c>
      <c r="AU1610" s="149">
        <v>0.45</v>
      </c>
      <c r="AV1610" s="136">
        <v>464</v>
      </c>
      <c r="AW1610" s="136">
        <v>3094</v>
      </c>
      <c r="AX1610" s="136">
        <v>5112</v>
      </c>
      <c r="AY1610" s="136">
        <v>5751</v>
      </c>
      <c r="AZ1610" s="151">
        <v>7.6499999999999999E-2</v>
      </c>
      <c r="BA1610" s="151">
        <v>0.1598</v>
      </c>
      <c r="BB1610" s="151">
        <v>0.21060000000000001</v>
      </c>
      <c r="BC1610" s="151">
        <v>0.21060000000000001</v>
      </c>
      <c r="BD1610" s="138">
        <v>0.1</v>
      </c>
      <c r="BE1610" s="138"/>
      <c r="BF1610" s="138"/>
      <c r="BG1610" s="136">
        <v>1</v>
      </c>
      <c r="BH1610" s="6">
        <v>7.25</v>
      </c>
      <c r="BI1610" s="6">
        <v>7.25</v>
      </c>
      <c r="BJ1610" s="136">
        <v>26530</v>
      </c>
      <c r="BK1610" s="136">
        <v>2025</v>
      </c>
      <c r="BL1610" s="136">
        <v>244</v>
      </c>
      <c r="BM1610" s="136">
        <v>24261</v>
      </c>
      <c r="BN1610" s="238">
        <v>284495</v>
      </c>
      <c r="BO1610" s="136">
        <v>43563</v>
      </c>
      <c r="BP1610" s="136">
        <v>88512.946299999996</v>
      </c>
      <c r="BQ1610" s="136">
        <v>22148.704300000001</v>
      </c>
      <c r="BR1610" s="136">
        <v>250190.33919999999</v>
      </c>
      <c r="BS1610" s="136">
        <v>36093.841999999997</v>
      </c>
      <c r="BT1610" s="136">
        <v>6144.2820000000002</v>
      </c>
      <c r="BU1610" s="136">
        <v>63594.390500000001</v>
      </c>
    </row>
    <row r="1611" spans="1:73">
      <c r="A1611" s="4" t="s">
        <v>99</v>
      </c>
      <c r="B1611" s="137">
        <v>29</v>
      </c>
      <c r="C1611" s="137">
        <v>2011</v>
      </c>
      <c r="D1611" s="192">
        <v>2718819</v>
      </c>
      <c r="E1611" s="141">
        <v>1194264</v>
      </c>
      <c r="F1611" s="141">
        <v>178851</v>
      </c>
      <c r="G1611" s="191">
        <v>13</v>
      </c>
      <c r="H1611" s="211">
        <v>28.372869999999999</v>
      </c>
      <c r="I1611" s="211">
        <v>18.33531</v>
      </c>
      <c r="J1611" s="211">
        <v>7.5230880000000004</v>
      </c>
      <c r="K1611" s="145">
        <v>123365</v>
      </c>
      <c r="L1611" s="198">
        <v>103</v>
      </c>
      <c r="M1611" s="199">
        <v>15</v>
      </c>
      <c r="N1611" s="140">
        <v>103259252</v>
      </c>
      <c r="O1611" s="145">
        <v>36757</v>
      </c>
      <c r="P1611" s="145">
        <v>27662</v>
      </c>
      <c r="Q1611" s="145">
        <v>10771</v>
      </c>
      <c r="R1611" s="145">
        <v>332959</v>
      </c>
      <c r="S1611" s="145">
        <v>156319</v>
      </c>
      <c r="T1611" s="145">
        <v>318</v>
      </c>
      <c r="U1611" s="145">
        <v>383</v>
      </c>
      <c r="V1611" s="145">
        <v>448</v>
      </c>
      <c r="W1611" s="145">
        <v>200</v>
      </c>
      <c r="X1611" s="145">
        <v>367</v>
      </c>
      <c r="Y1611" s="145">
        <v>526</v>
      </c>
      <c r="Z1611" s="145">
        <v>668</v>
      </c>
      <c r="AA1611" s="136">
        <f>ROUND((T1611+X1611)-MAX(0.3*(T1611-142-458),0),0)</f>
        <v>685</v>
      </c>
      <c r="AB1611" s="136">
        <f>ROUND((U1611+Y1611)-MAX(0.3*(U1611-142-458),0),0)</f>
        <v>909</v>
      </c>
      <c r="AC1611" s="136">
        <f>ROUND((V1611+Z1611)-MAX(0.3*(V1611-153-458),0),0)</f>
        <v>1116</v>
      </c>
      <c r="AD1611" s="203">
        <v>4818.833333333333</v>
      </c>
      <c r="AE1611" s="8">
        <v>674</v>
      </c>
      <c r="AF1611" s="136">
        <v>36</v>
      </c>
      <c r="AG1611" s="136">
        <f>SUM(AE1611+AF1611)</f>
        <v>710</v>
      </c>
      <c r="AH1611" s="8">
        <f>ROUND((AG1611+W1611)-MAX(0.3*(AG1611-142-458),0),0)</f>
        <v>877</v>
      </c>
      <c r="AI1611" s="8">
        <v>414</v>
      </c>
      <c r="AJ1611" s="197">
        <v>15.5</v>
      </c>
      <c r="AK1611" s="136">
        <v>0</v>
      </c>
      <c r="AL1611" s="136">
        <v>26</v>
      </c>
      <c r="AM1611" s="136">
        <v>16</v>
      </c>
      <c r="AN1611" s="3">
        <f>ROUND(AL1611/(AL1611+AM1611),2)</f>
        <v>0.62</v>
      </c>
      <c r="AO1611" s="136">
        <v>11</v>
      </c>
      <c r="AP1611" s="136">
        <v>10</v>
      </c>
      <c r="AQ1611" s="3">
        <f>ROUND(AO1611/(AO1611+AP1611),2)</f>
        <v>0.52</v>
      </c>
      <c r="AR1611" s="168">
        <v>7.6499999999999999E-2</v>
      </c>
      <c r="AS1611" s="168">
        <v>0.34</v>
      </c>
      <c r="AT1611" s="168">
        <v>0.4</v>
      </c>
      <c r="AU1611" s="149">
        <v>0.45</v>
      </c>
      <c r="AV1611" s="136">
        <v>464</v>
      </c>
      <c r="AW1611" s="136">
        <v>3094</v>
      </c>
      <c r="AX1611" s="136">
        <v>5112</v>
      </c>
      <c r="AY1611" s="136">
        <v>5751</v>
      </c>
      <c r="AZ1611" s="151">
        <v>7.6499999999999999E-2</v>
      </c>
      <c r="BA1611" s="151">
        <v>0.1598</v>
      </c>
      <c r="BB1611" s="151">
        <v>0.21060000000000001</v>
      </c>
      <c r="BC1611" s="151">
        <v>0.21060000000000001</v>
      </c>
      <c r="BD1611" s="138">
        <v>0</v>
      </c>
      <c r="BE1611" s="138"/>
      <c r="BF1611" s="138"/>
      <c r="BG1611" s="136">
        <v>0</v>
      </c>
      <c r="BH1611" s="6">
        <v>7.25</v>
      </c>
      <c r="BI1611" s="6">
        <v>8.25</v>
      </c>
      <c r="BJ1611" s="136">
        <v>43713</v>
      </c>
      <c r="BK1611" s="136">
        <v>10557</v>
      </c>
      <c r="BL1611" s="136">
        <v>647</v>
      </c>
      <c r="BM1611" s="136">
        <v>32509</v>
      </c>
      <c r="BN1611" s="238">
        <v>363357</v>
      </c>
      <c r="BO1611" s="136">
        <v>75669</v>
      </c>
      <c r="BP1611" s="136">
        <v>132970.6856</v>
      </c>
      <c r="BQ1611" s="136">
        <v>19893.2588</v>
      </c>
      <c r="BR1611" s="136">
        <v>212555.31580000001</v>
      </c>
      <c r="BS1611" s="136">
        <v>47264.870999999999</v>
      </c>
      <c r="BT1611" s="136">
        <v>5718.0506999999998</v>
      </c>
      <c r="BU1611" s="136">
        <v>63732.470300000001</v>
      </c>
    </row>
    <row r="1612" spans="1:73">
      <c r="A1612" s="4" t="s">
        <v>100</v>
      </c>
      <c r="B1612" s="137">
        <v>30</v>
      </c>
      <c r="C1612" s="137">
        <v>2011</v>
      </c>
      <c r="D1612" s="192">
        <v>1318344</v>
      </c>
      <c r="E1612" s="141">
        <v>696532</v>
      </c>
      <c r="F1612" s="141">
        <v>39770</v>
      </c>
      <c r="G1612" s="191">
        <v>5.4</v>
      </c>
      <c r="H1612" s="211">
        <v>15.39804</v>
      </c>
      <c r="I1612" s="211">
        <v>9.3618679999999994</v>
      </c>
      <c r="J1612" s="211">
        <v>3.3192719999999998</v>
      </c>
      <c r="K1612" s="145">
        <v>64122</v>
      </c>
      <c r="L1612" s="198">
        <v>8</v>
      </c>
      <c r="M1612" s="199">
        <v>2.8</v>
      </c>
      <c r="N1612" s="140">
        <v>65339834</v>
      </c>
      <c r="O1612" s="145">
        <v>19312</v>
      </c>
      <c r="P1612" s="145">
        <v>10604</v>
      </c>
      <c r="Q1612" s="145">
        <v>5184</v>
      </c>
      <c r="R1612" s="145">
        <v>113407</v>
      </c>
      <c r="S1612" s="145">
        <v>54134</v>
      </c>
      <c r="T1612" s="145">
        <v>606</v>
      </c>
      <c r="U1612" s="145">
        <v>675</v>
      </c>
      <c r="V1612" s="145">
        <v>738</v>
      </c>
      <c r="W1612" s="145">
        <v>200</v>
      </c>
      <c r="X1612" s="145">
        <v>367</v>
      </c>
      <c r="Y1612" s="145">
        <v>526</v>
      </c>
      <c r="Z1612" s="145">
        <v>668</v>
      </c>
      <c r="AA1612" s="136">
        <f>ROUND((T1612+X1612)-MAX(0.3*(T1612-142-458),0),0)</f>
        <v>971</v>
      </c>
      <c r="AB1612" s="136">
        <f>ROUND((U1612+Y1612)-MAX(0.3*(U1612-142-458),0),0)</f>
        <v>1179</v>
      </c>
      <c r="AC1612" s="136">
        <f>ROUND((V1612+Z1612)-MAX(0.3*(V1612-153-458),0),0)</f>
        <v>1368</v>
      </c>
      <c r="AD1612" s="203">
        <v>2524.4166666666665</v>
      </c>
      <c r="AE1612" s="8">
        <v>674</v>
      </c>
      <c r="AF1612" s="136">
        <v>27</v>
      </c>
      <c r="AG1612" s="136">
        <f>SUM(AE1612+AF1612)</f>
        <v>701</v>
      </c>
      <c r="AH1612" s="8">
        <f>ROUND((AG1612+W1612)-MAX(0.3*(AG1612-142-458),0),0)</f>
        <v>871</v>
      </c>
      <c r="AI1612" s="8">
        <v>99</v>
      </c>
      <c r="AJ1612" s="197">
        <v>7.6</v>
      </c>
      <c r="AK1612" s="136">
        <v>1</v>
      </c>
      <c r="AL1612" s="136">
        <v>102</v>
      </c>
      <c r="AM1612" s="136">
        <v>296</v>
      </c>
      <c r="AN1612" s="3">
        <f>ROUND(AL1612/(AL1612+AM1612),2)</f>
        <v>0.26</v>
      </c>
      <c r="AO1612" s="136">
        <v>5</v>
      </c>
      <c r="AP1612" s="136">
        <v>19</v>
      </c>
      <c r="AQ1612" s="3">
        <f>ROUND(AO1612/(AO1612+AP1612),2)</f>
        <v>0.21</v>
      </c>
      <c r="AR1612" s="168">
        <v>7.6499999999999999E-2</v>
      </c>
      <c r="AS1612" s="168">
        <v>0.34</v>
      </c>
      <c r="AT1612" s="168">
        <v>0.4</v>
      </c>
      <c r="AU1612" s="149">
        <v>0.45</v>
      </c>
      <c r="AV1612" s="136">
        <v>464</v>
      </c>
      <c r="AW1612" s="136">
        <v>3094</v>
      </c>
      <c r="AX1612" s="136">
        <v>5112</v>
      </c>
      <c r="AY1612" s="136">
        <v>5751</v>
      </c>
      <c r="AZ1612" s="151">
        <v>7.6499999999999999E-2</v>
      </c>
      <c r="BA1612" s="151">
        <v>0.1598</v>
      </c>
      <c r="BB1612" s="151">
        <v>0.21060000000000001</v>
      </c>
      <c r="BC1612" s="151">
        <v>0.21060000000000001</v>
      </c>
      <c r="BD1612" s="138">
        <v>0</v>
      </c>
      <c r="BE1612" s="138"/>
      <c r="BF1612" s="138"/>
      <c r="BG1612" s="136">
        <v>0</v>
      </c>
      <c r="BH1612" s="6">
        <v>7.25</v>
      </c>
      <c r="BI1612" s="6">
        <v>7.25</v>
      </c>
      <c r="BJ1612" s="136">
        <v>18693</v>
      </c>
      <c r="BK1612" s="136">
        <v>941</v>
      </c>
      <c r="BL1612" s="136">
        <v>153</v>
      </c>
      <c r="BM1612" s="136">
        <v>17599</v>
      </c>
      <c r="BN1612" s="238">
        <v>152470</v>
      </c>
      <c r="BO1612" s="136">
        <v>17048</v>
      </c>
      <c r="BP1612" s="136">
        <v>31797.794900000001</v>
      </c>
      <c r="BQ1612" s="136">
        <v>7032.5182999999997</v>
      </c>
      <c r="BR1612" s="136">
        <v>107790.36320000001</v>
      </c>
      <c r="BS1612" s="136">
        <v>13021.8747</v>
      </c>
      <c r="BT1612" s="136">
        <v>1636.9793999999999</v>
      </c>
      <c r="BU1612" s="136">
        <v>24511.3269</v>
      </c>
    </row>
    <row r="1613" spans="1:73">
      <c r="A1613" s="4" t="s">
        <v>101</v>
      </c>
      <c r="B1613" s="137">
        <v>31</v>
      </c>
      <c r="C1613" s="137">
        <v>2011</v>
      </c>
      <c r="D1613" s="192">
        <v>8842934</v>
      </c>
      <c r="E1613" s="141">
        <v>4138464</v>
      </c>
      <c r="F1613" s="141">
        <v>426808</v>
      </c>
      <c r="G1613" s="191">
        <v>9.3000000000000007</v>
      </c>
      <c r="H1613" s="211">
        <v>21.313040000000001</v>
      </c>
      <c r="I1613" s="211">
        <v>15.345800000000001</v>
      </c>
      <c r="J1613" s="211">
        <v>5.644857</v>
      </c>
      <c r="K1613" s="145">
        <v>504078</v>
      </c>
      <c r="L1613" s="198">
        <v>132</v>
      </c>
      <c r="M1613" s="199">
        <v>6.1</v>
      </c>
      <c r="N1613" s="140">
        <v>473742591</v>
      </c>
      <c r="O1613" s="145">
        <v>416955</v>
      </c>
      <c r="P1613" s="145">
        <v>83753</v>
      </c>
      <c r="Q1613" s="145">
        <v>34896</v>
      </c>
      <c r="R1613" s="145">
        <v>759136</v>
      </c>
      <c r="S1613" s="145">
        <v>370887</v>
      </c>
      <c r="T1613" s="145">
        <v>322</v>
      </c>
      <c r="U1613" s="145">
        <v>424</v>
      </c>
      <c r="V1613" s="145">
        <v>488</v>
      </c>
      <c r="W1613" s="145">
        <v>200</v>
      </c>
      <c r="X1613" s="145">
        <v>367</v>
      </c>
      <c r="Y1613" s="145">
        <v>526</v>
      </c>
      <c r="Z1613" s="145">
        <v>668</v>
      </c>
      <c r="AA1613" s="136">
        <f>ROUND((T1613+X1613)-MAX(0.3*(T1613-142-458),0),0)</f>
        <v>689</v>
      </c>
      <c r="AB1613" s="136">
        <f>ROUND((U1613+Y1613)-MAX(0.3*(U1613-142-458),0),0)</f>
        <v>950</v>
      </c>
      <c r="AC1613" s="136">
        <f>ROUND((V1613+Z1613)-MAX(0.3*(V1613-153-458),0),0)</f>
        <v>1156</v>
      </c>
      <c r="AD1613" s="203">
        <v>9508.3333333333339</v>
      </c>
      <c r="AE1613" s="8">
        <v>674</v>
      </c>
      <c r="AF1613" s="136">
        <v>31</v>
      </c>
      <c r="AG1613" s="136">
        <f>SUM(AE1613+AF1613)</f>
        <v>705</v>
      </c>
      <c r="AH1613" s="8">
        <f>ROUND((AG1613+W1613)-MAX(0.3*(AG1613-142-458),0),0)</f>
        <v>874</v>
      </c>
      <c r="AI1613" s="8">
        <v>988</v>
      </c>
      <c r="AJ1613" s="197">
        <v>11.4</v>
      </c>
      <c r="AK1613" s="136">
        <v>0</v>
      </c>
      <c r="AL1613" s="136">
        <v>47</v>
      </c>
      <c r="AM1613" s="136">
        <v>33</v>
      </c>
      <c r="AN1613" s="3">
        <f>ROUND(AL1613/(AL1613+AM1613),2)</f>
        <v>0.59</v>
      </c>
      <c r="AO1613" s="136">
        <v>24</v>
      </c>
      <c r="AP1613" s="136">
        <v>16</v>
      </c>
      <c r="AQ1613" s="3">
        <f>ROUND(AO1613/(AO1613+AP1613),2)</f>
        <v>0.6</v>
      </c>
      <c r="AR1613" s="168">
        <v>7.6499999999999999E-2</v>
      </c>
      <c r="AS1613" s="168">
        <v>0.34</v>
      </c>
      <c r="AT1613" s="168">
        <v>0.4</v>
      </c>
      <c r="AU1613" s="149">
        <v>0.45</v>
      </c>
      <c r="AV1613" s="136">
        <v>464</v>
      </c>
      <c r="AW1613" s="136">
        <v>3094</v>
      </c>
      <c r="AX1613" s="136">
        <v>5112</v>
      </c>
      <c r="AY1613" s="136">
        <v>5751</v>
      </c>
      <c r="AZ1613" s="151">
        <v>7.6499999999999999E-2</v>
      </c>
      <c r="BA1613" s="151">
        <v>0.1598</v>
      </c>
      <c r="BB1613" s="151">
        <v>0.21060000000000001</v>
      </c>
      <c r="BC1613" s="151">
        <v>0.21060000000000001</v>
      </c>
      <c r="BD1613" s="138">
        <v>0.2</v>
      </c>
      <c r="BE1613" s="138"/>
      <c r="BF1613" s="138"/>
      <c r="BG1613" s="136">
        <v>1</v>
      </c>
      <c r="BH1613" s="6">
        <v>7.25</v>
      </c>
      <c r="BI1613" s="6">
        <v>7.25</v>
      </c>
      <c r="BJ1613" s="136">
        <v>173143</v>
      </c>
      <c r="BK1613" s="136">
        <v>34504</v>
      </c>
      <c r="BL1613" s="136">
        <v>825</v>
      </c>
      <c r="BM1613" s="136">
        <v>137814</v>
      </c>
      <c r="BN1613" s="238">
        <v>1310297</v>
      </c>
      <c r="BO1613" s="136">
        <v>168467</v>
      </c>
      <c r="BP1613" s="136">
        <v>339662.42969999998</v>
      </c>
      <c r="BQ1613" s="136">
        <v>55625.595800000003</v>
      </c>
      <c r="BR1613" s="136">
        <v>727544.04890000005</v>
      </c>
      <c r="BS1613" s="136">
        <v>135846.86550000001</v>
      </c>
      <c r="BT1613" s="136">
        <v>14075.1916</v>
      </c>
      <c r="BU1613" s="136">
        <v>189691.83749999999</v>
      </c>
    </row>
    <row r="1614" spans="1:73">
      <c r="A1614" s="4" t="s">
        <v>102</v>
      </c>
      <c r="B1614" s="137">
        <v>32</v>
      </c>
      <c r="C1614" s="137">
        <v>2011</v>
      </c>
      <c r="D1614" s="192">
        <v>2078226</v>
      </c>
      <c r="E1614" s="141">
        <v>860305</v>
      </c>
      <c r="F1614" s="141">
        <v>70051</v>
      </c>
      <c r="G1614" s="191">
        <v>7.5</v>
      </c>
      <c r="H1614" s="211">
        <v>31.176449999999999</v>
      </c>
      <c r="I1614" s="211">
        <v>21.292249999999999</v>
      </c>
      <c r="J1614" s="211">
        <v>7.1597910000000002</v>
      </c>
      <c r="K1614" s="145">
        <v>87334</v>
      </c>
      <c r="L1614" s="198">
        <v>42</v>
      </c>
      <c r="M1614" s="199">
        <v>7.9</v>
      </c>
      <c r="N1614" s="140">
        <v>72175501</v>
      </c>
      <c r="O1614" s="145">
        <v>57641</v>
      </c>
      <c r="P1614" s="145">
        <v>52395</v>
      </c>
      <c r="Q1614" s="145">
        <v>20388</v>
      </c>
      <c r="R1614" s="145">
        <v>414275</v>
      </c>
      <c r="S1614" s="145">
        <v>179007</v>
      </c>
      <c r="T1614" s="145">
        <v>304</v>
      </c>
      <c r="U1614" s="145">
        <v>380</v>
      </c>
      <c r="V1614" s="145">
        <v>459</v>
      </c>
      <c r="W1614" s="145">
        <v>200</v>
      </c>
      <c r="X1614" s="145">
        <v>367</v>
      </c>
      <c r="Y1614" s="145">
        <v>526</v>
      </c>
      <c r="Z1614" s="145">
        <v>668</v>
      </c>
      <c r="AA1614" s="136">
        <f>ROUND((T1614+X1614)-MAX(0.3*(T1614-142-458),0),0)</f>
        <v>671</v>
      </c>
      <c r="AB1614" s="136">
        <f>ROUND((U1614+Y1614)-MAX(0.3*(U1614-142-458),0),0)</f>
        <v>906</v>
      </c>
      <c r="AC1614" s="136">
        <f>ROUND((V1614+Z1614)-MAX(0.3*(V1614-153-458),0),0)</f>
        <v>1127</v>
      </c>
      <c r="AD1614" s="203">
        <v>7088.583333333333</v>
      </c>
      <c r="AE1614" s="8">
        <v>674</v>
      </c>
      <c r="AF1614" s="136">
        <v>0</v>
      </c>
      <c r="AG1614" s="136">
        <f>SUM(AE1614+AF1614)</f>
        <v>674</v>
      </c>
      <c r="AH1614" s="8">
        <f>ROUND((AG1614+W1614)-MAX(0.3*(AG1614-142-458),0),0)</f>
        <v>852</v>
      </c>
      <c r="AI1614" s="8">
        <v>451</v>
      </c>
      <c r="AJ1614" s="197">
        <v>22.2</v>
      </c>
      <c r="AK1614" s="136">
        <v>0</v>
      </c>
      <c r="AL1614" s="136">
        <v>37</v>
      </c>
      <c r="AM1614" s="136">
        <v>33</v>
      </c>
      <c r="AN1614" s="3">
        <f>ROUND(AL1614/(AL1614+AM1614),2)</f>
        <v>0.53</v>
      </c>
      <c r="AO1614" s="136">
        <v>27</v>
      </c>
      <c r="AP1614" s="136">
        <v>15</v>
      </c>
      <c r="AQ1614" s="3">
        <f>ROUND(AO1614/(AO1614+AP1614),2)</f>
        <v>0.64</v>
      </c>
      <c r="AR1614" s="168">
        <v>7.6499999999999999E-2</v>
      </c>
      <c r="AS1614" s="168">
        <v>0.34</v>
      </c>
      <c r="AT1614" s="168">
        <v>0.4</v>
      </c>
      <c r="AU1614" s="149">
        <v>0.45</v>
      </c>
      <c r="AV1614" s="136">
        <v>464</v>
      </c>
      <c r="AW1614" s="136">
        <v>3094</v>
      </c>
      <c r="AX1614" s="136">
        <v>5112</v>
      </c>
      <c r="AY1614" s="136">
        <v>5751</v>
      </c>
      <c r="AZ1614" s="151">
        <v>7.6499999999999999E-2</v>
      </c>
      <c r="BA1614" s="151">
        <v>0.1598</v>
      </c>
      <c r="BB1614" s="151">
        <v>0.21060000000000001</v>
      </c>
      <c r="BC1614" s="151">
        <v>0.21060000000000001</v>
      </c>
      <c r="BD1614" s="138">
        <v>0.1</v>
      </c>
      <c r="BE1614" s="138"/>
      <c r="BF1614" s="138"/>
      <c r="BG1614" s="136">
        <v>1</v>
      </c>
      <c r="BH1614" s="6">
        <v>7.25</v>
      </c>
      <c r="BI1614" s="6">
        <v>7.5</v>
      </c>
      <c r="BJ1614" s="136">
        <v>61838</v>
      </c>
      <c r="BK1614" s="136">
        <v>8550</v>
      </c>
      <c r="BL1614" s="136">
        <v>440</v>
      </c>
      <c r="BM1614" s="136">
        <v>52848</v>
      </c>
      <c r="BN1614" s="238">
        <v>571621</v>
      </c>
      <c r="BO1614" s="136">
        <v>64303</v>
      </c>
      <c r="BP1614" s="136">
        <v>143032.0148</v>
      </c>
      <c r="BQ1614" s="136">
        <v>21415.0949</v>
      </c>
      <c r="BR1614" s="136">
        <v>230861.32089999999</v>
      </c>
      <c r="BS1614" s="136">
        <v>92671.327499999999</v>
      </c>
      <c r="BT1614" s="136">
        <v>12198.4979</v>
      </c>
      <c r="BU1614" s="136">
        <v>138834.5919</v>
      </c>
    </row>
    <row r="1615" spans="1:73">
      <c r="A1615" s="4" t="s">
        <v>103</v>
      </c>
      <c r="B1615" s="137">
        <v>33</v>
      </c>
      <c r="C1615" s="137">
        <v>2011</v>
      </c>
      <c r="D1615" s="192">
        <v>19523202</v>
      </c>
      <c r="E1615" s="141">
        <v>8728057</v>
      </c>
      <c r="F1615" s="141">
        <v>789304</v>
      </c>
      <c r="G1615" s="191">
        <v>8.3000000000000007</v>
      </c>
      <c r="H1615" s="211">
        <v>25.482790000000001</v>
      </c>
      <c r="I1615" s="211">
        <v>15.496689999999999</v>
      </c>
      <c r="J1615" s="211">
        <v>5.0994140000000003</v>
      </c>
      <c r="K1615" s="145">
        <v>1231470</v>
      </c>
      <c r="L1615" s="198">
        <v>186</v>
      </c>
      <c r="M1615" s="199">
        <v>4.0999999999999996</v>
      </c>
      <c r="N1615" s="140">
        <v>991352307</v>
      </c>
      <c r="O1615" s="145">
        <v>2174158</v>
      </c>
      <c r="P1615" s="145">
        <v>278139</v>
      </c>
      <c r="Q1615" s="145">
        <v>123203</v>
      </c>
      <c r="R1615" s="145">
        <v>2999991</v>
      </c>
      <c r="S1615" s="145">
        <v>1600690</v>
      </c>
      <c r="T1615" s="145">
        <v>573</v>
      </c>
      <c r="U1615" s="145">
        <v>788</v>
      </c>
      <c r="V1615" s="145">
        <v>947</v>
      </c>
      <c r="W1615" s="145">
        <v>200</v>
      </c>
      <c r="X1615" s="145">
        <v>367</v>
      </c>
      <c r="Y1615" s="145">
        <v>526</v>
      </c>
      <c r="Z1615" s="145">
        <v>668</v>
      </c>
      <c r="AA1615" s="136">
        <f>ROUND((T1615+X1615)-MAX(0.3*(T1615-142-458),0),0)</f>
        <v>940</v>
      </c>
      <c r="AB1615" s="136">
        <f>ROUND((U1615+Y1615)-MAX(0.3*(U1615-142-458),0),0)</f>
        <v>1258</v>
      </c>
      <c r="AC1615" s="136">
        <f>ROUND((V1615+Z1615)-MAX(0.3*(V1615-153-458),0),0)</f>
        <v>1514</v>
      </c>
      <c r="AD1615" s="203">
        <v>59546.75</v>
      </c>
      <c r="AE1615" s="8">
        <v>674</v>
      </c>
      <c r="AF1615" s="136">
        <v>87</v>
      </c>
      <c r="AG1615" s="136">
        <f>SUM(AE1615+AF1615)</f>
        <v>761</v>
      </c>
      <c r="AH1615" s="8">
        <f>ROUND((AG1615+W1615)-MAX(0.3*(AG1615-142-458),0),0)</f>
        <v>913</v>
      </c>
      <c r="AI1615" s="8">
        <v>3085</v>
      </c>
      <c r="AJ1615" s="197">
        <v>16</v>
      </c>
      <c r="AK1615" s="136">
        <v>1</v>
      </c>
      <c r="AL1615" s="136">
        <v>98</v>
      </c>
      <c r="AM1615" s="136">
        <v>51</v>
      </c>
      <c r="AN1615" s="3">
        <f>ROUND(AL1615/(AL1615+AM1615),2)</f>
        <v>0.66</v>
      </c>
      <c r="AO1615" s="136">
        <v>30</v>
      </c>
      <c r="AP1615" s="136">
        <v>32</v>
      </c>
      <c r="AQ1615" s="3">
        <f>ROUND(AO1615/(AO1615+AP1615),2)</f>
        <v>0.48</v>
      </c>
      <c r="AR1615" s="168">
        <v>7.6499999999999999E-2</v>
      </c>
      <c r="AS1615" s="168">
        <v>0.34</v>
      </c>
      <c r="AT1615" s="168">
        <v>0.4</v>
      </c>
      <c r="AU1615" s="149">
        <v>0.45</v>
      </c>
      <c r="AV1615" s="136">
        <v>464</v>
      </c>
      <c r="AW1615" s="136">
        <v>3094</v>
      </c>
      <c r="AX1615" s="136">
        <v>5112</v>
      </c>
      <c r="AY1615" s="136">
        <v>5751</v>
      </c>
      <c r="AZ1615" s="151">
        <v>7.6499999999999999E-2</v>
      </c>
      <c r="BA1615" s="151">
        <v>0.1598</v>
      </c>
      <c r="BB1615" s="151">
        <v>0.21060000000000001</v>
      </c>
      <c r="BC1615" s="151">
        <v>0.21060000000000001</v>
      </c>
      <c r="BD1615" s="138">
        <v>0.3</v>
      </c>
      <c r="BE1615" s="138"/>
      <c r="BF1615" s="138"/>
      <c r="BG1615" s="136">
        <v>1</v>
      </c>
      <c r="BH1615" s="6">
        <v>7.25</v>
      </c>
      <c r="BI1615" s="6">
        <v>7.25</v>
      </c>
      <c r="BJ1615" s="136">
        <v>690258</v>
      </c>
      <c r="BK1615" s="136">
        <v>130469</v>
      </c>
      <c r="BL1615" s="136">
        <v>2904</v>
      </c>
      <c r="BM1615" s="136">
        <v>556885</v>
      </c>
      <c r="BN1615" s="238">
        <v>5421241</v>
      </c>
      <c r="BO1615" s="136">
        <v>512603</v>
      </c>
      <c r="BP1615" s="136">
        <v>974324.30660000001</v>
      </c>
      <c r="BQ1615" s="136">
        <v>151185.83689999999</v>
      </c>
      <c r="BR1615" s="136">
        <v>1823475.9679</v>
      </c>
      <c r="BS1615" s="136">
        <v>416685.51530000003</v>
      </c>
      <c r="BT1615" s="136">
        <v>49502.434000000001</v>
      </c>
      <c r="BU1615" s="136">
        <v>614752.48710000003</v>
      </c>
    </row>
    <row r="1616" spans="1:73">
      <c r="A1616" s="4" t="s">
        <v>104</v>
      </c>
      <c r="B1616" s="137">
        <v>34</v>
      </c>
      <c r="C1616" s="137">
        <v>2011</v>
      </c>
      <c r="D1616" s="192">
        <v>9651025</v>
      </c>
      <c r="E1616" s="141">
        <v>4157543</v>
      </c>
      <c r="F1616" s="141">
        <v>475529</v>
      </c>
      <c r="G1616" s="191">
        <v>10.3</v>
      </c>
      <c r="H1616" s="211">
        <v>30.19361</v>
      </c>
      <c r="I1616" s="211">
        <v>19.375070000000001</v>
      </c>
      <c r="J1616" s="211">
        <v>5.656447</v>
      </c>
      <c r="K1616" s="145">
        <v>429793</v>
      </c>
      <c r="L1616" s="198">
        <v>149</v>
      </c>
      <c r="M1616" s="199">
        <v>6.1</v>
      </c>
      <c r="N1616" s="140">
        <v>352009519</v>
      </c>
      <c r="O1616" s="145">
        <v>110020</v>
      </c>
      <c r="P1616" s="145">
        <v>43923</v>
      </c>
      <c r="Q1616" s="145">
        <v>22893</v>
      </c>
      <c r="R1616" s="145">
        <v>1590069</v>
      </c>
      <c r="S1616" s="145">
        <v>734482</v>
      </c>
      <c r="T1616" s="145">
        <v>236</v>
      </c>
      <c r="U1616" s="145">
        <v>272</v>
      </c>
      <c r="V1616" s="145">
        <v>297</v>
      </c>
      <c r="W1616" s="145">
        <v>200</v>
      </c>
      <c r="X1616" s="145">
        <v>367</v>
      </c>
      <c r="Y1616" s="145">
        <v>526</v>
      </c>
      <c r="Z1616" s="145">
        <v>668</v>
      </c>
      <c r="AA1616" s="136">
        <f>ROUND((T1616+X1616)-MAX(0.3*(T1616-142-458),0),0)</f>
        <v>603</v>
      </c>
      <c r="AB1616" s="136">
        <f>ROUND((U1616+Y1616)-MAX(0.3*(U1616-142-458),0),0)</f>
        <v>798</v>
      </c>
      <c r="AC1616" s="136">
        <f>ROUND((V1616+Z1616)-MAX(0.3*(V1616-153-458),0),0)</f>
        <v>965</v>
      </c>
      <c r="AD1616" s="203">
        <v>16307.666666666666</v>
      </c>
      <c r="AE1616" s="8">
        <v>674</v>
      </c>
      <c r="AF1616" s="136">
        <v>0</v>
      </c>
      <c r="AG1616" s="136">
        <f>SUM(AE1616+AF1616)</f>
        <v>674</v>
      </c>
      <c r="AH1616" s="8">
        <f>ROUND((AG1616+W1616)-MAX(0.3*(AG1616-142-458),0),0)</f>
        <v>852</v>
      </c>
      <c r="AI1616" s="8">
        <v>1459</v>
      </c>
      <c r="AJ1616" s="197">
        <v>15.4</v>
      </c>
      <c r="AK1616" s="136">
        <v>1</v>
      </c>
      <c r="AL1616" s="136">
        <v>51</v>
      </c>
      <c r="AM1616" s="136">
        <v>67</v>
      </c>
      <c r="AN1616" s="3">
        <f>ROUND(AL1616/(AL1616+AM1616),2)</f>
        <v>0.43</v>
      </c>
      <c r="AO1616" s="136">
        <v>19</v>
      </c>
      <c r="AP1616" s="136">
        <v>31</v>
      </c>
      <c r="AQ1616" s="3">
        <f>ROUND(AO1616/(AO1616+AP1616),2)</f>
        <v>0.38</v>
      </c>
      <c r="AR1616" s="168">
        <v>7.6499999999999999E-2</v>
      </c>
      <c r="AS1616" s="168">
        <v>0.34</v>
      </c>
      <c r="AT1616" s="168">
        <v>0.4</v>
      </c>
      <c r="AU1616" s="149">
        <v>0.45</v>
      </c>
      <c r="AV1616" s="136">
        <v>464</v>
      </c>
      <c r="AW1616" s="136">
        <v>3094</v>
      </c>
      <c r="AX1616" s="136">
        <v>5112</v>
      </c>
      <c r="AY1616" s="136">
        <v>5751</v>
      </c>
      <c r="AZ1616" s="151">
        <v>7.6499999999999999E-2</v>
      </c>
      <c r="BA1616" s="151">
        <v>0.1598</v>
      </c>
      <c r="BB1616" s="151">
        <v>0.21060000000000001</v>
      </c>
      <c r="BC1616" s="151">
        <v>0.21060000000000001</v>
      </c>
      <c r="BD1616" s="138">
        <v>0.05</v>
      </c>
      <c r="BE1616" s="138"/>
      <c r="BF1616" s="138"/>
      <c r="BG1616" s="136">
        <v>1</v>
      </c>
      <c r="BH1616" s="6">
        <v>7.25</v>
      </c>
      <c r="BI1616" s="6">
        <v>7.25</v>
      </c>
      <c r="BJ1616" s="136">
        <v>224780</v>
      </c>
      <c r="BK1616" s="136">
        <v>20182</v>
      </c>
      <c r="BL1616" s="136">
        <v>1751</v>
      </c>
      <c r="BM1616" s="136">
        <v>202847</v>
      </c>
      <c r="BN1616" s="238">
        <v>1900841</v>
      </c>
      <c r="BO1616" s="136">
        <v>266478</v>
      </c>
      <c r="BP1616" s="136">
        <v>544299.3848</v>
      </c>
      <c r="BQ1616" s="136">
        <v>68844.273000000001</v>
      </c>
      <c r="BR1616" s="136">
        <v>948653.48199999996</v>
      </c>
      <c r="BS1616" s="136">
        <v>279286.0932</v>
      </c>
      <c r="BT1616" s="136">
        <v>24162.706699999999</v>
      </c>
      <c r="BU1616" s="136">
        <v>382095.4093</v>
      </c>
    </row>
    <row r="1617" spans="1:73">
      <c r="A1617" s="4" t="s">
        <v>105</v>
      </c>
      <c r="B1617" s="137">
        <v>35</v>
      </c>
      <c r="C1617" s="137">
        <v>2011</v>
      </c>
      <c r="D1617" s="192">
        <v>685326</v>
      </c>
      <c r="E1617" s="141">
        <v>375153</v>
      </c>
      <c r="F1617" s="141">
        <v>13481</v>
      </c>
      <c r="G1617" s="191">
        <v>3.5</v>
      </c>
      <c r="H1617" s="211">
        <v>18.334199999999999</v>
      </c>
      <c r="I1617" s="211">
        <v>10.65061</v>
      </c>
      <c r="J1617" s="211">
        <v>3.6139230000000002</v>
      </c>
      <c r="K1617" s="145">
        <v>40508</v>
      </c>
      <c r="L1617" s="198">
        <v>5</v>
      </c>
      <c r="M1617" s="199">
        <v>3.2</v>
      </c>
      <c r="N1617" s="140">
        <v>33306563</v>
      </c>
      <c r="O1617" s="145">
        <v>158424</v>
      </c>
      <c r="P1617" s="145">
        <v>4642</v>
      </c>
      <c r="Q1617" s="145">
        <v>1828</v>
      </c>
      <c r="R1617" s="145">
        <v>60902</v>
      </c>
      <c r="S1617" s="145">
        <v>27893</v>
      </c>
      <c r="T1617" s="145">
        <v>328</v>
      </c>
      <c r="U1617" s="145">
        <v>427</v>
      </c>
      <c r="V1617" s="145">
        <v>523</v>
      </c>
      <c r="W1617" s="145">
        <v>200</v>
      </c>
      <c r="X1617" s="145">
        <v>367</v>
      </c>
      <c r="Y1617" s="145">
        <v>526</v>
      </c>
      <c r="Z1617" s="145">
        <v>668</v>
      </c>
      <c r="AA1617" s="136">
        <f>ROUND((T1617+X1617)-MAX(0.3*(T1617-142-458),0),0)</f>
        <v>695</v>
      </c>
      <c r="AB1617" s="136">
        <f>ROUND((U1617+Y1617)-MAX(0.3*(U1617-142-458),0),0)</f>
        <v>953</v>
      </c>
      <c r="AC1617" s="136">
        <f>ROUND((V1617+Z1617)-MAX(0.3*(V1617-153-458),0),0)</f>
        <v>1191</v>
      </c>
      <c r="AD1617" s="203">
        <v>693.83333333333337</v>
      </c>
      <c r="AE1617" s="8">
        <v>674</v>
      </c>
      <c r="AF1617" s="136">
        <v>0</v>
      </c>
      <c r="AG1617" s="136">
        <f>SUM(AE1617+AF1617)</f>
        <v>674</v>
      </c>
      <c r="AH1617" s="8">
        <f>ROUND((AG1617+W1617)-MAX(0.3*(AG1617-142-458),0),0)</f>
        <v>852</v>
      </c>
      <c r="AI1617" s="8">
        <v>67</v>
      </c>
      <c r="AJ1617" s="197">
        <v>9.9</v>
      </c>
      <c r="AK1617" s="136">
        <v>0</v>
      </c>
      <c r="AL1617" s="136">
        <v>25</v>
      </c>
      <c r="AM1617" s="136">
        <v>69</v>
      </c>
      <c r="AN1617" s="3">
        <f>ROUND(AL1617/(AL1617+AM1617),2)</f>
        <v>0.27</v>
      </c>
      <c r="AO1617" s="136">
        <v>12</v>
      </c>
      <c r="AP1617" s="136">
        <v>35</v>
      </c>
      <c r="AQ1617" s="3">
        <f>ROUND(AO1617/(AO1617+AP1617),2)</f>
        <v>0.26</v>
      </c>
      <c r="AR1617" s="168">
        <v>7.6499999999999999E-2</v>
      </c>
      <c r="AS1617" s="168">
        <v>0.34</v>
      </c>
      <c r="AT1617" s="168">
        <v>0.4</v>
      </c>
      <c r="AU1617" s="149">
        <v>0.45</v>
      </c>
      <c r="AV1617" s="136">
        <v>464</v>
      </c>
      <c r="AW1617" s="136">
        <v>3094</v>
      </c>
      <c r="AX1617" s="136">
        <v>5112</v>
      </c>
      <c r="AY1617" s="136">
        <v>5751</v>
      </c>
      <c r="AZ1617" s="151">
        <v>7.6499999999999999E-2</v>
      </c>
      <c r="BA1617" s="151">
        <v>0.1598</v>
      </c>
      <c r="BB1617" s="151">
        <v>0.21060000000000001</v>
      </c>
      <c r="BC1617" s="151">
        <v>0.21060000000000001</v>
      </c>
      <c r="BD1617" s="138">
        <v>0</v>
      </c>
      <c r="BE1617" s="138"/>
      <c r="BF1617" s="138"/>
      <c r="BG1617" s="136">
        <v>0</v>
      </c>
      <c r="BH1617" s="6">
        <v>7.25</v>
      </c>
      <c r="BI1617" s="6">
        <v>7.25</v>
      </c>
      <c r="BJ1617" s="136">
        <v>8361</v>
      </c>
      <c r="BK1617" s="136">
        <v>734</v>
      </c>
      <c r="BL1617" s="136">
        <v>56</v>
      </c>
      <c r="BM1617" s="136">
        <v>7571</v>
      </c>
      <c r="BN1617" s="238">
        <v>88751</v>
      </c>
      <c r="BO1617" s="136">
        <v>14068</v>
      </c>
      <c r="BP1617" s="136">
        <v>22372.710899999998</v>
      </c>
      <c r="BQ1617" s="136">
        <v>5812.6684999999998</v>
      </c>
      <c r="BR1617" s="136">
        <v>83483.758799999996</v>
      </c>
      <c r="BS1617" s="136">
        <v>10654.3338</v>
      </c>
      <c r="BT1617" s="136">
        <v>1707.9835</v>
      </c>
      <c r="BU1617" s="136">
        <v>21953.973399999999</v>
      </c>
    </row>
    <row r="1618" spans="1:73">
      <c r="A1618" s="4" t="s">
        <v>106</v>
      </c>
      <c r="B1618" s="137">
        <v>36</v>
      </c>
      <c r="C1618" s="137">
        <v>2011</v>
      </c>
      <c r="D1618" s="192">
        <v>11545442</v>
      </c>
      <c r="E1618" s="141">
        <v>5261238</v>
      </c>
      <c r="F1618" s="141">
        <v>510231</v>
      </c>
      <c r="G1618" s="191">
        <v>8.8000000000000007</v>
      </c>
      <c r="H1618" s="211">
        <v>26.254449999999999</v>
      </c>
      <c r="I1618" s="211">
        <v>15.033250000000001</v>
      </c>
      <c r="J1618" s="211">
        <v>6.16913</v>
      </c>
      <c r="K1618" s="145">
        <v>519082</v>
      </c>
      <c r="L1618" s="198">
        <v>149</v>
      </c>
      <c r="M1618" s="199">
        <v>5.3</v>
      </c>
      <c r="N1618" s="140">
        <v>448119917</v>
      </c>
      <c r="O1618" s="145">
        <v>2247326</v>
      </c>
      <c r="P1618" s="145">
        <v>225452</v>
      </c>
      <c r="Q1618" s="145">
        <v>99471</v>
      </c>
      <c r="R1618" s="145">
        <v>1779237</v>
      </c>
      <c r="S1618" s="145">
        <v>847377</v>
      </c>
      <c r="T1618" s="145">
        <v>355</v>
      </c>
      <c r="U1618" s="145">
        <v>434</v>
      </c>
      <c r="V1618" s="145">
        <v>536</v>
      </c>
      <c r="W1618" s="145">
        <v>200</v>
      </c>
      <c r="X1618" s="145">
        <v>367</v>
      </c>
      <c r="Y1618" s="145">
        <v>526</v>
      </c>
      <c r="Z1618" s="145">
        <v>668</v>
      </c>
      <c r="AA1618" s="136">
        <f>ROUND((T1618+X1618)-MAX(0.3*(T1618-142-458),0),0)</f>
        <v>722</v>
      </c>
      <c r="AB1618" s="136">
        <f>ROUND((U1618+Y1618)-MAX(0.3*(U1618-142-458),0),0)</f>
        <v>960</v>
      </c>
      <c r="AC1618" s="136">
        <f>ROUND((V1618+Z1618)-MAX(0.3*(V1618-153-458),0),0)</f>
        <v>1204</v>
      </c>
      <c r="AD1618" s="203">
        <v>46531.833333333336</v>
      </c>
      <c r="AE1618" s="8">
        <v>674</v>
      </c>
      <c r="AF1618" s="136">
        <v>0</v>
      </c>
      <c r="AG1618" s="136">
        <f>SUM(AE1618+AF1618)</f>
        <v>674</v>
      </c>
      <c r="AH1618" s="8">
        <f>ROUND((AG1618+W1618)-MAX(0.3*(AG1618-142-458),0),0)</f>
        <v>852</v>
      </c>
      <c r="AI1618" s="8">
        <v>1708</v>
      </c>
      <c r="AJ1618" s="197">
        <v>15.1</v>
      </c>
      <c r="AK1618" s="136">
        <v>0</v>
      </c>
      <c r="AL1618" s="136">
        <v>40</v>
      </c>
      <c r="AM1618" s="136">
        <v>59</v>
      </c>
      <c r="AN1618" s="3">
        <f>ROUND(AL1618/(AL1618+AM1618),2)</f>
        <v>0.4</v>
      </c>
      <c r="AO1618" s="136">
        <v>10</v>
      </c>
      <c r="AP1618" s="136">
        <v>23</v>
      </c>
      <c r="AQ1618" s="3">
        <f>ROUND(AO1618/(AO1618+AP1618),2)</f>
        <v>0.3</v>
      </c>
      <c r="AR1618" s="168">
        <v>7.6499999999999999E-2</v>
      </c>
      <c r="AS1618" s="168">
        <v>0.34</v>
      </c>
      <c r="AT1618" s="168">
        <v>0.4</v>
      </c>
      <c r="AU1618" s="149">
        <v>0.45</v>
      </c>
      <c r="AV1618" s="136">
        <v>464</v>
      </c>
      <c r="AW1618" s="136">
        <v>3094</v>
      </c>
      <c r="AX1618" s="136">
        <v>5112</v>
      </c>
      <c r="AY1618" s="136">
        <v>5751</v>
      </c>
      <c r="AZ1618" s="151">
        <v>7.6499999999999999E-2</v>
      </c>
      <c r="BA1618" s="151">
        <v>0.1598</v>
      </c>
      <c r="BB1618" s="151">
        <v>0.21060000000000001</v>
      </c>
      <c r="BC1618" s="151">
        <v>0.21060000000000001</v>
      </c>
      <c r="BD1618" s="138">
        <v>0</v>
      </c>
      <c r="BE1618" s="138"/>
      <c r="BF1618" s="138"/>
      <c r="BG1618" s="136">
        <v>0</v>
      </c>
      <c r="BH1618" s="6">
        <v>7.25</v>
      </c>
      <c r="BI1618" s="6">
        <v>7.4</v>
      </c>
      <c r="BJ1618" s="136">
        <v>294920</v>
      </c>
      <c r="BK1618" s="136">
        <v>14694</v>
      </c>
      <c r="BL1618" s="136">
        <v>1767</v>
      </c>
      <c r="BM1618" s="136">
        <v>278459</v>
      </c>
      <c r="BN1618" s="238">
        <v>2526533</v>
      </c>
      <c r="BO1618" s="136">
        <v>281306</v>
      </c>
      <c r="BP1618" s="136">
        <v>546117.42290000001</v>
      </c>
      <c r="BQ1618" s="136">
        <v>76555.511199999994</v>
      </c>
      <c r="BR1618" s="136">
        <v>1133771.7847</v>
      </c>
      <c r="BS1618" s="136">
        <v>272819.26280000003</v>
      </c>
      <c r="BT1618" s="136">
        <v>23786.446499999998</v>
      </c>
      <c r="BU1618" s="136">
        <v>396715.21039999998</v>
      </c>
    </row>
    <row r="1619" spans="1:73">
      <c r="A1619" s="4" t="s">
        <v>107</v>
      </c>
      <c r="B1619" s="137">
        <v>37</v>
      </c>
      <c r="C1619" s="137">
        <v>2011</v>
      </c>
      <c r="D1619" s="192">
        <v>3786626</v>
      </c>
      <c r="E1619" s="141">
        <v>1668418</v>
      </c>
      <c r="F1619" s="141">
        <v>104248</v>
      </c>
      <c r="G1619" s="191">
        <v>5.9</v>
      </c>
      <c r="H1619" s="211">
        <v>25.89883</v>
      </c>
      <c r="I1619" s="211">
        <v>12.44868</v>
      </c>
      <c r="J1619" s="211">
        <v>6.5432059999999996</v>
      </c>
      <c r="K1619" s="145">
        <v>165424</v>
      </c>
      <c r="L1619" s="198">
        <v>41</v>
      </c>
      <c r="M1619" s="199">
        <v>4.2</v>
      </c>
      <c r="N1619" s="140">
        <v>145616058</v>
      </c>
      <c r="O1619" s="145">
        <v>317939</v>
      </c>
      <c r="P1619" s="145">
        <v>20217</v>
      </c>
      <c r="Q1619" s="145">
        <v>8956</v>
      </c>
      <c r="R1619" s="145">
        <v>614704</v>
      </c>
      <c r="S1619" s="145">
        <v>272189</v>
      </c>
      <c r="T1619" s="145">
        <v>225</v>
      </c>
      <c r="U1619" s="145">
        <v>292</v>
      </c>
      <c r="V1619" s="145">
        <v>361</v>
      </c>
      <c r="W1619" s="145">
        <v>200</v>
      </c>
      <c r="X1619" s="145">
        <v>367</v>
      </c>
      <c r="Y1619" s="145">
        <v>526</v>
      </c>
      <c r="Z1619" s="145">
        <v>668</v>
      </c>
      <c r="AA1619" s="136">
        <f>ROUND((T1619+X1619)-MAX(0.3*(T1619-142-458),0),0)</f>
        <v>592</v>
      </c>
      <c r="AB1619" s="136">
        <f>ROUND((U1619+Y1619)-MAX(0.3*(U1619-142-458),0),0)</f>
        <v>818</v>
      </c>
      <c r="AC1619" s="136">
        <f>ROUND((V1619+Z1619)-MAX(0.3*(V1619-153-458),0),0)</f>
        <v>1029</v>
      </c>
      <c r="AD1619" s="203">
        <v>5196.416666666667</v>
      </c>
      <c r="AE1619" s="8">
        <v>674</v>
      </c>
      <c r="AF1619" s="136">
        <v>42</v>
      </c>
      <c r="AG1619" s="136">
        <f>SUM(AE1619+AF1619)</f>
        <v>716</v>
      </c>
      <c r="AH1619" s="8">
        <f>ROUND((AG1619+W1619)-MAX(0.3*(AG1619-142-458),0),0)</f>
        <v>881</v>
      </c>
      <c r="AI1619" s="8">
        <v>522</v>
      </c>
      <c r="AJ1619" s="197">
        <v>13.9</v>
      </c>
      <c r="AK1619" s="136">
        <v>0</v>
      </c>
      <c r="AL1619" s="136">
        <v>31</v>
      </c>
      <c r="AM1619" s="136">
        <v>70</v>
      </c>
      <c r="AN1619" s="3">
        <f>ROUND(AL1619/(AL1619+AM1619),2)</f>
        <v>0.31</v>
      </c>
      <c r="AO1619" s="136">
        <v>16</v>
      </c>
      <c r="AP1619" s="136">
        <v>32</v>
      </c>
      <c r="AQ1619" s="3">
        <f>ROUND(AO1619/(AO1619+AP1619),2)</f>
        <v>0.33</v>
      </c>
      <c r="AR1619" s="168">
        <v>7.6499999999999999E-2</v>
      </c>
      <c r="AS1619" s="168">
        <v>0.34</v>
      </c>
      <c r="AT1619" s="168">
        <v>0.4</v>
      </c>
      <c r="AU1619" s="149">
        <v>0.45</v>
      </c>
      <c r="AV1619" s="136">
        <v>464</v>
      </c>
      <c r="AW1619" s="136">
        <v>3094</v>
      </c>
      <c r="AX1619" s="136">
        <v>5112</v>
      </c>
      <c r="AY1619" s="136">
        <v>5751</v>
      </c>
      <c r="AZ1619" s="151">
        <v>7.6499999999999999E-2</v>
      </c>
      <c r="BA1619" s="151">
        <v>0.1598</v>
      </c>
      <c r="BB1619" s="151">
        <v>0.21060000000000001</v>
      </c>
      <c r="BC1619" s="151">
        <v>0.21060000000000001</v>
      </c>
      <c r="BD1619" s="138">
        <v>0.05</v>
      </c>
      <c r="BE1619" s="138"/>
      <c r="BF1619" s="138"/>
      <c r="BG1619" s="136">
        <v>1</v>
      </c>
      <c r="BH1619" s="6">
        <v>7.25</v>
      </c>
      <c r="BI1619" s="6">
        <v>7.25</v>
      </c>
      <c r="BJ1619" s="136">
        <v>95510</v>
      </c>
      <c r="BK1619" s="136">
        <v>6494</v>
      </c>
      <c r="BL1619" s="136">
        <v>654</v>
      </c>
      <c r="BM1619" s="136">
        <v>88362</v>
      </c>
      <c r="BN1619" s="238"/>
      <c r="BO1619" s="136">
        <v>126944</v>
      </c>
      <c r="BP1619" s="136">
        <v>252501.94270000001</v>
      </c>
      <c r="BQ1619" s="136">
        <v>40752.256500000003</v>
      </c>
      <c r="BR1619" s="136">
        <v>452425.98590000003</v>
      </c>
      <c r="BS1619" s="136">
        <v>153343.28150000001</v>
      </c>
      <c r="BT1619" s="136">
        <v>18904.1024</v>
      </c>
      <c r="BU1619" s="136">
        <v>224431.2597</v>
      </c>
    </row>
    <row r="1620" spans="1:73">
      <c r="A1620" s="4" t="s">
        <v>108</v>
      </c>
      <c r="B1620" s="137">
        <v>38</v>
      </c>
      <c r="C1620" s="137">
        <v>2011</v>
      </c>
      <c r="D1620" s="192">
        <v>3868509</v>
      </c>
      <c r="E1620" s="141">
        <v>1804320</v>
      </c>
      <c r="F1620" s="141">
        <v>189569</v>
      </c>
      <c r="G1620" s="191">
        <v>9.5</v>
      </c>
      <c r="H1620" s="211">
        <v>28.24091</v>
      </c>
      <c r="I1620" s="211">
        <v>14.267749999999999</v>
      </c>
      <c r="J1620" s="211">
        <v>5.7089460000000001</v>
      </c>
      <c r="K1620" s="145">
        <v>199488</v>
      </c>
      <c r="L1620" s="198">
        <v>33</v>
      </c>
      <c r="M1620" s="199">
        <v>3.6</v>
      </c>
      <c r="N1620" s="140">
        <v>144632521</v>
      </c>
      <c r="O1620" s="145">
        <v>622238</v>
      </c>
      <c r="P1620" s="145">
        <v>80343</v>
      </c>
      <c r="Q1620" s="145">
        <v>30617</v>
      </c>
      <c r="R1620" s="145">
        <v>772756</v>
      </c>
      <c r="S1620" s="145">
        <v>419693</v>
      </c>
      <c r="T1620" s="145">
        <v>432</v>
      </c>
      <c r="U1620" s="145">
        <v>506</v>
      </c>
      <c r="V1620" s="145">
        <v>621</v>
      </c>
      <c r="W1620" s="145">
        <v>200</v>
      </c>
      <c r="X1620" s="145">
        <v>367</v>
      </c>
      <c r="Y1620" s="145">
        <v>526</v>
      </c>
      <c r="Z1620" s="145">
        <v>668</v>
      </c>
      <c r="AA1620" s="136">
        <f>ROUND((T1620+X1620)-MAX(0.3*(T1620-142-458),0),0)</f>
        <v>799</v>
      </c>
      <c r="AB1620" s="136">
        <f>ROUND((U1620+Y1620)-MAX(0.3*(U1620-142-458),0),0)</f>
        <v>1032</v>
      </c>
      <c r="AC1620" s="136">
        <f>ROUND((V1620+Z1620)-MAX(0.3*(V1620-153-458),0),0)</f>
        <v>1286</v>
      </c>
      <c r="AD1620" s="203">
        <v>8072.833333333333</v>
      </c>
      <c r="AE1620" s="8">
        <v>674</v>
      </c>
      <c r="AF1620" s="136">
        <v>0</v>
      </c>
      <c r="AG1620" s="136">
        <f>SUM(AE1620+AF1620)</f>
        <v>674</v>
      </c>
      <c r="AH1620" s="8">
        <f>ROUND((AG1620+W1620)-MAX(0.3*(AG1620-142-458),0),0)</f>
        <v>852</v>
      </c>
      <c r="AI1620" s="8">
        <v>553</v>
      </c>
      <c r="AJ1620" s="197">
        <v>14.4</v>
      </c>
      <c r="AK1620" s="136">
        <v>1</v>
      </c>
      <c r="AL1620" s="136">
        <v>30</v>
      </c>
      <c r="AM1620" s="136">
        <v>30</v>
      </c>
      <c r="AN1620" s="3">
        <f>ROUND(AL1620/(AL1620+AM1620),2)</f>
        <v>0.5</v>
      </c>
      <c r="AO1620" s="136">
        <v>16</v>
      </c>
      <c r="AP1620" s="136">
        <v>14</v>
      </c>
      <c r="AQ1620" s="3">
        <f>ROUND(AO1620/(AO1620+AP1620),2)</f>
        <v>0.53</v>
      </c>
      <c r="AR1620" s="168">
        <v>7.6499999999999999E-2</v>
      </c>
      <c r="AS1620" s="168">
        <v>0.34</v>
      </c>
      <c r="AT1620" s="168">
        <v>0.4</v>
      </c>
      <c r="AU1620" s="149">
        <v>0.45</v>
      </c>
      <c r="AV1620" s="136">
        <v>464</v>
      </c>
      <c r="AW1620" s="136">
        <v>3094</v>
      </c>
      <c r="AX1620" s="136">
        <v>5112</v>
      </c>
      <c r="AY1620" s="136">
        <v>5751</v>
      </c>
      <c r="AZ1620" s="151">
        <v>7.6499999999999999E-2</v>
      </c>
      <c r="BA1620" s="151">
        <v>0.1598</v>
      </c>
      <c r="BB1620" s="151">
        <v>0.21060000000000001</v>
      </c>
      <c r="BC1620" s="151">
        <v>0.21060000000000001</v>
      </c>
      <c r="BD1620" s="138">
        <v>0.06</v>
      </c>
      <c r="BE1620" s="138"/>
      <c r="BF1620" s="138"/>
      <c r="BG1620" s="136">
        <v>1</v>
      </c>
      <c r="BH1620" s="6">
        <v>7.25</v>
      </c>
      <c r="BI1620" s="6">
        <v>8.5</v>
      </c>
      <c r="BJ1620" s="136">
        <v>77980</v>
      </c>
      <c r="BK1620" s="136">
        <v>8796</v>
      </c>
      <c r="BL1620" s="136">
        <v>622</v>
      </c>
      <c r="BM1620" s="136">
        <v>68562</v>
      </c>
      <c r="BN1620" s="238">
        <v>748916</v>
      </c>
      <c r="BO1620" s="136">
        <v>111534</v>
      </c>
      <c r="BP1620" s="136">
        <v>180308.80869999999</v>
      </c>
      <c r="BQ1620" s="136">
        <v>24355.123</v>
      </c>
      <c r="BR1620" s="136">
        <v>312828.23920000001</v>
      </c>
      <c r="BS1620" s="136">
        <v>91890.850999999995</v>
      </c>
      <c r="BT1620" s="136">
        <v>11945.3796</v>
      </c>
      <c r="BU1620" s="136">
        <v>139961.8842</v>
      </c>
    </row>
    <row r="1621" spans="1:73">
      <c r="A1621" s="4" t="s">
        <v>109</v>
      </c>
      <c r="B1621" s="137">
        <v>39</v>
      </c>
      <c r="C1621" s="137">
        <v>2011</v>
      </c>
      <c r="D1621" s="192">
        <v>12745202</v>
      </c>
      <c r="E1621" s="141">
        <v>5888745</v>
      </c>
      <c r="F1621" s="141">
        <v>506761</v>
      </c>
      <c r="G1621" s="191">
        <v>7.9</v>
      </c>
      <c r="H1621" s="211">
        <v>23.587789999999998</v>
      </c>
      <c r="I1621" s="211">
        <v>13.582380000000001</v>
      </c>
      <c r="J1621" s="211">
        <v>4.4904400000000004</v>
      </c>
      <c r="K1621" s="145">
        <v>609952</v>
      </c>
      <c r="L1621" s="198">
        <v>153</v>
      </c>
      <c r="M1621" s="199">
        <v>5.4</v>
      </c>
      <c r="N1621" s="140">
        <v>561012102</v>
      </c>
      <c r="O1621" s="145">
        <v>423392</v>
      </c>
      <c r="P1621" s="145">
        <v>145977</v>
      </c>
      <c r="Q1621" s="145">
        <v>59927</v>
      </c>
      <c r="R1621" s="145">
        <v>1718211</v>
      </c>
      <c r="S1621" s="145">
        <v>815765</v>
      </c>
      <c r="T1621" s="145">
        <v>316</v>
      </c>
      <c r="U1621" s="145">
        <v>403</v>
      </c>
      <c r="V1621" s="145">
        <v>497</v>
      </c>
      <c r="W1621" s="145">
        <v>200</v>
      </c>
      <c r="X1621" s="145">
        <v>367</v>
      </c>
      <c r="Y1621" s="145">
        <v>526</v>
      </c>
      <c r="Z1621" s="145">
        <v>668</v>
      </c>
      <c r="AA1621" s="136">
        <f>ROUND((T1621+X1621)-MAX(0.3*(T1621-142-458),0),0)</f>
        <v>683</v>
      </c>
      <c r="AB1621" s="136">
        <f>ROUND((U1621+Y1621)-MAX(0.3*(U1621-142-458),0),0)</f>
        <v>929</v>
      </c>
      <c r="AC1621" s="136">
        <f>ROUND((V1621+Z1621)-MAX(0.3*(V1621-153-458),0),0)</f>
        <v>1165</v>
      </c>
      <c r="AD1621" s="203">
        <v>21987.166666666668</v>
      </c>
      <c r="AE1621" s="8">
        <v>674</v>
      </c>
      <c r="AF1621" s="136">
        <v>22</v>
      </c>
      <c r="AG1621" s="136">
        <f>SUM(AE1621+AF1621)</f>
        <v>696</v>
      </c>
      <c r="AH1621" s="8">
        <f>ROUND((AG1621+W1621)-MAX(0.3*(AG1621-142-458),0),0)</f>
        <v>867</v>
      </c>
      <c r="AI1621" s="8">
        <v>1604</v>
      </c>
      <c r="AJ1621" s="197">
        <v>12.6</v>
      </c>
      <c r="AK1621" s="136">
        <v>0</v>
      </c>
      <c r="AL1621" s="136">
        <v>91</v>
      </c>
      <c r="AM1621" s="136">
        <v>112</v>
      </c>
      <c r="AN1621" s="3">
        <f>ROUND(AL1621/(AL1621+AM1621),2)</f>
        <v>0.45</v>
      </c>
      <c r="AO1621" s="136">
        <v>19</v>
      </c>
      <c r="AP1621" s="136">
        <v>30</v>
      </c>
      <c r="AQ1621" s="3">
        <f>ROUND(AO1621/(AO1621+AP1621),2)</f>
        <v>0.39</v>
      </c>
      <c r="AR1621" s="168">
        <v>7.6499999999999999E-2</v>
      </c>
      <c r="AS1621" s="168">
        <v>0.34</v>
      </c>
      <c r="AT1621" s="168">
        <v>0.4</v>
      </c>
      <c r="AU1621" s="149">
        <v>0.45</v>
      </c>
      <c r="AV1621" s="136">
        <v>464</v>
      </c>
      <c r="AW1621" s="136">
        <v>3094</v>
      </c>
      <c r="AX1621" s="136">
        <v>5112</v>
      </c>
      <c r="AY1621" s="136">
        <v>5751</v>
      </c>
      <c r="AZ1621" s="151">
        <v>7.6499999999999999E-2</v>
      </c>
      <c r="BA1621" s="151">
        <v>0.1598</v>
      </c>
      <c r="BB1621" s="151">
        <v>0.21060000000000001</v>
      </c>
      <c r="BC1621" s="151">
        <v>0.21060000000000001</v>
      </c>
      <c r="BD1621" s="138">
        <v>0</v>
      </c>
      <c r="BE1621" s="138"/>
      <c r="BF1621" s="138"/>
      <c r="BG1621" s="136">
        <v>0</v>
      </c>
      <c r="BH1621" s="6">
        <v>7.25</v>
      </c>
      <c r="BI1621" s="6">
        <v>7.25</v>
      </c>
      <c r="BJ1621" s="136">
        <v>367274</v>
      </c>
      <c r="BK1621" s="136">
        <v>25258</v>
      </c>
      <c r="BL1621" s="136">
        <v>1957</v>
      </c>
      <c r="BM1621" s="136">
        <v>340059</v>
      </c>
      <c r="BN1621" s="238">
        <v>2443909</v>
      </c>
      <c r="BO1621" s="136">
        <v>257908</v>
      </c>
      <c r="BP1621" s="136">
        <v>473346.78379999998</v>
      </c>
      <c r="BQ1621" s="136">
        <v>81268.876000000004</v>
      </c>
      <c r="BR1621" s="136">
        <v>1153644.7320999999</v>
      </c>
      <c r="BS1621" s="136">
        <v>214278.80489999999</v>
      </c>
      <c r="BT1621" s="136">
        <v>22720.747899999998</v>
      </c>
      <c r="BU1621" s="136">
        <v>329570.05869999999</v>
      </c>
    </row>
    <row r="1622" spans="1:73">
      <c r="A1622" s="4" t="s">
        <v>110</v>
      </c>
      <c r="B1622" s="137">
        <v>40</v>
      </c>
      <c r="C1622" s="137">
        <v>2011</v>
      </c>
      <c r="D1622" s="192">
        <v>1051856</v>
      </c>
      <c r="E1622" s="141">
        <v>498248</v>
      </c>
      <c r="F1622" s="141">
        <v>61808</v>
      </c>
      <c r="G1622" s="191">
        <v>11</v>
      </c>
      <c r="H1622" s="211">
        <v>28.411449999999999</v>
      </c>
      <c r="I1622" s="211">
        <v>17.362819999999999</v>
      </c>
      <c r="J1622" s="211">
        <v>4.2812510000000001</v>
      </c>
      <c r="K1622" s="145">
        <v>49921</v>
      </c>
      <c r="L1622" s="198">
        <v>10</v>
      </c>
      <c r="M1622" s="199">
        <v>4.4000000000000004</v>
      </c>
      <c r="N1622" s="140">
        <v>46640595</v>
      </c>
      <c r="O1622" s="145">
        <v>15609</v>
      </c>
      <c r="P1622" s="145">
        <v>15473</v>
      </c>
      <c r="Q1622" s="145">
        <v>6547</v>
      </c>
      <c r="R1622" s="145">
        <v>160201</v>
      </c>
      <c r="S1622" s="145">
        <v>86368</v>
      </c>
      <c r="T1622" s="145">
        <v>449</v>
      </c>
      <c r="U1622" s="145">
        <v>554</v>
      </c>
      <c r="V1622" s="145">
        <v>514</v>
      </c>
      <c r="W1622" s="145">
        <v>200</v>
      </c>
      <c r="X1622" s="145">
        <v>367</v>
      </c>
      <c r="Y1622" s="145">
        <v>526</v>
      </c>
      <c r="Z1622" s="145">
        <v>668</v>
      </c>
      <c r="AA1622" s="136">
        <f>ROUND((T1622+X1622)-MAX(0.3*(T1622-142-458),0),0)</f>
        <v>816</v>
      </c>
      <c r="AB1622" s="136">
        <f>ROUND((U1622+Y1622)-MAX(0.3*(U1622-142-458),0),0)</f>
        <v>1080</v>
      </c>
      <c r="AC1622" s="136">
        <f>ROUND((V1622+Z1622)-MAX(0.3*(V1622-153-458),0),0)</f>
        <v>1182</v>
      </c>
      <c r="AD1622" s="203">
        <v>2158.3333333333335</v>
      </c>
      <c r="AE1622" s="8">
        <v>674</v>
      </c>
      <c r="AF1622" s="136">
        <v>40</v>
      </c>
      <c r="AG1622" s="136">
        <f>SUM(AE1622+AF1622)</f>
        <v>714</v>
      </c>
      <c r="AH1622" s="8">
        <f>ROUND((AG1622+W1622)-MAX(0.3*(AG1622-142-458),0),0)</f>
        <v>880</v>
      </c>
      <c r="AI1622" s="8">
        <v>139</v>
      </c>
      <c r="AJ1622" s="197">
        <v>13.4</v>
      </c>
      <c r="AK1622" s="136">
        <v>0</v>
      </c>
      <c r="AL1622" s="136">
        <v>65</v>
      </c>
      <c r="AM1622" s="136">
        <v>10</v>
      </c>
      <c r="AN1622" s="3">
        <f>ROUND(AL1622/(AL1622+AM1622),2)</f>
        <v>0.87</v>
      </c>
      <c r="AO1622" s="136">
        <v>29</v>
      </c>
      <c r="AP1622" s="136">
        <v>8</v>
      </c>
      <c r="AQ1622" s="3">
        <f>ROUND(AO1622/(AO1622+AP1622),2)</f>
        <v>0.78</v>
      </c>
      <c r="AR1622" s="168">
        <v>7.6499999999999999E-2</v>
      </c>
      <c r="AS1622" s="168">
        <v>0.34</v>
      </c>
      <c r="AT1622" s="168">
        <v>0.4</v>
      </c>
      <c r="AU1622" s="149">
        <v>0.45</v>
      </c>
      <c r="AV1622" s="136">
        <v>464</v>
      </c>
      <c r="AW1622" s="136">
        <v>3094</v>
      </c>
      <c r="AX1622" s="136">
        <v>5112</v>
      </c>
      <c r="AY1622" s="136">
        <v>5751</v>
      </c>
      <c r="AZ1622" s="151">
        <v>7.6499999999999999E-2</v>
      </c>
      <c r="BA1622" s="151">
        <v>0.1598</v>
      </c>
      <c r="BB1622" s="151">
        <v>0.21060000000000001</v>
      </c>
      <c r="BC1622" s="151">
        <v>0.21060000000000001</v>
      </c>
      <c r="BD1622" s="138">
        <v>0.25</v>
      </c>
      <c r="BE1622" s="138"/>
      <c r="BF1622" s="138"/>
      <c r="BG1622" s="136">
        <v>1</v>
      </c>
      <c r="BH1622" s="6">
        <v>7.25</v>
      </c>
      <c r="BI1622" s="6">
        <v>7.4</v>
      </c>
      <c r="BJ1622" s="136">
        <v>32114</v>
      </c>
      <c r="BK1622" s="136">
        <v>3187</v>
      </c>
      <c r="BL1622" s="136">
        <v>162</v>
      </c>
      <c r="BM1622" s="136">
        <v>28765</v>
      </c>
      <c r="BN1622" s="238">
        <v>221041</v>
      </c>
      <c r="BO1622" s="136">
        <v>24515</v>
      </c>
      <c r="BP1622" s="136">
        <v>43462.871299999999</v>
      </c>
      <c r="BQ1622" s="136">
        <v>5861.7583999999997</v>
      </c>
      <c r="BR1622" s="136">
        <v>79005.873200000002</v>
      </c>
      <c r="BS1622" s="136">
        <v>19927.391199999998</v>
      </c>
      <c r="BT1622" s="136">
        <v>1773.1458</v>
      </c>
      <c r="BU1622" s="136">
        <v>27663.909899999999</v>
      </c>
    </row>
    <row r="1623" spans="1:73">
      <c r="A1623" s="4" t="s">
        <v>111</v>
      </c>
      <c r="B1623" s="137">
        <v>41</v>
      </c>
      <c r="C1623" s="137">
        <v>2011</v>
      </c>
      <c r="D1623" s="192">
        <v>4672733</v>
      </c>
      <c r="E1623" s="141">
        <v>1945900</v>
      </c>
      <c r="F1623" s="141">
        <v>229623</v>
      </c>
      <c r="G1623" s="191">
        <v>10.6</v>
      </c>
      <c r="H1623" s="211">
        <v>26.163820000000001</v>
      </c>
      <c r="I1623" s="211">
        <v>17.27468</v>
      </c>
      <c r="J1623" s="211">
        <v>5.2164770000000003</v>
      </c>
      <c r="K1623" s="145">
        <v>171546</v>
      </c>
      <c r="L1623" s="198">
        <v>105</v>
      </c>
      <c r="M1623" s="199">
        <v>9.4</v>
      </c>
      <c r="N1623" s="140">
        <v>157952965</v>
      </c>
      <c r="O1623" s="145">
        <v>215519</v>
      </c>
      <c r="P1623" s="145">
        <v>41994</v>
      </c>
      <c r="Q1623" s="145">
        <v>17816</v>
      </c>
      <c r="R1623" s="145">
        <v>844405</v>
      </c>
      <c r="S1623" s="145">
        <v>390936</v>
      </c>
      <c r="T1623" s="145">
        <v>172</v>
      </c>
      <c r="U1623" s="145">
        <v>216</v>
      </c>
      <c r="V1623" s="145">
        <v>261</v>
      </c>
      <c r="W1623" s="145">
        <v>200</v>
      </c>
      <c r="X1623" s="145">
        <v>367</v>
      </c>
      <c r="Y1623" s="145">
        <v>526</v>
      </c>
      <c r="Z1623" s="145">
        <v>668</v>
      </c>
      <c r="AA1623" s="136">
        <f>ROUND((T1623+X1623)-MAX(0.3*(T1623-142-458),0),0)</f>
        <v>539</v>
      </c>
      <c r="AB1623" s="136">
        <f>ROUND((U1623+Y1623)-MAX(0.3*(U1623-142-458),0),0)</f>
        <v>742</v>
      </c>
      <c r="AC1623" s="136">
        <f>ROUND((V1623+Z1623)-MAX(0.3*(V1623-153-458),0),0)</f>
        <v>929</v>
      </c>
      <c r="AD1623" s="203">
        <v>7098</v>
      </c>
      <c r="AE1623" s="8">
        <v>674</v>
      </c>
      <c r="AF1623" s="136">
        <v>0</v>
      </c>
      <c r="AG1623" s="136">
        <f>SUM(AE1623+AF1623)</f>
        <v>674</v>
      </c>
      <c r="AH1623" s="8">
        <f>ROUND((AG1623+W1623)-MAX(0.3*(AG1623-142-458),0),0)</f>
        <v>852</v>
      </c>
      <c r="AI1623" s="8">
        <v>874</v>
      </c>
      <c r="AJ1623" s="197">
        <v>19</v>
      </c>
      <c r="AK1623" s="136">
        <v>0</v>
      </c>
      <c r="AL1623" s="136">
        <v>48</v>
      </c>
      <c r="AM1623" s="136">
        <v>76</v>
      </c>
      <c r="AN1623" s="3">
        <f>ROUND(AL1623/(AL1623+AM1623),2)</f>
        <v>0.39</v>
      </c>
      <c r="AO1623" s="136">
        <v>19</v>
      </c>
      <c r="AP1623" s="136">
        <v>26</v>
      </c>
      <c r="AQ1623" s="3">
        <f>ROUND(AO1623/(AO1623+AP1623),2)</f>
        <v>0.42</v>
      </c>
      <c r="AR1623" s="168">
        <v>7.6499999999999999E-2</v>
      </c>
      <c r="AS1623" s="168">
        <v>0.34</v>
      </c>
      <c r="AT1623" s="168">
        <v>0.4</v>
      </c>
      <c r="AU1623" s="149">
        <v>0.45</v>
      </c>
      <c r="AV1623" s="136">
        <v>464</v>
      </c>
      <c r="AW1623" s="136">
        <v>3094</v>
      </c>
      <c r="AX1623" s="136">
        <v>5112</v>
      </c>
      <c r="AY1623" s="136">
        <v>5751</v>
      </c>
      <c r="AZ1623" s="151">
        <v>7.6499999999999999E-2</v>
      </c>
      <c r="BA1623" s="151">
        <v>0.1598</v>
      </c>
      <c r="BB1623" s="151">
        <v>0.21060000000000001</v>
      </c>
      <c r="BC1623" s="151">
        <v>0.21060000000000001</v>
      </c>
      <c r="BD1623" s="138">
        <v>0</v>
      </c>
      <c r="BE1623" s="138"/>
      <c r="BF1623" s="138"/>
      <c r="BG1623" s="136">
        <v>0</v>
      </c>
      <c r="BH1623" s="6">
        <v>7.25</v>
      </c>
      <c r="BI1623" s="6">
        <v>7.25</v>
      </c>
      <c r="BJ1623" s="136">
        <v>114819</v>
      </c>
      <c r="BK1623" s="136">
        <v>9298</v>
      </c>
      <c r="BL1623" s="136">
        <v>1252</v>
      </c>
      <c r="BM1623" s="136">
        <v>104269</v>
      </c>
      <c r="BN1623" s="238">
        <v>978776</v>
      </c>
      <c r="BO1623" s="136">
        <v>130647</v>
      </c>
      <c r="BP1623" s="136">
        <v>297997.86320000002</v>
      </c>
      <c r="BQ1623" s="136">
        <v>31732.263500000001</v>
      </c>
      <c r="BR1623" s="136">
        <v>497669.30359999998</v>
      </c>
      <c r="BS1623" s="136">
        <v>188352.9252</v>
      </c>
      <c r="BT1623" s="136">
        <v>14853.6335</v>
      </c>
      <c r="BU1623" s="136">
        <v>261877.0226</v>
      </c>
    </row>
    <row r="1624" spans="1:73">
      <c r="A1624" s="4" t="s">
        <v>112</v>
      </c>
      <c r="B1624" s="137">
        <v>42</v>
      </c>
      <c r="C1624" s="137">
        <v>2011</v>
      </c>
      <c r="D1624" s="192">
        <v>824289</v>
      </c>
      <c r="E1624" s="141">
        <v>420054</v>
      </c>
      <c r="F1624" s="141">
        <v>20880</v>
      </c>
      <c r="G1624" s="191">
        <v>4.7</v>
      </c>
      <c r="H1624" s="211">
        <v>26.704029999999999</v>
      </c>
      <c r="I1624" s="211">
        <v>14.238300000000001</v>
      </c>
      <c r="J1624" s="211">
        <v>5.0284190000000004</v>
      </c>
      <c r="K1624" s="145">
        <v>42453</v>
      </c>
      <c r="L1624" s="200">
        <v>10</v>
      </c>
      <c r="M1624" s="199">
        <v>4.5</v>
      </c>
      <c r="N1624" s="140">
        <v>36791498</v>
      </c>
      <c r="O1624" s="145">
        <v>8750</v>
      </c>
      <c r="P1624" s="145">
        <v>6814</v>
      </c>
      <c r="Q1624" s="145">
        <v>3256</v>
      </c>
      <c r="R1624" s="145">
        <v>101817</v>
      </c>
      <c r="S1624" s="145">
        <v>43585</v>
      </c>
      <c r="T1624" s="145">
        <v>496</v>
      </c>
      <c r="U1624" s="145">
        <v>555</v>
      </c>
      <c r="V1624" s="145">
        <v>613</v>
      </c>
      <c r="W1624" s="145">
        <v>200</v>
      </c>
      <c r="X1624" s="145">
        <v>367</v>
      </c>
      <c r="Y1624" s="145">
        <v>526</v>
      </c>
      <c r="Z1624" s="145">
        <v>668</v>
      </c>
      <c r="AA1624" s="136">
        <f>ROUND((T1624+X1624)-MAX(0.3*(T1624-142-458),0),0)</f>
        <v>863</v>
      </c>
      <c r="AB1624" s="136">
        <f>ROUND((U1624+Y1624)-MAX(0.3*(U1624-142-458),0),0)</f>
        <v>1081</v>
      </c>
      <c r="AC1624" s="136">
        <f>ROUND((V1624+Z1624)-MAX(0.3*(V1624-153-458),0),0)</f>
        <v>1280</v>
      </c>
      <c r="AD1624" s="203">
        <v>2179.75</v>
      </c>
      <c r="AE1624" s="8">
        <v>674</v>
      </c>
      <c r="AF1624" s="136">
        <v>15</v>
      </c>
      <c r="AG1624" s="136">
        <f>SUM(AE1624+AF1624)</f>
        <v>689</v>
      </c>
      <c r="AH1624" s="8">
        <f>ROUND((AG1624+W1624)-MAX(0.3*(AG1624-142-458),0),0)</f>
        <v>862</v>
      </c>
      <c r="AI1624" s="8">
        <v>117</v>
      </c>
      <c r="AJ1624" s="197">
        <v>14.5</v>
      </c>
      <c r="AK1624" s="136">
        <v>0</v>
      </c>
      <c r="AL1624" s="136">
        <v>19</v>
      </c>
      <c r="AM1624" s="136">
        <v>50</v>
      </c>
      <c r="AN1624" s="3">
        <f>ROUND(AL1624/(AL1624+AM1624),2)</f>
        <v>0.28000000000000003</v>
      </c>
      <c r="AO1624" s="136">
        <v>5</v>
      </c>
      <c r="AP1624" s="136">
        <v>30</v>
      </c>
      <c r="AQ1624" s="3">
        <f>ROUND(AO1624/(AO1624+AP1624),2)</f>
        <v>0.14000000000000001</v>
      </c>
      <c r="AR1624" s="168">
        <v>7.6499999999999999E-2</v>
      </c>
      <c r="AS1624" s="168">
        <v>0.34</v>
      </c>
      <c r="AT1624" s="168">
        <v>0.4</v>
      </c>
      <c r="AU1624" s="149">
        <v>0.45</v>
      </c>
      <c r="AV1624" s="136">
        <v>464</v>
      </c>
      <c r="AW1624" s="136">
        <v>3094</v>
      </c>
      <c r="AX1624" s="136">
        <v>5112</v>
      </c>
      <c r="AY1624" s="136">
        <v>5751</v>
      </c>
      <c r="AZ1624" s="151">
        <v>7.6499999999999999E-2</v>
      </c>
      <c r="BA1624" s="151">
        <v>0.1598</v>
      </c>
      <c r="BB1624" s="151">
        <v>0.21060000000000001</v>
      </c>
      <c r="BC1624" s="151">
        <v>0.21060000000000001</v>
      </c>
      <c r="BD1624" s="138">
        <v>0</v>
      </c>
      <c r="BE1624" s="138"/>
      <c r="BF1624" s="138"/>
      <c r="BG1624" s="136">
        <v>0</v>
      </c>
      <c r="BH1624" s="6">
        <v>7.25</v>
      </c>
      <c r="BI1624" s="6">
        <v>7.25</v>
      </c>
      <c r="BJ1624" s="136">
        <v>14154</v>
      </c>
      <c r="BK1624" s="136">
        <v>1476</v>
      </c>
      <c r="BL1624" s="136">
        <v>93</v>
      </c>
      <c r="BM1624" s="136">
        <v>12585</v>
      </c>
      <c r="BN1624" s="238">
        <v>134907</v>
      </c>
      <c r="BO1624" s="136">
        <v>22583</v>
      </c>
      <c r="BP1624" s="136">
        <v>38021.318599999999</v>
      </c>
      <c r="BQ1624" s="136">
        <v>9236.2633000000005</v>
      </c>
      <c r="BR1624" s="136">
        <v>108288.98480000001</v>
      </c>
      <c r="BS1624" s="136">
        <v>17381.928199999998</v>
      </c>
      <c r="BT1624" s="136">
        <v>2327.7294999999999</v>
      </c>
      <c r="BU1624" s="136">
        <v>27253.1463</v>
      </c>
    </row>
    <row r="1625" spans="1:73">
      <c r="A1625" s="4" t="s">
        <v>113</v>
      </c>
      <c r="B1625" s="137">
        <v>43</v>
      </c>
      <c r="C1625" s="137">
        <v>2011</v>
      </c>
      <c r="D1625" s="192">
        <v>6398408</v>
      </c>
      <c r="E1625" s="141">
        <v>2844662</v>
      </c>
      <c r="F1625" s="141">
        <v>280645</v>
      </c>
      <c r="G1625" s="191">
        <v>9</v>
      </c>
      <c r="H1625" s="211">
        <v>28.236899999999999</v>
      </c>
      <c r="I1625" s="211">
        <v>16.657219999999999</v>
      </c>
      <c r="J1625" s="211">
        <v>6.8878279999999998</v>
      </c>
      <c r="K1625" s="145">
        <v>264940</v>
      </c>
      <c r="L1625" s="198">
        <v>73</v>
      </c>
      <c r="M1625" s="199">
        <v>4.7</v>
      </c>
      <c r="N1625" s="140">
        <v>239633734</v>
      </c>
      <c r="O1625" s="145">
        <v>96067</v>
      </c>
      <c r="P1625" s="145">
        <v>155281</v>
      </c>
      <c r="Q1625" s="145">
        <v>61322</v>
      </c>
      <c r="R1625" s="145">
        <v>1275790</v>
      </c>
      <c r="S1625" s="145">
        <v>611502</v>
      </c>
      <c r="T1625" s="145">
        <v>142</v>
      </c>
      <c r="U1625" s="145">
        <v>185</v>
      </c>
      <c r="V1625" s="145">
        <v>226</v>
      </c>
      <c r="W1625" s="145">
        <v>200</v>
      </c>
      <c r="X1625" s="145">
        <v>367</v>
      </c>
      <c r="Y1625" s="145">
        <v>526</v>
      </c>
      <c r="Z1625" s="145">
        <v>668</v>
      </c>
      <c r="AA1625" s="136">
        <f>ROUND((T1625+X1625)-MAX(0.3*(T1625-142-458),0),0)</f>
        <v>509</v>
      </c>
      <c r="AB1625" s="136">
        <f>ROUND((U1625+Y1625)-MAX(0.3*(U1625-142-458),0),0)</f>
        <v>711</v>
      </c>
      <c r="AC1625" s="136">
        <f>ROUND((V1625+Z1625)-MAX(0.3*(V1625-153-458),0),0)</f>
        <v>894</v>
      </c>
      <c r="AD1625" s="203">
        <v>12746.833333333334</v>
      </c>
      <c r="AE1625" s="8">
        <v>674</v>
      </c>
      <c r="AF1625" s="136">
        <v>0</v>
      </c>
      <c r="AG1625" s="136">
        <f>SUM(AE1625+AF1625)</f>
        <v>674</v>
      </c>
      <c r="AH1625" s="8">
        <f>ROUND((AG1625+W1625)-MAX(0.3*(AG1625-142-458),0),0)</f>
        <v>852</v>
      </c>
      <c r="AI1625" s="8">
        <v>1030</v>
      </c>
      <c r="AJ1625" s="197">
        <v>16.3</v>
      </c>
      <c r="AK1625" s="136">
        <v>0</v>
      </c>
      <c r="AL1625" s="136">
        <v>34</v>
      </c>
      <c r="AM1625" s="136">
        <v>64</v>
      </c>
      <c r="AN1625" s="3">
        <f>ROUND(AL1625/(AL1625+AM1625),2)</f>
        <v>0.35</v>
      </c>
      <c r="AO1625" s="136">
        <v>13</v>
      </c>
      <c r="AP1625" s="136">
        <v>20</v>
      </c>
      <c r="AQ1625" s="3">
        <f>ROUND(AO1625/(AO1625+AP1625),2)</f>
        <v>0.39</v>
      </c>
      <c r="AR1625" s="168">
        <v>7.6499999999999999E-2</v>
      </c>
      <c r="AS1625" s="168">
        <v>0.34</v>
      </c>
      <c r="AT1625" s="168">
        <v>0.4</v>
      </c>
      <c r="AU1625" s="149">
        <v>0.45</v>
      </c>
      <c r="AV1625" s="136">
        <v>464</v>
      </c>
      <c r="AW1625" s="136">
        <v>3094</v>
      </c>
      <c r="AX1625" s="136">
        <v>5112</v>
      </c>
      <c r="AY1625" s="136">
        <v>5751</v>
      </c>
      <c r="AZ1625" s="151">
        <v>7.6499999999999999E-2</v>
      </c>
      <c r="BA1625" s="151">
        <v>0.1598</v>
      </c>
      <c r="BB1625" s="151">
        <v>0.21060000000000001</v>
      </c>
      <c r="BC1625" s="151">
        <v>0.21060000000000001</v>
      </c>
      <c r="BD1625" s="138">
        <v>0</v>
      </c>
      <c r="BE1625" s="138"/>
      <c r="BF1625" s="138"/>
      <c r="BG1625" s="136">
        <v>0</v>
      </c>
      <c r="BH1625" s="6">
        <v>7.25</v>
      </c>
      <c r="BI1625" s="6">
        <v>7.25</v>
      </c>
      <c r="BJ1625" s="136">
        <v>179350</v>
      </c>
      <c r="BK1625" s="136">
        <v>13197</v>
      </c>
      <c r="BL1625" s="136">
        <v>1475</v>
      </c>
      <c r="BM1625" s="136">
        <v>164678</v>
      </c>
      <c r="BN1625" s="238">
        <v>1488268</v>
      </c>
      <c r="BO1625" s="136">
        <v>161578</v>
      </c>
      <c r="BP1625" s="136">
        <v>398285.12089999998</v>
      </c>
      <c r="BQ1625" s="136">
        <v>46772.152800000003</v>
      </c>
      <c r="BR1625" s="136">
        <v>697664.62899999996</v>
      </c>
      <c r="BS1625" s="136">
        <v>224215.18210000001</v>
      </c>
      <c r="BT1625" s="136">
        <v>19900.095000000001</v>
      </c>
      <c r="BU1625" s="136">
        <v>310062.80709999998</v>
      </c>
    </row>
    <row r="1626" spans="1:73">
      <c r="A1626" s="4" t="s">
        <v>114</v>
      </c>
      <c r="B1626" s="137">
        <v>44</v>
      </c>
      <c r="C1626" s="137">
        <v>2011</v>
      </c>
      <c r="D1626" s="192">
        <v>25654464</v>
      </c>
      <c r="E1626" s="141">
        <v>11535095</v>
      </c>
      <c r="F1626" s="141">
        <v>969403</v>
      </c>
      <c r="G1626" s="191">
        <v>7.8</v>
      </c>
      <c r="H1626" s="211">
        <v>31.998729999999998</v>
      </c>
      <c r="I1626" s="211">
        <v>20.36234</v>
      </c>
      <c r="J1626" s="211">
        <v>5.9226479999999997</v>
      </c>
      <c r="K1626" s="145">
        <v>1357298</v>
      </c>
      <c r="L1626" s="198">
        <v>798</v>
      </c>
      <c r="M1626" s="199">
        <v>10.9</v>
      </c>
      <c r="N1626" s="140">
        <v>1047017041</v>
      </c>
      <c r="O1626" s="145">
        <v>660713</v>
      </c>
      <c r="P1626" s="145">
        <v>112777</v>
      </c>
      <c r="Q1626" s="145">
        <v>49637</v>
      </c>
      <c r="R1626" s="145">
        <v>3977273</v>
      </c>
      <c r="S1626" s="145">
        <v>1608476</v>
      </c>
      <c r="T1626" s="145">
        <v>225</v>
      </c>
      <c r="U1626" s="145">
        <v>260</v>
      </c>
      <c r="V1626" s="145">
        <v>312</v>
      </c>
      <c r="W1626" s="145">
        <v>200</v>
      </c>
      <c r="X1626" s="145">
        <v>367</v>
      </c>
      <c r="Y1626" s="145">
        <v>526</v>
      </c>
      <c r="Z1626" s="145">
        <v>668</v>
      </c>
      <c r="AA1626" s="136">
        <f>ROUND((T1626+X1626)-MAX(0.3*(T1626-142-458),0),0)</f>
        <v>592</v>
      </c>
      <c r="AB1626" s="136">
        <f>ROUND((U1626+Y1626)-MAX(0.3*(U1626-142-458),0),0)</f>
        <v>786</v>
      </c>
      <c r="AC1626" s="136">
        <f>ROUND((V1626+Z1626)-MAX(0.3*(V1626-153-458),0),0)</f>
        <v>980</v>
      </c>
      <c r="AD1626" s="203">
        <v>34126.166666666664</v>
      </c>
      <c r="AE1626" s="8">
        <v>674</v>
      </c>
      <c r="AF1626" s="136">
        <v>0</v>
      </c>
      <c r="AG1626" s="136">
        <f>SUM(AE1626+AF1626)</f>
        <v>674</v>
      </c>
      <c r="AH1626" s="8">
        <f>ROUND((AG1626+W1626)-MAX(0.3*(AG1626-142-458),0),0)</f>
        <v>852</v>
      </c>
      <c r="AI1626" s="8">
        <v>4458</v>
      </c>
      <c r="AJ1626" s="197">
        <v>17.399999999999999</v>
      </c>
      <c r="AK1626" s="136">
        <v>0</v>
      </c>
      <c r="AL1626" s="136">
        <v>49</v>
      </c>
      <c r="AM1626" s="136">
        <v>101</v>
      </c>
      <c r="AN1626" s="3">
        <f>ROUND(AL1626/(AL1626+AM1626),2)</f>
        <v>0.33</v>
      </c>
      <c r="AO1626" s="136">
        <v>12</v>
      </c>
      <c r="AP1626" s="136">
        <v>19</v>
      </c>
      <c r="AQ1626" s="3">
        <f>ROUND(AO1626/(AO1626+AP1626),2)</f>
        <v>0.39</v>
      </c>
      <c r="AR1626" s="168">
        <v>7.6499999999999999E-2</v>
      </c>
      <c r="AS1626" s="168">
        <v>0.34</v>
      </c>
      <c r="AT1626" s="168">
        <v>0.4</v>
      </c>
      <c r="AU1626" s="149">
        <v>0.45</v>
      </c>
      <c r="AV1626" s="136">
        <v>464</v>
      </c>
      <c r="AW1626" s="136">
        <v>3094</v>
      </c>
      <c r="AX1626" s="136">
        <v>5112</v>
      </c>
      <c r="AY1626" s="136">
        <v>5751</v>
      </c>
      <c r="AZ1626" s="151">
        <v>7.6499999999999999E-2</v>
      </c>
      <c r="BA1626" s="151">
        <v>0.1598</v>
      </c>
      <c r="BB1626" s="151">
        <v>0.21060000000000001</v>
      </c>
      <c r="BC1626" s="151">
        <v>0.21060000000000001</v>
      </c>
      <c r="BD1626" s="138">
        <v>0</v>
      </c>
      <c r="BE1626" s="138"/>
      <c r="BF1626" s="138"/>
      <c r="BG1626" s="136">
        <v>0</v>
      </c>
      <c r="BH1626" s="6">
        <v>7.25</v>
      </c>
      <c r="BI1626" s="6">
        <v>7.25</v>
      </c>
      <c r="BJ1626" s="136">
        <v>639869</v>
      </c>
      <c r="BK1626" s="136">
        <v>106981</v>
      </c>
      <c r="BL1626" s="136">
        <v>6695</v>
      </c>
      <c r="BM1626" s="136">
        <v>526193</v>
      </c>
      <c r="BN1626" s="238">
        <v>4996318</v>
      </c>
      <c r="BO1626" s="136">
        <v>993498</v>
      </c>
      <c r="BP1626" s="136">
        <v>2097778.0655</v>
      </c>
      <c r="BQ1626" s="136">
        <v>248943.7923</v>
      </c>
      <c r="BR1626" s="136">
        <v>3401745.5351999998</v>
      </c>
      <c r="BS1626" s="136">
        <v>1256929.8943</v>
      </c>
      <c r="BT1626" s="136">
        <v>116824.2212</v>
      </c>
      <c r="BU1626" s="136">
        <v>1744587.4386</v>
      </c>
    </row>
    <row r="1627" spans="1:73">
      <c r="A1627" s="4" t="s">
        <v>115</v>
      </c>
      <c r="B1627" s="137">
        <v>45</v>
      </c>
      <c r="C1627" s="137">
        <v>2011</v>
      </c>
      <c r="D1627" s="192">
        <v>2816440</v>
      </c>
      <c r="E1627" s="141">
        <v>1259337</v>
      </c>
      <c r="F1627" s="141">
        <v>91107</v>
      </c>
      <c r="G1627" s="191">
        <v>6.7</v>
      </c>
      <c r="H1627" s="211">
        <v>28.599910000000001</v>
      </c>
      <c r="I1627" s="211">
        <v>19.01567</v>
      </c>
      <c r="J1627" s="211">
        <v>6.419918</v>
      </c>
      <c r="K1627" s="145">
        <v>125754</v>
      </c>
      <c r="L1627" s="198">
        <v>64</v>
      </c>
      <c r="M1627" s="199">
        <v>6.8</v>
      </c>
      <c r="N1627" s="140">
        <v>94918680</v>
      </c>
      <c r="O1627" s="145">
        <v>168514</v>
      </c>
      <c r="P1627" s="145">
        <v>15167</v>
      </c>
      <c r="Q1627" s="145">
        <v>5869</v>
      </c>
      <c r="R1627" s="145">
        <v>283971</v>
      </c>
      <c r="S1627" s="145">
        <v>111799</v>
      </c>
      <c r="T1627" s="145">
        <v>399</v>
      </c>
      <c r="U1627" s="145">
        <v>498</v>
      </c>
      <c r="V1627" s="145">
        <v>583</v>
      </c>
      <c r="W1627" s="145">
        <v>200</v>
      </c>
      <c r="X1627" s="145">
        <v>367</v>
      </c>
      <c r="Y1627" s="145">
        <v>526</v>
      </c>
      <c r="Z1627" s="145">
        <v>668</v>
      </c>
      <c r="AA1627" s="136">
        <f>ROUND((T1627+X1627)-MAX(0.3*(T1627-142-458),0),0)</f>
        <v>766</v>
      </c>
      <c r="AB1627" s="136">
        <f>ROUND((U1627+Y1627)-MAX(0.3*(U1627-142-458),0),0)</f>
        <v>1024</v>
      </c>
      <c r="AC1627" s="136">
        <f>ROUND((V1627+Z1627)-MAX(0.3*(V1627-153-458),0),0)</f>
        <v>1251</v>
      </c>
      <c r="AD1627" s="203">
        <v>2799.6666666666665</v>
      </c>
      <c r="AE1627" s="8">
        <v>674</v>
      </c>
      <c r="AF1627" s="136">
        <v>0</v>
      </c>
      <c r="AG1627" s="136">
        <f>SUM(AE1627+AF1627)</f>
        <v>674</v>
      </c>
      <c r="AH1627" s="8">
        <f>ROUND((AG1627+W1627)-MAX(0.3*(AG1627-142-458),0),0)</f>
        <v>852</v>
      </c>
      <c r="AI1627" s="8">
        <v>309</v>
      </c>
      <c r="AJ1627" s="197">
        <v>11</v>
      </c>
      <c r="AK1627" s="136">
        <v>0</v>
      </c>
      <c r="AL1627" s="136">
        <v>17</v>
      </c>
      <c r="AM1627" s="136">
        <v>58</v>
      </c>
      <c r="AN1627" s="3">
        <f>ROUND(AL1627/(AL1627+AM1627),2)</f>
        <v>0.23</v>
      </c>
      <c r="AO1627" s="136">
        <v>7</v>
      </c>
      <c r="AP1627" s="136">
        <v>22</v>
      </c>
      <c r="AQ1627" s="3">
        <f>ROUND(AO1627/(AO1627+AP1627),2)</f>
        <v>0.24</v>
      </c>
      <c r="AR1627" s="168">
        <v>7.6499999999999999E-2</v>
      </c>
      <c r="AS1627" s="168">
        <v>0.34</v>
      </c>
      <c r="AT1627" s="168">
        <v>0.4</v>
      </c>
      <c r="AU1627" s="149">
        <v>0.45</v>
      </c>
      <c r="AV1627" s="136">
        <v>464</v>
      </c>
      <c r="AW1627" s="136">
        <v>3094</v>
      </c>
      <c r="AX1627" s="136">
        <v>5112</v>
      </c>
      <c r="AY1627" s="136">
        <v>5751</v>
      </c>
      <c r="AZ1627" s="151">
        <v>7.6499999999999999E-2</v>
      </c>
      <c r="BA1627" s="151">
        <v>0.1598</v>
      </c>
      <c r="BB1627" s="151">
        <v>0.21060000000000001</v>
      </c>
      <c r="BC1627" s="151">
        <v>0.21060000000000001</v>
      </c>
      <c r="BD1627" s="138">
        <v>0</v>
      </c>
      <c r="BE1627" s="138"/>
      <c r="BF1627" s="138"/>
      <c r="BG1627" s="136">
        <v>0</v>
      </c>
      <c r="BH1627" s="6">
        <v>7.25</v>
      </c>
      <c r="BI1627" s="6">
        <v>7.25</v>
      </c>
      <c r="BJ1627" s="136">
        <v>29412</v>
      </c>
      <c r="BK1627" s="136">
        <v>2599</v>
      </c>
      <c r="BL1627" s="136">
        <v>236</v>
      </c>
      <c r="BM1627" s="136">
        <v>26577</v>
      </c>
      <c r="BN1627" s="238"/>
      <c r="BO1627" s="136">
        <v>73049</v>
      </c>
      <c r="BP1627" s="136">
        <v>128705.64109999999</v>
      </c>
      <c r="BQ1627" s="136">
        <v>33825.483</v>
      </c>
      <c r="BR1627" s="136">
        <v>350493.70730000001</v>
      </c>
      <c r="BS1627" s="136">
        <v>48261.330399999999</v>
      </c>
      <c r="BT1627" s="136">
        <v>6906.6531000000004</v>
      </c>
      <c r="BU1627" s="136">
        <v>73493.947</v>
      </c>
    </row>
    <row r="1628" spans="1:73">
      <c r="A1628" s="4" t="s">
        <v>116</v>
      </c>
      <c r="B1628" s="137">
        <v>46</v>
      </c>
      <c r="C1628" s="137">
        <v>2011</v>
      </c>
      <c r="D1628" s="192">
        <v>626687</v>
      </c>
      <c r="E1628" s="141">
        <v>338463</v>
      </c>
      <c r="F1628" s="141">
        <v>19645</v>
      </c>
      <c r="G1628" s="191">
        <v>5.5</v>
      </c>
      <c r="H1628" s="211">
        <v>24.615780000000001</v>
      </c>
      <c r="I1628" s="211">
        <v>13.464119999999999</v>
      </c>
      <c r="J1628" s="211">
        <v>4.3785869999999996</v>
      </c>
      <c r="K1628" s="145">
        <v>27545</v>
      </c>
      <c r="L1628" s="198">
        <v>2</v>
      </c>
      <c r="M1628" s="199">
        <v>1.3</v>
      </c>
      <c r="N1628" s="140">
        <v>27220129</v>
      </c>
      <c r="O1628" s="145">
        <v>8125</v>
      </c>
      <c r="P1628" s="145">
        <v>6278</v>
      </c>
      <c r="Q1628" s="145">
        <v>2869</v>
      </c>
      <c r="R1628" s="145">
        <v>92038</v>
      </c>
      <c r="S1628" s="145">
        <v>46239</v>
      </c>
      <c r="T1628" s="145">
        <v>536</v>
      </c>
      <c r="U1628" s="145">
        <v>640</v>
      </c>
      <c r="V1628" s="145">
        <v>726</v>
      </c>
      <c r="W1628" s="145">
        <v>200</v>
      </c>
      <c r="X1628" s="145">
        <v>367</v>
      </c>
      <c r="Y1628" s="145">
        <v>526</v>
      </c>
      <c r="Z1628" s="145">
        <v>668</v>
      </c>
      <c r="AA1628" s="136">
        <f>ROUND((T1628+X1628)-MAX(0.3*(T1628-142-458),0),0)</f>
        <v>903</v>
      </c>
      <c r="AB1628" s="136">
        <f>ROUND((U1628+Y1628)-MAX(0.3*(U1628-142-458),0),0)</f>
        <v>1154</v>
      </c>
      <c r="AC1628" s="136">
        <f>ROUND((V1628+Z1628)-MAX(0.3*(V1628-153-458),0),0)</f>
        <v>1360</v>
      </c>
      <c r="AD1628" s="203">
        <v>1339.3333333333333</v>
      </c>
      <c r="AE1628" s="8">
        <v>674</v>
      </c>
      <c r="AF1628" s="136">
        <v>52</v>
      </c>
      <c r="AG1628" s="136">
        <f>SUM(AE1628+AF1628)</f>
        <v>726</v>
      </c>
      <c r="AH1628" s="8">
        <f>ROUND((AG1628+W1628)-MAX(0.3*(AG1628-142-458),0),0)</f>
        <v>888</v>
      </c>
      <c r="AI1628" s="8">
        <v>71</v>
      </c>
      <c r="AJ1628" s="197">
        <v>11.6</v>
      </c>
      <c r="AK1628" s="136">
        <v>1</v>
      </c>
      <c r="AL1628" s="136">
        <v>94</v>
      </c>
      <c r="AM1628" s="136">
        <v>48</v>
      </c>
      <c r="AN1628" s="3">
        <f>ROUND(AL1628/(AL1628+AM1628),2)</f>
        <v>0.66</v>
      </c>
      <c r="AO1628" s="136">
        <v>21</v>
      </c>
      <c r="AP1628" s="136">
        <v>8</v>
      </c>
      <c r="AQ1628" s="3">
        <f>ROUND(AO1628/(AO1628+AP1628),2)</f>
        <v>0.72</v>
      </c>
      <c r="AR1628" s="168">
        <v>7.6499999999999999E-2</v>
      </c>
      <c r="AS1628" s="168">
        <v>0.34</v>
      </c>
      <c r="AT1628" s="168">
        <v>0.4</v>
      </c>
      <c r="AU1628" s="149">
        <v>0.45</v>
      </c>
      <c r="AV1628" s="136">
        <v>464</v>
      </c>
      <c r="AW1628" s="136">
        <v>3094</v>
      </c>
      <c r="AX1628" s="136">
        <v>5112</v>
      </c>
      <c r="AY1628" s="136">
        <v>5751</v>
      </c>
      <c r="AZ1628" s="151">
        <v>7.6499999999999999E-2</v>
      </c>
      <c r="BA1628" s="151">
        <v>0.1598</v>
      </c>
      <c r="BB1628" s="151">
        <v>0.21060000000000001</v>
      </c>
      <c r="BC1628" s="151">
        <v>0.21060000000000001</v>
      </c>
      <c r="BD1628" s="138">
        <v>0.32</v>
      </c>
      <c r="BE1628" s="138"/>
      <c r="BF1628" s="138"/>
      <c r="BG1628" s="136">
        <v>1</v>
      </c>
      <c r="BH1628" s="6">
        <v>7.25</v>
      </c>
      <c r="BI1628" s="6">
        <v>8.15</v>
      </c>
      <c r="BJ1628" s="136">
        <v>15684</v>
      </c>
      <c r="BK1628" s="136">
        <v>1051</v>
      </c>
      <c r="BL1628" s="136">
        <v>73</v>
      </c>
      <c r="BM1628" s="136">
        <v>14560</v>
      </c>
      <c r="BN1628" s="238">
        <v>186789</v>
      </c>
      <c r="BO1628" s="136">
        <v>15913</v>
      </c>
      <c r="BP1628" s="136">
        <v>21472.1548</v>
      </c>
      <c r="BQ1628" s="136">
        <v>4043.0944</v>
      </c>
      <c r="BR1628" s="136">
        <v>54918.614399999999</v>
      </c>
      <c r="BS1628" s="136">
        <v>13195.0862</v>
      </c>
      <c r="BT1628" s="136">
        <v>2190.7642999999998</v>
      </c>
      <c r="BU1628" s="136">
        <v>22633.105599999999</v>
      </c>
    </row>
    <row r="1629" spans="1:73">
      <c r="A1629" s="4" t="s">
        <v>117</v>
      </c>
      <c r="B1629" s="137">
        <v>47</v>
      </c>
      <c r="C1629" s="137">
        <v>2011</v>
      </c>
      <c r="D1629" s="192">
        <v>8110783</v>
      </c>
      <c r="E1629" s="141">
        <v>3934326</v>
      </c>
      <c r="F1629" s="141">
        <v>277476</v>
      </c>
      <c r="G1629" s="191">
        <v>6.6</v>
      </c>
      <c r="H1629" s="211">
        <v>15.66004</v>
      </c>
      <c r="I1629" s="211">
        <v>9.3013130000000004</v>
      </c>
      <c r="J1629" s="211">
        <v>3.2678699999999998</v>
      </c>
      <c r="K1629" s="145">
        <v>430103</v>
      </c>
      <c r="L1629" s="198">
        <v>78</v>
      </c>
      <c r="M1629" s="199">
        <v>3.9</v>
      </c>
      <c r="N1629" s="140">
        <v>385615411</v>
      </c>
      <c r="O1629" s="145">
        <v>144770</v>
      </c>
      <c r="P1629" s="145">
        <v>75077</v>
      </c>
      <c r="Q1629" s="145">
        <v>33847</v>
      </c>
      <c r="R1629" s="145">
        <v>858782</v>
      </c>
      <c r="S1629" s="145">
        <v>406811</v>
      </c>
      <c r="T1629" s="145">
        <v>254</v>
      </c>
      <c r="U1629" s="145">
        <v>320</v>
      </c>
      <c r="V1629" s="145">
        <v>382</v>
      </c>
      <c r="W1629" s="145">
        <v>200</v>
      </c>
      <c r="X1629" s="145">
        <v>367</v>
      </c>
      <c r="Y1629" s="145">
        <v>526</v>
      </c>
      <c r="Z1629" s="145">
        <v>668</v>
      </c>
      <c r="AA1629" s="136">
        <f>ROUND((T1629+X1629)-MAX(0.3*(T1629-142-458),0),0)</f>
        <v>621</v>
      </c>
      <c r="AB1629" s="136">
        <f>ROUND((U1629+Y1629)-MAX(0.3*(U1629-142-458),0),0)</f>
        <v>846</v>
      </c>
      <c r="AC1629" s="136">
        <f>ROUND((V1629+Z1629)-MAX(0.3*(V1629-153-458),0),0)</f>
        <v>1050</v>
      </c>
      <c r="AD1629" s="203">
        <v>12209.333333333334</v>
      </c>
      <c r="AE1629" s="8">
        <v>674</v>
      </c>
      <c r="AF1629" s="136">
        <v>0</v>
      </c>
      <c r="AG1629" s="136">
        <f>SUM(AE1629+AF1629)</f>
        <v>674</v>
      </c>
      <c r="AH1629" s="8">
        <f>ROUND((AG1629+W1629)-MAX(0.3*(AG1629-142-458),0),0)</f>
        <v>852</v>
      </c>
      <c r="AI1629" s="8">
        <v>907</v>
      </c>
      <c r="AJ1629" s="197">
        <v>11.4</v>
      </c>
      <c r="AK1629" s="136">
        <v>0</v>
      </c>
      <c r="AL1629" s="136">
        <v>39</v>
      </c>
      <c r="AM1629" s="136">
        <v>58</v>
      </c>
      <c r="AN1629" s="3">
        <f>ROUND(AL1629/(AL1629+AM1629),2)</f>
        <v>0.4</v>
      </c>
      <c r="AO1629" s="136">
        <v>22</v>
      </c>
      <c r="AP1629" s="136">
        <v>18</v>
      </c>
      <c r="AQ1629" s="3">
        <f>ROUND(AO1629/(AO1629+AP1629),2)</f>
        <v>0.55000000000000004</v>
      </c>
      <c r="AR1629" s="168">
        <v>7.6499999999999999E-2</v>
      </c>
      <c r="AS1629" s="168">
        <v>0.34</v>
      </c>
      <c r="AT1629" s="168">
        <v>0.4</v>
      </c>
      <c r="AU1629" s="149">
        <v>0.45</v>
      </c>
      <c r="AV1629" s="136">
        <v>464</v>
      </c>
      <c r="AW1629" s="136">
        <v>3094</v>
      </c>
      <c r="AX1629" s="136">
        <v>5112</v>
      </c>
      <c r="AY1629" s="136">
        <v>5751</v>
      </c>
      <c r="AZ1629" s="151">
        <v>7.6499999999999999E-2</v>
      </c>
      <c r="BA1629" s="151">
        <v>0.1598</v>
      </c>
      <c r="BB1629" s="151">
        <v>0.21060000000000001</v>
      </c>
      <c r="BC1629" s="151">
        <v>0.21060000000000001</v>
      </c>
      <c r="BD1629" s="138">
        <v>0.2</v>
      </c>
      <c r="BE1629" s="138"/>
      <c r="BF1629" s="138"/>
      <c r="BG1629" s="136">
        <v>0</v>
      </c>
      <c r="BH1629" s="6">
        <v>7.25</v>
      </c>
      <c r="BI1629" s="6">
        <v>7.25</v>
      </c>
      <c r="BJ1629" s="136">
        <v>150804</v>
      </c>
      <c r="BK1629" s="136">
        <v>18844</v>
      </c>
      <c r="BL1629" s="136">
        <v>1147</v>
      </c>
      <c r="BM1629" s="136">
        <v>130813</v>
      </c>
      <c r="BN1629" s="238">
        <v>1018670</v>
      </c>
      <c r="BO1629" s="136">
        <v>156085</v>
      </c>
      <c r="BP1629" s="136">
        <v>322412.88020000001</v>
      </c>
      <c r="BQ1629" s="136">
        <v>56495.863400000002</v>
      </c>
      <c r="BR1629" s="136">
        <v>756503.29619999998</v>
      </c>
      <c r="BS1629" s="136">
        <v>164639.07019999999</v>
      </c>
      <c r="BT1629" s="136">
        <v>19279.918000000001</v>
      </c>
      <c r="BU1629" s="136">
        <v>253730.07310000001</v>
      </c>
    </row>
    <row r="1630" spans="1:73">
      <c r="A1630" s="4" t="s">
        <v>118</v>
      </c>
      <c r="B1630" s="137">
        <v>48</v>
      </c>
      <c r="C1630" s="137">
        <v>2011</v>
      </c>
      <c r="D1630" s="192">
        <v>6823229</v>
      </c>
      <c r="E1630" s="141">
        <v>3140190</v>
      </c>
      <c r="F1630" s="141">
        <v>321238</v>
      </c>
      <c r="G1630" s="191">
        <v>9.3000000000000007</v>
      </c>
      <c r="H1630" s="211">
        <v>28.995640000000002</v>
      </c>
      <c r="I1630" s="211">
        <v>15.987679999999999</v>
      </c>
      <c r="J1630" s="211">
        <v>5.5641689999999997</v>
      </c>
      <c r="K1630" s="145">
        <v>370359</v>
      </c>
      <c r="L1630" s="198">
        <v>111</v>
      </c>
      <c r="M1630" s="199">
        <v>6.4</v>
      </c>
      <c r="N1630" s="140">
        <v>301567633</v>
      </c>
      <c r="O1630" s="145">
        <v>2022357</v>
      </c>
      <c r="P1630" s="145">
        <v>148777</v>
      </c>
      <c r="Q1630" s="145">
        <v>62710</v>
      </c>
      <c r="R1630" s="145">
        <v>1054693</v>
      </c>
      <c r="S1630" s="145">
        <v>543533</v>
      </c>
      <c r="T1630" s="145">
        <v>385</v>
      </c>
      <c r="U1630" s="145">
        <v>478</v>
      </c>
      <c r="V1630" s="145">
        <v>562</v>
      </c>
      <c r="W1630" s="145">
        <v>200</v>
      </c>
      <c r="X1630" s="145">
        <v>367</v>
      </c>
      <c r="Y1630" s="145">
        <v>526</v>
      </c>
      <c r="Z1630" s="145">
        <v>668</v>
      </c>
      <c r="AA1630" s="136">
        <f>ROUND((T1630+X1630)-MAX(0.3*(T1630-142-458),0),0)</f>
        <v>752</v>
      </c>
      <c r="AB1630" s="136">
        <f>ROUND((U1630+Y1630)-MAX(0.3*(U1630-142-458),0),0)</f>
        <v>1004</v>
      </c>
      <c r="AC1630" s="136">
        <f>ROUND((V1630+Z1630)-MAX(0.3*(V1630-153-458),0),0)</f>
        <v>1230</v>
      </c>
      <c r="AD1630" s="203">
        <v>24089.25</v>
      </c>
      <c r="AE1630" s="8">
        <v>674</v>
      </c>
      <c r="AF1630" s="136">
        <v>46</v>
      </c>
      <c r="AG1630" s="136">
        <f>SUM(AE1630+AF1630)</f>
        <v>720</v>
      </c>
      <c r="AH1630" s="8">
        <f>ROUND((AG1630+W1630)-MAX(0.3*(AG1630-142-458),0),0)</f>
        <v>884</v>
      </c>
      <c r="AI1630" s="8">
        <v>854</v>
      </c>
      <c r="AJ1630" s="197">
        <v>12.5</v>
      </c>
      <c r="AK1630" s="136">
        <v>1</v>
      </c>
      <c r="AL1630" s="136">
        <v>56</v>
      </c>
      <c r="AM1630" s="136">
        <v>42</v>
      </c>
      <c r="AN1630" s="3">
        <f>ROUND(AL1630/(AL1630+AM1630),2)</f>
        <v>0.56999999999999995</v>
      </c>
      <c r="AO1630" s="136">
        <v>27</v>
      </c>
      <c r="AP1630" s="136">
        <v>22</v>
      </c>
      <c r="AQ1630" s="3">
        <f>ROUND(AO1630/(AO1630+AP1630),2)</f>
        <v>0.55000000000000004</v>
      </c>
      <c r="AR1630" s="168">
        <v>7.6499999999999999E-2</v>
      </c>
      <c r="AS1630" s="168">
        <v>0.34</v>
      </c>
      <c r="AT1630" s="168">
        <v>0.4</v>
      </c>
      <c r="AU1630" s="149">
        <v>0.45</v>
      </c>
      <c r="AV1630" s="136">
        <v>464</v>
      </c>
      <c r="AW1630" s="136">
        <v>3094</v>
      </c>
      <c r="AX1630" s="136">
        <v>5112</v>
      </c>
      <c r="AY1630" s="136">
        <v>5751</v>
      </c>
      <c r="AZ1630" s="151">
        <v>7.6499999999999999E-2</v>
      </c>
      <c r="BA1630" s="151">
        <v>0.1598</v>
      </c>
      <c r="BB1630" s="151">
        <v>0.21060000000000001</v>
      </c>
      <c r="BC1630" s="151">
        <v>0.21060000000000001</v>
      </c>
      <c r="BD1630" s="138">
        <v>0</v>
      </c>
      <c r="BE1630" s="138"/>
      <c r="BF1630" s="138"/>
      <c r="BG1630" s="136">
        <v>1</v>
      </c>
      <c r="BH1630" s="6">
        <v>7.25</v>
      </c>
      <c r="BI1630" s="6">
        <v>8.67</v>
      </c>
      <c r="BJ1630" s="136">
        <v>142848</v>
      </c>
      <c r="BK1630" s="136">
        <v>16498</v>
      </c>
      <c r="BL1630" s="136">
        <v>884</v>
      </c>
      <c r="BM1630" s="136">
        <v>125466</v>
      </c>
      <c r="BN1630" s="238">
        <v>1395832</v>
      </c>
      <c r="BO1630" s="136">
        <v>192565</v>
      </c>
      <c r="BP1630" s="136">
        <v>281811.53340000001</v>
      </c>
      <c r="BQ1630" s="136">
        <v>53386.347999999998</v>
      </c>
      <c r="BR1630" s="136">
        <v>545986.45570000005</v>
      </c>
      <c r="BS1630" s="136">
        <v>124468.50350000001</v>
      </c>
      <c r="BT1630" s="136">
        <v>19737.800999999999</v>
      </c>
      <c r="BU1630" s="136">
        <v>179861.08110000001</v>
      </c>
    </row>
    <row r="1631" spans="1:73">
      <c r="A1631" s="4" t="s">
        <v>119</v>
      </c>
      <c r="B1631" s="137">
        <v>49</v>
      </c>
      <c r="C1631" s="137">
        <v>2011</v>
      </c>
      <c r="D1631" s="192">
        <v>1854948</v>
      </c>
      <c r="E1631" s="141">
        <v>741972</v>
      </c>
      <c r="F1631" s="141">
        <v>65049</v>
      </c>
      <c r="G1631" s="191">
        <v>8.1</v>
      </c>
      <c r="H1631" s="211">
        <v>29.074829999999999</v>
      </c>
      <c r="I1631" s="211">
        <v>15.48878</v>
      </c>
      <c r="J1631" s="211">
        <v>4.0986770000000003</v>
      </c>
      <c r="K1631" s="145">
        <v>69463</v>
      </c>
      <c r="L1631" s="198">
        <v>23</v>
      </c>
      <c r="M1631" s="199">
        <v>5.8</v>
      </c>
      <c r="N1631" s="140">
        <v>63067998</v>
      </c>
      <c r="O1631" s="145">
        <v>179160</v>
      </c>
      <c r="P1631" s="145">
        <v>23642</v>
      </c>
      <c r="Q1631" s="145">
        <v>10376</v>
      </c>
      <c r="R1631" s="145">
        <v>345955</v>
      </c>
      <c r="S1631" s="145">
        <v>160721</v>
      </c>
      <c r="T1631" s="145">
        <v>301</v>
      </c>
      <c r="U1631" s="145">
        <v>340</v>
      </c>
      <c r="V1631" s="145">
        <v>384</v>
      </c>
      <c r="W1631" s="145">
        <v>200</v>
      </c>
      <c r="X1631" s="145">
        <v>367</v>
      </c>
      <c r="Y1631" s="145">
        <v>526</v>
      </c>
      <c r="Z1631" s="145">
        <v>668</v>
      </c>
      <c r="AA1631" s="136">
        <f>ROUND((T1631+X1631)-MAX(0.3*(T1631-142-458),0),0)</f>
        <v>668</v>
      </c>
      <c r="AB1631" s="136">
        <f>ROUND((U1631+Y1631)-MAX(0.3*(U1631-142-458),0),0)</f>
        <v>866</v>
      </c>
      <c r="AC1631" s="136">
        <f>ROUND((V1631+Z1631)-MAX(0.3*(V1631-153-458),0),0)</f>
        <v>1052</v>
      </c>
      <c r="AD1631" s="203">
        <v>4871.833333333333</v>
      </c>
      <c r="AE1631" s="8">
        <v>674</v>
      </c>
      <c r="AF1631" s="136">
        <v>0</v>
      </c>
      <c r="AG1631" s="136">
        <f>SUM(AE1631+AF1631)</f>
        <v>674</v>
      </c>
      <c r="AH1631" s="8">
        <f>ROUND((AG1631+W1631)-MAX(0.3*(AG1631-142-458),0),0)</f>
        <v>852</v>
      </c>
      <c r="AI1631" s="8">
        <v>318</v>
      </c>
      <c r="AJ1631" s="197">
        <v>17.5</v>
      </c>
      <c r="AK1631" s="136">
        <v>1</v>
      </c>
      <c r="AL1631" s="136">
        <v>65</v>
      </c>
      <c r="AM1631" s="136">
        <v>35</v>
      </c>
      <c r="AN1631" s="3">
        <f>ROUND(AL1631/(AL1631+AM1631),2)</f>
        <v>0.65</v>
      </c>
      <c r="AO1631" s="136">
        <v>28</v>
      </c>
      <c r="AP1631" s="136">
        <v>6</v>
      </c>
      <c r="AQ1631" s="3">
        <f>ROUND(AO1631/(AO1631+AP1631),2)</f>
        <v>0.82</v>
      </c>
      <c r="AR1631" s="168">
        <v>7.6499999999999999E-2</v>
      </c>
      <c r="AS1631" s="168">
        <v>0.34</v>
      </c>
      <c r="AT1631" s="168">
        <v>0.4</v>
      </c>
      <c r="AU1631" s="149">
        <v>0.45</v>
      </c>
      <c r="AV1631" s="136">
        <v>464</v>
      </c>
      <c r="AW1631" s="136">
        <v>3094</v>
      </c>
      <c r="AX1631" s="136">
        <v>5112</v>
      </c>
      <c r="AY1631" s="136">
        <v>5751</v>
      </c>
      <c r="AZ1631" s="151">
        <v>7.6499999999999999E-2</v>
      </c>
      <c r="BA1631" s="151">
        <v>0.1598</v>
      </c>
      <c r="BB1631" s="151">
        <v>0.21060000000000001</v>
      </c>
      <c r="BC1631" s="151">
        <v>0.21060000000000001</v>
      </c>
      <c r="BD1631" s="138">
        <v>0</v>
      </c>
      <c r="BE1631" s="138"/>
      <c r="BF1631" s="138"/>
      <c r="BG1631" s="136">
        <v>0</v>
      </c>
      <c r="BH1631" s="6">
        <v>7.25</v>
      </c>
      <c r="BI1631" s="6">
        <v>7.25</v>
      </c>
      <c r="BJ1631" s="136">
        <v>80734</v>
      </c>
      <c r="BK1631" s="136">
        <v>2982</v>
      </c>
      <c r="BL1631" s="136">
        <v>497</v>
      </c>
      <c r="BM1631" s="136">
        <v>77255</v>
      </c>
      <c r="BN1631" s="238">
        <v>411218</v>
      </c>
      <c r="BO1631" s="136">
        <v>49117</v>
      </c>
      <c r="BP1631" s="136">
        <v>94058.585600000006</v>
      </c>
      <c r="BQ1631" s="136">
        <v>15220.490400000001</v>
      </c>
      <c r="BR1631" s="136">
        <v>205871.86859999999</v>
      </c>
      <c r="BS1631" s="136">
        <v>55913.606899999999</v>
      </c>
      <c r="BT1631" s="136">
        <v>7333.3109000000004</v>
      </c>
      <c r="BU1631" s="136">
        <v>95848.735499999995</v>
      </c>
    </row>
    <row r="1632" spans="1:73">
      <c r="A1632" s="4" t="s">
        <v>120</v>
      </c>
      <c r="B1632" s="137">
        <v>50</v>
      </c>
      <c r="C1632" s="137">
        <v>2011</v>
      </c>
      <c r="D1632" s="192">
        <v>5709720</v>
      </c>
      <c r="E1632" s="141">
        <v>2840996</v>
      </c>
      <c r="F1632" s="141">
        <v>238763</v>
      </c>
      <c r="G1632" s="191">
        <v>7.8</v>
      </c>
      <c r="H1632" s="211">
        <v>22.100950000000001</v>
      </c>
      <c r="I1632" s="211">
        <v>12.939920000000001</v>
      </c>
      <c r="J1632" s="211">
        <v>4.6708990000000004</v>
      </c>
      <c r="K1632" s="145">
        <v>263076</v>
      </c>
      <c r="L1632" s="198">
        <v>47</v>
      </c>
      <c r="M1632" s="199">
        <v>3.4</v>
      </c>
      <c r="N1632" s="140">
        <v>232664321</v>
      </c>
      <c r="O1632" s="145">
        <v>43089</v>
      </c>
      <c r="P1632" s="145">
        <v>61745</v>
      </c>
      <c r="Q1632" s="145">
        <v>25806</v>
      </c>
      <c r="R1632" s="145">
        <v>801073</v>
      </c>
      <c r="S1632" s="145">
        <v>370372</v>
      </c>
      <c r="T1632" s="145">
        <v>628</v>
      </c>
      <c r="U1632" s="145">
        <v>628</v>
      </c>
      <c r="V1632" s="145">
        <v>628</v>
      </c>
      <c r="W1632" s="145">
        <v>200</v>
      </c>
      <c r="X1632" s="145">
        <v>367</v>
      </c>
      <c r="Y1632" s="145">
        <v>526</v>
      </c>
      <c r="Z1632" s="145">
        <v>668</v>
      </c>
      <c r="AA1632" s="136">
        <f>ROUND((T1632+X1632)-MAX(0.3*(T1632-142-458),0),0)</f>
        <v>987</v>
      </c>
      <c r="AB1632" s="136">
        <f>ROUND((U1632+Y1632)-MAX(0.3*(U1632-142-458),0),0)</f>
        <v>1146</v>
      </c>
      <c r="AC1632" s="136">
        <f>ROUND((V1632+Z1632)-MAX(0.3*(V1632-153-458),0),0)</f>
        <v>1291</v>
      </c>
      <c r="AD1632" s="203">
        <v>12244.333333333334</v>
      </c>
      <c r="AE1632" s="8">
        <v>674</v>
      </c>
      <c r="AF1632" s="136">
        <v>84</v>
      </c>
      <c r="AG1632" s="136">
        <f>SUM(AE1632+AF1632)</f>
        <v>758</v>
      </c>
      <c r="AH1632" s="8">
        <f>ROUND((AG1632+W1632)-MAX(0.3*(AG1632-142-458),0),0)</f>
        <v>911</v>
      </c>
      <c r="AI1632" s="8">
        <v>743</v>
      </c>
      <c r="AJ1632" s="197">
        <v>13.1</v>
      </c>
      <c r="AK1632" s="136">
        <v>0</v>
      </c>
      <c r="AL1632" s="136">
        <v>38</v>
      </c>
      <c r="AM1632" s="136">
        <v>60</v>
      </c>
      <c r="AN1632" s="3">
        <f>ROUND(AL1632/(AL1632+AM1632),2)</f>
        <v>0.39</v>
      </c>
      <c r="AO1632" s="136">
        <v>14</v>
      </c>
      <c r="AP1632" s="136">
        <v>19</v>
      </c>
      <c r="AQ1632" s="3">
        <f>ROUND(AO1632/(AO1632+AP1632),2)</f>
        <v>0.42</v>
      </c>
      <c r="AR1632" s="168">
        <v>7.6499999999999999E-2</v>
      </c>
      <c r="AS1632" s="168">
        <v>0.34</v>
      </c>
      <c r="AT1632" s="168">
        <v>0.4</v>
      </c>
      <c r="AU1632" s="149">
        <v>0.45</v>
      </c>
      <c r="AV1632" s="136">
        <v>464</v>
      </c>
      <c r="AW1632" s="136">
        <v>3094</v>
      </c>
      <c r="AX1632" s="136">
        <v>5112</v>
      </c>
      <c r="AY1632" s="136">
        <v>5751</v>
      </c>
      <c r="AZ1632" s="151">
        <v>7.6499999999999999E-2</v>
      </c>
      <c r="BA1632" s="151">
        <v>0.1598</v>
      </c>
      <c r="BB1632" s="151">
        <v>0.21060000000000001</v>
      </c>
      <c r="BC1632" s="151">
        <v>0.21060000000000001</v>
      </c>
      <c r="BD1632" s="138">
        <v>0.04</v>
      </c>
      <c r="BE1632" s="138">
        <v>0.11</v>
      </c>
      <c r="BF1632" s="138">
        <v>0.34</v>
      </c>
      <c r="BG1632" s="136">
        <v>1</v>
      </c>
      <c r="BH1632" s="6">
        <v>7.25</v>
      </c>
      <c r="BI1632" s="6">
        <v>7.25</v>
      </c>
      <c r="BJ1632" s="136">
        <v>110881</v>
      </c>
      <c r="BK1632" s="136">
        <v>7099</v>
      </c>
      <c r="BL1632" s="136">
        <v>866</v>
      </c>
      <c r="BM1632" s="136">
        <v>102916</v>
      </c>
      <c r="BN1632" s="238">
        <v>1319024</v>
      </c>
      <c r="BO1632" s="136">
        <v>121516</v>
      </c>
      <c r="BP1632" s="136">
        <v>242248.22010000001</v>
      </c>
      <c r="BQ1632" s="136">
        <v>37763.985500000003</v>
      </c>
      <c r="BR1632" s="136">
        <v>606117.10419999994</v>
      </c>
      <c r="BS1632" s="136">
        <v>108128.25260000001</v>
      </c>
      <c r="BT1632" s="136">
        <v>11341.8523</v>
      </c>
      <c r="BU1632" s="136">
        <v>166478.12539999999</v>
      </c>
    </row>
    <row r="1633" spans="1:73">
      <c r="A1633" s="4" t="s">
        <v>121</v>
      </c>
      <c r="B1633" s="137">
        <v>51</v>
      </c>
      <c r="C1633" s="137">
        <v>2011</v>
      </c>
      <c r="D1633" s="192">
        <v>567768</v>
      </c>
      <c r="E1633" s="141">
        <v>289019</v>
      </c>
      <c r="F1633" s="141">
        <v>17796</v>
      </c>
      <c r="G1633" s="191">
        <v>5.8</v>
      </c>
      <c r="H1633" s="211">
        <v>26.565239999999999</v>
      </c>
      <c r="I1633" s="211">
        <v>11.835509999999999</v>
      </c>
      <c r="J1633" s="211">
        <v>4.3660290000000002</v>
      </c>
      <c r="K1633" s="145">
        <v>43178</v>
      </c>
      <c r="L1633" s="198">
        <v>7</v>
      </c>
      <c r="M1633" s="199">
        <v>4.5999999999999996</v>
      </c>
      <c r="N1633" s="140">
        <v>28092250</v>
      </c>
      <c r="O1633" s="145">
        <v>160979</v>
      </c>
      <c r="P1633" s="145">
        <v>617</v>
      </c>
      <c r="Q1633" s="145">
        <v>314</v>
      </c>
      <c r="R1633" s="145">
        <v>36031</v>
      </c>
      <c r="S1633" s="145">
        <v>15341</v>
      </c>
      <c r="T1633" s="145">
        <v>543</v>
      </c>
      <c r="U1633" s="145">
        <v>577</v>
      </c>
      <c r="V1633" s="145">
        <v>577</v>
      </c>
      <c r="W1633" s="145">
        <v>200</v>
      </c>
      <c r="X1633" s="145">
        <v>367</v>
      </c>
      <c r="Y1633" s="145">
        <v>526</v>
      </c>
      <c r="Z1633" s="145">
        <v>668</v>
      </c>
      <c r="AA1633" s="136">
        <f>ROUND((T1633+X1633)-MAX(0.3*(T1633-142-458),0),0)</f>
        <v>910</v>
      </c>
      <c r="AB1633" s="136">
        <f>ROUND((U1633+Y1633)-MAX(0.3*(U1633-142-458),0),0)</f>
        <v>1103</v>
      </c>
      <c r="AC1633" s="136">
        <f>ROUND((V1633+Z1633)-MAX(0.3*(V1633-153-458),0),0)</f>
        <v>1245</v>
      </c>
      <c r="AD1633" s="203">
        <v>220.08333333333334</v>
      </c>
      <c r="AE1633" s="8">
        <v>674</v>
      </c>
      <c r="AF1633" s="136">
        <v>25</v>
      </c>
      <c r="AG1633" s="136">
        <f>SUM(AE1633+AF1633)</f>
        <v>699</v>
      </c>
      <c r="AH1633" s="8">
        <f>ROUND((AG1633+W1633)-MAX(0.3*(AG1633-142-458),0),0)</f>
        <v>869</v>
      </c>
      <c r="AI1633" s="8">
        <v>60</v>
      </c>
      <c r="AJ1633" s="197">
        <v>10.7</v>
      </c>
      <c r="AK1633" s="136">
        <v>0</v>
      </c>
      <c r="AL1633" s="136">
        <v>10</v>
      </c>
      <c r="AM1633" s="136">
        <v>50</v>
      </c>
      <c r="AN1633" s="3">
        <f>ROUND(AL1633/(AL1633+AM1633),2)</f>
        <v>0.17</v>
      </c>
      <c r="AO1633" s="136">
        <v>4</v>
      </c>
      <c r="AP1633" s="136">
        <v>26</v>
      </c>
      <c r="AQ1633" s="3">
        <f>ROUND(AO1633/(AO1633+AP1633),2)</f>
        <v>0.13</v>
      </c>
      <c r="AR1633" s="168">
        <v>7.6499999999999999E-2</v>
      </c>
      <c r="AS1633" s="168">
        <v>0.34</v>
      </c>
      <c r="AT1633" s="168">
        <v>0.4</v>
      </c>
      <c r="AU1633" s="149">
        <v>0.45</v>
      </c>
      <c r="AV1633" s="136">
        <v>464</v>
      </c>
      <c r="AW1633" s="136">
        <v>3094</v>
      </c>
      <c r="AX1633" s="136">
        <v>5112</v>
      </c>
      <c r="AY1633" s="136">
        <v>5751</v>
      </c>
      <c r="AZ1633" s="151">
        <v>7.6499999999999999E-2</v>
      </c>
      <c r="BA1633" s="151">
        <v>0.1598</v>
      </c>
      <c r="BB1633" s="151">
        <v>0.21060000000000001</v>
      </c>
      <c r="BC1633" s="151">
        <v>0.21060000000000001</v>
      </c>
      <c r="BD1633" s="138">
        <v>0</v>
      </c>
      <c r="BE1633" s="138"/>
      <c r="BF1633" s="138"/>
      <c r="BG1633" s="136">
        <v>0</v>
      </c>
      <c r="BH1633" s="6">
        <v>7.25</v>
      </c>
      <c r="BI1633" s="6">
        <v>5.15</v>
      </c>
      <c r="BJ1633" s="136">
        <v>6534</v>
      </c>
      <c r="BK1633" s="136">
        <v>337</v>
      </c>
      <c r="BL1633" s="136">
        <v>33</v>
      </c>
      <c r="BM1633" s="136">
        <v>6164</v>
      </c>
      <c r="BN1633" s="238">
        <v>76372</v>
      </c>
      <c r="BO1633" s="136">
        <v>12997</v>
      </c>
      <c r="BP1633" s="136">
        <v>18952.3469</v>
      </c>
      <c r="BQ1633" s="136">
        <v>6292.6325999999999</v>
      </c>
      <c r="BR1633" s="136">
        <v>57419.513400000003</v>
      </c>
      <c r="BS1633" s="136">
        <v>8436.5362000000005</v>
      </c>
      <c r="BT1633" s="136">
        <v>1829.1365000000001</v>
      </c>
      <c r="BU1633" s="136">
        <v>15746.8537</v>
      </c>
    </row>
    <row r="1634" spans="1:73">
      <c r="A1634" s="4" t="s">
        <v>70</v>
      </c>
      <c r="B1634" s="137">
        <v>1</v>
      </c>
      <c r="C1634" s="137">
        <v>2012</v>
      </c>
      <c r="D1634" s="192">
        <v>4816089</v>
      </c>
      <c r="E1634" s="141">
        <v>2003290</v>
      </c>
      <c r="F1634" s="141">
        <v>173047</v>
      </c>
      <c r="G1634" s="191">
        <v>8</v>
      </c>
      <c r="H1634" s="212">
        <v>29.728470000000002</v>
      </c>
      <c r="I1634" s="212">
        <v>17.891439999999999</v>
      </c>
      <c r="J1634" s="212">
        <v>5.7513199999999998</v>
      </c>
      <c r="K1634" s="145">
        <v>189542</v>
      </c>
      <c r="L1634" s="198">
        <v>58</v>
      </c>
      <c r="M1634" s="199">
        <v>4.9000000000000004</v>
      </c>
      <c r="N1634" s="140">
        <v>170881367</v>
      </c>
      <c r="O1634" s="145">
        <v>83377</v>
      </c>
      <c r="P1634" s="145">
        <v>52072</v>
      </c>
      <c r="Q1634" s="145">
        <v>21585</v>
      </c>
      <c r="R1634" s="145">
        <v>910243.83330000006</v>
      </c>
      <c r="S1634" s="145">
        <v>411745.0833</v>
      </c>
      <c r="T1634" s="145">
        <v>190</v>
      </c>
      <c r="U1634" s="145">
        <v>215</v>
      </c>
      <c r="V1634" s="145">
        <v>245</v>
      </c>
      <c r="W1634" s="145">
        <v>200</v>
      </c>
      <c r="X1634" s="145">
        <v>367</v>
      </c>
      <c r="Y1634" s="145">
        <v>526</v>
      </c>
      <c r="Z1634" s="145">
        <v>668</v>
      </c>
      <c r="AA1634" s="136">
        <f>ROUND((T1634+X1634)-MAX(0.3*(T1634-147-459),0),0)</f>
        <v>557</v>
      </c>
      <c r="AB1634" s="136">
        <f>ROUND((U1634+Y1634)-MAX(0.3*(U1634-147-459),0),0)</f>
        <v>741</v>
      </c>
      <c r="AC1634" s="136">
        <f>ROUND((V1634+Z1634)-MAX(0.3*(V1634-155-459),0),0)</f>
        <v>913</v>
      </c>
      <c r="AD1634" s="203">
        <v>8084.75</v>
      </c>
      <c r="AE1634" s="8">
        <v>698</v>
      </c>
      <c r="AF1634" s="8"/>
      <c r="AG1634" s="8"/>
      <c r="AH1634" s="8"/>
      <c r="AI1634" s="8">
        <v>777</v>
      </c>
      <c r="AJ1634" s="206">
        <v>16.2</v>
      </c>
      <c r="AK1634" s="8">
        <v>0</v>
      </c>
      <c r="AL1634" s="8">
        <v>40</v>
      </c>
      <c r="AM1634" s="8">
        <v>65</v>
      </c>
      <c r="AN1634" s="6">
        <v>0.38095238095238093</v>
      </c>
      <c r="AO1634" s="8">
        <v>12</v>
      </c>
      <c r="AP1634" s="8">
        <v>22</v>
      </c>
      <c r="AQ1634" s="6">
        <v>0.34285714285714286</v>
      </c>
      <c r="AR1634" s="168">
        <v>7.6499999999999999E-2</v>
      </c>
      <c r="AS1634" s="168">
        <v>0.34</v>
      </c>
      <c r="AT1634" s="168">
        <v>0.4</v>
      </c>
      <c r="AU1634" s="149">
        <v>0.45</v>
      </c>
      <c r="AV1634" s="8">
        <v>475</v>
      </c>
      <c r="AW1634" s="8">
        <v>3169</v>
      </c>
      <c r="AX1634" s="8">
        <v>5236</v>
      </c>
      <c r="AY1634" s="136">
        <v>5891</v>
      </c>
      <c r="AZ1634" s="151">
        <v>7.6499999999999999E-2</v>
      </c>
      <c r="BA1634" s="151">
        <v>0.1598</v>
      </c>
      <c r="BB1634" s="151">
        <v>0.21060000000000001</v>
      </c>
      <c r="BC1634" s="151">
        <v>0.21060000000000001</v>
      </c>
      <c r="BD1634" s="147">
        <v>0</v>
      </c>
      <c r="BE1634" s="147"/>
      <c r="BF1634" s="147"/>
      <c r="BG1634" s="8">
        <v>0</v>
      </c>
      <c r="BH1634" s="3">
        <v>7.25</v>
      </c>
      <c r="BI1634" s="3">
        <v>7.25</v>
      </c>
      <c r="BJ1634" s="8">
        <v>177062</v>
      </c>
      <c r="BK1634" s="8">
        <v>10894</v>
      </c>
      <c r="BL1634" s="8">
        <v>798</v>
      </c>
      <c r="BM1634" s="8">
        <v>165370</v>
      </c>
      <c r="BN1634" s="236">
        <v>836800</v>
      </c>
      <c r="BO1634" s="8">
        <v>141900</v>
      </c>
      <c r="BP1634" s="8">
        <v>322605.11629999999</v>
      </c>
      <c r="BQ1634" s="8">
        <v>38983.588799999998</v>
      </c>
      <c r="BR1634" s="8">
        <v>562959.00760000001</v>
      </c>
      <c r="BS1634" s="8">
        <v>169139.94750000001</v>
      </c>
      <c r="BT1634" s="8">
        <v>13397.537</v>
      </c>
      <c r="BU1634" s="8">
        <v>224489.7519</v>
      </c>
    </row>
    <row r="1635" spans="1:73">
      <c r="A1635" s="4" t="s">
        <v>71</v>
      </c>
      <c r="B1635" s="137">
        <v>2</v>
      </c>
      <c r="C1635" s="137">
        <v>2012</v>
      </c>
      <c r="D1635" s="192">
        <v>731228</v>
      </c>
      <c r="E1635" s="141">
        <v>339474</v>
      </c>
      <c r="F1635" s="141">
        <v>26045</v>
      </c>
      <c r="G1635" s="191">
        <v>7.1</v>
      </c>
      <c r="H1635" s="212">
        <v>18.6373</v>
      </c>
      <c r="I1635" s="212">
        <v>10.54522</v>
      </c>
      <c r="J1635" s="212">
        <v>3.7620459999999998</v>
      </c>
      <c r="K1635" s="145">
        <v>59643</v>
      </c>
      <c r="L1635" s="198">
        <v>13</v>
      </c>
      <c r="M1635" s="199">
        <v>6.4</v>
      </c>
      <c r="N1635" s="140">
        <v>38490699</v>
      </c>
      <c r="O1635" s="145">
        <v>18154</v>
      </c>
      <c r="P1635" s="145">
        <v>10217</v>
      </c>
      <c r="Q1635" s="145">
        <v>3774</v>
      </c>
      <c r="R1635" s="145">
        <v>91297.666700000002</v>
      </c>
      <c r="S1635" s="145">
        <v>37951.666700000002</v>
      </c>
      <c r="T1635" s="145">
        <v>821</v>
      </c>
      <c r="U1635" s="145">
        <v>923</v>
      </c>
      <c r="V1635" s="145">
        <v>1025</v>
      </c>
      <c r="W1635" s="145">
        <v>239</v>
      </c>
      <c r="X1635" s="145">
        <v>438</v>
      </c>
      <c r="Y1635" s="145">
        <v>627</v>
      </c>
      <c r="Z1635" s="145">
        <v>797</v>
      </c>
      <c r="AA1635" s="136">
        <f>ROUND((T1635+X1635)-MAX(0.3*(T1635-147-459),0),0)</f>
        <v>1195</v>
      </c>
      <c r="AB1635" s="136">
        <f>ROUND((U1635+Y1635)-MAX(0.3*(U1635-147-459),0),0)</f>
        <v>1455</v>
      </c>
      <c r="AC1635" s="136">
        <f>ROUND((V1635+Z1635)-MAX(0.3*(V1635-155-459),0),0)</f>
        <v>1699</v>
      </c>
      <c r="AD1635" s="203">
        <v>1001.0833333333334</v>
      </c>
      <c r="AE1635" s="8">
        <v>698</v>
      </c>
      <c r="AF1635" s="8"/>
      <c r="AG1635" s="8"/>
      <c r="AH1635" s="8"/>
      <c r="AI1635" s="8">
        <v>70</v>
      </c>
      <c r="AJ1635" s="206">
        <v>10</v>
      </c>
      <c r="AK1635" s="8">
        <v>0</v>
      </c>
      <c r="AL1635" s="8">
        <v>16</v>
      </c>
      <c r="AM1635" s="8">
        <v>24</v>
      </c>
      <c r="AN1635" s="6">
        <v>0.4</v>
      </c>
      <c r="AO1635" s="8">
        <v>10</v>
      </c>
      <c r="AP1635" s="8">
        <v>10</v>
      </c>
      <c r="AQ1635" s="6">
        <v>0.5</v>
      </c>
      <c r="AR1635" s="168">
        <v>7.6499999999999999E-2</v>
      </c>
      <c r="AS1635" s="168">
        <v>0.34</v>
      </c>
      <c r="AT1635" s="168">
        <v>0.4</v>
      </c>
      <c r="AU1635" s="149">
        <v>0.45</v>
      </c>
      <c r="AV1635" s="8">
        <v>475</v>
      </c>
      <c r="AW1635" s="8">
        <v>3169</v>
      </c>
      <c r="AX1635" s="8">
        <v>5236</v>
      </c>
      <c r="AY1635" s="136">
        <v>5891</v>
      </c>
      <c r="AZ1635" s="151">
        <v>7.6499999999999999E-2</v>
      </c>
      <c r="BA1635" s="151">
        <v>0.1598</v>
      </c>
      <c r="BB1635" s="151">
        <v>0.21060000000000001</v>
      </c>
      <c r="BC1635" s="151">
        <v>0.21060000000000001</v>
      </c>
      <c r="BD1635" s="153">
        <v>0</v>
      </c>
      <c r="BE1635" s="153"/>
      <c r="BF1635" s="153"/>
      <c r="BG1635" s="8">
        <v>0</v>
      </c>
      <c r="BH1635" s="187">
        <v>7.25</v>
      </c>
      <c r="BI1635" s="187">
        <v>7.75</v>
      </c>
      <c r="BJ1635" s="8">
        <v>12901</v>
      </c>
      <c r="BK1635" s="8">
        <v>1847</v>
      </c>
      <c r="BL1635" s="8">
        <v>85</v>
      </c>
      <c r="BM1635" s="8">
        <v>10969</v>
      </c>
      <c r="BN1635" s="236">
        <v>109200</v>
      </c>
      <c r="BO1635" s="8">
        <v>24969</v>
      </c>
      <c r="BP1635" s="8">
        <v>31016.797600000002</v>
      </c>
      <c r="BQ1635" s="8">
        <v>4956.5096000000003</v>
      </c>
      <c r="BR1635" s="8">
        <v>53919.813000000002</v>
      </c>
      <c r="BS1635" s="8">
        <v>13563.331700000001</v>
      </c>
      <c r="BT1635" s="8">
        <v>1716.0666000000001</v>
      </c>
      <c r="BU1635" s="8">
        <v>20758.7199</v>
      </c>
    </row>
    <row r="1636" spans="1:73">
      <c r="A1636" s="4" t="s">
        <v>72</v>
      </c>
      <c r="B1636" s="137">
        <v>3</v>
      </c>
      <c r="C1636" s="137">
        <v>2012</v>
      </c>
      <c r="D1636" s="192">
        <v>6553262</v>
      </c>
      <c r="E1636" s="141">
        <v>2776349</v>
      </c>
      <c r="F1636" s="141">
        <v>252529</v>
      </c>
      <c r="G1636" s="191">
        <v>8.3000000000000007</v>
      </c>
      <c r="H1636" s="212">
        <v>28.123419999999999</v>
      </c>
      <c r="I1636" s="212">
        <v>16.479310000000002</v>
      </c>
      <c r="J1636" s="212">
        <v>6.2123379999999999</v>
      </c>
      <c r="K1636" s="145">
        <v>271503</v>
      </c>
      <c r="L1636" s="198">
        <v>175</v>
      </c>
      <c r="M1636" s="199">
        <v>10.199999999999999</v>
      </c>
      <c r="N1636" s="140">
        <v>236220305</v>
      </c>
      <c r="O1636" s="145">
        <v>272226</v>
      </c>
      <c r="P1636" s="145">
        <v>39828</v>
      </c>
      <c r="Q1636" s="145">
        <v>17429</v>
      </c>
      <c r="R1636" s="145">
        <v>1123974.3333000001</v>
      </c>
      <c r="S1636" s="145">
        <v>484905.5</v>
      </c>
      <c r="T1636" s="145">
        <v>220</v>
      </c>
      <c r="U1636" s="145">
        <v>277</v>
      </c>
      <c r="V1636" s="145">
        <v>334</v>
      </c>
      <c r="W1636" s="145">
        <v>200</v>
      </c>
      <c r="X1636" s="145">
        <v>367</v>
      </c>
      <c r="Y1636" s="145">
        <v>526</v>
      </c>
      <c r="Z1636" s="145">
        <v>668</v>
      </c>
      <c r="AA1636" s="136">
        <f>ROUND((T1636+X1636)-MAX(0.3*(T1636-147-459),0),0)</f>
        <v>587</v>
      </c>
      <c r="AB1636" s="136">
        <f>ROUND((U1636+Y1636)-MAX(0.3*(U1636-147-459),0),0)</f>
        <v>803</v>
      </c>
      <c r="AC1636" s="136">
        <f>ROUND((V1636+Z1636)-MAX(0.3*(V1636-155-459),0),0)</f>
        <v>1002</v>
      </c>
      <c r="AD1636" s="203">
        <v>6692.75</v>
      </c>
      <c r="AE1636" s="8">
        <v>698</v>
      </c>
      <c r="AF1636" s="8"/>
      <c r="AG1636" s="8"/>
      <c r="AH1636" s="8"/>
      <c r="AI1636" s="8">
        <v>1260</v>
      </c>
      <c r="AJ1636" s="206">
        <v>19</v>
      </c>
      <c r="AK1636" s="8">
        <v>0</v>
      </c>
      <c r="AL1636" s="8">
        <v>20</v>
      </c>
      <c r="AM1636" s="8">
        <v>40</v>
      </c>
      <c r="AN1636" s="6">
        <v>0.33333333333333331</v>
      </c>
      <c r="AO1636" s="8">
        <v>9</v>
      </c>
      <c r="AP1636" s="8">
        <v>21</v>
      </c>
      <c r="AQ1636" s="6">
        <v>0.3</v>
      </c>
      <c r="AR1636" s="168">
        <v>7.6499999999999999E-2</v>
      </c>
      <c r="AS1636" s="168">
        <v>0.34</v>
      </c>
      <c r="AT1636" s="168">
        <v>0.4</v>
      </c>
      <c r="AU1636" s="149">
        <v>0.45</v>
      </c>
      <c r="AV1636" s="8">
        <v>475</v>
      </c>
      <c r="AW1636" s="8">
        <v>3169</v>
      </c>
      <c r="AX1636" s="8">
        <v>5236</v>
      </c>
      <c r="AY1636" s="136">
        <v>5891</v>
      </c>
      <c r="AZ1636" s="151">
        <v>7.6499999999999999E-2</v>
      </c>
      <c r="BA1636" s="151">
        <v>0.1598</v>
      </c>
      <c r="BB1636" s="151">
        <v>0.21060000000000001</v>
      </c>
      <c r="BC1636" s="151">
        <v>0.21060000000000001</v>
      </c>
      <c r="BD1636" s="153">
        <v>0</v>
      </c>
      <c r="BE1636" s="153"/>
      <c r="BF1636" s="153"/>
      <c r="BG1636" s="8">
        <v>0</v>
      </c>
      <c r="BH1636" s="187">
        <v>7.25</v>
      </c>
      <c r="BI1636" s="187">
        <v>7.65</v>
      </c>
      <c r="BJ1636" s="8">
        <v>115904</v>
      </c>
      <c r="BK1636" s="8">
        <v>14970</v>
      </c>
      <c r="BL1636" s="8">
        <v>941</v>
      </c>
      <c r="BM1636" s="8">
        <v>99993</v>
      </c>
      <c r="BN1636" s="236">
        <v>1297400</v>
      </c>
      <c r="BO1636" s="8">
        <v>193214</v>
      </c>
      <c r="BP1636" s="8">
        <v>412101.5393</v>
      </c>
      <c r="BQ1636" s="8">
        <v>51058.706599999998</v>
      </c>
      <c r="BR1636" s="8">
        <v>662564.4253</v>
      </c>
      <c r="BS1636" s="8">
        <v>197903.73079999999</v>
      </c>
      <c r="BT1636" s="8">
        <v>18929.651999999998</v>
      </c>
      <c r="BU1636" s="8">
        <v>274856.64630000002</v>
      </c>
    </row>
    <row r="1637" spans="1:73">
      <c r="A1637" s="4" t="s">
        <v>73</v>
      </c>
      <c r="B1637" s="137">
        <v>4</v>
      </c>
      <c r="C1637" s="137">
        <v>2012</v>
      </c>
      <c r="D1637" s="192">
        <v>2949499</v>
      </c>
      <c r="E1637" s="141">
        <v>1241127</v>
      </c>
      <c r="F1637" s="141">
        <v>101626</v>
      </c>
      <c r="G1637" s="191">
        <v>7.6</v>
      </c>
      <c r="H1637" s="212">
        <v>35.101230000000001</v>
      </c>
      <c r="I1637" s="212">
        <v>21.668340000000001</v>
      </c>
      <c r="J1637" s="212">
        <v>8.11646</v>
      </c>
      <c r="K1637" s="145">
        <v>118993</v>
      </c>
      <c r="L1637" s="198">
        <v>50</v>
      </c>
      <c r="M1637" s="199">
        <v>6.7</v>
      </c>
      <c r="N1637" s="140">
        <v>106664517</v>
      </c>
      <c r="O1637" s="145">
        <v>34025</v>
      </c>
      <c r="P1637" s="145">
        <v>17225</v>
      </c>
      <c r="Q1637" s="145">
        <v>7602</v>
      </c>
      <c r="R1637" s="145">
        <v>502124.75</v>
      </c>
      <c r="S1637" s="145">
        <v>220095</v>
      </c>
      <c r="T1637" s="145">
        <v>162</v>
      </c>
      <c r="U1637" s="145">
        <v>204</v>
      </c>
      <c r="V1637" s="145">
        <v>247</v>
      </c>
      <c r="W1637" s="145">
        <v>200</v>
      </c>
      <c r="X1637" s="145">
        <v>367</v>
      </c>
      <c r="Y1637" s="145">
        <v>526</v>
      </c>
      <c r="Z1637" s="145">
        <v>668</v>
      </c>
      <c r="AA1637" s="136">
        <f>ROUND((T1637+X1637)-MAX(0.3*(T1637-147-459),0),0)</f>
        <v>529</v>
      </c>
      <c r="AB1637" s="136">
        <f>ROUND((U1637+Y1637)-MAX(0.3*(U1637-147-459),0),0)</f>
        <v>730</v>
      </c>
      <c r="AC1637" s="136">
        <f>ROUND((V1637+Z1637)-MAX(0.3*(V1637-155-459),0),0)</f>
        <v>915</v>
      </c>
      <c r="AD1637" s="203">
        <v>2822.6666666666665</v>
      </c>
      <c r="AE1637" s="8">
        <v>698</v>
      </c>
      <c r="AF1637" s="8"/>
      <c r="AG1637" s="8"/>
      <c r="AH1637" s="8"/>
      <c r="AI1637" s="8">
        <v>584</v>
      </c>
      <c r="AJ1637" s="206">
        <v>20.100000000000001</v>
      </c>
      <c r="AK1637" s="8">
        <v>1</v>
      </c>
      <c r="AL1637" s="8">
        <v>54</v>
      </c>
      <c r="AM1637" s="8">
        <v>46</v>
      </c>
      <c r="AN1637" s="6">
        <v>0.54</v>
      </c>
      <c r="AO1637" s="8">
        <v>20</v>
      </c>
      <c r="AP1637" s="8">
        <v>15</v>
      </c>
      <c r="AQ1637" s="6">
        <v>0.5714285714285714</v>
      </c>
      <c r="AR1637" s="168">
        <v>7.6499999999999999E-2</v>
      </c>
      <c r="AS1637" s="168">
        <v>0.34</v>
      </c>
      <c r="AT1637" s="168">
        <v>0.4</v>
      </c>
      <c r="AU1637" s="149">
        <v>0.45</v>
      </c>
      <c r="AV1637" s="8">
        <v>475</v>
      </c>
      <c r="AW1637" s="8">
        <v>3169</v>
      </c>
      <c r="AX1637" s="8">
        <v>5236</v>
      </c>
      <c r="AY1637" s="136">
        <v>5891</v>
      </c>
      <c r="AZ1637" s="151">
        <v>7.6499999999999999E-2</v>
      </c>
      <c r="BA1637" s="151">
        <v>0.1598</v>
      </c>
      <c r="BB1637" s="151">
        <v>0.21060000000000001</v>
      </c>
      <c r="BC1637" s="151">
        <v>0.21060000000000001</v>
      </c>
      <c r="BD1637" s="153">
        <v>0</v>
      </c>
      <c r="BE1637" s="153"/>
      <c r="BF1637" s="153"/>
      <c r="BG1637" s="8">
        <v>0</v>
      </c>
      <c r="BH1637" s="187">
        <v>7.25</v>
      </c>
      <c r="BI1637" s="187">
        <v>6.25</v>
      </c>
      <c r="BJ1637" s="8">
        <v>112349</v>
      </c>
      <c r="BK1637" s="8">
        <v>6210</v>
      </c>
      <c r="BL1637" s="8">
        <v>662</v>
      </c>
      <c r="BM1637" s="8">
        <v>105477</v>
      </c>
      <c r="BN1637" s="236">
        <v>544700</v>
      </c>
      <c r="BO1637" s="8">
        <v>94293</v>
      </c>
      <c r="BP1637" s="8">
        <v>199417.5816</v>
      </c>
      <c r="BQ1637" s="8">
        <v>35216.959999999999</v>
      </c>
      <c r="BR1637" s="8">
        <v>348908.9057</v>
      </c>
      <c r="BS1637" s="8">
        <v>114585.4501</v>
      </c>
      <c r="BT1637" s="8">
        <v>14906.826499999999</v>
      </c>
      <c r="BU1637" s="8">
        <v>162017.9792</v>
      </c>
    </row>
    <row r="1638" spans="1:73">
      <c r="A1638" s="4" t="s">
        <v>74</v>
      </c>
      <c r="B1638" s="137">
        <v>5</v>
      </c>
      <c r="C1638" s="137">
        <v>2012</v>
      </c>
      <c r="D1638" s="192">
        <v>38056055</v>
      </c>
      <c r="E1638" s="141">
        <v>16602672</v>
      </c>
      <c r="F1638" s="141">
        <v>1921121</v>
      </c>
      <c r="G1638" s="191">
        <v>10.4</v>
      </c>
      <c r="H1638" s="212">
        <v>27.893609999999999</v>
      </c>
      <c r="I1638" s="212">
        <v>16.48582</v>
      </c>
      <c r="J1638" s="212">
        <v>5.7925209999999998</v>
      </c>
      <c r="K1638" s="145">
        <v>2125717</v>
      </c>
      <c r="L1638" s="198">
        <v>653</v>
      </c>
      <c r="M1638" s="199">
        <v>6.7</v>
      </c>
      <c r="N1638" s="140">
        <v>1838567162</v>
      </c>
      <c r="O1638" s="145">
        <v>2042670</v>
      </c>
      <c r="P1638" s="145">
        <v>1397103</v>
      </c>
      <c r="Q1638" s="145">
        <v>577357</v>
      </c>
      <c r="R1638" s="145">
        <v>3964220.5833000001</v>
      </c>
      <c r="S1638" s="145">
        <v>1779240.8333000001</v>
      </c>
      <c r="T1638" s="145">
        <v>577</v>
      </c>
      <c r="U1638" s="145">
        <v>714</v>
      </c>
      <c r="V1638" s="145">
        <v>849</v>
      </c>
      <c r="W1638" s="145">
        <v>200</v>
      </c>
      <c r="X1638" s="145">
        <v>367</v>
      </c>
      <c r="Y1638" s="145">
        <v>526</v>
      </c>
      <c r="Z1638" s="145">
        <v>668</v>
      </c>
      <c r="AA1638" s="136">
        <f>ROUND((T1638+X1638)-MAX(0.3*(T1638-147-459),0),0)</f>
        <v>944</v>
      </c>
      <c r="AB1638" s="136">
        <f>ROUND((U1638+Y1638)-MAX(0.3*(U1638-147-459),0),0)</f>
        <v>1208</v>
      </c>
      <c r="AC1638" s="136">
        <f>ROUND((V1638+Z1638)-MAX(0.3*(V1638-155-459),0),0)</f>
        <v>1447</v>
      </c>
      <c r="AD1638" s="203">
        <v>264754</v>
      </c>
      <c r="AE1638" s="8">
        <v>698</v>
      </c>
      <c r="AF1638" s="8"/>
      <c r="AG1638" s="8"/>
      <c r="AH1638" s="8"/>
      <c r="AI1638" s="8">
        <v>6015</v>
      </c>
      <c r="AJ1638" s="206">
        <v>15.9</v>
      </c>
      <c r="AK1638" s="8">
        <v>1</v>
      </c>
      <c r="AL1638" s="8">
        <v>52</v>
      </c>
      <c r="AM1638" s="8">
        <v>28</v>
      </c>
      <c r="AN1638" s="6">
        <v>0.65</v>
      </c>
      <c r="AO1638" s="8">
        <v>25</v>
      </c>
      <c r="AP1638" s="8">
        <v>15</v>
      </c>
      <c r="AQ1638" s="6">
        <v>0.625</v>
      </c>
      <c r="AR1638" s="168">
        <v>7.6499999999999999E-2</v>
      </c>
      <c r="AS1638" s="168">
        <v>0.34</v>
      </c>
      <c r="AT1638" s="168">
        <v>0.4</v>
      </c>
      <c r="AU1638" s="149">
        <v>0.45</v>
      </c>
      <c r="AV1638" s="8">
        <v>475</v>
      </c>
      <c r="AW1638" s="8">
        <v>3169</v>
      </c>
      <c r="AX1638" s="8">
        <v>5236</v>
      </c>
      <c r="AY1638" s="136">
        <v>5891</v>
      </c>
      <c r="AZ1638" s="151">
        <v>7.6499999999999999E-2</v>
      </c>
      <c r="BA1638" s="151">
        <v>0.1598</v>
      </c>
      <c r="BB1638" s="151">
        <v>0.21060000000000001</v>
      </c>
      <c r="BC1638" s="151">
        <v>0.21060000000000001</v>
      </c>
      <c r="BD1638" s="153">
        <v>0</v>
      </c>
      <c r="BE1638" s="153"/>
      <c r="BF1638" s="153"/>
      <c r="BG1638" s="8">
        <v>0</v>
      </c>
      <c r="BH1638" s="187">
        <v>7.25</v>
      </c>
      <c r="BI1638" s="187">
        <v>8</v>
      </c>
      <c r="BJ1638" s="8">
        <v>1296033</v>
      </c>
      <c r="BK1638" s="8">
        <v>358035</v>
      </c>
      <c r="BL1638" s="8">
        <v>19128</v>
      </c>
      <c r="BM1638" s="8">
        <v>918870</v>
      </c>
      <c r="BN1638" s="236">
        <v>7844500</v>
      </c>
      <c r="BO1638" s="8">
        <v>1472468</v>
      </c>
      <c r="BP1638" s="8">
        <v>2148389.8659000001</v>
      </c>
      <c r="BQ1638" s="8">
        <v>347537.87959999999</v>
      </c>
      <c r="BR1638" s="8">
        <v>3333408.7259</v>
      </c>
      <c r="BS1638" s="8">
        <v>1017873.4027</v>
      </c>
      <c r="BT1638" s="8">
        <v>133017.71160000001</v>
      </c>
      <c r="BU1638" s="8">
        <v>1396431.3796000001</v>
      </c>
    </row>
    <row r="1639" spans="1:73">
      <c r="A1639" s="4" t="s">
        <v>75</v>
      </c>
      <c r="B1639" s="137">
        <v>6</v>
      </c>
      <c r="C1639" s="137">
        <v>2012</v>
      </c>
      <c r="D1639" s="192">
        <v>5191731</v>
      </c>
      <c r="E1639" s="141">
        <v>2539941</v>
      </c>
      <c r="F1639" s="141">
        <v>217281</v>
      </c>
      <c r="G1639" s="191">
        <v>7.9</v>
      </c>
      <c r="H1639" s="212">
        <v>25.359059999999999</v>
      </c>
      <c r="I1639" s="212">
        <v>15.79645</v>
      </c>
      <c r="J1639" s="212">
        <v>6.6397279999999999</v>
      </c>
      <c r="K1639" s="145">
        <v>278551</v>
      </c>
      <c r="L1639" s="198">
        <v>53</v>
      </c>
      <c r="M1639" s="199">
        <v>4</v>
      </c>
      <c r="N1639" s="140">
        <v>234005901</v>
      </c>
      <c r="O1639" s="145">
        <v>422281</v>
      </c>
      <c r="P1639" s="145">
        <v>35883</v>
      </c>
      <c r="Q1639" s="145">
        <v>13880</v>
      </c>
      <c r="R1639" s="145">
        <v>491629.6667</v>
      </c>
      <c r="S1639" s="145">
        <v>220707.3333</v>
      </c>
      <c r="T1639" s="145">
        <v>364</v>
      </c>
      <c r="U1639" s="145">
        <v>462</v>
      </c>
      <c r="V1639" s="145">
        <v>561</v>
      </c>
      <c r="W1639" s="145">
        <v>200</v>
      </c>
      <c r="X1639" s="145">
        <v>367</v>
      </c>
      <c r="Y1639" s="145">
        <v>526</v>
      </c>
      <c r="Z1639" s="145">
        <v>668</v>
      </c>
      <c r="AA1639" s="136">
        <f>ROUND((T1639+X1639)-MAX(0.3*(T1639-147-459),0),0)</f>
        <v>731</v>
      </c>
      <c r="AB1639" s="136">
        <f>ROUND((U1639+Y1639)-MAX(0.3*(U1639-147-459),0),0)</f>
        <v>988</v>
      </c>
      <c r="AC1639" s="136">
        <f>ROUND((V1639+Z1639)-MAX(0.3*(V1639-155-459),0),0)</f>
        <v>1229</v>
      </c>
      <c r="AD1639" s="203">
        <v>4514.25</v>
      </c>
      <c r="AE1639" s="8">
        <v>698</v>
      </c>
      <c r="AF1639" s="8"/>
      <c r="AG1639" s="8"/>
      <c r="AH1639" s="8"/>
      <c r="AI1639" s="8">
        <v>613</v>
      </c>
      <c r="AJ1639" s="206">
        <v>11.9</v>
      </c>
      <c r="AK1639" s="8">
        <v>1</v>
      </c>
      <c r="AL1639" s="8">
        <v>32</v>
      </c>
      <c r="AM1639" s="8">
        <v>33</v>
      </c>
      <c r="AN1639" s="6">
        <v>0.49230769230769234</v>
      </c>
      <c r="AO1639" s="8">
        <v>20</v>
      </c>
      <c r="AP1639" s="8">
        <v>15</v>
      </c>
      <c r="AQ1639" s="6">
        <v>0.5714285714285714</v>
      </c>
      <c r="AR1639" s="168">
        <v>7.6499999999999999E-2</v>
      </c>
      <c r="AS1639" s="168">
        <v>0.34</v>
      </c>
      <c r="AT1639" s="168">
        <v>0.4</v>
      </c>
      <c r="AU1639" s="149">
        <v>0.45</v>
      </c>
      <c r="AV1639" s="8">
        <v>475</v>
      </c>
      <c r="AW1639" s="8">
        <v>3169</v>
      </c>
      <c r="AX1639" s="8">
        <v>5236</v>
      </c>
      <c r="AY1639" s="136">
        <v>5891</v>
      </c>
      <c r="AZ1639" s="151">
        <v>7.6499999999999999E-2</v>
      </c>
      <c r="BA1639" s="151">
        <v>0.1598</v>
      </c>
      <c r="BB1639" s="151">
        <v>0.21060000000000001</v>
      </c>
      <c r="BC1639" s="151">
        <v>0.21060000000000001</v>
      </c>
      <c r="BD1639" s="153">
        <v>0</v>
      </c>
      <c r="BE1639" s="153"/>
      <c r="BF1639" s="153"/>
      <c r="BG1639" s="8">
        <v>0</v>
      </c>
      <c r="BH1639" s="187">
        <v>7.25</v>
      </c>
      <c r="BI1639" s="187">
        <v>7.64</v>
      </c>
      <c r="BJ1639" s="8">
        <v>70603</v>
      </c>
      <c r="BK1639" s="8">
        <v>9086</v>
      </c>
      <c r="BL1639" s="8">
        <v>521</v>
      </c>
      <c r="BM1639" s="8">
        <v>60996</v>
      </c>
      <c r="BN1639" s="236">
        <v>651100</v>
      </c>
      <c r="BO1639" s="8">
        <v>103769</v>
      </c>
      <c r="BP1639" s="8">
        <v>195455.49290000001</v>
      </c>
      <c r="BQ1639" s="8">
        <v>35915.806199999999</v>
      </c>
      <c r="BR1639" s="8">
        <v>389955.4117</v>
      </c>
      <c r="BS1639" s="8">
        <v>92562.198300000004</v>
      </c>
      <c r="BT1639" s="8">
        <v>14768.812099999999</v>
      </c>
      <c r="BU1639" s="8">
        <v>142955.6514</v>
      </c>
    </row>
    <row r="1640" spans="1:73">
      <c r="A1640" s="4" t="s">
        <v>76</v>
      </c>
      <c r="B1640" s="137">
        <v>7</v>
      </c>
      <c r="C1640" s="137">
        <v>2012</v>
      </c>
      <c r="D1640" s="192">
        <v>3593541</v>
      </c>
      <c r="E1640" s="141">
        <v>1729838</v>
      </c>
      <c r="F1640" s="141">
        <v>157581</v>
      </c>
      <c r="G1640" s="191">
        <v>8.3000000000000007</v>
      </c>
      <c r="H1640" s="212">
        <v>25.03312</v>
      </c>
      <c r="I1640" s="212">
        <v>16.487929999999999</v>
      </c>
      <c r="J1640" s="212">
        <v>4.4207939999999999</v>
      </c>
      <c r="K1640" s="145">
        <v>242930</v>
      </c>
      <c r="L1640" s="198">
        <v>17</v>
      </c>
      <c r="M1640" s="199">
        <v>2</v>
      </c>
      <c r="N1640" s="140">
        <v>233710888</v>
      </c>
      <c r="O1640" s="145">
        <v>63903</v>
      </c>
      <c r="P1640" s="145">
        <v>30049</v>
      </c>
      <c r="Q1640" s="145">
        <v>15352</v>
      </c>
      <c r="R1640" s="145">
        <v>403466.4167</v>
      </c>
      <c r="S1640" s="145">
        <v>219816.8333</v>
      </c>
      <c r="T1640" s="145">
        <v>470</v>
      </c>
      <c r="U1640" s="145">
        <v>576</v>
      </c>
      <c r="V1640" s="145">
        <v>677</v>
      </c>
      <c r="W1640" s="145">
        <v>200</v>
      </c>
      <c r="X1640" s="145">
        <v>367</v>
      </c>
      <c r="Y1640" s="145">
        <v>526</v>
      </c>
      <c r="Z1640" s="145">
        <v>668</v>
      </c>
      <c r="AA1640" s="136">
        <f>ROUND((T1640+X1640)-MAX(0.3*(T1640-147-459),0),0)</f>
        <v>837</v>
      </c>
      <c r="AB1640" s="136">
        <f>ROUND((U1640+Y1640)-MAX(0.3*(U1640-147-459),0),0)</f>
        <v>1102</v>
      </c>
      <c r="AC1640" s="136">
        <f>ROUND((V1640+Z1640)-MAX(0.3*(V1640-155-459),0),0)</f>
        <v>1326</v>
      </c>
      <c r="AD1640" s="203">
        <v>6596.083333333333</v>
      </c>
      <c r="AE1640" s="8">
        <v>698</v>
      </c>
      <c r="AF1640" s="8"/>
      <c r="AG1640" s="8"/>
      <c r="AH1640" s="8"/>
      <c r="AI1640" s="8">
        <v>363</v>
      </c>
      <c r="AJ1640" s="206">
        <v>10.3</v>
      </c>
      <c r="AK1640" s="8">
        <v>1</v>
      </c>
      <c r="AL1640" s="8">
        <v>99</v>
      </c>
      <c r="AM1640" s="8">
        <v>52</v>
      </c>
      <c r="AN1640" s="6">
        <v>0.6556291390728477</v>
      </c>
      <c r="AO1640" s="8">
        <v>22</v>
      </c>
      <c r="AP1640" s="8">
        <v>14</v>
      </c>
      <c r="AQ1640" s="6">
        <v>0.61111111111111116</v>
      </c>
      <c r="AR1640" s="168">
        <v>7.6499999999999999E-2</v>
      </c>
      <c r="AS1640" s="168">
        <v>0.34</v>
      </c>
      <c r="AT1640" s="168">
        <v>0.4</v>
      </c>
      <c r="AU1640" s="149">
        <v>0.45</v>
      </c>
      <c r="AV1640" s="8">
        <v>475</v>
      </c>
      <c r="AW1640" s="8">
        <v>3169</v>
      </c>
      <c r="AX1640" s="8">
        <v>5236</v>
      </c>
      <c r="AY1640" s="136">
        <v>5891</v>
      </c>
      <c r="AZ1640" s="151">
        <v>7.6499999999999999E-2</v>
      </c>
      <c r="BA1640" s="151">
        <v>0.1598</v>
      </c>
      <c r="BB1640" s="151">
        <v>0.21060000000000001</v>
      </c>
      <c r="BC1640" s="151">
        <v>0.21060000000000001</v>
      </c>
      <c r="BD1640" s="153">
        <v>0.3</v>
      </c>
      <c r="BE1640" s="153"/>
      <c r="BF1640" s="153"/>
      <c r="BG1640" s="8">
        <v>1</v>
      </c>
      <c r="BH1640" s="187">
        <v>7.25</v>
      </c>
      <c r="BI1640" s="187">
        <v>8.25</v>
      </c>
      <c r="BJ1640" s="8">
        <v>61348</v>
      </c>
      <c r="BK1640" s="8">
        <v>6668</v>
      </c>
      <c r="BL1640" s="8">
        <v>426</v>
      </c>
      <c r="BM1640" s="8">
        <v>54254</v>
      </c>
      <c r="BN1640" s="236">
        <v>582400</v>
      </c>
      <c r="BO1640" s="8">
        <v>56584</v>
      </c>
      <c r="BP1640" s="8">
        <v>124229.8202</v>
      </c>
      <c r="BQ1640" s="8">
        <v>22250.552500000002</v>
      </c>
      <c r="BR1640" s="8">
        <v>296699.38870000001</v>
      </c>
      <c r="BS1640" s="8">
        <v>60567.847300000001</v>
      </c>
      <c r="BT1640" s="8">
        <v>6442.2361000000001</v>
      </c>
      <c r="BU1640" s="8">
        <v>86529.305999999997</v>
      </c>
    </row>
    <row r="1641" spans="1:73">
      <c r="A1641" s="4" t="s">
        <v>77</v>
      </c>
      <c r="B1641" s="137">
        <v>8</v>
      </c>
      <c r="C1641" s="137">
        <v>2012</v>
      </c>
      <c r="D1641" s="192">
        <v>917099</v>
      </c>
      <c r="E1641" s="141">
        <v>413457</v>
      </c>
      <c r="F1641" s="141">
        <v>32115</v>
      </c>
      <c r="G1641" s="191">
        <v>7.2</v>
      </c>
      <c r="H1641" s="212">
        <v>23.486049999999999</v>
      </c>
      <c r="I1641" s="212">
        <v>12.217079999999999</v>
      </c>
      <c r="J1641" s="212">
        <v>5.1402150000000004</v>
      </c>
      <c r="K1641" s="145">
        <v>60650</v>
      </c>
      <c r="L1641" s="198">
        <v>15</v>
      </c>
      <c r="M1641" s="199">
        <v>6.6</v>
      </c>
      <c r="N1641" s="140">
        <v>39953950</v>
      </c>
      <c r="O1641" s="145">
        <v>18801</v>
      </c>
      <c r="P1641" s="145">
        <v>15090</v>
      </c>
      <c r="Q1641" s="145">
        <v>5319</v>
      </c>
      <c r="R1641" s="145">
        <v>148257.0833</v>
      </c>
      <c r="S1641" s="145">
        <v>69564.166700000002</v>
      </c>
      <c r="T1641" s="145">
        <v>270</v>
      </c>
      <c r="U1641" s="145">
        <v>338</v>
      </c>
      <c r="V1641" s="145">
        <v>407</v>
      </c>
      <c r="W1641" s="145">
        <v>200</v>
      </c>
      <c r="X1641" s="145">
        <v>367</v>
      </c>
      <c r="Y1641" s="145">
        <v>526</v>
      </c>
      <c r="Z1641" s="145">
        <v>668</v>
      </c>
      <c r="AA1641" s="136">
        <f>ROUND((T1641+X1641)-MAX(0.3*(T1641-147-459),0),0)</f>
        <v>637</v>
      </c>
      <c r="AB1641" s="136">
        <f>ROUND((U1641+Y1641)-MAX(0.3*(U1641-147-459),0),0)</f>
        <v>864</v>
      </c>
      <c r="AC1641" s="136">
        <f>ROUND((V1641+Z1641)-MAX(0.3*(V1641-155-459),0),0)</f>
        <v>1075</v>
      </c>
      <c r="AD1641" s="203">
        <v>3159</v>
      </c>
      <c r="AE1641" s="8">
        <v>698</v>
      </c>
      <c r="AF1641" s="8"/>
      <c r="AG1641" s="8"/>
      <c r="AH1641" s="8"/>
      <c r="AI1641" s="8">
        <v>121</v>
      </c>
      <c r="AJ1641" s="206">
        <v>13.5</v>
      </c>
      <c r="AK1641" s="8">
        <v>1</v>
      </c>
      <c r="AL1641" s="8">
        <v>26</v>
      </c>
      <c r="AM1641" s="8">
        <v>15</v>
      </c>
      <c r="AN1641" s="6">
        <v>0.63414634146341464</v>
      </c>
      <c r="AO1641" s="8">
        <v>14</v>
      </c>
      <c r="AP1641" s="8">
        <v>7</v>
      </c>
      <c r="AQ1641" s="6">
        <v>0.66666666666666663</v>
      </c>
      <c r="AR1641" s="168">
        <v>7.6499999999999999E-2</v>
      </c>
      <c r="AS1641" s="168">
        <v>0.34</v>
      </c>
      <c r="AT1641" s="168">
        <v>0.4</v>
      </c>
      <c r="AU1641" s="149">
        <v>0.45</v>
      </c>
      <c r="AV1641" s="8">
        <v>475</v>
      </c>
      <c r="AW1641" s="8">
        <v>3169</v>
      </c>
      <c r="AX1641" s="8">
        <v>5236</v>
      </c>
      <c r="AY1641" s="136">
        <v>5891</v>
      </c>
      <c r="AZ1641" s="151">
        <v>7.6499999999999999E-2</v>
      </c>
      <c r="BA1641" s="151">
        <v>0.1598</v>
      </c>
      <c r="BB1641" s="151">
        <v>0.21060000000000001</v>
      </c>
      <c r="BC1641" s="151">
        <v>0.21060000000000001</v>
      </c>
      <c r="BD1641" s="153">
        <v>0.2</v>
      </c>
      <c r="BE1641" s="153"/>
      <c r="BF1641" s="153"/>
      <c r="BG1641" s="8">
        <v>0</v>
      </c>
      <c r="BH1641" s="187">
        <v>7.25</v>
      </c>
      <c r="BI1641" s="187">
        <v>7.25</v>
      </c>
      <c r="BJ1641" s="8">
        <v>16445</v>
      </c>
      <c r="BK1641" s="8">
        <v>1247</v>
      </c>
      <c r="BL1641" s="8">
        <v>105</v>
      </c>
      <c r="BM1641" s="8">
        <v>15093</v>
      </c>
      <c r="BN1641" s="236">
        <v>208400</v>
      </c>
      <c r="BO1641" s="8">
        <v>22214</v>
      </c>
      <c r="BP1641" s="8">
        <v>49132.796399999999</v>
      </c>
      <c r="BQ1641" s="8">
        <v>5206.4381999999996</v>
      </c>
      <c r="BR1641" s="8">
        <v>96040.153399999996</v>
      </c>
      <c r="BS1641" s="8">
        <v>25908.2238</v>
      </c>
      <c r="BT1641" s="8">
        <v>2045.5735</v>
      </c>
      <c r="BU1641" s="8">
        <v>38624.116000000002</v>
      </c>
    </row>
    <row r="1642" spans="1:73">
      <c r="A1642" s="4" t="s">
        <v>78</v>
      </c>
      <c r="B1642" s="137">
        <v>9</v>
      </c>
      <c r="C1642" s="137">
        <v>2012</v>
      </c>
      <c r="D1642" s="192">
        <v>635342</v>
      </c>
      <c r="E1642" s="141">
        <v>331984</v>
      </c>
      <c r="F1642" s="141">
        <v>33005</v>
      </c>
      <c r="G1642" s="191">
        <v>9</v>
      </c>
      <c r="H1642" s="212">
        <v>21.603439999999999</v>
      </c>
      <c r="I1642" s="212">
        <v>13.85732</v>
      </c>
      <c r="J1642" s="212">
        <v>4.7014680000000002</v>
      </c>
      <c r="K1642" s="145">
        <v>111870</v>
      </c>
      <c r="L1642" s="198">
        <v>3</v>
      </c>
      <c r="M1642" s="199">
        <v>2.2000000000000002</v>
      </c>
      <c r="N1642" s="140">
        <v>42309871</v>
      </c>
      <c r="O1642" s="145">
        <v>24719</v>
      </c>
      <c r="P1642" s="145">
        <v>15193</v>
      </c>
      <c r="Q1642" s="145">
        <v>6115</v>
      </c>
      <c r="R1642" s="145">
        <v>141147.3333</v>
      </c>
      <c r="S1642" s="145">
        <v>79728.583299999998</v>
      </c>
      <c r="T1642" s="145">
        <v>336</v>
      </c>
      <c r="U1642" s="145">
        <v>428</v>
      </c>
      <c r="V1642" s="145">
        <v>523</v>
      </c>
      <c r="W1642" s="145">
        <v>200</v>
      </c>
      <c r="X1642" s="145">
        <v>367</v>
      </c>
      <c r="Y1642" s="145">
        <v>526</v>
      </c>
      <c r="Z1642" s="145">
        <v>668</v>
      </c>
      <c r="AA1642" s="136">
        <f>ROUND((T1642+X1642)-MAX(0.3*(T1642-147-459),0),0)</f>
        <v>703</v>
      </c>
      <c r="AB1642" s="136">
        <f>ROUND((U1642+Y1642)-MAX(0.3*(U1642-147-459),0),0)</f>
        <v>954</v>
      </c>
      <c r="AC1642" s="136">
        <f>ROUND((V1642+Z1642)-MAX(0.3*(V1642-155-459),0),0)</f>
        <v>1191</v>
      </c>
      <c r="AD1642" s="203">
        <v>2234.0833333333335</v>
      </c>
      <c r="AE1642" s="8">
        <v>698</v>
      </c>
      <c r="AF1642" s="8"/>
      <c r="AG1642" s="8"/>
      <c r="AH1642" s="8"/>
      <c r="AI1642" s="8">
        <v>116</v>
      </c>
      <c r="AJ1642" s="206">
        <v>18.399999999999999</v>
      </c>
      <c r="AK1642" s="8"/>
      <c r="AL1642" s="8"/>
      <c r="AM1642" s="8"/>
      <c r="AN1642" s="6"/>
      <c r="AO1642" s="8"/>
      <c r="AP1642" s="8"/>
      <c r="AQ1642" s="6"/>
      <c r="AR1642" s="168">
        <v>7.6499999999999999E-2</v>
      </c>
      <c r="AS1642" s="168">
        <v>0.34</v>
      </c>
      <c r="AT1642" s="168">
        <v>0.4</v>
      </c>
      <c r="AU1642" s="149">
        <v>0.45</v>
      </c>
      <c r="AV1642" s="8">
        <v>475</v>
      </c>
      <c r="AW1642" s="8">
        <v>3169</v>
      </c>
      <c r="AX1642" s="8">
        <v>5236</v>
      </c>
      <c r="AY1642" s="136">
        <v>5891</v>
      </c>
      <c r="AZ1642" s="151">
        <v>7.6499999999999999E-2</v>
      </c>
      <c r="BA1642" s="151">
        <v>0.1598</v>
      </c>
      <c r="BB1642" s="151">
        <v>0.21060000000000001</v>
      </c>
      <c r="BC1642" s="151">
        <v>0.21060000000000001</v>
      </c>
      <c r="BD1642" s="138">
        <v>0.4</v>
      </c>
      <c r="BE1642" s="138"/>
      <c r="BF1642" s="138"/>
      <c r="BG1642" s="8">
        <v>1</v>
      </c>
      <c r="BH1642" s="6">
        <v>7.25</v>
      </c>
      <c r="BI1642" s="6">
        <v>8.25</v>
      </c>
      <c r="BJ1642" s="8">
        <v>26718</v>
      </c>
      <c r="BK1642" s="8">
        <v>1913</v>
      </c>
      <c r="BL1642" s="8">
        <v>136</v>
      </c>
      <c r="BM1642" s="8">
        <v>24669</v>
      </c>
      <c r="BN1642" s="236">
        <v>198200</v>
      </c>
      <c r="BO1642" s="8">
        <v>16474</v>
      </c>
      <c r="BP1642" s="8">
        <v>33585.2189</v>
      </c>
      <c r="BQ1642" s="8">
        <v>3232.0567000000001</v>
      </c>
      <c r="BR1642" s="8">
        <v>47734.627800000002</v>
      </c>
      <c r="BS1642" s="8">
        <v>23490.7634</v>
      </c>
      <c r="BT1642" s="8">
        <v>2181.9101000000001</v>
      </c>
      <c r="BU1642" s="8">
        <v>33281.433499999999</v>
      </c>
    </row>
    <row r="1643" spans="1:73">
      <c r="A1643" s="4" t="s">
        <v>80</v>
      </c>
      <c r="B1643" s="137">
        <v>10</v>
      </c>
      <c r="C1643" s="137">
        <v>2012</v>
      </c>
      <c r="D1643" s="192">
        <v>19352021</v>
      </c>
      <c r="E1643" s="141">
        <v>8588669</v>
      </c>
      <c r="F1643" s="141">
        <v>794324</v>
      </c>
      <c r="G1643" s="191">
        <v>8.5</v>
      </c>
      <c r="H1643" s="212">
        <v>25.985720000000001</v>
      </c>
      <c r="I1643" s="212">
        <v>15.56894</v>
      </c>
      <c r="J1643" s="212">
        <v>5.0463190000000004</v>
      </c>
      <c r="K1643" s="145">
        <v>769007</v>
      </c>
      <c r="L1643" s="198">
        <v>368</v>
      </c>
      <c r="M1643" s="199">
        <v>8.6999999999999993</v>
      </c>
      <c r="N1643" s="140">
        <v>793103892</v>
      </c>
      <c r="O1643" s="145">
        <v>471301</v>
      </c>
      <c r="P1643" s="145">
        <v>91573</v>
      </c>
      <c r="Q1643" s="145">
        <v>52526</v>
      </c>
      <c r="R1643" s="145">
        <v>3353064.0833000001</v>
      </c>
      <c r="S1643" s="145">
        <v>1825813.4166999999</v>
      </c>
      <c r="T1643" s="145">
        <v>241</v>
      </c>
      <c r="U1643" s="145">
        <v>303</v>
      </c>
      <c r="V1643" s="145">
        <v>364</v>
      </c>
      <c r="W1643" s="145">
        <v>200</v>
      </c>
      <c r="X1643" s="145">
        <v>367</v>
      </c>
      <c r="Y1643" s="145">
        <v>526</v>
      </c>
      <c r="Z1643" s="145">
        <v>668</v>
      </c>
      <c r="AA1643" s="136">
        <f>ROUND((T1643+X1643)-MAX(0.3*(T1643-147-459),0),0)</f>
        <v>608</v>
      </c>
      <c r="AB1643" s="136">
        <f>ROUND((U1643+Y1643)-MAX(0.3*(U1643-147-459),0),0)</f>
        <v>829</v>
      </c>
      <c r="AC1643" s="136">
        <f>ROUND((V1643+Z1643)-MAX(0.3*(V1643-155-459),0),0)</f>
        <v>1032</v>
      </c>
      <c r="AD1643" s="203">
        <v>39454.583333333336</v>
      </c>
      <c r="AE1643" s="8">
        <v>698</v>
      </c>
      <c r="AF1643" s="8"/>
      <c r="AG1643" s="8"/>
      <c r="AH1643" s="8"/>
      <c r="AI1643" s="8">
        <v>2926</v>
      </c>
      <c r="AJ1643" s="206">
        <v>15.3</v>
      </c>
      <c r="AK1643" s="8">
        <v>0</v>
      </c>
      <c r="AL1643" s="8">
        <v>39</v>
      </c>
      <c r="AM1643" s="8">
        <v>81</v>
      </c>
      <c r="AN1643" s="6">
        <v>0.32500000000000001</v>
      </c>
      <c r="AO1643" s="8">
        <v>12</v>
      </c>
      <c r="AP1643" s="8">
        <v>28</v>
      </c>
      <c r="AQ1643" s="6">
        <v>0.3</v>
      </c>
      <c r="AR1643" s="168">
        <v>7.6499999999999999E-2</v>
      </c>
      <c r="AS1643" s="168">
        <v>0.34</v>
      </c>
      <c r="AT1643" s="168">
        <v>0.4</v>
      </c>
      <c r="AU1643" s="149">
        <v>0.45</v>
      </c>
      <c r="AV1643" s="8">
        <v>475</v>
      </c>
      <c r="AW1643" s="8">
        <v>3169</v>
      </c>
      <c r="AX1643" s="8">
        <v>5236</v>
      </c>
      <c r="AY1643" s="136">
        <v>5891</v>
      </c>
      <c r="AZ1643" s="151">
        <v>7.6499999999999999E-2</v>
      </c>
      <c r="BA1643" s="151">
        <v>0.1598</v>
      </c>
      <c r="BB1643" s="151">
        <v>0.21060000000000001</v>
      </c>
      <c r="BC1643" s="151">
        <v>0.21060000000000001</v>
      </c>
      <c r="BD1643" s="153">
        <v>0</v>
      </c>
      <c r="BE1643" s="153"/>
      <c r="BF1643" s="153"/>
      <c r="BG1643" s="8">
        <v>0</v>
      </c>
      <c r="BH1643" s="187">
        <v>7.25</v>
      </c>
      <c r="BI1643" s="187">
        <v>7.67</v>
      </c>
      <c r="BJ1643" s="8">
        <v>527625</v>
      </c>
      <c r="BK1643" s="8">
        <v>117638</v>
      </c>
      <c r="BL1643" s="8">
        <v>2828</v>
      </c>
      <c r="BM1643" s="8">
        <v>407159</v>
      </c>
      <c r="BN1643" s="236">
        <v>3156800</v>
      </c>
      <c r="BO1643" s="8">
        <v>495405</v>
      </c>
      <c r="BP1643" s="8">
        <v>1072835.9032999999</v>
      </c>
      <c r="BQ1643" s="8">
        <v>135138.52110000001</v>
      </c>
      <c r="BR1643" s="8">
        <v>1653684.7657000001</v>
      </c>
      <c r="BS1643" s="8">
        <v>512870.09710000001</v>
      </c>
      <c r="BT1643" s="8">
        <v>49590.595300000001</v>
      </c>
      <c r="BU1643" s="8">
        <v>711291.74159999995</v>
      </c>
    </row>
    <row r="1644" spans="1:73">
      <c r="A1644" s="4" t="s">
        <v>81</v>
      </c>
      <c r="B1644" s="137">
        <v>11</v>
      </c>
      <c r="C1644" s="137">
        <v>2012</v>
      </c>
      <c r="D1644" s="192">
        <v>9917639</v>
      </c>
      <c r="E1644" s="141">
        <v>4348083</v>
      </c>
      <c r="F1644" s="141">
        <v>439284</v>
      </c>
      <c r="G1644" s="191">
        <v>9.1999999999999993</v>
      </c>
      <c r="H1644" s="212">
        <v>28.444379999999999</v>
      </c>
      <c r="I1644" s="212">
        <v>16.29346</v>
      </c>
      <c r="J1644" s="212">
        <v>6.2952440000000003</v>
      </c>
      <c r="K1644" s="145">
        <v>438324</v>
      </c>
      <c r="L1644" s="198">
        <v>231</v>
      </c>
      <c r="M1644" s="199">
        <v>8.6999999999999993</v>
      </c>
      <c r="N1644" s="140">
        <v>365480928</v>
      </c>
      <c r="O1644" s="145">
        <v>151253</v>
      </c>
      <c r="P1644" s="145">
        <v>36195</v>
      </c>
      <c r="Q1644" s="145">
        <v>18794</v>
      </c>
      <c r="R1644" s="145">
        <v>1912838.75</v>
      </c>
      <c r="S1644" s="145">
        <v>879493.25</v>
      </c>
      <c r="T1644" s="145">
        <v>235</v>
      </c>
      <c r="U1644" s="145">
        <v>280</v>
      </c>
      <c r="V1644" s="145">
        <v>330</v>
      </c>
      <c r="W1644" s="145">
        <v>200</v>
      </c>
      <c r="X1644" s="145">
        <v>367</v>
      </c>
      <c r="Y1644" s="145">
        <v>526</v>
      </c>
      <c r="Z1644" s="145">
        <v>668</v>
      </c>
      <c r="AA1644" s="136">
        <f>ROUND((T1644+X1644)-MAX(0.3*(T1644-147-459),0),0)</f>
        <v>602</v>
      </c>
      <c r="AB1644" s="136">
        <f>ROUND((U1644+Y1644)-MAX(0.3*(U1644-147-459),0),0)</f>
        <v>806</v>
      </c>
      <c r="AC1644" s="136">
        <f>ROUND((V1644+Z1644)-MAX(0.3*(V1644-155-459),0),0)</f>
        <v>998</v>
      </c>
      <c r="AD1644" s="203">
        <v>14602.916666666666</v>
      </c>
      <c r="AE1644" s="8">
        <v>698</v>
      </c>
      <c r="AF1644" s="8"/>
      <c r="AG1644" s="8"/>
      <c r="AH1644" s="8"/>
      <c r="AI1644" s="8">
        <v>1752</v>
      </c>
      <c r="AJ1644" s="206">
        <v>18.100000000000001</v>
      </c>
      <c r="AK1644" s="8">
        <v>0</v>
      </c>
      <c r="AL1644" s="8">
        <v>63</v>
      </c>
      <c r="AM1644" s="8">
        <v>115</v>
      </c>
      <c r="AN1644" s="6">
        <v>0.35</v>
      </c>
      <c r="AO1644" s="8">
        <v>20</v>
      </c>
      <c r="AP1644" s="8">
        <v>36</v>
      </c>
      <c r="AQ1644" s="6">
        <v>0.35714285714285715</v>
      </c>
      <c r="AR1644" s="168">
        <v>7.6499999999999999E-2</v>
      </c>
      <c r="AS1644" s="168">
        <v>0.34</v>
      </c>
      <c r="AT1644" s="168">
        <v>0.4</v>
      </c>
      <c r="AU1644" s="149">
        <v>0.45</v>
      </c>
      <c r="AV1644" s="8">
        <v>475</v>
      </c>
      <c r="AW1644" s="8">
        <v>3169</v>
      </c>
      <c r="AX1644" s="8">
        <v>5236</v>
      </c>
      <c r="AY1644" s="136">
        <v>5891</v>
      </c>
      <c r="AZ1644" s="151">
        <v>7.6499999999999999E-2</v>
      </c>
      <c r="BA1644" s="151">
        <v>0.1598</v>
      </c>
      <c r="BB1644" s="151">
        <v>0.21060000000000001</v>
      </c>
      <c r="BC1644" s="151">
        <v>0.21060000000000001</v>
      </c>
      <c r="BD1644" s="153">
        <v>0</v>
      </c>
      <c r="BE1644" s="153"/>
      <c r="BF1644" s="153"/>
      <c r="BG1644" s="8">
        <v>0</v>
      </c>
      <c r="BH1644" s="187">
        <v>7.25</v>
      </c>
      <c r="BI1644" s="187">
        <v>5.15</v>
      </c>
      <c r="BJ1644" s="8">
        <v>247843</v>
      </c>
      <c r="BK1644" s="8">
        <v>24732</v>
      </c>
      <c r="BL1644" s="8">
        <v>1909</v>
      </c>
      <c r="BM1644" s="8">
        <v>221202</v>
      </c>
      <c r="BN1644" s="236">
        <v>1528500</v>
      </c>
      <c r="BO1644" s="8">
        <v>303875</v>
      </c>
      <c r="BP1644" s="8">
        <v>745651.86899999995</v>
      </c>
      <c r="BQ1644" s="8">
        <v>95649.114799999996</v>
      </c>
      <c r="BR1644" s="8">
        <v>1287032.7220000001</v>
      </c>
      <c r="BS1644" s="8">
        <v>441158.34649999999</v>
      </c>
      <c r="BT1644" s="8">
        <v>44116.311099999999</v>
      </c>
      <c r="BU1644" s="8">
        <v>620654.80039999995</v>
      </c>
    </row>
    <row r="1645" spans="1:73">
      <c r="A1645" s="4" t="s">
        <v>82</v>
      </c>
      <c r="B1645" s="137">
        <v>12</v>
      </c>
      <c r="C1645" s="137">
        <v>2012</v>
      </c>
      <c r="D1645" s="192">
        <v>1392641</v>
      </c>
      <c r="E1645" s="141">
        <v>608302</v>
      </c>
      <c r="F1645" s="141">
        <v>38883</v>
      </c>
      <c r="G1645" s="191">
        <v>6</v>
      </c>
      <c r="H1645" s="212">
        <v>26.48</v>
      </c>
      <c r="I1645" s="212">
        <v>18.211490000000001</v>
      </c>
      <c r="J1645" s="212">
        <v>6.0958379999999996</v>
      </c>
      <c r="K1645" s="145">
        <v>72512</v>
      </c>
      <c r="L1645" s="198">
        <v>7</v>
      </c>
      <c r="M1645" s="199">
        <v>2.2000000000000002</v>
      </c>
      <c r="N1645" s="140">
        <v>61836090</v>
      </c>
      <c r="O1645" s="145">
        <v>27568</v>
      </c>
      <c r="P1645" s="145">
        <v>28091</v>
      </c>
      <c r="Q1645" s="145">
        <v>9569</v>
      </c>
      <c r="R1645" s="145">
        <v>176822.5833</v>
      </c>
      <c r="S1645" s="145">
        <v>88454.666700000002</v>
      </c>
      <c r="T1645" s="145">
        <v>486</v>
      </c>
      <c r="U1645" s="145">
        <v>610</v>
      </c>
      <c r="V1645" s="145">
        <v>736</v>
      </c>
      <c r="W1645" s="145">
        <v>314</v>
      </c>
      <c r="X1645" s="145">
        <v>575</v>
      </c>
      <c r="Y1645" s="145">
        <v>824</v>
      </c>
      <c r="Z1645" s="145">
        <v>1046</v>
      </c>
      <c r="AA1645" s="136">
        <f>ROUND((T1645+X1645)-MAX(0.3*(T1645-208-619),0),0)</f>
        <v>1061</v>
      </c>
      <c r="AB1645" s="136">
        <f>ROUND((U1645+Y1645)-MAX(0.3*(U1645-208-619),0),0)</f>
        <v>1434</v>
      </c>
      <c r="AC1645" s="136">
        <f>ROUND((V1645+Z1645)-MAX(0.3*(V1645-208-619),0),0)</f>
        <v>1782</v>
      </c>
      <c r="AD1645" s="203">
        <v>1677.1666666666667</v>
      </c>
      <c r="AE1645" s="8">
        <v>698</v>
      </c>
      <c r="AF1645" s="8"/>
      <c r="AG1645" s="8"/>
      <c r="AH1645" s="8"/>
      <c r="AI1645" s="8">
        <v>188</v>
      </c>
      <c r="AJ1645" s="206">
        <v>13.8</v>
      </c>
      <c r="AK1645" s="8">
        <v>1</v>
      </c>
      <c r="AL1645" s="8">
        <v>42</v>
      </c>
      <c r="AM1645" s="8">
        <v>8</v>
      </c>
      <c r="AN1645" s="6">
        <v>0.82352941176470584</v>
      </c>
      <c r="AO1645" s="8">
        <v>24</v>
      </c>
      <c r="AP1645" s="8">
        <v>1</v>
      </c>
      <c r="AQ1645" s="6">
        <v>0.96</v>
      </c>
      <c r="AR1645" s="168">
        <v>7.6499999999999999E-2</v>
      </c>
      <c r="AS1645" s="168">
        <v>0.34</v>
      </c>
      <c r="AT1645" s="168">
        <v>0.4</v>
      </c>
      <c r="AU1645" s="149">
        <v>0.45</v>
      </c>
      <c r="AV1645" s="8">
        <v>475</v>
      </c>
      <c r="AW1645" s="8">
        <v>3169</v>
      </c>
      <c r="AX1645" s="8">
        <v>5236</v>
      </c>
      <c r="AY1645" s="136">
        <v>5891</v>
      </c>
      <c r="AZ1645" s="151">
        <v>7.6499999999999999E-2</v>
      </c>
      <c r="BA1645" s="151">
        <v>0.1598</v>
      </c>
      <c r="BB1645" s="151">
        <v>0.21060000000000001</v>
      </c>
      <c r="BC1645" s="151">
        <v>0.21060000000000001</v>
      </c>
      <c r="BD1645" s="153">
        <v>0</v>
      </c>
      <c r="BE1645" s="153"/>
      <c r="BF1645" s="153"/>
      <c r="BG1645" s="8">
        <v>0</v>
      </c>
      <c r="BH1645" s="187">
        <v>7.25</v>
      </c>
      <c r="BI1645" s="187">
        <v>7.25</v>
      </c>
      <c r="BJ1645" s="8">
        <v>25296</v>
      </c>
      <c r="BK1645" s="8">
        <v>5930</v>
      </c>
      <c r="BL1645" s="8">
        <v>187</v>
      </c>
      <c r="BM1645" s="8">
        <v>19179</v>
      </c>
      <c r="BN1645" s="236">
        <v>260500</v>
      </c>
      <c r="BO1645" s="8">
        <v>37169</v>
      </c>
      <c r="BP1645" s="8">
        <v>52042.2425</v>
      </c>
      <c r="BQ1645" s="8">
        <v>12811.055200000001</v>
      </c>
      <c r="BR1645" s="8">
        <v>113618.3627</v>
      </c>
      <c r="BS1645" s="8">
        <v>24206.175999999999</v>
      </c>
      <c r="BT1645" s="8">
        <v>3927.0952000000002</v>
      </c>
      <c r="BU1645" s="8">
        <v>38942.7065</v>
      </c>
    </row>
    <row r="1646" spans="1:73">
      <c r="A1646" s="4" t="s">
        <v>83</v>
      </c>
      <c r="B1646" s="137">
        <v>13</v>
      </c>
      <c r="C1646" s="137">
        <v>2012</v>
      </c>
      <c r="D1646" s="192">
        <v>1596097</v>
      </c>
      <c r="E1646" s="141">
        <v>713704</v>
      </c>
      <c r="F1646" s="141">
        <v>55552</v>
      </c>
      <c r="G1646" s="191">
        <v>7.2</v>
      </c>
      <c r="H1646" s="212">
        <v>25.471820000000001</v>
      </c>
      <c r="I1646" s="212">
        <v>13.583869999999999</v>
      </c>
      <c r="J1646" s="212">
        <v>5.1548400000000001</v>
      </c>
      <c r="K1646" s="145">
        <v>58231</v>
      </c>
      <c r="L1646" s="198">
        <v>33</v>
      </c>
      <c r="M1646" s="199">
        <v>7.2</v>
      </c>
      <c r="N1646" s="140">
        <v>55370347</v>
      </c>
      <c r="O1646" s="145">
        <v>149240</v>
      </c>
      <c r="P1646" s="145">
        <v>2875</v>
      </c>
      <c r="Q1646" s="145">
        <v>1886</v>
      </c>
      <c r="R1646" s="145">
        <v>233033.8333</v>
      </c>
      <c r="S1646" s="145">
        <v>100495.1667</v>
      </c>
      <c r="T1646" s="145">
        <v>309</v>
      </c>
      <c r="U1646" s="145">
        <v>309</v>
      </c>
      <c r="V1646" s="145">
        <v>309</v>
      </c>
      <c r="W1646" s="145">
        <v>200</v>
      </c>
      <c r="X1646" s="145">
        <v>367</v>
      </c>
      <c r="Y1646" s="145">
        <v>526</v>
      </c>
      <c r="Z1646" s="145">
        <v>668</v>
      </c>
      <c r="AA1646" s="136">
        <f>ROUND((T1646+X1646)-MAX(0.3*(T1646-147-459),0),0)</f>
        <v>676</v>
      </c>
      <c r="AB1646" s="136">
        <f>ROUND((U1646+Y1646)-MAX(0.3*(U1646-147-459),0),0)</f>
        <v>835</v>
      </c>
      <c r="AC1646" s="136">
        <f>ROUND((V1646+Z1646)-MAX(0.3*(V1646-155-459),0),0)</f>
        <v>977</v>
      </c>
      <c r="AD1646" s="203">
        <v>1684.4166666666667</v>
      </c>
      <c r="AE1646" s="8">
        <v>698</v>
      </c>
      <c r="AF1646" s="8"/>
      <c r="AG1646" s="8"/>
      <c r="AH1646" s="8"/>
      <c r="AI1646" s="8">
        <v>229</v>
      </c>
      <c r="AJ1646" s="206">
        <v>14.4</v>
      </c>
      <c r="AK1646" s="8">
        <v>0</v>
      </c>
      <c r="AL1646" s="8">
        <v>13</v>
      </c>
      <c r="AM1646" s="8">
        <v>57</v>
      </c>
      <c r="AN1646" s="6">
        <v>0.18571428571428572</v>
      </c>
      <c r="AO1646" s="8">
        <v>7</v>
      </c>
      <c r="AP1646" s="8">
        <v>28</v>
      </c>
      <c r="AQ1646" s="6">
        <v>0.2</v>
      </c>
      <c r="AR1646" s="168">
        <v>7.6499999999999999E-2</v>
      </c>
      <c r="AS1646" s="168">
        <v>0.34</v>
      </c>
      <c r="AT1646" s="168">
        <v>0.4</v>
      </c>
      <c r="AU1646" s="149">
        <v>0.45</v>
      </c>
      <c r="AV1646" s="8">
        <v>475</v>
      </c>
      <c r="AW1646" s="8">
        <v>3169</v>
      </c>
      <c r="AX1646" s="8">
        <v>5236</v>
      </c>
      <c r="AY1646" s="136">
        <v>5891</v>
      </c>
      <c r="AZ1646" s="151">
        <v>7.6499999999999999E-2</v>
      </c>
      <c r="BA1646" s="151">
        <v>0.1598</v>
      </c>
      <c r="BB1646" s="151">
        <v>0.21060000000000001</v>
      </c>
      <c r="BC1646" s="151">
        <v>0.21060000000000001</v>
      </c>
      <c r="BD1646" s="153">
        <v>0</v>
      </c>
      <c r="BE1646" s="153"/>
      <c r="BF1646" s="153"/>
      <c r="BG1646" s="8">
        <v>0</v>
      </c>
      <c r="BH1646" s="187">
        <v>7.25</v>
      </c>
      <c r="BI1646" s="187">
        <v>7.25</v>
      </c>
      <c r="BJ1646" s="8">
        <v>29448</v>
      </c>
      <c r="BK1646" s="8">
        <v>1851</v>
      </c>
      <c r="BL1646" s="8">
        <v>213</v>
      </c>
      <c r="BM1646" s="8">
        <v>27384</v>
      </c>
      <c r="BN1646" s="236">
        <v>220200</v>
      </c>
      <c r="BO1646" s="8">
        <v>43751</v>
      </c>
      <c r="BP1646" s="8">
        <v>82766.300399999993</v>
      </c>
      <c r="BQ1646" s="8">
        <v>18896.548299999999</v>
      </c>
      <c r="BR1646" s="8">
        <v>170127.17249999999</v>
      </c>
      <c r="BS1646" s="8">
        <v>46990.703500000003</v>
      </c>
      <c r="BT1646" s="8">
        <v>8448.3780999999999</v>
      </c>
      <c r="BU1646" s="8">
        <v>77706.220799999996</v>
      </c>
    </row>
    <row r="1647" spans="1:73">
      <c r="A1647" s="4" t="s">
        <v>84</v>
      </c>
      <c r="B1647" s="137">
        <v>14</v>
      </c>
      <c r="C1647" s="137">
        <v>2012</v>
      </c>
      <c r="D1647" s="192">
        <v>12875167</v>
      </c>
      <c r="E1647" s="141">
        <v>5990644</v>
      </c>
      <c r="F1647" s="141">
        <v>591223</v>
      </c>
      <c r="G1647" s="191">
        <v>9</v>
      </c>
      <c r="H1647" s="212">
        <v>21.49295</v>
      </c>
      <c r="I1647" s="212">
        <v>12.78368</v>
      </c>
      <c r="J1647" s="212">
        <v>4.1019269999999999</v>
      </c>
      <c r="K1647" s="145">
        <v>704138</v>
      </c>
      <c r="L1647" s="198">
        <v>124</v>
      </c>
      <c r="M1647" s="199">
        <v>3.9</v>
      </c>
      <c r="N1647" s="140">
        <v>587601163</v>
      </c>
      <c r="O1647" s="145">
        <v>136910</v>
      </c>
      <c r="P1647" s="145">
        <v>99468</v>
      </c>
      <c r="Q1647" s="145">
        <v>33715</v>
      </c>
      <c r="R1647" s="145">
        <v>1869712.8333000001</v>
      </c>
      <c r="S1647" s="145">
        <v>914286.58330000006</v>
      </c>
      <c r="T1647" s="145">
        <v>318</v>
      </c>
      <c r="U1647" s="145">
        <v>432</v>
      </c>
      <c r="V1647" s="145">
        <v>474</v>
      </c>
      <c r="W1647" s="145">
        <v>200</v>
      </c>
      <c r="X1647" s="145">
        <v>367</v>
      </c>
      <c r="Y1647" s="145">
        <v>526</v>
      </c>
      <c r="Z1647" s="145">
        <v>668</v>
      </c>
      <c r="AA1647" s="136">
        <f>ROUND((T1647+X1647)-MAX(0.3*(T1647-147-459),0),0)</f>
        <v>685</v>
      </c>
      <c r="AB1647" s="136">
        <f>ROUND((U1647+Y1647)-MAX(0.3*(U1647-147-459),0),0)</f>
        <v>958</v>
      </c>
      <c r="AC1647" s="136">
        <f>ROUND((V1647+Z1647)-MAX(0.3*(V1647-155-459),0),0)</f>
        <v>1142</v>
      </c>
      <c r="AD1647" s="203">
        <v>14408.166666666666</v>
      </c>
      <c r="AE1647" s="8">
        <v>698</v>
      </c>
      <c r="AF1647" s="8"/>
      <c r="AG1647" s="8"/>
      <c r="AH1647" s="8"/>
      <c r="AI1647" s="8">
        <v>1608</v>
      </c>
      <c r="AJ1647" s="206">
        <v>12.6</v>
      </c>
      <c r="AK1647" s="8">
        <v>1</v>
      </c>
      <c r="AL1647" s="8">
        <v>64</v>
      </c>
      <c r="AM1647" s="8">
        <v>54</v>
      </c>
      <c r="AN1647" s="6">
        <v>0.5423728813559322</v>
      </c>
      <c r="AO1647" s="8">
        <v>35</v>
      </c>
      <c r="AP1647" s="8">
        <v>24</v>
      </c>
      <c r="AQ1647" s="6">
        <v>0.59322033898305082</v>
      </c>
      <c r="AR1647" s="168">
        <v>7.6499999999999999E-2</v>
      </c>
      <c r="AS1647" s="168">
        <v>0.34</v>
      </c>
      <c r="AT1647" s="168">
        <v>0.4</v>
      </c>
      <c r="AU1647" s="149">
        <v>0.45</v>
      </c>
      <c r="AV1647" s="8">
        <v>475</v>
      </c>
      <c r="AW1647" s="8">
        <v>3169</v>
      </c>
      <c r="AX1647" s="8">
        <v>5236</v>
      </c>
      <c r="AY1647" s="136">
        <v>5891</v>
      </c>
      <c r="AZ1647" s="151">
        <v>7.6499999999999999E-2</v>
      </c>
      <c r="BA1647" s="151">
        <v>0.1598</v>
      </c>
      <c r="BB1647" s="151">
        <v>0.21060000000000001</v>
      </c>
      <c r="BC1647" s="151">
        <v>0.21060000000000001</v>
      </c>
      <c r="BD1647" s="153">
        <v>0.05</v>
      </c>
      <c r="BE1647" s="153"/>
      <c r="BF1647" s="153"/>
      <c r="BG1647" s="8">
        <v>1</v>
      </c>
      <c r="BH1647" s="187">
        <v>7.25</v>
      </c>
      <c r="BI1647" s="187">
        <v>8.25</v>
      </c>
      <c r="BJ1647" s="8">
        <v>277978</v>
      </c>
      <c r="BK1647" s="8">
        <v>30191</v>
      </c>
      <c r="BL1647" s="8">
        <v>2382</v>
      </c>
      <c r="BM1647" s="8">
        <v>245405</v>
      </c>
      <c r="BN1647" s="236">
        <v>2624100</v>
      </c>
      <c r="BO1647" s="8">
        <v>288847</v>
      </c>
      <c r="BP1647" s="8">
        <v>664806.45389999996</v>
      </c>
      <c r="BQ1647" s="8">
        <v>73139.174100000004</v>
      </c>
      <c r="BR1647" s="8">
        <v>1142443.2457999999</v>
      </c>
      <c r="BS1647" s="8">
        <v>304866.34669999999</v>
      </c>
      <c r="BT1647" s="8">
        <v>20943.0795</v>
      </c>
      <c r="BU1647" s="8">
        <v>395044.70809999999</v>
      </c>
    </row>
    <row r="1648" spans="1:73">
      <c r="A1648" s="4" t="s">
        <v>85</v>
      </c>
      <c r="B1648" s="137">
        <v>15</v>
      </c>
      <c r="C1648" s="137">
        <v>2012</v>
      </c>
      <c r="D1648" s="192">
        <v>6538283</v>
      </c>
      <c r="E1648" s="141">
        <v>2905549</v>
      </c>
      <c r="F1648" s="141">
        <v>264286</v>
      </c>
      <c r="G1648" s="191">
        <v>8.3000000000000007</v>
      </c>
      <c r="H1648" s="212">
        <v>22.677379999999999</v>
      </c>
      <c r="I1648" s="212">
        <v>15.04687</v>
      </c>
      <c r="J1648" s="212">
        <v>7.5039530000000001</v>
      </c>
      <c r="K1648" s="145">
        <v>306838</v>
      </c>
      <c r="L1648" s="198">
        <v>118</v>
      </c>
      <c r="M1648" s="199">
        <v>6.9</v>
      </c>
      <c r="N1648" s="140">
        <v>253770962</v>
      </c>
      <c r="O1648" s="145">
        <v>46211</v>
      </c>
      <c r="P1648" s="145">
        <v>36420</v>
      </c>
      <c r="Q1648" s="145">
        <v>16785</v>
      </c>
      <c r="R1648" s="145">
        <v>908704.5</v>
      </c>
      <c r="S1648" s="145">
        <v>401414.5833</v>
      </c>
      <c r="T1648" s="145">
        <v>229</v>
      </c>
      <c r="U1648" s="145">
        <v>288</v>
      </c>
      <c r="V1648" s="145">
        <v>346</v>
      </c>
      <c r="W1648" s="145">
        <v>200</v>
      </c>
      <c r="X1648" s="145">
        <v>367</v>
      </c>
      <c r="Y1648" s="145">
        <v>526</v>
      </c>
      <c r="Z1648" s="145">
        <v>668</v>
      </c>
      <c r="AA1648" s="136">
        <f>ROUND((T1648+X1648)-MAX(0.3*(T1648-147-459),0),0)</f>
        <v>596</v>
      </c>
      <c r="AB1648" s="136">
        <f>ROUND((U1648+Y1648)-MAX(0.3*(U1648-147-459),0),0)</f>
        <v>814</v>
      </c>
      <c r="AC1648" s="136">
        <f>ROUND((V1648+Z1648)-MAX(0.3*(V1648-155-459),0),0)</f>
        <v>1014</v>
      </c>
      <c r="AD1648" s="203">
        <v>9518.5833333333339</v>
      </c>
      <c r="AE1648" s="8">
        <v>698</v>
      </c>
      <c r="AF1648" s="8"/>
      <c r="AG1648" s="8"/>
      <c r="AH1648" s="8"/>
      <c r="AI1648" s="8">
        <v>964</v>
      </c>
      <c r="AJ1648" s="206">
        <v>15.2</v>
      </c>
      <c r="AK1648" s="8">
        <v>0</v>
      </c>
      <c r="AL1648" s="8">
        <v>40</v>
      </c>
      <c r="AM1648" s="8">
        <v>60</v>
      </c>
      <c r="AN1648" s="6">
        <v>0.4</v>
      </c>
      <c r="AO1648" s="8">
        <v>13</v>
      </c>
      <c r="AP1648" s="8">
        <v>37</v>
      </c>
      <c r="AQ1648" s="6">
        <v>0.26</v>
      </c>
      <c r="AR1648" s="168">
        <v>7.6499999999999999E-2</v>
      </c>
      <c r="AS1648" s="168">
        <v>0.34</v>
      </c>
      <c r="AT1648" s="168">
        <v>0.4</v>
      </c>
      <c r="AU1648" s="149">
        <v>0.45</v>
      </c>
      <c r="AV1648" s="8">
        <v>475</v>
      </c>
      <c r="AW1648" s="8">
        <v>3169</v>
      </c>
      <c r="AX1648" s="8">
        <v>5236</v>
      </c>
      <c r="AY1648" s="136">
        <v>5891</v>
      </c>
      <c r="AZ1648" s="151">
        <v>7.6499999999999999E-2</v>
      </c>
      <c r="BA1648" s="151">
        <v>0.1598</v>
      </c>
      <c r="BB1648" s="151">
        <v>0.21060000000000001</v>
      </c>
      <c r="BC1648" s="151">
        <v>0.21060000000000001</v>
      </c>
      <c r="BD1648" s="153">
        <v>0.06</v>
      </c>
      <c r="BE1648" s="153"/>
      <c r="BF1648" s="153"/>
      <c r="BG1648" s="8">
        <v>1</v>
      </c>
      <c r="BH1648" s="187">
        <v>7.25</v>
      </c>
      <c r="BI1648" s="187">
        <v>7.25</v>
      </c>
      <c r="BJ1648" s="8">
        <v>124998</v>
      </c>
      <c r="BK1648" s="8">
        <v>5470</v>
      </c>
      <c r="BL1648" s="8">
        <v>873</v>
      </c>
      <c r="BM1648" s="8">
        <v>118655</v>
      </c>
      <c r="BN1648" s="236">
        <v>1015300</v>
      </c>
      <c r="BO1648" s="8">
        <v>164281</v>
      </c>
      <c r="BP1648" s="8">
        <v>353153.03730000003</v>
      </c>
      <c r="BQ1648" s="8">
        <v>68142.540500000003</v>
      </c>
      <c r="BR1648" s="8">
        <v>801375.76410000003</v>
      </c>
      <c r="BS1648" s="8">
        <v>177297.4351</v>
      </c>
      <c r="BT1648" s="8">
        <v>20675.832699999999</v>
      </c>
      <c r="BU1648" s="8">
        <v>256201.84580000001</v>
      </c>
    </row>
    <row r="1649" spans="1:73">
      <c r="A1649" s="4" t="s">
        <v>86</v>
      </c>
      <c r="B1649" s="137">
        <v>16</v>
      </c>
      <c r="C1649" s="137">
        <v>2012</v>
      </c>
      <c r="D1649" s="192">
        <v>3076636</v>
      </c>
      <c r="E1649" s="141">
        <v>1569879</v>
      </c>
      <c r="F1649" s="141">
        <v>83262</v>
      </c>
      <c r="G1649" s="191">
        <v>5</v>
      </c>
      <c r="H1649" s="212">
        <v>23.45946</v>
      </c>
      <c r="I1649" s="212">
        <v>15.665459999999999</v>
      </c>
      <c r="J1649" s="212">
        <v>4.8793850000000001</v>
      </c>
      <c r="K1649" s="145">
        <v>156606</v>
      </c>
      <c r="L1649" s="198">
        <v>25</v>
      </c>
      <c r="M1649" s="199">
        <v>3.3</v>
      </c>
      <c r="N1649" s="140">
        <v>130989989</v>
      </c>
      <c r="O1649" s="145">
        <v>17104</v>
      </c>
      <c r="P1649" s="145">
        <v>40950</v>
      </c>
      <c r="Q1649" s="145">
        <v>16186</v>
      </c>
      <c r="R1649" s="145">
        <v>408049.5</v>
      </c>
      <c r="S1649" s="145">
        <v>190720.5833</v>
      </c>
      <c r="T1649" s="145">
        <v>361</v>
      </c>
      <c r="U1649" s="145">
        <v>426</v>
      </c>
      <c r="V1649" s="145">
        <v>495</v>
      </c>
      <c r="W1649" s="145">
        <v>200</v>
      </c>
      <c r="X1649" s="145">
        <v>367</v>
      </c>
      <c r="Y1649" s="145">
        <v>526</v>
      </c>
      <c r="Z1649" s="145">
        <v>668</v>
      </c>
      <c r="AA1649" s="136">
        <f>ROUND((T1649+X1649)-MAX(0.3*(T1649-147-459),0),0)</f>
        <v>728</v>
      </c>
      <c r="AB1649" s="136">
        <f>ROUND((U1649+Y1649)-MAX(0.3*(U1649-147-459),0),0)</f>
        <v>952</v>
      </c>
      <c r="AC1649" s="136">
        <f>ROUND((V1649+Z1649)-MAX(0.3*(V1649-155-459),0),0)</f>
        <v>1163</v>
      </c>
      <c r="AD1649" s="203">
        <v>5553.916666666667</v>
      </c>
      <c r="AE1649" s="8">
        <v>698</v>
      </c>
      <c r="AF1649" s="8"/>
      <c r="AG1649" s="8"/>
      <c r="AH1649" s="8"/>
      <c r="AI1649" s="8">
        <v>310</v>
      </c>
      <c r="AJ1649" s="206">
        <v>10.3</v>
      </c>
      <c r="AK1649" s="8">
        <v>0</v>
      </c>
      <c r="AL1649" s="8">
        <v>40</v>
      </c>
      <c r="AM1649" s="8">
        <v>60</v>
      </c>
      <c r="AN1649" s="6">
        <v>0.4</v>
      </c>
      <c r="AO1649" s="8">
        <v>26</v>
      </c>
      <c r="AP1649" s="8">
        <v>24</v>
      </c>
      <c r="AQ1649" s="6">
        <v>0.52</v>
      </c>
      <c r="AR1649" s="168">
        <v>7.6499999999999999E-2</v>
      </c>
      <c r="AS1649" s="168">
        <v>0.34</v>
      </c>
      <c r="AT1649" s="168">
        <v>0.4</v>
      </c>
      <c r="AU1649" s="149">
        <v>0.45</v>
      </c>
      <c r="AV1649" s="8">
        <v>475</v>
      </c>
      <c r="AW1649" s="8">
        <v>3169</v>
      </c>
      <c r="AX1649" s="8">
        <v>5236</v>
      </c>
      <c r="AY1649" s="136">
        <v>5891</v>
      </c>
      <c r="AZ1649" s="151">
        <v>7.6499999999999999E-2</v>
      </c>
      <c r="BA1649" s="151">
        <v>0.1598</v>
      </c>
      <c r="BB1649" s="151">
        <v>0.21060000000000001</v>
      </c>
      <c r="BC1649" s="151">
        <v>0.21060000000000001</v>
      </c>
      <c r="BD1649" s="153">
        <v>7.0000000000000007E-2</v>
      </c>
      <c r="BE1649" s="153"/>
      <c r="BF1649" s="153"/>
      <c r="BG1649" s="8">
        <v>1</v>
      </c>
      <c r="BH1649" s="187">
        <v>7.25</v>
      </c>
      <c r="BI1649" s="187">
        <v>7.25</v>
      </c>
      <c r="BJ1649" s="8">
        <v>49806</v>
      </c>
      <c r="BK1649" s="8">
        <v>3157</v>
      </c>
      <c r="BL1649" s="8">
        <v>698</v>
      </c>
      <c r="BM1649" s="8">
        <v>45951</v>
      </c>
      <c r="BN1649" s="236">
        <v>451900</v>
      </c>
      <c r="BO1649" s="8">
        <v>69159</v>
      </c>
      <c r="BP1649" s="8">
        <v>134881.7065</v>
      </c>
      <c r="BQ1649" s="8">
        <v>28986.305</v>
      </c>
      <c r="BR1649" s="8">
        <v>395599.78419999999</v>
      </c>
      <c r="BS1649" s="8">
        <v>56982.693099999997</v>
      </c>
      <c r="BT1649" s="8">
        <v>7279.5095000000001</v>
      </c>
      <c r="BU1649" s="8">
        <v>93107.515299999999</v>
      </c>
    </row>
    <row r="1650" spans="1:73">
      <c r="A1650" s="4" t="s">
        <v>87</v>
      </c>
      <c r="B1650" s="137">
        <v>17</v>
      </c>
      <c r="C1650" s="137">
        <v>2012</v>
      </c>
      <c r="D1650" s="192">
        <v>2886281</v>
      </c>
      <c r="E1650" s="141">
        <v>1400122</v>
      </c>
      <c r="F1650" s="141">
        <v>85098</v>
      </c>
      <c r="G1650" s="191">
        <v>5.7</v>
      </c>
      <c r="H1650" s="212">
        <v>28.725519999999999</v>
      </c>
      <c r="I1650" s="212">
        <v>16.68169</v>
      </c>
      <c r="J1650" s="212">
        <v>5.9647750000000004</v>
      </c>
      <c r="K1650" s="145">
        <v>138958</v>
      </c>
      <c r="L1650" s="198">
        <v>21</v>
      </c>
      <c r="M1650" s="199">
        <v>2.8</v>
      </c>
      <c r="N1650" s="140">
        <v>129292297</v>
      </c>
      <c r="O1650" s="145">
        <v>19921</v>
      </c>
      <c r="P1650" s="145">
        <v>28637</v>
      </c>
      <c r="Q1650" s="145">
        <v>11315</v>
      </c>
      <c r="R1650" s="145">
        <v>304719.4167</v>
      </c>
      <c r="S1650" s="145">
        <v>143241.5</v>
      </c>
      <c r="T1650" s="145">
        <v>352</v>
      </c>
      <c r="U1650" s="145">
        <v>429</v>
      </c>
      <c r="V1650" s="145">
        <v>497</v>
      </c>
      <c r="W1650" s="145">
        <v>200</v>
      </c>
      <c r="X1650" s="145">
        <v>367</v>
      </c>
      <c r="Y1650" s="145">
        <v>526</v>
      </c>
      <c r="Z1650" s="145">
        <v>668</v>
      </c>
      <c r="AA1650" s="136">
        <f>ROUND((T1650+X1650)-MAX(0.3*(T1650-147-459),0),0)</f>
        <v>719</v>
      </c>
      <c r="AB1650" s="136">
        <f>ROUND((U1650+Y1650)-MAX(0.3*(U1650-147-459),0),0)</f>
        <v>955</v>
      </c>
      <c r="AC1650" s="136">
        <f>ROUND((V1650+Z1650)-MAX(0.3*(V1650-155-459),0),0)</f>
        <v>1165</v>
      </c>
      <c r="AD1650" s="203">
        <v>3694.0833333333335</v>
      </c>
      <c r="AE1650" s="8">
        <v>698</v>
      </c>
      <c r="AF1650" s="8"/>
      <c r="AG1650" s="8"/>
      <c r="AH1650" s="8"/>
      <c r="AI1650" s="8">
        <v>397</v>
      </c>
      <c r="AJ1650" s="206">
        <v>14</v>
      </c>
      <c r="AK1650" s="8">
        <v>0</v>
      </c>
      <c r="AL1650" s="8">
        <v>33</v>
      </c>
      <c r="AM1650" s="8">
        <v>92</v>
      </c>
      <c r="AN1650" s="6">
        <v>0.26400000000000001</v>
      </c>
      <c r="AO1650" s="8">
        <v>8</v>
      </c>
      <c r="AP1650" s="8">
        <v>32</v>
      </c>
      <c r="AQ1650" s="6">
        <v>0.2</v>
      </c>
      <c r="AR1650" s="168">
        <v>7.6499999999999999E-2</v>
      </c>
      <c r="AS1650" s="168">
        <v>0.34</v>
      </c>
      <c r="AT1650" s="168">
        <v>0.4</v>
      </c>
      <c r="AU1650" s="149">
        <v>0.45</v>
      </c>
      <c r="AV1650" s="8">
        <v>475</v>
      </c>
      <c r="AW1650" s="8">
        <v>3169</v>
      </c>
      <c r="AX1650" s="8">
        <v>5236</v>
      </c>
      <c r="AY1650" s="136">
        <v>5891</v>
      </c>
      <c r="AZ1650" s="151">
        <v>7.6499999999999999E-2</v>
      </c>
      <c r="BA1650" s="151">
        <v>0.1598</v>
      </c>
      <c r="BB1650" s="151">
        <v>0.21060000000000001</v>
      </c>
      <c r="BC1650" s="151">
        <v>0.21060000000000001</v>
      </c>
      <c r="BD1650" s="153">
        <v>0.18</v>
      </c>
      <c r="BE1650" s="153"/>
      <c r="BF1650" s="153"/>
      <c r="BG1650" s="8">
        <v>1</v>
      </c>
      <c r="BH1650" s="187">
        <v>7.25</v>
      </c>
      <c r="BI1650" s="187">
        <v>7.25</v>
      </c>
      <c r="BJ1650" s="8">
        <v>48537</v>
      </c>
      <c r="BK1650" s="8">
        <v>3019</v>
      </c>
      <c r="BL1650" s="8">
        <v>347</v>
      </c>
      <c r="BM1650" s="8">
        <v>45171</v>
      </c>
      <c r="BN1650" s="236">
        <v>342700</v>
      </c>
      <c r="BO1650" s="8">
        <v>74761</v>
      </c>
      <c r="BP1650" s="8">
        <v>152600.39989999999</v>
      </c>
      <c r="BQ1650" s="8">
        <v>35005.657599999999</v>
      </c>
      <c r="BR1650" s="8">
        <v>361686.08409999998</v>
      </c>
      <c r="BS1650" s="8">
        <v>72826.728000000003</v>
      </c>
      <c r="BT1650" s="8">
        <v>10860.8181</v>
      </c>
      <c r="BU1650" s="8">
        <v>107458.588</v>
      </c>
    </row>
    <row r="1651" spans="1:73">
      <c r="A1651" s="4" t="s">
        <v>88</v>
      </c>
      <c r="B1651" s="137">
        <v>18</v>
      </c>
      <c r="C1651" s="137">
        <v>2012</v>
      </c>
      <c r="D1651" s="192">
        <v>4382667</v>
      </c>
      <c r="E1651" s="141">
        <v>1891162</v>
      </c>
      <c r="F1651" s="141">
        <v>167965</v>
      </c>
      <c r="G1651" s="191">
        <v>8.1999999999999993</v>
      </c>
      <c r="H1651" s="212">
        <v>27.427900000000001</v>
      </c>
      <c r="I1651" s="212">
        <v>16.029309999999999</v>
      </c>
      <c r="J1651" s="212">
        <v>5.6147330000000002</v>
      </c>
      <c r="K1651" s="145">
        <v>177967</v>
      </c>
      <c r="L1651" s="198">
        <v>71</v>
      </c>
      <c r="M1651" s="199">
        <v>6.8</v>
      </c>
      <c r="N1651" s="140">
        <v>155996922</v>
      </c>
      <c r="O1651" s="145">
        <v>199552</v>
      </c>
      <c r="P1651" s="145">
        <v>61472</v>
      </c>
      <c r="Q1651" s="145">
        <v>30453</v>
      </c>
      <c r="R1651" s="145">
        <v>849247.66669999994</v>
      </c>
      <c r="S1651" s="145">
        <v>402733.6667</v>
      </c>
      <c r="T1651" s="145">
        <v>225</v>
      </c>
      <c r="U1651" s="145">
        <v>262</v>
      </c>
      <c r="V1651" s="145">
        <v>325</v>
      </c>
      <c r="W1651" s="145">
        <v>200</v>
      </c>
      <c r="X1651" s="145">
        <v>367</v>
      </c>
      <c r="Y1651" s="145">
        <v>526</v>
      </c>
      <c r="Z1651" s="145">
        <v>668</v>
      </c>
      <c r="AA1651" s="136">
        <f>ROUND((T1651+X1651)-MAX(0.3*(T1651-147-459),0),0)</f>
        <v>592</v>
      </c>
      <c r="AB1651" s="136">
        <f>ROUND((U1651+Y1651)-MAX(0.3*(U1651-147-459),0),0)</f>
        <v>788</v>
      </c>
      <c r="AC1651" s="136">
        <f>ROUND((V1651+Z1651)-MAX(0.3*(V1651-155-459),0),0)</f>
        <v>993</v>
      </c>
      <c r="AD1651" s="203">
        <v>18475</v>
      </c>
      <c r="AE1651" s="8">
        <v>698</v>
      </c>
      <c r="AF1651" s="8"/>
      <c r="AG1651" s="8"/>
      <c r="AH1651" s="8"/>
      <c r="AI1651" s="8">
        <v>776</v>
      </c>
      <c r="AJ1651" s="206">
        <v>17.899999999999999</v>
      </c>
      <c r="AK1651" s="8">
        <v>1</v>
      </c>
      <c r="AL1651" s="8">
        <v>59</v>
      </c>
      <c r="AM1651" s="8">
        <v>40</v>
      </c>
      <c r="AN1651" s="6">
        <v>0.59</v>
      </c>
      <c r="AO1651" s="8">
        <v>15</v>
      </c>
      <c r="AP1651" s="8">
        <v>22</v>
      </c>
      <c r="AQ1651" s="6">
        <v>0.39473684210526316</v>
      </c>
      <c r="AR1651" s="168">
        <v>7.6499999999999999E-2</v>
      </c>
      <c r="AS1651" s="168">
        <v>0.34</v>
      </c>
      <c r="AT1651" s="168">
        <v>0.4</v>
      </c>
      <c r="AU1651" s="149">
        <v>0.45</v>
      </c>
      <c r="AV1651" s="8">
        <v>475</v>
      </c>
      <c r="AW1651" s="8">
        <v>3169</v>
      </c>
      <c r="AX1651" s="8">
        <v>5236</v>
      </c>
      <c r="AY1651" s="136">
        <v>5891</v>
      </c>
      <c r="AZ1651" s="151">
        <v>7.6499999999999999E-2</v>
      </c>
      <c r="BA1651" s="151">
        <v>0.1598</v>
      </c>
      <c r="BB1651" s="151">
        <v>0.21060000000000001</v>
      </c>
      <c r="BC1651" s="151">
        <v>0.21060000000000001</v>
      </c>
      <c r="BD1651" s="153">
        <v>0</v>
      </c>
      <c r="BE1651" s="153"/>
      <c r="BF1651" s="153"/>
      <c r="BG1651" s="8">
        <v>0</v>
      </c>
      <c r="BH1651" s="187">
        <v>7.25</v>
      </c>
      <c r="BI1651" s="187">
        <v>7.25</v>
      </c>
      <c r="BJ1651" s="8">
        <v>192886</v>
      </c>
      <c r="BK1651" s="8">
        <v>10195</v>
      </c>
      <c r="BL1651" s="8">
        <v>1199</v>
      </c>
      <c r="BM1651" s="8">
        <v>181492</v>
      </c>
      <c r="BN1651" s="236">
        <v>798400</v>
      </c>
      <c r="BO1651" s="8">
        <v>132698</v>
      </c>
      <c r="BP1651" s="8">
        <v>291507.30699999997</v>
      </c>
      <c r="BQ1651" s="8">
        <v>40003.105600000003</v>
      </c>
      <c r="BR1651" s="8">
        <v>549533.74089999998</v>
      </c>
      <c r="BS1651" s="8">
        <v>186517.52170000001</v>
      </c>
      <c r="BT1651" s="8">
        <v>17844.804199999999</v>
      </c>
      <c r="BU1651" s="8">
        <v>269770.94569999998</v>
      </c>
    </row>
    <row r="1652" spans="1:73">
      <c r="A1652" s="4" t="s">
        <v>89</v>
      </c>
      <c r="B1652" s="137">
        <v>19</v>
      </c>
      <c r="C1652" s="137">
        <v>2012</v>
      </c>
      <c r="D1652" s="192">
        <v>4603676</v>
      </c>
      <c r="E1652" s="141">
        <v>1933137</v>
      </c>
      <c r="F1652" s="141">
        <v>147143</v>
      </c>
      <c r="G1652" s="191">
        <v>7.1</v>
      </c>
      <c r="H1652" s="212">
        <v>28.169910000000002</v>
      </c>
      <c r="I1652" s="212">
        <v>17.09384</v>
      </c>
      <c r="J1652" s="212">
        <v>5.8750970000000002</v>
      </c>
      <c r="K1652" s="145">
        <v>251369</v>
      </c>
      <c r="L1652" s="198">
        <v>74</v>
      </c>
      <c r="M1652" s="199">
        <v>6.3</v>
      </c>
      <c r="N1652" s="140">
        <v>184226805</v>
      </c>
      <c r="O1652" s="145">
        <v>107988</v>
      </c>
      <c r="P1652" s="145">
        <v>21145</v>
      </c>
      <c r="Q1652" s="145">
        <v>9261</v>
      </c>
      <c r="R1652" s="145">
        <v>948758.25</v>
      </c>
      <c r="S1652" s="145">
        <v>422679.5833</v>
      </c>
      <c r="T1652" s="145">
        <v>188</v>
      </c>
      <c r="U1652" s="145">
        <v>240</v>
      </c>
      <c r="V1652" s="145">
        <v>284</v>
      </c>
      <c r="W1652" s="145">
        <v>200</v>
      </c>
      <c r="X1652" s="145">
        <v>367</v>
      </c>
      <c r="Y1652" s="145">
        <v>526</v>
      </c>
      <c r="Z1652" s="145">
        <v>668</v>
      </c>
      <c r="AA1652" s="136">
        <f>ROUND((T1652+X1652)-MAX(0.3*(T1652-147-459),0),0)</f>
        <v>555</v>
      </c>
      <c r="AB1652" s="136">
        <f>ROUND((U1652+Y1652)-MAX(0.3*(U1652-147-459),0),0)</f>
        <v>766</v>
      </c>
      <c r="AC1652" s="136">
        <f>ROUND((V1652+Z1652)-MAX(0.3*(V1652-155-459),0),0)</f>
        <v>952</v>
      </c>
      <c r="AD1652" s="203">
        <v>6159.666666666667</v>
      </c>
      <c r="AE1652" s="8">
        <v>698</v>
      </c>
      <c r="AF1652" s="8"/>
      <c r="AG1652" s="8"/>
      <c r="AH1652" s="8"/>
      <c r="AI1652" s="8">
        <v>944</v>
      </c>
      <c r="AJ1652" s="206">
        <v>21.1</v>
      </c>
      <c r="AK1652" s="8">
        <v>0</v>
      </c>
      <c r="AL1652" s="8">
        <v>45</v>
      </c>
      <c r="AM1652" s="8">
        <v>58</v>
      </c>
      <c r="AN1652" s="6">
        <v>0.42857142857142855</v>
      </c>
      <c r="AO1652" s="8">
        <v>15</v>
      </c>
      <c r="AP1652" s="8">
        <v>24</v>
      </c>
      <c r="AQ1652" s="6">
        <v>0.38461538461538464</v>
      </c>
      <c r="AR1652" s="168">
        <v>7.6499999999999999E-2</v>
      </c>
      <c r="AS1652" s="168">
        <v>0.34</v>
      </c>
      <c r="AT1652" s="168">
        <v>0.4</v>
      </c>
      <c r="AU1652" s="149">
        <v>0.45</v>
      </c>
      <c r="AV1652" s="8">
        <v>475</v>
      </c>
      <c r="AW1652" s="8">
        <v>3169</v>
      </c>
      <c r="AX1652" s="8">
        <v>5236</v>
      </c>
      <c r="AY1652" s="136">
        <v>5891</v>
      </c>
      <c r="AZ1652" s="151">
        <v>7.6499999999999999E-2</v>
      </c>
      <c r="BA1652" s="151">
        <v>0.1598</v>
      </c>
      <c r="BB1652" s="151">
        <v>0.21060000000000001</v>
      </c>
      <c r="BC1652" s="151">
        <v>0.21060000000000001</v>
      </c>
      <c r="BD1652" s="153">
        <v>3.5000000000000003E-2</v>
      </c>
      <c r="BE1652" s="153"/>
      <c r="BF1652" s="153"/>
      <c r="BG1652" s="8">
        <v>1</v>
      </c>
      <c r="BH1652" s="187">
        <v>7.25</v>
      </c>
      <c r="BI1652" s="187">
        <v>7.25</v>
      </c>
      <c r="BJ1652" s="8">
        <v>180847</v>
      </c>
      <c r="BK1652" s="8">
        <v>12968</v>
      </c>
      <c r="BL1652" s="8">
        <v>1388</v>
      </c>
      <c r="BM1652" s="8">
        <v>166491</v>
      </c>
      <c r="BN1652" s="236">
        <v>1043100</v>
      </c>
      <c r="BO1652" s="8">
        <v>145346</v>
      </c>
      <c r="BP1652" s="8">
        <v>347666.12849999999</v>
      </c>
      <c r="BQ1652" s="8">
        <v>39520.608500000002</v>
      </c>
      <c r="BR1652" s="8">
        <v>588505.93310000002</v>
      </c>
      <c r="BS1652" s="8">
        <v>199075.4209</v>
      </c>
      <c r="BT1652" s="8">
        <v>15624.4874</v>
      </c>
      <c r="BU1652" s="8">
        <v>267443.12599999999</v>
      </c>
    </row>
    <row r="1653" spans="1:73">
      <c r="A1653" s="4" t="s">
        <v>90</v>
      </c>
      <c r="B1653" s="137">
        <v>20</v>
      </c>
      <c r="C1653" s="137">
        <v>2012</v>
      </c>
      <c r="D1653" s="192">
        <v>1328888</v>
      </c>
      <c r="E1653" s="141">
        <v>650117</v>
      </c>
      <c r="F1653" s="141">
        <v>52519</v>
      </c>
      <c r="G1653" s="191">
        <v>7.5</v>
      </c>
      <c r="H1653" s="212">
        <v>28.30312</v>
      </c>
      <c r="I1653" s="212">
        <v>16.80387</v>
      </c>
      <c r="J1653" s="212">
        <v>8.5486389999999997</v>
      </c>
      <c r="K1653" s="145">
        <v>53235</v>
      </c>
      <c r="L1653" s="198">
        <v>4</v>
      </c>
      <c r="M1653" s="199">
        <v>1.5</v>
      </c>
      <c r="N1653" s="140">
        <v>52877607</v>
      </c>
      <c r="O1653" s="145">
        <v>23699</v>
      </c>
      <c r="P1653" s="145">
        <v>22554</v>
      </c>
      <c r="Q1653" s="145">
        <v>9854</v>
      </c>
      <c r="R1653" s="145">
        <v>252860</v>
      </c>
      <c r="S1653" s="145">
        <v>131153.3333</v>
      </c>
      <c r="T1653" s="145">
        <v>363</v>
      </c>
      <c r="U1653" s="145">
        <v>485</v>
      </c>
      <c r="V1653" s="145">
        <v>611</v>
      </c>
      <c r="W1653" s="145">
        <v>200</v>
      </c>
      <c r="X1653" s="145">
        <v>367</v>
      </c>
      <c r="Y1653" s="145">
        <v>526</v>
      </c>
      <c r="Z1653" s="145">
        <v>668</v>
      </c>
      <c r="AA1653" s="136">
        <f>ROUND((T1653+X1653)-MAX(0.3*(T1653-147-459),0),0)</f>
        <v>730</v>
      </c>
      <c r="AB1653" s="136">
        <f>ROUND((U1653+Y1653)-MAX(0.3*(U1653-147-459),0),0)</f>
        <v>1011</v>
      </c>
      <c r="AC1653" s="136">
        <f>ROUND((V1653+Z1653)-MAX(0.3*(V1653-155-459),0),0)</f>
        <v>1279</v>
      </c>
      <c r="AD1653" s="203">
        <v>2633.5833333333335</v>
      </c>
      <c r="AE1653" s="8">
        <v>698</v>
      </c>
      <c r="AF1653" s="8"/>
      <c r="AG1653" s="8"/>
      <c r="AH1653" s="8"/>
      <c r="AI1653" s="8">
        <v>170</v>
      </c>
      <c r="AJ1653" s="206">
        <v>12.8</v>
      </c>
      <c r="AK1653" s="8">
        <v>0</v>
      </c>
      <c r="AL1653" s="8">
        <v>72</v>
      </c>
      <c r="AM1653" s="8">
        <v>77</v>
      </c>
      <c r="AN1653" s="6">
        <v>0.47682119205298013</v>
      </c>
      <c r="AO1653" s="8">
        <v>14</v>
      </c>
      <c r="AP1653" s="8">
        <v>20</v>
      </c>
      <c r="AQ1653" s="6">
        <v>0.4</v>
      </c>
      <c r="AR1653" s="168">
        <v>7.6499999999999999E-2</v>
      </c>
      <c r="AS1653" s="168">
        <v>0.34</v>
      </c>
      <c r="AT1653" s="168">
        <v>0.4</v>
      </c>
      <c r="AU1653" s="149">
        <v>0.45</v>
      </c>
      <c r="AV1653" s="8">
        <v>475</v>
      </c>
      <c r="AW1653" s="8">
        <v>3169</v>
      </c>
      <c r="AX1653" s="8">
        <v>5236</v>
      </c>
      <c r="AY1653" s="136">
        <v>5891</v>
      </c>
      <c r="AZ1653" s="151">
        <v>7.6499999999999999E-2</v>
      </c>
      <c r="BA1653" s="151">
        <v>0.1598</v>
      </c>
      <c r="BB1653" s="151">
        <v>0.21060000000000001</v>
      </c>
      <c r="BC1653" s="151">
        <v>0.21060000000000001</v>
      </c>
      <c r="BD1653" s="153">
        <v>0.05</v>
      </c>
      <c r="BE1653" s="153"/>
      <c r="BF1653" s="153"/>
      <c r="BG1653" s="8">
        <v>0</v>
      </c>
      <c r="BH1653" s="187">
        <v>7.25</v>
      </c>
      <c r="BI1653" s="187">
        <v>7.5</v>
      </c>
      <c r="BJ1653" s="8">
        <v>37114</v>
      </c>
      <c r="BK1653" s="8">
        <v>1906</v>
      </c>
      <c r="BL1653" s="8">
        <v>226</v>
      </c>
      <c r="BM1653" s="8">
        <v>34982</v>
      </c>
      <c r="BN1653" s="236">
        <v>285600</v>
      </c>
      <c r="BO1653" s="8">
        <v>25690</v>
      </c>
      <c r="BP1653" s="8">
        <v>51924.906300000002</v>
      </c>
      <c r="BQ1653" s="8">
        <v>8030.5228999999999</v>
      </c>
      <c r="BR1653" s="8">
        <v>107179.31200000001</v>
      </c>
      <c r="BS1653" s="8">
        <v>28017.4202</v>
      </c>
      <c r="BT1653" s="8">
        <v>3758.4441000000002</v>
      </c>
      <c r="BU1653" s="8">
        <v>44366.295100000003</v>
      </c>
    </row>
    <row r="1654" spans="1:73">
      <c r="A1654" s="4" t="s">
        <v>91</v>
      </c>
      <c r="B1654" s="137">
        <v>21</v>
      </c>
      <c r="C1654" s="137">
        <v>2012</v>
      </c>
      <c r="D1654" s="192">
        <v>5890740</v>
      </c>
      <c r="E1654" s="141">
        <v>2902307</v>
      </c>
      <c r="F1654" s="141">
        <v>217340</v>
      </c>
      <c r="G1654" s="191">
        <v>7</v>
      </c>
      <c r="H1654" s="212">
        <v>26.303129999999999</v>
      </c>
      <c r="I1654" s="212">
        <v>15.108029999999999</v>
      </c>
      <c r="J1654" s="212">
        <v>5.0369130000000002</v>
      </c>
      <c r="K1654" s="145">
        <v>336481</v>
      </c>
      <c r="L1654" s="198">
        <v>59</v>
      </c>
      <c r="M1654" s="199">
        <v>4.2</v>
      </c>
      <c r="N1654" s="140">
        <v>314159795</v>
      </c>
      <c r="O1654" s="145">
        <v>340347</v>
      </c>
      <c r="P1654" s="145">
        <v>58716</v>
      </c>
      <c r="Q1654" s="145">
        <v>24118</v>
      </c>
      <c r="R1654" s="145">
        <v>716379.16669999994</v>
      </c>
      <c r="S1654" s="145">
        <v>360523</v>
      </c>
      <c r="T1654" s="145">
        <v>453</v>
      </c>
      <c r="U1654" s="145">
        <v>574</v>
      </c>
      <c r="V1654" s="145">
        <v>695</v>
      </c>
      <c r="W1654" s="145">
        <v>200</v>
      </c>
      <c r="X1654" s="145">
        <v>367</v>
      </c>
      <c r="Y1654" s="145">
        <v>526</v>
      </c>
      <c r="Z1654" s="145">
        <v>668</v>
      </c>
      <c r="AA1654" s="136">
        <f>ROUND((T1654+X1654)-MAX(0.3*(T1654-147-459),0),0)</f>
        <v>820</v>
      </c>
      <c r="AB1654" s="136">
        <f>ROUND((U1654+Y1654)-MAX(0.3*(U1654-147-459),0),0)</f>
        <v>1100</v>
      </c>
      <c r="AC1654" s="136">
        <f>ROUND((V1654+Z1654)-MAX(0.3*(V1654-155-459),0),0)</f>
        <v>1339</v>
      </c>
      <c r="AD1654" s="203">
        <v>7857.833333333333</v>
      </c>
      <c r="AE1654" s="8">
        <v>698</v>
      </c>
      <c r="AF1654" s="8"/>
      <c r="AG1654" s="8"/>
      <c r="AH1654" s="8"/>
      <c r="AI1654" s="8">
        <v>585</v>
      </c>
      <c r="AJ1654" s="206">
        <v>9.9</v>
      </c>
      <c r="AK1654" s="8">
        <v>1</v>
      </c>
      <c r="AL1654" s="8">
        <v>98</v>
      </c>
      <c r="AM1654" s="8">
        <v>43</v>
      </c>
      <c r="AN1654" s="6">
        <v>0.69503546099290781</v>
      </c>
      <c r="AO1654" s="8">
        <v>35</v>
      </c>
      <c r="AP1654" s="8">
        <v>12</v>
      </c>
      <c r="AQ1654" s="6">
        <v>0.74468085106382975</v>
      </c>
      <c r="AR1654" s="168">
        <v>7.6499999999999999E-2</v>
      </c>
      <c r="AS1654" s="168">
        <v>0.34</v>
      </c>
      <c r="AT1654" s="168">
        <v>0.4</v>
      </c>
      <c r="AU1654" s="149">
        <v>0.45</v>
      </c>
      <c r="AV1654" s="8">
        <v>475</v>
      </c>
      <c r="AW1654" s="8">
        <v>3169</v>
      </c>
      <c r="AX1654" s="8">
        <v>5236</v>
      </c>
      <c r="AY1654" s="136">
        <v>5891</v>
      </c>
      <c r="AZ1654" s="151">
        <v>7.6499999999999999E-2</v>
      </c>
      <c r="BA1654" s="151">
        <v>0.1598</v>
      </c>
      <c r="BB1654" s="151">
        <v>0.21060000000000001</v>
      </c>
      <c r="BC1654" s="151">
        <v>0.21060000000000001</v>
      </c>
      <c r="BD1654" s="153">
        <v>0.25</v>
      </c>
      <c r="BE1654" s="153"/>
      <c r="BF1654" s="153"/>
      <c r="BG1654" s="8">
        <v>1</v>
      </c>
      <c r="BH1654" s="187">
        <v>7.25</v>
      </c>
      <c r="BI1654" s="187">
        <v>7.25</v>
      </c>
      <c r="BJ1654" s="8">
        <v>114800</v>
      </c>
      <c r="BK1654" s="8">
        <v>14909</v>
      </c>
      <c r="BL1654" s="8">
        <v>628</v>
      </c>
      <c r="BM1654" s="8">
        <v>99263</v>
      </c>
      <c r="BN1654" s="236">
        <v>889700</v>
      </c>
      <c r="BO1654" s="8">
        <v>146272</v>
      </c>
      <c r="BP1654" s="8">
        <v>231489.78760000001</v>
      </c>
      <c r="BQ1654" s="8">
        <v>35315.498500000002</v>
      </c>
      <c r="BR1654" s="8">
        <v>434140.47710000002</v>
      </c>
      <c r="BS1654" s="8">
        <v>127388.9004</v>
      </c>
      <c r="BT1654" s="8">
        <v>15440.8802</v>
      </c>
      <c r="BU1654" s="8">
        <v>191428.62280000001</v>
      </c>
    </row>
    <row r="1655" spans="1:73">
      <c r="A1655" s="4" t="s">
        <v>92</v>
      </c>
      <c r="B1655" s="137">
        <v>22</v>
      </c>
      <c r="C1655" s="137">
        <v>2012</v>
      </c>
      <c r="D1655" s="192">
        <v>6657780</v>
      </c>
      <c r="E1655" s="141">
        <v>3252531</v>
      </c>
      <c r="F1655" s="141">
        <v>232630</v>
      </c>
      <c r="G1655" s="191">
        <v>6.7</v>
      </c>
      <c r="H1655" s="212">
        <v>20.450310000000002</v>
      </c>
      <c r="I1655" s="212">
        <v>10.79463</v>
      </c>
      <c r="J1655" s="212">
        <v>3.3890720000000001</v>
      </c>
      <c r="K1655" s="145">
        <v>431937</v>
      </c>
      <c r="L1655" s="198">
        <v>29</v>
      </c>
      <c r="M1655" s="199">
        <v>1.9</v>
      </c>
      <c r="N1655" s="140">
        <v>380785092</v>
      </c>
      <c r="O1655" s="145">
        <v>113673</v>
      </c>
      <c r="P1655" s="145">
        <v>98549</v>
      </c>
      <c r="Q1655" s="145">
        <v>50062</v>
      </c>
      <c r="R1655" s="145">
        <v>861568.25</v>
      </c>
      <c r="S1655" s="145">
        <v>479829.75</v>
      </c>
      <c r="T1655" s="145">
        <v>531</v>
      </c>
      <c r="U1655" s="145">
        <v>633</v>
      </c>
      <c r="V1655" s="145">
        <v>731</v>
      </c>
      <c r="W1655" s="145">
        <v>200</v>
      </c>
      <c r="X1655" s="145">
        <v>367</v>
      </c>
      <c r="Y1655" s="145">
        <v>526</v>
      </c>
      <c r="Z1655" s="145">
        <v>668</v>
      </c>
      <c r="AA1655" s="136">
        <f>ROUND((T1655+X1655)-MAX(0.3*(T1655-147-459),0),0)</f>
        <v>898</v>
      </c>
      <c r="AB1655" s="136">
        <f>ROUND((U1655+Y1655)-MAX(0.3*(U1655-147-459),0),0)</f>
        <v>1151</v>
      </c>
      <c r="AC1655" s="136">
        <f>ROUND((V1655+Z1655)-MAX(0.3*(V1655-155-459),0),0)</f>
        <v>1364</v>
      </c>
      <c r="AD1655" s="203">
        <v>16847.25</v>
      </c>
      <c r="AE1655" s="8">
        <v>698</v>
      </c>
      <c r="AF1655" s="8"/>
      <c r="AG1655" s="8"/>
      <c r="AH1655" s="8"/>
      <c r="AI1655" s="8">
        <v>743</v>
      </c>
      <c r="AJ1655" s="206">
        <v>11.3</v>
      </c>
      <c r="AK1655" s="8">
        <v>1</v>
      </c>
      <c r="AL1655" s="8">
        <v>125</v>
      </c>
      <c r="AM1655" s="8">
        <v>33</v>
      </c>
      <c r="AN1655" s="6">
        <v>0.78125</v>
      </c>
      <c r="AO1655" s="8">
        <v>36</v>
      </c>
      <c r="AP1655" s="8">
        <v>4</v>
      </c>
      <c r="AQ1655" s="6">
        <v>0.9</v>
      </c>
      <c r="AR1655" s="168">
        <v>7.6499999999999999E-2</v>
      </c>
      <c r="AS1655" s="168">
        <v>0.34</v>
      </c>
      <c r="AT1655" s="168">
        <v>0.4</v>
      </c>
      <c r="AU1655" s="149">
        <v>0.45</v>
      </c>
      <c r="AV1655" s="8">
        <v>475</v>
      </c>
      <c r="AW1655" s="8">
        <v>3169</v>
      </c>
      <c r="AX1655" s="8">
        <v>5236</v>
      </c>
      <c r="AY1655" s="136">
        <v>5891</v>
      </c>
      <c r="AZ1655" s="151">
        <v>7.6499999999999999E-2</v>
      </c>
      <c r="BA1655" s="151">
        <v>0.1598</v>
      </c>
      <c r="BB1655" s="151">
        <v>0.21060000000000001</v>
      </c>
      <c r="BC1655" s="151">
        <v>0.21060000000000001</v>
      </c>
      <c r="BD1655" s="153">
        <v>0.15</v>
      </c>
      <c r="BE1655" s="153"/>
      <c r="BF1655" s="153"/>
      <c r="BG1655" s="8">
        <v>1</v>
      </c>
      <c r="BH1655" s="187">
        <v>7.25</v>
      </c>
      <c r="BI1655" s="187">
        <v>8</v>
      </c>
      <c r="BJ1655" s="8">
        <v>185762</v>
      </c>
      <c r="BK1655" s="8">
        <v>21935</v>
      </c>
      <c r="BL1655" s="8">
        <v>2414</v>
      </c>
      <c r="BM1655" s="8">
        <v>161413</v>
      </c>
      <c r="BN1655" s="236">
        <v>1233200</v>
      </c>
      <c r="BO1655" s="8">
        <v>122568</v>
      </c>
      <c r="BP1655" s="8">
        <v>239059.7115</v>
      </c>
      <c r="BQ1655" s="8">
        <v>32198.912199999999</v>
      </c>
      <c r="BR1655" s="8">
        <v>534456.43050000002</v>
      </c>
      <c r="BS1655" s="8">
        <v>106981.609</v>
      </c>
      <c r="BT1655" s="8">
        <v>9570.2227000000003</v>
      </c>
      <c r="BU1655" s="8">
        <v>149885.17319999999</v>
      </c>
    </row>
    <row r="1656" spans="1:73">
      <c r="A1656" s="4" t="s">
        <v>93</v>
      </c>
      <c r="B1656" s="137">
        <v>23</v>
      </c>
      <c r="C1656" s="137">
        <v>2012</v>
      </c>
      <c r="D1656" s="192">
        <v>9886879</v>
      </c>
      <c r="E1656" s="141">
        <v>4246658</v>
      </c>
      <c r="F1656" s="141">
        <v>426037</v>
      </c>
      <c r="G1656" s="191">
        <v>9.1</v>
      </c>
      <c r="H1656" s="212">
        <v>25.155989999999999</v>
      </c>
      <c r="I1656" s="212">
        <v>13.83836</v>
      </c>
      <c r="J1656" s="212">
        <v>4.6746059999999998</v>
      </c>
      <c r="K1656" s="145">
        <v>416769</v>
      </c>
      <c r="L1656" s="198">
        <v>54</v>
      </c>
      <c r="M1656" s="199">
        <v>2.2999999999999998</v>
      </c>
      <c r="N1656" s="140">
        <v>382627062</v>
      </c>
      <c r="O1656" s="145">
        <v>71983</v>
      </c>
      <c r="P1656" s="145">
        <v>105978</v>
      </c>
      <c r="Q1656" s="145">
        <v>44514</v>
      </c>
      <c r="R1656" s="145">
        <v>1828384.25</v>
      </c>
      <c r="S1656" s="145">
        <v>924643.25</v>
      </c>
      <c r="T1656" s="145">
        <v>403</v>
      </c>
      <c r="U1656" s="145">
        <v>492</v>
      </c>
      <c r="V1656" s="145">
        <v>597</v>
      </c>
      <c r="W1656" s="145">
        <v>200</v>
      </c>
      <c r="X1656" s="145">
        <v>367</v>
      </c>
      <c r="Y1656" s="145">
        <v>526</v>
      </c>
      <c r="Z1656" s="145">
        <v>668</v>
      </c>
      <c r="AA1656" s="136">
        <f>ROUND((T1656+X1656)-MAX(0.3*(T1656-147-459),0),0)</f>
        <v>770</v>
      </c>
      <c r="AB1656" s="136">
        <f>ROUND((U1656+Y1656)-MAX(0.3*(U1656-147-459),0),0)</f>
        <v>1018</v>
      </c>
      <c r="AC1656" s="136">
        <f>ROUND((V1656+Z1656)-MAX(0.3*(V1656-155-459),0),0)</f>
        <v>1265</v>
      </c>
      <c r="AD1656" s="203">
        <v>14598.5</v>
      </c>
      <c r="AE1656" s="8">
        <v>698</v>
      </c>
      <c r="AF1656" s="8"/>
      <c r="AG1656" s="8"/>
      <c r="AH1656" s="8"/>
      <c r="AI1656" s="8">
        <v>1331</v>
      </c>
      <c r="AJ1656" s="206">
        <v>13.7</v>
      </c>
      <c r="AK1656" s="8">
        <v>0</v>
      </c>
      <c r="AL1656" s="8">
        <v>46</v>
      </c>
      <c r="AM1656" s="8">
        <v>62</v>
      </c>
      <c r="AN1656" s="6">
        <v>0.41818181818181815</v>
      </c>
      <c r="AO1656" s="8">
        <v>12</v>
      </c>
      <c r="AP1656" s="8">
        <v>26</v>
      </c>
      <c r="AQ1656" s="6">
        <v>0.31578947368421051</v>
      </c>
      <c r="AR1656" s="168">
        <v>7.6499999999999999E-2</v>
      </c>
      <c r="AS1656" s="168">
        <v>0.34</v>
      </c>
      <c r="AT1656" s="168">
        <v>0.4</v>
      </c>
      <c r="AU1656" s="149">
        <v>0.45</v>
      </c>
      <c r="AV1656" s="8">
        <v>475</v>
      </c>
      <c r="AW1656" s="8">
        <v>3169</v>
      </c>
      <c r="AX1656" s="8">
        <v>5236</v>
      </c>
      <c r="AY1656" s="136">
        <v>5891</v>
      </c>
      <c r="AZ1656" s="151">
        <v>7.6499999999999999E-2</v>
      </c>
      <c r="BA1656" s="151">
        <v>0.1598</v>
      </c>
      <c r="BB1656" s="151">
        <v>0.21060000000000001</v>
      </c>
      <c r="BC1656" s="151">
        <v>0.21060000000000001</v>
      </c>
      <c r="BD1656" s="153">
        <v>0.06</v>
      </c>
      <c r="BE1656" s="153"/>
      <c r="BF1656" s="153"/>
      <c r="BG1656" s="8">
        <v>1</v>
      </c>
      <c r="BH1656" s="187">
        <v>7.25</v>
      </c>
      <c r="BI1656" s="187">
        <v>7.4</v>
      </c>
      <c r="BJ1656" s="8">
        <v>271713</v>
      </c>
      <c r="BK1656" s="8">
        <v>17150</v>
      </c>
      <c r="BL1656" s="8">
        <v>1584</v>
      </c>
      <c r="BM1656" s="8">
        <v>252979</v>
      </c>
      <c r="BN1656" s="236">
        <v>1891700</v>
      </c>
      <c r="BO1656" s="8">
        <v>255954</v>
      </c>
      <c r="BP1656" s="8">
        <v>517810.71309999999</v>
      </c>
      <c r="BQ1656" s="8">
        <v>56592.290500000003</v>
      </c>
      <c r="BR1656" s="8">
        <v>907683.92669999995</v>
      </c>
      <c r="BS1656" s="8">
        <v>280493.70679999999</v>
      </c>
      <c r="BT1656" s="8">
        <v>18221.166700000002</v>
      </c>
      <c r="BU1656" s="8">
        <v>379452.23540000001</v>
      </c>
    </row>
    <row r="1657" spans="1:73">
      <c r="A1657" s="4" t="s">
        <v>94</v>
      </c>
      <c r="B1657" s="137">
        <v>24</v>
      </c>
      <c r="C1657" s="137">
        <v>2012</v>
      </c>
      <c r="D1657" s="192">
        <v>5380443</v>
      </c>
      <c r="E1657" s="141">
        <v>2781141</v>
      </c>
      <c r="F1657" s="141">
        <v>165215</v>
      </c>
      <c r="G1657" s="191">
        <v>5.6</v>
      </c>
      <c r="H1657" s="212">
        <v>18.670870000000001</v>
      </c>
      <c r="I1657" s="212">
        <v>11.760910000000001</v>
      </c>
      <c r="J1657" s="212">
        <v>5.1776869999999997</v>
      </c>
      <c r="K1657" s="145">
        <v>298272</v>
      </c>
      <c r="L1657" s="198">
        <v>62</v>
      </c>
      <c r="M1657" s="199">
        <v>4.5</v>
      </c>
      <c r="N1657" s="140">
        <v>254020529</v>
      </c>
      <c r="O1657" s="145">
        <v>96443</v>
      </c>
      <c r="P1657" s="145">
        <v>48225</v>
      </c>
      <c r="Q1657" s="145">
        <v>22389</v>
      </c>
      <c r="R1657" s="145">
        <v>538868.83330000006</v>
      </c>
      <c r="S1657" s="145">
        <v>264738.9167</v>
      </c>
      <c r="T1657" s="145">
        <v>437</v>
      </c>
      <c r="U1657" s="145">
        <v>532</v>
      </c>
      <c r="V1657" s="145">
        <v>621</v>
      </c>
      <c r="W1657" s="145">
        <v>200</v>
      </c>
      <c r="X1657" s="145">
        <v>367</v>
      </c>
      <c r="Y1657" s="145">
        <v>526</v>
      </c>
      <c r="Z1657" s="145">
        <v>668</v>
      </c>
      <c r="AA1657" s="136">
        <f>ROUND((T1657+X1657)-MAX(0.3*(T1657-147-459),0),0)</f>
        <v>804</v>
      </c>
      <c r="AB1657" s="136">
        <f>ROUND((U1657+Y1657)-MAX(0.3*(U1657-147-459),0),0)</f>
        <v>1058</v>
      </c>
      <c r="AC1657" s="136">
        <f>ROUND((V1657+Z1657)-MAX(0.3*(V1657-155-459),0),0)</f>
        <v>1287</v>
      </c>
      <c r="AD1657" s="203">
        <v>10948.666666666666</v>
      </c>
      <c r="AE1657" s="8">
        <v>698</v>
      </c>
      <c r="AF1657" s="8"/>
      <c r="AG1657" s="8"/>
      <c r="AH1657" s="8"/>
      <c r="AI1657" s="8">
        <v>534</v>
      </c>
      <c r="AJ1657" s="206">
        <v>10</v>
      </c>
      <c r="AK1657" s="8">
        <v>1</v>
      </c>
      <c r="AL1657" s="8">
        <v>62</v>
      </c>
      <c r="AM1657" s="8">
        <v>72</v>
      </c>
      <c r="AN1657" s="6">
        <v>0.46268656716417911</v>
      </c>
      <c r="AO1657" s="8">
        <v>30</v>
      </c>
      <c r="AP1657" s="8">
        <v>37</v>
      </c>
      <c r="AQ1657" s="6">
        <v>0.44776119402985076</v>
      </c>
      <c r="AR1657" s="168">
        <v>7.6499999999999999E-2</v>
      </c>
      <c r="AS1657" s="168">
        <v>0.34</v>
      </c>
      <c r="AT1657" s="168">
        <v>0.4</v>
      </c>
      <c r="AU1657" s="149">
        <v>0.45</v>
      </c>
      <c r="AV1657" s="8">
        <v>475</v>
      </c>
      <c r="AW1657" s="8">
        <v>3169</v>
      </c>
      <c r="AX1657" s="8">
        <v>5236</v>
      </c>
      <c r="AY1657" s="136">
        <v>5891</v>
      </c>
      <c r="AZ1657" s="151">
        <v>7.6499999999999999E-2</v>
      </c>
      <c r="BA1657" s="151">
        <v>0.1598</v>
      </c>
      <c r="BB1657" s="151">
        <v>0.21060000000000001</v>
      </c>
      <c r="BC1657" s="151">
        <v>0.21060000000000001</v>
      </c>
      <c r="BD1657" s="153">
        <v>0.33</v>
      </c>
      <c r="BE1657" s="153"/>
      <c r="BF1657" s="153"/>
      <c r="BG1657" s="8">
        <v>1</v>
      </c>
      <c r="BH1657" s="187">
        <v>7.25</v>
      </c>
      <c r="BI1657" s="187">
        <v>6.15</v>
      </c>
      <c r="BJ1657" s="8">
        <v>91560</v>
      </c>
      <c r="BK1657" s="8">
        <v>10392</v>
      </c>
      <c r="BL1657" s="8">
        <v>702</v>
      </c>
      <c r="BM1657" s="8">
        <v>80466</v>
      </c>
      <c r="BN1657" s="236">
        <v>868100</v>
      </c>
      <c r="BO1657" s="8">
        <v>128436</v>
      </c>
      <c r="BP1657" s="8">
        <v>208849.16510000001</v>
      </c>
      <c r="BQ1657" s="8">
        <v>51419.833299999998</v>
      </c>
      <c r="BR1657" s="8">
        <v>627280.23490000004</v>
      </c>
      <c r="BS1657" s="8">
        <v>103938.7596</v>
      </c>
      <c r="BT1657" s="8">
        <v>19011.2091</v>
      </c>
      <c r="BU1657" s="8">
        <v>179640.17739999999</v>
      </c>
    </row>
    <row r="1658" spans="1:73">
      <c r="A1658" s="4" t="s">
        <v>95</v>
      </c>
      <c r="B1658" s="137">
        <v>25</v>
      </c>
      <c r="C1658" s="137">
        <v>2012</v>
      </c>
      <c r="D1658" s="192">
        <v>2985660</v>
      </c>
      <c r="E1658" s="141">
        <v>1198196</v>
      </c>
      <c r="F1658" s="141">
        <v>118340</v>
      </c>
      <c r="G1658" s="191">
        <v>9</v>
      </c>
      <c r="H1658" s="212">
        <v>37.987079999999999</v>
      </c>
      <c r="I1658" s="212">
        <v>24.83963</v>
      </c>
      <c r="J1658" s="212">
        <v>6.1776920000000004</v>
      </c>
      <c r="K1658" s="145">
        <v>101549</v>
      </c>
      <c r="L1658" s="198">
        <v>44</v>
      </c>
      <c r="M1658" s="199">
        <v>5.5</v>
      </c>
      <c r="N1658" s="140">
        <v>98264480</v>
      </c>
      <c r="O1658" s="145">
        <v>39539</v>
      </c>
      <c r="P1658" s="145">
        <v>24180</v>
      </c>
      <c r="Q1658" s="145">
        <v>11377</v>
      </c>
      <c r="R1658" s="145">
        <v>659872.25</v>
      </c>
      <c r="S1658" s="145">
        <v>296507.5833</v>
      </c>
      <c r="T1658" s="145">
        <v>146</v>
      </c>
      <c r="U1658" s="145">
        <v>170</v>
      </c>
      <c r="V1658" s="145">
        <v>194</v>
      </c>
      <c r="W1658" s="145">
        <v>200</v>
      </c>
      <c r="X1658" s="145">
        <v>367</v>
      </c>
      <c r="Y1658" s="145">
        <v>526</v>
      </c>
      <c r="Z1658" s="145">
        <v>668</v>
      </c>
      <c r="AA1658" s="136">
        <f>ROUND((T1658+X1658)-MAX(0.3*(T1658-147-459),0),0)</f>
        <v>513</v>
      </c>
      <c r="AB1658" s="136">
        <f>ROUND((U1658+Y1658)-MAX(0.3*(U1658-147-459),0),0)</f>
        <v>696</v>
      </c>
      <c r="AC1658" s="136">
        <f>ROUND((V1658+Z1658)-MAX(0.3*(V1658-155-459),0),0)</f>
        <v>862</v>
      </c>
      <c r="AD1658" s="203">
        <v>4781.916666666667</v>
      </c>
      <c r="AE1658" s="8">
        <v>698</v>
      </c>
      <c r="AF1658" s="8"/>
      <c r="AG1658" s="8"/>
      <c r="AH1658" s="8"/>
      <c r="AI1658" s="8">
        <v>636</v>
      </c>
      <c r="AJ1658" s="206">
        <v>22</v>
      </c>
      <c r="AK1658" s="8">
        <v>0</v>
      </c>
      <c r="AL1658" s="8">
        <v>58</v>
      </c>
      <c r="AM1658" s="8">
        <v>64</v>
      </c>
      <c r="AN1658" s="6">
        <v>0.47540983606557374</v>
      </c>
      <c r="AO1658" s="8">
        <v>21</v>
      </c>
      <c r="AP1658" s="8">
        <v>31</v>
      </c>
      <c r="AQ1658" s="6">
        <v>0.40384615384615385</v>
      </c>
      <c r="AR1658" s="168">
        <v>7.6499999999999999E-2</v>
      </c>
      <c r="AS1658" s="168">
        <v>0.34</v>
      </c>
      <c r="AT1658" s="168">
        <v>0.4</v>
      </c>
      <c r="AU1658" s="149">
        <v>0.45</v>
      </c>
      <c r="AV1658" s="8">
        <v>475</v>
      </c>
      <c r="AW1658" s="8">
        <v>3169</v>
      </c>
      <c r="AX1658" s="8">
        <v>5236</v>
      </c>
      <c r="AY1658" s="136">
        <v>5891</v>
      </c>
      <c r="AZ1658" s="151">
        <v>7.6499999999999999E-2</v>
      </c>
      <c r="BA1658" s="151">
        <v>0.1598</v>
      </c>
      <c r="BB1658" s="151">
        <v>0.21060000000000001</v>
      </c>
      <c r="BC1658" s="151">
        <v>0.21060000000000001</v>
      </c>
      <c r="BD1658" s="153">
        <v>0</v>
      </c>
      <c r="BE1658" s="153"/>
      <c r="BF1658" s="153"/>
      <c r="BG1658" s="8">
        <v>0</v>
      </c>
      <c r="BH1658" s="187">
        <v>7.25</v>
      </c>
      <c r="BI1658" s="187">
        <v>7.25</v>
      </c>
      <c r="BJ1658" s="8">
        <v>126679</v>
      </c>
      <c r="BK1658" s="8">
        <v>9933</v>
      </c>
      <c r="BL1658" s="8">
        <v>887</v>
      </c>
      <c r="BM1658" s="8">
        <v>115859</v>
      </c>
      <c r="BN1658" s="236">
        <v>622200</v>
      </c>
      <c r="BO1658" s="8">
        <v>94773</v>
      </c>
      <c r="BP1658" s="8">
        <v>267373.72810000001</v>
      </c>
      <c r="BQ1658" s="8">
        <v>30526.360700000001</v>
      </c>
      <c r="BR1658" s="8">
        <v>398653.72169999999</v>
      </c>
      <c r="BS1658" s="8">
        <v>163672.58300000001</v>
      </c>
      <c r="BT1658" s="8">
        <v>12533.2346</v>
      </c>
      <c r="BU1658" s="8">
        <v>207859.0435</v>
      </c>
    </row>
    <row r="1659" spans="1:73">
      <c r="A1659" s="4" t="s">
        <v>96</v>
      </c>
      <c r="B1659" s="137">
        <v>26</v>
      </c>
      <c r="C1659" s="137">
        <v>2012</v>
      </c>
      <c r="D1659" s="192">
        <v>6025468</v>
      </c>
      <c r="E1659" s="141">
        <v>2815275</v>
      </c>
      <c r="F1659" s="141">
        <v>210034</v>
      </c>
      <c r="G1659" s="191">
        <v>6.9</v>
      </c>
      <c r="H1659" s="212">
        <v>26.56495</v>
      </c>
      <c r="I1659" s="212">
        <v>16.253039999999999</v>
      </c>
      <c r="J1659" s="212">
        <v>7.1464480000000004</v>
      </c>
      <c r="K1659" s="145">
        <v>269356</v>
      </c>
      <c r="L1659" s="198">
        <v>117</v>
      </c>
      <c r="M1659" s="199">
        <v>7.9</v>
      </c>
      <c r="N1659" s="140">
        <v>240120072</v>
      </c>
      <c r="O1659" s="145">
        <v>69201</v>
      </c>
      <c r="P1659" s="145">
        <v>83171</v>
      </c>
      <c r="Q1659" s="145">
        <v>34642</v>
      </c>
      <c r="R1659" s="145">
        <v>947888.58330000006</v>
      </c>
      <c r="S1659" s="145">
        <v>441625.9167</v>
      </c>
      <c r="T1659" s="145">
        <v>234</v>
      </c>
      <c r="U1659" s="145">
        <v>292</v>
      </c>
      <c r="V1659" s="145">
        <v>342</v>
      </c>
      <c r="W1659" s="145">
        <v>200</v>
      </c>
      <c r="X1659" s="145">
        <v>367</v>
      </c>
      <c r="Y1659" s="145">
        <v>526</v>
      </c>
      <c r="Z1659" s="145">
        <v>668</v>
      </c>
      <c r="AA1659" s="136">
        <f>ROUND((T1659+X1659)-MAX(0.3*(T1659-147-459),0),0)</f>
        <v>601</v>
      </c>
      <c r="AB1659" s="136">
        <f>ROUND((U1659+Y1659)-MAX(0.3*(U1659-147-459),0),0)</f>
        <v>818</v>
      </c>
      <c r="AC1659" s="136">
        <f>ROUND((V1659+Z1659)-MAX(0.3*(V1659-155-459),0),0)</f>
        <v>1010</v>
      </c>
      <c r="AD1659" s="203">
        <v>8276.6666666666661</v>
      </c>
      <c r="AE1659" s="8">
        <v>698</v>
      </c>
      <c r="AF1659" s="8"/>
      <c r="AG1659" s="8"/>
      <c r="AH1659" s="8"/>
      <c r="AI1659" s="8">
        <v>905</v>
      </c>
      <c r="AJ1659" s="206">
        <v>15.2</v>
      </c>
      <c r="AK1659" s="8">
        <v>1</v>
      </c>
      <c r="AL1659" s="8">
        <v>56</v>
      </c>
      <c r="AM1659" s="8">
        <v>106</v>
      </c>
      <c r="AN1659" s="6">
        <v>0.34355828220858897</v>
      </c>
      <c r="AO1659" s="8">
        <v>8</v>
      </c>
      <c r="AP1659" s="8">
        <v>26</v>
      </c>
      <c r="AQ1659" s="6">
        <v>0.23529411764705882</v>
      </c>
      <c r="AR1659" s="168">
        <v>7.6499999999999999E-2</v>
      </c>
      <c r="AS1659" s="168">
        <v>0.34</v>
      </c>
      <c r="AT1659" s="168">
        <v>0.4</v>
      </c>
      <c r="AU1659" s="149">
        <v>0.45</v>
      </c>
      <c r="AV1659" s="8">
        <v>475</v>
      </c>
      <c r="AW1659" s="8">
        <v>3169</v>
      </c>
      <c r="AX1659" s="8">
        <v>5236</v>
      </c>
      <c r="AY1659" s="136">
        <v>5891</v>
      </c>
      <c r="AZ1659" s="151">
        <v>7.6499999999999999E-2</v>
      </c>
      <c r="BA1659" s="151">
        <v>0.1598</v>
      </c>
      <c r="BB1659" s="151">
        <v>0.21060000000000001</v>
      </c>
      <c r="BC1659" s="151">
        <v>0.21060000000000001</v>
      </c>
      <c r="BD1659" s="153">
        <v>0</v>
      </c>
      <c r="BE1659" s="153"/>
      <c r="BF1659" s="153"/>
      <c r="BG1659" s="8">
        <v>0</v>
      </c>
      <c r="BH1659" s="187">
        <v>7.25</v>
      </c>
      <c r="BI1659" s="187">
        <v>7.25</v>
      </c>
      <c r="BJ1659" s="8">
        <v>140146</v>
      </c>
      <c r="BK1659" s="8">
        <v>7510</v>
      </c>
      <c r="BL1659" s="8">
        <v>859</v>
      </c>
      <c r="BM1659" s="8">
        <v>131777</v>
      </c>
      <c r="BN1659" s="236">
        <v>816900</v>
      </c>
      <c r="BO1659" s="8">
        <v>145900</v>
      </c>
      <c r="BP1659" s="8">
        <v>307434.49570000003</v>
      </c>
      <c r="BQ1659" s="8">
        <v>50962.320200000002</v>
      </c>
      <c r="BR1659" s="8">
        <v>638942.94620000001</v>
      </c>
      <c r="BS1659" s="8">
        <v>173079.83009999999</v>
      </c>
      <c r="BT1659" s="8">
        <v>20286.364600000001</v>
      </c>
      <c r="BU1659" s="8">
        <v>257270.88579999999</v>
      </c>
    </row>
    <row r="1660" spans="1:73">
      <c r="A1660" s="4" t="s">
        <v>97</v>
      </c>
      <c r="B1660" s="137">
        <v>27</v>
      </c>
      <c r="C1660" s="137">
        <v>2012</v>
      </c>
      <c r="D1660" s="192">
        <v>1005157</v>
      </c>
      <c r="E1660" s="141">
        <v>476174</v>
      </c>
      <c r="F1660" s="141">
        <v>30311</v>
      </c>
      <c r="G1660" s="191">
        <v>6</v>
      </c>
      <c r="H1660" s="212">
        <v>23.59375</v>
      </c>
      <c r="I1660" s="212">
        <v>13.1648</v>
      </c>
      <c r="J1660" s="212">
        <v>5.7043379999999999</v>
      </c>
      <c r="K1660" s="145">
        <v>42140</v>
      </c>
      <c r="L1660" s="198">
        <v>17</v>
      </c>
      <c r="M1660" s="199">
        <v>7.4</v>
      </c>
      <c r="N1660" s="140">
        <v>40027400</v>
      </c>
      <c r="O1660" s="145">
        <v>132956</v>
      </c>
      <c r="P1660" s="145">
        <v>8063</v>
      </c>
      <c r="Q1660" s="145">
        <v>3229</v>
      </c>
      <c r="R1660" s="145">
        <v>125873.6667</v>
      </c>
      <c r="S1660" s="145">
        <v>58987.666700000002</v>
      </c>
      <c r="T1660" s="145">
        <v>401</v>
      </c>
      <c r="U1660" s="145">
        <v>504</v>
      </c>
      <c r="V1660" s="145">
        <v>606</v>
      </c>
      <c r="W1660" s="145">
        <v>200</v>
      </c>
      <c r="X1660" s="145">
        <v>367</v>
      </c>
      <c r="Y1660" s="145">
        <v>526</v>
      </c>
      <c r="Z1660" s="145">
        <v>668</v>
      </c>
      <c r="AA1660" s="136">
        <f>ROUND((T1660+X1660)-MAX(0.3*(T1660-147-459),0),0)</f>
        <v>768</v>
      </c>
      <c r="AB1660" s="136">
        <f>ROUND((U1660+Y1660)-MAX(0.3*(U1660-147-459),0),0)</f>
        <v>1030</v>
      </c>
      <c r="AC1660" s="136">
        <f>ROUND((V1660+Z1660)-MAX(0.3*(V1660-155-459),0),0)</f>
        <v>1274</v>
      </c>
      <c r="AD1660" s="203">
        <v>1390.0833333333333</v>
      </c>
      <c r="AE1660" s="8">
        <v>698</v>
      </c>
      <c r="AF1660" s="8"/>
      <c r="AG1660" s="8"/>
      <c r="AH1660" s="8"/>
      <c r="AI1660" s="8">
        <v>134</v>
      </c>
      <c r="AJ1660" s="206">
        <v>13.4</v>
      </c>
      <c r="AK1660" s="8">
        <v>1</v>
      </c>
      <c r="AL1660" s="8">
        <v>32</v>
      </c>
      <c r="AM1660" s="8">
        <v>68</v>
      </c>
      <c r="AN1660" s="6">
        <v>0.32</v>
      </c>
      <c r="AO1660" s="8">
        <v>22</v>
      </c>
      <c r="AP1660" s="8">
        <v>28</v>
      </c>
      <c r="AQ1660" s="6">
        <v>0.44</v>
      </c>
      <c r="AR1660" s="168">
        <v>7.6499999999999999E-2</v>
      </c>
      <c r="AS1660" s="168">
        <v>0.34</v>
      </c>
      <c r="AT1660" s="168">
        <v>0.4</v>
      </c>
      <c r="AU1660" s="149">
        <v>0.45</v>
      </c>
      <c r="AV1660" s="8">
        <v>475</v>
      </c>
      <c r="AW1660" s="8">
        <v>3169</v>
      </c>
      <c r="AX1660" s="8">
        <v>5236</v>
      </c>
      <c r="AY1660" s="136">
        <v>5891</v>
      </c>
      <c r="AZ1660" s="151">
        <v>7.6499999999999999E-2</v>
      </c>
      <c r="BA1660" s="151">
        <v>0.1598</v>
      </c>
      <c r="BB1660" s="151">
        <v>0.21060000000000001</v>
      </c>
      <c r="BC1660" s="151">
        <v>0.21060000000000001</v>
      </c>
      <c r="BD1660" s="153">
        <v>0</v>
      </c>
      <c r="BE1660" s="153"/>
      <c r="BF1660" s="153"/>
      <c r="BG1660" s="8">
        <v>0</v>
      </c>
      <c r="BH1660" s="187">
        <v>7.25</v>
      </c>
      <c r="BI1660" s="187">
        <v>7.65</v>
      </c>
      <c r="BJ1660" s="8">
        <v>18562</v>
      </c>
      <c r="BK1660" s="8">
        <v>1249</v>
      </c>
      <c r="BL1660" s="8">
        <v>126</v>
      </c>
      <c r="BM1660" s="8">
        <v>17187</v>
      </c>
      <c r="BN1660" s="236">
        <v>115300</v>
      </c>
      <c r="BO1660" s="8">
        <v>20457</v>
      </c>
      <c r="BP1660" s="8">
        <v>37097.957799999996</v>
      </c>
      <c r="BQ1660" s="8">
        <v>8726.6849000000002</v>
      </c>
      <c r="BR1660" s="8">
        <v>86704.782500000001</v>
      </c>
      <c r="BS1660" s="8">
        <v>17650.976699999999</v>
      </c>
      <c r="BT1660" s="8">
        <v>2803.0309000000002</v>
      </c>
      <c r="BU1660" s="8">
        <v>28133.884699999999</v>
      </c>
    </row>
    <row r="1661" spans="1:73">
      <c r="A1661" s="4" t="s">
        <v>98</v>
      </c>
      <c r="B1661" s="137">
        <v>28</v>
      </c>
      <c r="C1661" s="137">
        <v>2012</v>
      </c>
      <c r="D1661" s="192">
        <v>1855973</v>
      </c>
      <c r="E1661" s="141">
        <v>974428</v>
      </c>
      <c r="F1661" s="141">
        <v>40552</v>
      </c>
      <c r="G1661" s="191">
        <v>4</v>
      </c>
      <c r="H1661" s="212">
        <v>25.205290000000002</v>
      </c>
      <c r="I1661" s="212">
        <v>15.54406</v>
      </c>
      <c r="J1661" s="212">
        <v>5.1891049999999996</v>
      </c>
      <c r="K1661" s="145">
        <v>103062</v>
      </c>
      <c r="L1661" s="198">
        <v>29</v>
      </c>
      <c r="M1661" s="199">
        <v>6</v>
      </c>
      <c r="N1661" s="140">
        <v>85485324</v>
      </c>
      <c r="O1661" s="145">
        <v>10963</v>
      </c>
      <c r="P1661" s="145">
        <v>13572</v>
      </c>
      <c r="Q1661" s="145">
        <v>5888</v>
      </c>
      <c r="R1661" s="145">
        <v>176073.1667</v>
      </c>
      <c r="S1661" s="145">
        <v>77066.25</v>
      </c>
      <c r="T1661" s="145">
        <v>293</v>
      </c>
      <c r="U1661" s="145">
        <v>364</v>
      </c>
      <c r="V1661" s="145">
        <v>435</v>
      </c>
      <c r="W1661" s="145">
        <v>200</v>
      </c>
      <c r="X1661" s="145">
        <v>367</v>
      </c>
      <c r="Y1661" s="145">
        <v>526</v>
      </c>
      <c r="Z1661" s="145">
        <v>668</v>
      </c>
      <c r="AA1661" s="136">
        <f>ROUND((T1661+X1661)-MAX(0.3*(T1661-147-459),0),0)</f>
        <v>660</v>
      </c>
      <c r="AB1661" s="136">
        <f>ROUND((U1661+Y1661)-MAX(0.3*(U1661-147-459),0),0)</f>
        <v>890</v>
      </c>
      <c r="AC1661" s="136">
        <f>ROUND((V1661+Z1661)-MAX(0.3*(V1661-155-459),0),0)</f>
        <v>1103</v>
      </c>
      <c r="AD1661" s="203">
        <v>3645.9166666666665</v>
      </c>
      <c r="AE1661" s="8">
        <v>698</v>
      </c>
      <c r="AF1661" s="8"/>
      <c r="AG1661" s="8"/>
      <c r="AH1661" s="8"/>
      <c r="AI1661" s="8">
        <v>226</v>
      </c>
      <c r="AJ1661" s="206">
        <v>12.2</v>
      </c>
      <c r="AK1661" s="8">
        <v>0</v>
      </c>
      <c r="AL1661" s="8"/>
      <c r="AM1661" s="8"/>
      <c r="AN1661" s="6"/>
      <c r="AO1661" s="8"/>
      <c r="AP1661" s="8"/>
      <c r="AQ1661" s="6"/>
      <c r="AR1661" s="168">
        <v>7.6499999999999999E-2</v>
      </c>
      <c r="AS1661" s="168">
        <v>0.34</v>
      </c>
      <c r="AT1661" s="168">
        <v>0.4</v>
      </c>
      <c r="AU1661" s="149">
        <v>0.45</v>
      </c>
      <c r="AV1661" s="8">
        <v>475</v>
      </c>
      <c r="AW1661" s="8">
        <v>3169</v>
      </c>
      <c r="AX1661" s="8">
        <v>5236</v>
      </c>
      <c r="AY1661" s="136">
        <v>5891</v>
      </c>
      <c r="AZ1661" s="151">
        <v>7.6499999999999999E-2</v>
      </c>
      <c r="BA1661" s="151">
        <v>0.1598</v>
      </c>
      <c r="BB1661" s="151">
        <v>0.21060000000000001</v>
      </c>
      <c r="BC1661" s="151">
        <v>0.21060000000000001</v>
      </c>
      <c r="BD1661" s="153">
        <v>0.1</v>
      </c>
      <c r="BE1661" s="153"/>
      <c r="BF1661" s="153"/>
      <c r="BG1661" s="8">
        <v>1</v>
      </c>
      <c r="BH1661" s="187">
        <v>7.25</v>
      </c>
      <c r="BI1661" s="187">
        <v>7.25</v>
      </c>
      <c r="BJ1661" s="8">
        <v>27144</v>
      </c>
      <c r="BK1661" s="8">
        <v>2068</v>
      </c>
      <c r="BL1661" s="8">
        <v>234</v>
      </c>
      <c r="BM1661" s="8">
        <v>24842</v>
      </c>
      <c r="BN1661" s="236">
        <v>206100</v>
      </c>
      <c r="BO1661" s="8">
        <v>42727</v>
      </c>
      <c r="BP1661" s="8">
        <v>91997.2356</v>
      </c>
      <c r="BQ1661" s="8">
        <v>23550.103599999999</v>
      </c>
      <c r="BR1661" s="8">
        <v>251186.02420000001</v>
      </c>
      <c r="BS1661" s="8">
        <v>38096.260900000001</v>
      </c>
      <c r="BT1661" s="8">
        <v>6691.6307999999999</v>
      </c>
      <c r="BU1661" s="8">
        <v>66640.656799999997</v>
      </c>
    </row>
    <row r="1662" spans="1:73">
      <c r="A1662" s="4" t="s">
        <v>99</v>
      </c>
      <c r="B1662" s="137">
        <v>29</v>
      </c>
      <c r="C1662" s="137">
        <v>2012</v>
      </c>
      <c r="D1662" s="192">
        <v>2754874</v>
      </c>
      <c r="E1662" s="141">
        <v>1222710</v>
      </c>
      <c r="F1662" s="141">
        <v>153671</v>
      </c>
      <c r="G1662" s="191">
        <v>11.2</v>
      </c>
      <c r="H1662" s="212">
        <v>28.634399999999999</v>
      </c>
      <c r="I1662" s="212">
        <v>18.225110000000001</v>
      </c>
      <c r="J1662" s="212">
        <v>7.1387650000000002</v>
      </c>
      <c r="K1662" s="145">
        <v>128896</v>
      </c>
      <c r="L1662" s="198">
        <v>94</v>
      </c>
      <c r="M1662" s="199">
        <v>13.3</v>
      </c>
      <c r="N1662" s="140">
        <v>107930003</v>
      </c>
      <c r="O1662" s="145">
        <v>35849</v>
      </c>
      <c r="P1662" s="145">
        <v>27057</v>
      </c>
      <c r="Q1662" s="145">
        <v>10577</v>
      </c>
      <c r="R1662" s="145">
        <v>354899.75</v>
      </c>
      <c r="S1662" s="145">
        <v>169147.0833</v>
      </c>
      <c r="T1662" s="145">
        <v>318</v>
      </c>
      <c r="U1662" s="145">
        <v>383</v>
      </c>
      <c r="V1662" s="145">
        <v>448</v>
      </c>
      <c r="W1662" s="145">
        <v>200</v>
      </c>
      <c r="X1662" s="145">
        <v>367</v>
      </c>
      <c r="Y1662" s="145">
        <v>526</v>
      </c>
      <c r="Z1662" s="145">
        <v>668</v>
      </c>
      <c r="AA1662" s="136">
        <f>ROUND((T1662+X1662)-MAX(0.3*(T1662-147-459),0),0)</f>
        <v>685</v>
      </c>
      <c r="AB1662" s="136">
        <f>ROUND((U1662+Y1662)-MAX(0.3*(U1662-147-459),0),0)</f>
        <v>909</v>
      </c>
      <c r="AC1662" s="136">
        <f>ROUND((V1662+Z1662)-MAX(0.3*(V1662-155-459),0),0)</f>
        <v>1116</v>
      </c>
      <c r="AD1662" s="203">
        <v>4880.833333333333</v>
      </c>
      <c r="AE1662" s="8">
        <v>698</v>
      </c>
      <c r="AF1662" s="8"/>
      <c r="AG1662" s="8"/>
      <c r="AH1662" s="8"/>
      <c r="AI1662" s="8">
        <v>433</v>
      </c>
      <c r="AJ1662" s="206">
        <v>15.8</v>
      </c>
      <c r="AK1662" s="8">
        <v>0</v>
      </c>
      <c r="AL1662" s="8">
        <v>26</v>
      </c>
      <c r="AM1662" s="8">
        <v>16</v>
      </c>
      <c r="AN1662" s="6">
        <v>0.61904761904761907</v>
      </c>
      <c r="AO1662" s="8">
        <v>11</v>
      </c>
      <c r="AP1662" s="8">
        <v>10</v>
      </c>
      <c r="AQ1662" s="6">
        <v>0.52380952380952384</v>
      </c>
      <c r="AR1662" s="168">
        <v>7.6499999999999999E-2</v>
      </c>
      <c r="AS1662" s="168">
        <v>0.34</v>
      </c>
      <c r="AT1662" s="168">
        <v>0.4</v>
      </c>
      <c r="AU1662" s="149">
        <v>0.45</v>
      </c>
      <c r="AV1662" s="8">
        <v>475</v>
      </c>
      <c r="AW1662" s="8">
        <v>3169</v>
      </c>
      <c r="AX1662" s="8">
        <v>5236</v>
      </c>
      <c r="AY1662" s="136">
        <v>5891</v>
      </c>
      <c r="AZ1662" s="151">
        <v>7.6499999999999999E-2</v>
      </c>
      <c r="BA1662" s="151">
        <v>0.1598</v>
      </c>
      <c r="BB1662" s="151">
        <v>0.21060000000000001</v>
      </c>
      <c r="BC1662" s="151">
        <v>0.21060000000000001</v>
      </c>
      <c r="BD1662" s="153">
        <v>0</v>
      </c>
      <c r="BE1662" s="153"/>
      <c r="BF1662" s="153"/>
      <c r="BG1662" s="8">
        <v>0</v>
      </c>
      <c r="BH1662" s="187">
        <v>7.25</v>
      </c>
      <c r="BI1662" s="187">
        <v>8.25</v>
      </c>
      <c r="BJ1662" s="8">
        <v>45928</v>
      </c>
      <c r="BK1662" s="8">
        <v>11081</v>
      </c>
      <c r="BL1662" s="8">
        <v>673</v>
      </c>
      <c r="BM1662" s="8">
        <v>34174</v>
      </c>
      <c r="BN1662" s="236">
        <v>301000</v>
      </c>
      <c r="BO1662" s="8">
        <v>76108</v>
      </c>
      <c r="BP1662" s="8">
        <v>138276.035</v>
      </c>
      <c r="BQ1662" s="8">
        <v>22083.2431</v>
      </c>
      <c r="BR1662" s="8">
        <v>218552.3193</v>
      </c>
      <c r="BS1662" s="8">
        <v>64880.5893</v>
      </c>
      <c r="BT1662" s="8">
        <v>7780.6867000000002</v>
      </c>
      <c r="BU1662" s="8">
        <v>87212.633300000001</v>
      </c>
    </row>
    <row r="1663" spans="1:73">
      <c r="A1663" s="4" t="s">
        <v>100</v>
      </c>
      <c r="B1663" s="137">
        <v>30</v>
      </c>
      <c r="C1663" s="137">
        <v>2012</v>
      </c>
      <c r="D1663" s="192">
        <v>1321393</v>
      </c>
      <c r="E1663" s="141">
        <v>700371</v>
      </c>
      <c r="F1663" s="141">
        <v>40726</v>
      </c>
      <c r="G1663" s="191">
        <v>5.5</v>
      </c>
      <c r="H1663" s="212">
        <v>18.104389999999999</v>
      </c>
      <c r="I1663" s="212">
        <v>10.47077</v>
      </c>
      <c r="J1663" s="212">
        <v>4.9022690000000004</v>
      </c>
      <c r="K1663" s="145">
        <v>66111</v>
      </c>
      <c r="L1663" s="198">
        <v>8</v>
      </c>
      <c r="M1663" s="199">
        <v>2.9</v>
      </c>
      <c r="N1663" s="140">
        <v>68481909</v>
      </c>
      <c r="O1663" s="145">
        <v>18841</v>
      </c>
      <c r="P1663" s="145">
        <v>8764</v>
      </c>
      <c r="Q1663" s="145">
        <v>4211</v>
      </c>
      <c r="R1663" s="145">
        <v>116894.5833</v>
      </c>
      <c r="S1663" s="145">
        <v>56354.333299999998</v>
      </c>
      <c r="T1663" s="145">
        <v>606</v>
      </c>
      <c r="U1663" s="145">
        <v>675</v>
      </c>
      <c r="V1663" s="145">
        <v>738</v>
      </c>
      <c r="W1663" s="145">
        <v>200</v>
      </c>
      <c r="X1663" s="145">
        <v>367</v>
      </c>
      <c r="Y1663" s="145">
        <v>526</v>
      </c>
      <c r="Z1663" s="145">
        <v>668</v>
      </c>
      <c r="AA1663" s="136">
        <f>ROUND((T1663+X1663)-MAX(0.3*(T1663-147-459),0),0)</f>
        <v>973</v>
      </c>
      <c r="AB1663" s="136">
        <f>ROUND((U1663+Y1663)-MAX(0.3*(U1663-147-459),0),0)</f>
        <v>1180</v>
      </c>
      <c r="AC1663" s="136">
        <f>ROUND((V1663+Z1663)-MAX(0.3*(V1663-155-459),0),0)</f>
        <v>1369</v>
      </c>
      <c r="AD1663" s="203">
        <v>1854.8333333333333</v>
      </c>
      <c r="AE1663" s="8">
        <v>698</v>
      </c>
      <c r="AF1663" s="8"/>
      <c r="AG1663" s="8"/>
      <c r="AH1663" s="8"/>
      <c r="AI1663" s="8">
        <v>106</v>
      </c>
      <c r="AJ1663" s="206">
        <v>8.1</v>
      </c>
      <c r="AK1663" s="8">
        <v>1</v>
      </c>
      <c r="AL1663" s="8">
        <v>104</v>
      </c>
      <c r="AM1663" s="8">
        <v>292</v>
      </c>
      <c r="AN1663" s="6">
        <v>0.26</v>
      </c>
      <c r="AO1663" s="8">
        <v>5</v>
      </c>
      <c r="AP1663" s="8">
        <v>19</v>
      </c>
      <c r="AQ1663" s="6">
        <v>0.20833333333333334</v>
      </c>
      <c r="AR1663" s="168">
        <v>7.6499999999999999E-2</v>
      </c>
      <c r="AS1663" s="168">
        <v>0.34</v>
      </c>
      <c r="AT1663" s="168">
        <v>0.4</v>
      </c>
      <c r="AU1663" s="149">
        <v>0.45</v>
      </c>
      <c r="AV1663" s="8">
        <v>475</v>
      </c>
      <c r="AW1663" s="8">
        <v>3169</v>
      </c>
      <c r="AX1663" s="8">
        <v>5236</v>
      </c>
      <c r="AY1663" s="136">
        <v>5891</v>
      </c>
      <c r="AZ1663" s="151">
        <v>7.6499999999999999E-2</v>
      </c>
      <c r="BA1663" s="151">
        <v>0.1598</v>
      </c>
      <c r="BB1663" s="151">
        <v>0.21060000000000001</v>
      </c>
      <c r="BC1663" s="151">
        <v>0.21060000000000001</v>
      </c>
      <c r="BD1663" s="153">
        <v>0</v>
      </c>
      <c r="BE1663" s="153"/>
      <c r="BF1663" s="153"/>
      <c r="BG1663" s="8">
        <v>0</v>
      </c>
      <c r="BH1663" s="187">
        <v>7.25</v>
      </c>
      <c r="BI1663" s="187">
        <v>7.25</v>
      </c>
      <c r="BJ1663" s="8">
        <v>19310</v>
      </c>
      <c r="BK1663" s="8">
        <v>956</v>
      </c>
      <c r="BL1663" s="8">
        <v>140</v>
      </c>
      <c r="BM1663" s="8">
        <v>18214</v>
      </c>
      <c r="BN1663" s="236">
        <v>134000</v>
      </c>
      <c r="BO1663" s="8">
        <v>16299</v>
      </c>
      <c r="BP1663" s="8">
        <v>33031.272900000004</v>
      </c>
      <c r="BQ1663" s="8">
        <v>6506.8186999999998</v>
      </c>
      <c r="BR1663" s="8">
        <v>104545.9667</v>
      </c>
      <c r="BS1663" s="8">
        <v>13594.512000000001</v>
      </c>
      <c r="BT1663" s="8">
        <v>1542.5878</v>
      </c>
      <c r="BU1663" s="8">
        <v>24251.4683</v>
      </c>
    </row>
    <row r="1664" spans="1:73">
      <c r="A1664" s="4" t="s">
        <v>101</v>
      </c>
      <c r="B1664" s="137">
        <v>31</v>
      </c>
      <c r="C1664" s="137">
        <v>2012</v>
      </c>
      <c r="D1664" s="192">
        <v>8874893</v>
      </c>
      <c r="E1664" s="141">
        <v>4159986</v>
      </c>
      <c r="F1664" s="141">
        <v>428047</v>
      </c>
      <c r="G1664" s="191">
        <v>9.3000000000000007</v>
      </c>
      <c r="H1664" s="212">
        <v>19.911619999999999</v>
      </c>
      <c r="I1664" s="212">
        <v>12.277469999999999</v>
      </c>
      <c r="J1664" s="212">
        <v>4.3765910000000003</v>
      </c>
      <c r="K1664" s="145">
        <v>528788</v>
      </c>
      <c r="L1664" s="198">
        <v>82</v>
      </c>
      <c r="M1664" s="199">
        <v>3.8</v>
      </c>
      <c r="N1664" s="140">
        <v>490610937</v>
      </c>
      <c r="O1664" s="145">
        <v>412618</v>
      </c>
      <c r="P1664" s="145">
        <v>83280</v>
      </c>
      <c r="Q1664" s="145">
        <v>34234</v>
      </c>
      <c r="R1664" s="145">
        <v>826133.58330000006</v>
      </c>
      <c r="S1664" s="145">
        <v>406142.5</v>
      </c>
      <c r="T1664" s="145">
        <v>322</v>
      </c>
      <c r="U1664" s="145">
        <v>424</v>
      </c>
      <c r="V1664" s="145">
        <v>488</v>
      </c>
      <c r="W1664" s="145">
        <v>200</v>
      </c>
      <c r="X1664" s="145">
        <v>367</v>
      </c>
      <c r="Y1664" s="145">
        <v>526</v>
      </c>
      <c r="Z1664" s="145">
        <v>668</v>
      </c>
      <c r="AA1664" s="136">
        <f>ROUND((T1664+X1664)-MAX(0.3*(T1664-147-459),0),0)</f>
        <v>689</v>
      </c>
      <c r="AB1664" s="136">
        <f>ROUND((U1664+Y1664)-MAX(0.3*(U1664-147-459),0),0)</f>
        <v>950</v>
      </c>
      <c r="AC1664" s="136">
        <f>ROUND((V1664+Z1664)-MAX(0.3*(V1664-155-459),0),0)</f>
        <v>1156</v>
      </c>
      <c r="AD1664" s="203">
        <v>9278.8333333333339</v>
      </c>
      <c r="AE1664" s="8">
        <v>698</v>
      </c>
      <c r="AF1664" s="8"/>
      <c r="AG1664" s="8"/>
      <c r="AH1664" s="8"/>
      <c r="AI1664" s="8">
        <v>814</v>
      </c>
      <c r="AJ1664" s="206">
        <v>9.3000000000000007</v>
      </c>
      <c r="AK1664" s="8">
        <v>0</v>
      </c>
      <c r="AL1664" s="8">
        <v>47</v>
      </c>
      <c r="AM1664" s="8">
        <v>32</v>
      </c>
      <c r="AN1664" s="6">
        <v>0.58750000000000002</v>
      </c>
      <c r="AO1664" s="8">
        <v>24</v>
      </c>
      <c r="AP1664" s="8">
        <v>16</v>
      </c>
      <c r="AQ1664" s="6">
        <v>0.6</v>
      </c>
      <c r="AR1664" s="168">
        <v>7.6499999999999999E-2</v>
      </c>
      <c r="AS1664" s="168">
        <v>0.34</v>
      </c>
      <c r="AT1664" s="168">
        <v>0.4</v>
      </c>
      <c r="AU1664" s="149">
        <v>0.45</v>
      </c>
      <c r="AV1664" s="8">
        <v>475</v>
      </c>
      <c r="AW1664" s="8">
        <v>3169</v>
      </c>
      <c r="AX1664" s="8">
        <v>5236</v>
      </c>
      <c r="AY1664" s="136">
        <v>5891</v>
      </c>
      <c r="AZ1664" s="151">
        <v>7.6499999999999999E-2</v>
      </c>
      <c r="BA1664" s="151">
        <v>0.1598</v>
      </c>
      <c r="BB1664" s="151">
        <v>0.21060000000000001</v>
      </c>
      <c r="BC1664" s="151">
        <v>0.21060000000000001</v>
      </c>
      <c r="BD1664" s="153">
        <v>0.2</v>
      </c>
      <c r="BE1664" s="153"/>
      <c r="BF1664" s="153"/>
      <c r="BG1664" s="8">
        <v>1</v>
      </c>
      <c r="BH1664" s="187">
        <v>7.25</v>
      </c>
      <c r="BI1664" s="187">
        <v>7.25</v>
      </c>
      <c r="BJ1664" s="8">
        <v>177494</v>
      </c>
      <c r="BK1664" s="8">
        <v>34978</v>
      </c>
      <c r="BL1664" s="8">
        <v>793</v>
      </c>
      <c r="BM1664" s="8">
        <v>141723</v>
      </c>
      <c r="BN1664" s="236">
        <v>980800</v>
      </c>
      <c r="BO1664" s="8">
        <v>172333</v>
      </c>
      <c r="BP1664" s="8">
        <v>357776.42879999999</v>
      </c>
      <c r="BQ1664" s="8">
        <v>57560.527000000002</v>
      </c>
      <c r="BR1664" s="8">
        <v>729099.48459999997</v>
      </c>
      <c r="BS1664" s="8">
        <v>156582.08840000001</v>
      </c>
      <c r="BT1664" s="8">
        <v>16433.431799999998</v>
      </c>
      <c r="BU1664" s="8">
        <v>218062.44760000001</v>
      </c>
    </row>
    <row r="1665" spans="1:73">
      <c r="A1665" s="4" t="s">
        <v>102</v>
      </c>
      <c r="B1665" s="137">
        <v>32</v>
      </c>
      <c r="C1665" s="137">
        <v>2012</v>
      </c>
      <c r="D1665" s="192">
        <v>2084792</v>
      </c>
      <c r="E1665" s="141">
        <v>861617</v>
      </c>
      <c r="F1665" s="141">
        <v>66178</v>
      </c>
      <c r="G1665" s="191">
        <v>7.1</v>
      </c>
      <c r="H1665" s="212">
        <v>29.430109999999999</v>
      </c>
      <c r="I1665" s="212">
        <v>15.36689</v>
      </c>
      <c r="J1665" s="212">
        <v>5.1435829999999996</v>
      </c>
      <c r="K1665" s="145">
        <v>89188</v>
      </c>
      <c r="L1665" s="198">
        <v>58</v>
      </c>
      <c r="M1665" s="199">
        <v>10.7</v>
      </c>
      <c r="N1665" s="140">
        <v>73822778</v>
      </c>
      <c r="O1665" s="145">
        <v>56550</v>
      </c>
      <c r="P1665" s="145">
        <v>45958</v>
      </c>
      <c r="Q1665" s="145">
        <v>18201</v>
      </c>
      <c r="R1665" s="145">
        <v>438251.75</v>
      </c>
      <c r="S1665" s="145">
        <v>193521.5833</v>
      </c>
      <c r="T1665" s="145">
        <v>304</v>
      </c>
      <c r="U1665" s="145">
        <v>380</v>
      </c>
      <c r="V1665" s="145">
        <v>459</v>
      </c>
      <c r="W1665" s="145">
        <v>200</v>
      </c>
      <c r="X1665" s="145">
        <v>367</v>
      </c>
      <c r="Y1665" s="145">
        <v>526</v>
      </c>
      <c r="Z1665" s="145">
        <v>668</v>
      </c>
      <c r="AA1665" s="136">
        <f>ROUND((T1665+X1665)-MAX(0.3*(T1665-147-459),0),0)</f>
        <v>671</v>
      </c>
      <c r="AB1665" s="136">
        <f>ROUND((U1665+Y1665)-MAX(0.3*(U1665-147-459),0),0)</f>
        <v>906</v>
      </c>
      <c r="AC1665" s="136">
        <f>ROUND((V1665+Z1665)-MAX(0.3*(V1665-155-459),0),0)</f>
        <v>1127</v>
      </c>
      <c r="AD1665" s="203">
        <v>6749.166666666667</v>
      </c>
      <c r="AE1665" s="8">
        <v>698</v>
      </c>
      <c r="AF1665" s="8"/>
      <c r="AG1665" s="8"/>
      <c r="AH1665" s="8"/>
      <c r="AI1665" s="8">
        <v>420</v>
      </c>
      <c r="AJ1665" s="206">
        <v>20.399999999999999</v>
      </c>
      <c r="AK1665" s="8">
        <v>0</v>
      </c>
      <c r="AL1665" s="8">
        <v>36</v>
      </c>
      <c r="AM1665" s="8">
        <v>33</v>
      </c>
      <c r="AN1665" s="6">
        <v>0.51428571428571423</v>
      </c>
      <c r="AO1665" s="8">
        <v>28</v>
      </c>
      <c r="AP1665" s="8">
        <v>14</v>
      </c>
      <c r="AQ1665" s="6">
        <v>0.66666666666666663</v>
      </c>
      <c r="AR1665" s="168">
        <v>7.6499999999999999E-2</v>
      </c>
      <c r="AS1665" s="168">
        <v>0.34</v>
      </c>
      <c r="AT1665" s="168">
        <v>0.4</v>
      </c>
      <c r="AU1665" s="149">
        <v>0.45</v>
      </c>
      <c r="AV1665" s="8">
        <v>475</v>
      </c>
      <c r="AW1665" s="8">
        <v>3169</v>
      </c>
      <c r="AX1665" s="8">
        <v>5236</v>
      </c>
      <c r="AY1665" s="136">
        <v>5891</v>
      </c>
      <c r="AZ1665" s="151">
        <v>7.6499999999999999E-2</v>
      </c>
      <c r="BA1665" s="151">
        <v>0.1598</v>
      </c>
      <c r="BB1665" s="151">
        <v>0.21060000000000001</v>
      </c>
      <c r="BC1665" s="151">
        <v>0.21060000000000001</v>
      </c>
      <c r="BD1665" s="153">
        <v>0.1</v>
      </c>
      <c r="BE1665" s="153"/>
      <c r="BF1665" s="153"/>
      <c r="BG1665" s="8">
        <v>1</v>
      </c>
      <c r="BH1665" s="187">
        <v>7.25</v>
      </c>
      <c r="BI1665" s="187">
        <v>7.5</v>
      </c>
      <c r="BJ1665" s="8">
        <v>63421</v>
      </c>
      <c r="BK1665" s="8">
        <v>8655</v>
      </c>
      <c r="BL1665" s="8">
        <v>457</v>
      </c>
      <c r="BM1665" s="8">
        <v>54309</v>
      </c>
      <c r="BN1665" s="236">
        <v>508900</v>
      </c>
      <c r="BO1665" s="8">
        <v>63844</v>
      </c>
      <c r="BP1665" s="8">
        <v>142929.59390000001</v>
      </c>
      <c r="BQ1665" s="8">
        <v>20646.785500000002</v>
      </c>
      <c r="BR1665" s="8">
        <v>227862.51949999999</v>
      </c>
      <c r="BS1665" s="8">
        <v>101620.0814</v>
      </c>
      <c r="BT1665" s="8">
        <v>12820.0949</v>
      </c>
      <c r="BU1665" s="8">
        <v>150553.51790000001</v>
      </c>
    </row>
    <row r="1666" spans="1:73">
      <c r="A1666" s="4" t="s">
        <v>103</v>
      </c>
      <c r="B1666" s="137">
        <v>33</v>
      </c>
      <c r="C1666" s="137">
        <v>2012</v>
      </c>
      <c r="D1666" s="192">
        <v>19606981</v>
      </c>
      <c r="E1666" s="141">
        <v>8793385</v>
      </c>
      <c r="F1666" s="141">
        <v>818847</v>
      </c>
      <c r="G1666" s="191">
        <v>8.5</v>
      </c>
      <c r="H1666" s="212">
        <v>24.549849999999999</v>
      </c>
      <c r="I1666" s="212">
        <v>12.845840000000001</v>
      </c>
      <c r="J1666" s="212">
        <v>4.5020680000000004</v>
      </c>
      <c r="K1666" s="145">
        <v>1280737</v>
      </c>
      <c r="L1666" s="198">
        <v>146</v>
      </c>
      <c r="M1666" s="199">
        <v>3.3</v>
      </c>
      <c r="N1666" s="140">
        <v>1053660783</v>
      </c>
      <c r="O1666" s="145">
        <v>2161943</v>
      </c>
      <c r="P1666" s="145">
        <v>277257</v>
      </c>
      <c r="Q1666" s="145">
        <v>121979</v>
      </c>
      <c r="R1666" s="145">
        <v>3076911.4166999999</v>
      </c>
      <c r="S1666" s="145">
        <v>1650098.6666999999</v>
      </c>
      <c r="T1666" s="145">
        <v>562</v>
      </c>
      <c r="U1666" s="145">
        <v>770</v>
      </c>
      <c r="V1666" s="145">
        <v>928</v>
      </c>
      <c r="W1666" s="145">
        <v>200</v>
      </c>
      <c r="X1666" s="145">
        <v>367</v>
      </c>
      <c r="Y1666" s="145">
        <v>526</v>
      </c>
      <c r="Z1666" s="145">
        <v>668</v>
      </c>
      <c r="AA1666" s="136">
        <f>ROUND((T1666+X1666)-MAX(0.3*(T1666-147-459),0),0)</f>
        <v>929</v>
      </c>
      <c r="AB1666" s="136">
        <f>ROUND((U1666+Y1666)-MAX(0.3*(U1666-147-459),0),0)</f>
        <v>1247</v>
      </c>
      <c r="AC1666" s="136">
        <f>ROUND((V1666+Z1666)-MAX(0.3*(V1666-155-459),0),0)</f>
        <v>1502</v>
      </c>
      <c r="AD1666" s="203">
        <v>57898.666666666664</v>
      </c>
      <c r="AE1666" s="8">
        <v>698</v>
      </c>
      <c r="AF1666" s="8"/>
      <c r="AG1666" s="8"/>
      <c r="AH1666" s="8"/>
      <c r="AI1666" s="8">
        <v>3328</v>
      </c>
      <c r="AJ1666" s="206">
        <v>17.2</v>
      </c>
      <c r="AK1666" s="8">
        <v>1</v>
      </c>
      <c r="AL1666" s="8">
        <v>96</v>
      </c>
      <c r="AM1666" s="8">
        <v>49</v>
      </c>
      <c r="AN1666" s="6">
        <v>0.64</v>
      </c>
      <c r="AO1666" s="8">
        <v>29</v>
      </c>
      <c r="AP1666" s="8">
        <v>32</v>
      </c>
      <c r="AQ1666" s="6">
        <v>0.46774193548387094</v>
      </c>
      <c r="AR1666" s="168">
        <v>7.6499999999999999E-2</v>
      </c>
      <c r="AS1666" s="168">
        <v>0.34</v>
      </c>
      <c r="AT1666" s="168">
        <v>0.4</v>
      </c>
      <c r="AU1666" s="149">
        <v>0.45</v>
      </c>
      <c r="AV1666" s="8">
        <v>475</v>
      </c>
      <c r="AW1666" s="8">
        <v>3169</v>
      </c>
      <c r="AX1666" s="8">
        <v>5236</v>
      </c>
      <c r="AY1666" s="136">
        <v>5891</v>
      </c>
      <c r="AZ1666" s="151">
        <v>7.6499999999999999E-2</v>
      </c>
      <c r="BA1666" s="151">
        <v>0.1598</v>
      </c>
      <c r="BB1666" s="151">
        <v>0.21060000000000001</v>
      </c>
      <c r="BC1666" s="151">
        <v>0.21060000000000001</v>
      </c>
      <c r="BD1666" s="153">
        <v>0.3</v>
      </c>
      <c r="BE1666" s="153"/>
      <c r="BF1666" s="153"/>
      <c r="BG1666" s="8">
        <v>1</v>
      </c>
      <c r="BH1666" s="187">
        <v>7.25</v>
      </c>
      <c r="BI1666" s="187">
        <v>7.25</v>
      </c>
      <c r="BJ1666" s="8">
        <v>698226</v>
      </c>
      <c r="BK1666" s="8">
        <v>129902</v>
      </c>
      <c r="BL1666" s="8">
        <v>2963</v>
      </c>
      <c r="BM1666" s="8">
        <v>565361</v>
      </c>
      <c r="BN1666" s="236">
        <v>5004000</v>
      </c>
      <c r="BO1666" s="8">
        <v>524148</v>
      </c>
      <c r="BP1666" s="8">
        <v>986983.74509999994</v>
      </c>
      <c r="BQ1666" s="8">
        <v>145102.5484</v>
      </c>
      <c r="BR1666" s="8">
        <v>1796235.0473</v>
      </c>
      <c r="BS1666" s="8">
        <v>442777.12520000001</v>
      </c>
      <c r="BT1666" s="8">
        <v>49068.8367</v>
      </c>
      <c r="BU1666" s="8">
        <v>644136.16209999996</v>
      </c>
    </row>
    <row r="1667" spans="1:73">
      <c r="A1667" s="4" t="s">
        <v>104</v>
      </c>
      <c r="B1667" s="137">
        <v>34</v>
      </c>
      <c r="C1667" s="137">
        <v>2012</v>
      </c>
      <c r="D1667" s="192">
        <v>9747021</v>
      </c>
      <c r="E1667" s="141">
        <v>4245675</v>
      </c>
      <c r="F1667" s="141">
        <v>434382</v>
      </c>
      <c r="G1667" s="191">
        <v>9.3000000000000007</v>
      </c>
      <c r="H1667" s="212">
        <v>29.90053</v>
      </c>
      <c r="I1667" s="212">
        <v>17.997710000000001</v>
      </c>
      <c r="J1667" s="212">
        <v>4.5048620000000001</v>
      </c>
      <c r="K1667" s="145">
        <v>452358</v>
      </c>
      <c r="L1667" s="198">
        <v>126</v>
      </c>
      <c r="M1667" s="199">
        <v>5.2</v>
      </c>
      <c r="N1667" s="140">
        <v>376200549</v>
      </c>
      <c r="O1667" s="145">
        <v>107277</v>
      </c>
      <c r="P1667" s="145">
        <v>41907</v>
      </c>
      <c r="Q1667" s="145">
        <v>21686</v>
      </c>
      <c r="R1667" s="145">
        <v>1668588.1666999999</v>
      </c>
      <c r="S1667" s="145">
        <v>785071.91669999994</v>
      </c>
      <c r="T1667" s="145">
        <v>236</v>
      </c>
      <c r="U1667" s="145">
        <v>272</v>
      </c>
      <c r="V1667" s="145">
        <v>297</v>
      </c>
      <c r="W1667" s="145">
        <v>200</v>
      </c>
      <c r="X1667" s="145">
        <v>367</v>
      </c>
      <c r="Y1667" s="145">
        <v>526</v>
      </c>
      <c r="Z1667" s="145">
        <v>668</v>
      </c>
      <c r="AA1667" s="136">
        <f>ROUND((T1667+X1667)-MAX(0.3*(T1667-147-459),0),0)</f>
        <v>603</v>
      </c>
      <c r="AB1667" s="136">
        <f>ROUND((U1667+Y1667)-MAX(0.3*(U1667-147-459),0),0)</f>
        <v>798</v>
      </c>
      <c r="AC1667" s="136">
        <f>ROUND((V1667+Z1667)-MAX(0.3*(V1667-155-459),0),0)</f>
        <v>965</v>
      </c>
      <c r="AD1667" s="203">
        <v>15318.166666666666</v>
      </c>
      <c r="AE1667" s="8">
        <v>698</v>
      </c>
      <c r="AF1667" s="8"/>
      <c r="AG1667" s="8"/>
      <c r="AH1667" s="8"/>
      <c r="AI1667" s="8">
        <v>1652</v>
      </c>
      <c r="AJ1667" s="206">
        <v>17.2</v>
      </c>
      <c r="AK1667" s="8">
        <v>1</v>
      </c>
      <c r="AL1667" s="8">
        <v>52</v>
      </c>
      <c r="AM1667" s="8">
        <v>68</v>
      </c>
      <c r="AN1667" s="6">
        <v>0.43333333333333335</v>
      </c>
      <c r="AO1667" s="8">
        <v>19</v>
      </c>
      <c r="AP1667" s="8">
        <v>31</v>
      </c>
      <c r="AQ1667" s="6">
        <v>0.38</v>
      </c>
      <c r="AR1667" s="168">
        <v>7.6499999999999999E-2</v>
      </c>
      <c r="AS1667" s="168">
        <v>0.34</v>
      </c>
      <c r="AT1667" s="168">
        <v>0.4</v>
      </c>
      <c r="AU1667" s="149">
        <v>0.45</v>
      </c>
      <c r="AV1667" s="8">
        <v>475</v>
      </c>
      <c r="AW1667" s="8">
        <v>3169</v>
      </c>
      <c r="AX1667" s="8">
        <v>5236</v>
      </c>
      <c r="AY1667" s="136">
        <v>5891</v>
      </c>
      <c r="AZ1667" s="151">
        <v>7.6499999999999999E-2</v>
      </c>
      <c r="BA1667" s="151">
        <v>0.1598</v>
      </c>
      <c r="BB1667" s="151">
        <v>0.21060000000000001</v>
      </c>
      <c r="BC1667" s="151">
        <v>0.21060000000000001</v>
      </c>
      <c r="BD1667" s="153">
        <v>0.05</v>
      </c>
      <c r="BE1667" s="153"/>
      <c r="BF1667" s="153"/>
      <c r="BG1667" s="8">
        <v>1</v>
      </c>
      <c r="BH1667" s="187">
        <v>7.25</v>
      </c>
      <c r="BI1667" s="187">
        <v>7.25</v>
      </c>
      <c r="BJ1667" s="8">
        <v>230593</v>
      </c>
      <c r="BK1667" s="8">
        <v>19664</v>
      </c>
      <c r="BL1667" s="8">
        <v>1750</v>
      </c>
      <c r="BM1667" s="8">
        <v>209179</v>
      </c>
      <c r="BN1667" s="236">
        <v>1470900</v>
      </c>
      <c r="BO1667" s="8">
        <v>269335</v>
      </c>
      <c r="BP1667" s="8">
        <v>563333.93779999996</v>
      </c>
      <c r="BQ1667" s="8">
        <v>68444.527199999997</v>
      </c>
      <c r="BR1667" s="8">
        <v>942745.41529999999</v>
      </c>
      <c r="BS1667" s="8">
        <v>299514.63589999999</v>
      </c>
      <c r="BT1667" s="8">
        <v>28291.2163</v>
      </c>
      <c r="BU1667" s="8">
        <v>405295.21750000003</v>
      </c>
    </row>
    <row r="1668" spans="1:73">
      <c r="A1668" s="4" t="s">
        <v>105</v>
      </c>
      <c r="B1668" s="137">
        <v>35</v>
      </c>
      <c r="C1668" s="137">
        <v>2012</v>
      </c>
      <c r="D1668" s="192">
        <v>702265</v>
      </c>
      <c r="E1668" s="141">
        <v>385674</v>
      </c>
      <c r="F1668" s="141">
        <v>12193</v>
      </c>
      <c r="G1668" s="191">
        <v>3.1</v>
      </c>
      <c r="H1668" s="212">
        <v>15.975669999999999</v>
      </c>
      <c r="I1668" s="212">
        <v>8.2846700000000002</v>
      </c>
      <c r="J1668" s="212">
        <v>2.9762360000000001</v>
      </c>
      <c r="K1668" s="145">
        <v>49509</v>
      </c>
      <c r="L1668" s="198">
        <v>5</v>
      </c>
      <c r="M1668" s="199">
        <v>2.8</v>
      </c>
      <c r="N1668" s="140">
        <v>39449209</v>
      </c>
      <c r="O1668" s="145">
        <v>157818</v>
      </c>
      <c r="P1668" s="145">
        <v>4177</v>
      </c>
      <c r="Q1668" s="145">
        <v>1651</v>
      </c>
      <c r="R1668" s="145">
        <v>58796.333299999998</v>
      </c>
      <c r="S1668" s="145">
        <v>27268.5</v>
      </c>
      <c r="T1668" s="145">
        <v>328</v>
      </c>
      <c r="U1668" s="145">
        <v>427</v>
      </c>
      <c r="V1668" s="145">
        <v>523</v>
      </c>
      <c r="W1668" s="145">
        <v>200</v>
      </c>
      <c r="X1668" s="145">
        <v>367</v>
      </c>
      <c r="Y1668" s="145">
        <v>526</v>
      </c>
      <c r="Z1668" s="145">
        <v>668</v>
      </c>
      <c r="AA1668" s="136">
        <f>ROUND((T1668+X1668)-MAX(0.3*(T1668-147-459),0),0)</f>
        <v>695</v>
      </c>
      <c r="AB1668" s="136">
        <f>ROUND((U1668+Y1668)-MAX(0.3*(U1668-147-459),0),0)</f>
        <v>953</v>
      </c>
      <c r="AC1668" s="136">
        <f>ROUND((V1668+Z1668)-MAX(0.3*(V1668-155-459),0),0)</f>
        <v>1191</v>
      </c>
      <c r="AD1668" s="203">
        <v>670.16666666666663</v>
      </c>
      <c r="AE1668" s="8">
        <v>698</v>
      </c>
      <c r="AF1668" s="8"/>
      <c r="AG1668" s="8"/>
      <c r="AH1668" s="8"/>
      <c r="AI1668" s="8">
        <v>79</v>
      </c>
      <c r="AJ1668" s="206">
        <v>11.4</v>
      </c>
      <c r="AK1668" s="8">
        <v>0</v>
      </c>
      <c r="AL1668" s="8">
        <v>25</v>
      </c>
      <c r="AM1668" s="8">
        <v>69</v>
      </c>
      <c r="AN1668" s="6">
        <v>0.26595744680851063</v>
      </c>
      <c r="AO1668" s="8">
        <v>12</v>
      </c>
      <c r="AP1668" s="8">
        <v>35</v>
      </c>
      <c r="AQ1668" s="6">
        <v>0.25531914893617019</v>
      </c>
      <c r="AR1668" s="168">
        <v>7.6499999999999999E-2</v>
      </c>
      <c r="AS1668" s="168">
        <v>0.34</v>
      </c>
      <c r="AT1668" s="168">
        <v>0.4</v>
      </c>
      <c r="AU1668" s="149">
        <v>0.45</v>
      </c>
      <c r="AV1668" s="8">
        <v>475</v>
      </c>
      <c r="AW1668" s="8">
        <v>3169</v>
      </c>
      <c r="AX1668" s="8">
        <v>5236</v>
      </c>
      <c r="AY1668" s="136">
        <v>5891</v>
      </c>
      <c r="AZ1668" s="151">
        <v>7.6499999999999999E-2</v>
      </c>
      <c r="BA1668" s="151">
        <v>0.1598</v>
      </c>
      <c r="BB1668" s="151">
        <v>0.21060000000000001</v>
      </c>
      <c r="BC1668" s="151">
        <v>0.21060000000000001</v>
      </c>
      <c r="BD1668" s="153">
        <v>0</v>
      </c>
      <c r="BE1668" s="153"/>
      <c r="BF1668" s="153"/>
      <c r="BG1668" s="8">
        <v>0</v>
      </c>
      <c r="BH1668" s="187">
        <v>7.25</v>
      </c>
      <c r="BI1668" s="187">
        <v>7.25</v>
      </c>
      <c r="BJ1668" s="8">
        <v>8456</v>
      </c>
      <c r="BK1668" s="8">
        <v>730</v>
      </c>
      <c r="BL1668" s="8">
        <v>58</v>
      </c>
      <c r="BM1668" s="8">
        <v>7668</v>
      </c>
      <c r="BN1668" s="236">
        <v>65600</v>
      </c>
      <c r="BO1668" s="8">
        <v>13661</v>
      </c>
      <c r="BP1668" s="8">
        <v>24347.668000000001</v>
      </c>
      <c r="BQ1668" s="8">
        <v>5125.1805999999997</v>
      </c>
      <c r="BR1668" s="8">
        <v>85078.149300000005</v>
      </c>
      <c r="BS1668" s="8">
        <v>11812.519700000001</v>
      </c>
      <c r="BT1668" s="8">
        <v>1584.7757999999999</v>
      </c>
      <c r="BU1668" s="8">
        <v>23291.741600000001</v>
      </c>
    </row>
    <row r="1669" spans="1:73">
      <c r="A1669" s="4" t="s">
        <v>106</v>
      </c>
      <c r="B1669" s="137">
        <v>36</v>
      </c>
      <c r="C1669" s="137">
        <v>2012</v>
      </c>
      <c r="D1669" s="192">
        <v>11551783</v>
      </c>
      <c r="E1669" s="141">
        <v>5284001</v>
      </c>
      <c r="F1669" s="141">
        <v>421590</v>
      </c>
      <c r="G1669" s="191">
        <v>7.4</v>
      </c>
      <c r="H1669" s="212">
        <v>27.556229999999999</v>
      </c>
      <c r="I1669" s="212">
        <v>19.07348</v>
      </c>
      <c r="J1669" s="212">
        <v>9.0050509999999999</v>
      </c>
      <c r="K1669" s="145">
        <v>548526</v>
      </c>
      <c r="L1669" s="198">
        <v>128</v>
      </c>
      <c r="M1669" s="199">
        <v>4.5999999999999996</v>
      </c>
      <c r="N1669" s="140">
        <v>465139834</v>
      </c>
      <c r="O1669" s="145">
        <v>2237925</v>
      </c>
      <c r="P1669" s="145">
        <v>172943</v>
      </c>
      <c r="Q1669" s="145">
        <v>81331</v>
      </c>
      <c r="R1669" s="145">
        <v>1807912.6666999999</v>
      </c>
      <c r="S1669" s="145">
        <v>873827.75</v>
      </c>
      <c r="T1669" s="145">
        <v>368</v>
      </c>
      <c r="U1669" s="145">
        <v>450</v>
      </c>
      <c r="V1669" s="145">
        <v>555</v>
      </c>
      <c r="W1669" s="145">
        <v>200</v>
      </c>
      <c r="X1669" s="145">
        <v>367</v>
      </c>
      <c r="Y1669" s="145">
        <v>526</v>
      </c>
      <c r="Z1669" s="145">
        <v>668</v>
      </c>
      <c r="AA1669" s="136">
        <f>ROUND((T1669+X1669)-MAX(0.3*(T1669-147-459),0),0)</f>
        <v>735</v>
      </c>
      <c r="AB1669" s="136">
        <f>ROUND((U1669+Y1669)-MAX(0.3*(U1669-147-459),0),0)</f>
        <v>976</v>
      </c>
      <c r="AC1669" s="136">
        <f>ROUND((V1669+Z1669)-MAX(0.3*(V1669-155-459),0),0)</f>
        <v>1223</v>
      </c>
      <c r="AD1669" s="203">
        <v>46303</v>
      </c>
      <c r="AE1669" s="8">
        <v>698</v>
      </c>
      <c r="AF1669" s="8"/>
      <c r="AG1669" s="8"/>
      <c r="AH1669" s="8"/>
      <c r="AI1669" s="8">
        <v>1751</v>
      </c>
      <c r="AJ1669" s="206">
        <v>15.4</v>
      </c>
      <c r="AK1669" s="8">
        <v>0</v>
      </c>
      <c r="AL1669" s="8">
        <v>40</v>
      </c>
      <c r="AM1669" s="8">
        <v>59</v>
      </c>
      <c r="AN1669" s="6">
        <v>0.40404040404040403</v>
      </c>
      <c r="AO1669" s="8">
        <v>10</v>
      </c>
      <c r="AP1669" s="8">
        <v>23</v>
      </c>
      <c r="AQ1669" s="6">
        <v>0.30303030303030304</v>
      </c>
      <c r="AR1669" s="168">
        <v>7.6499999999999999E-2</v>
      </c>
      <c r="AS1669" s="168">
        <v>0.34</v>
      </c>
      <c r="AT1669" s="168">
        <v>0.4</v>
      </c>
      <c r="AU1669" s="149">
        <v>0.45</v>
      </c>
      <c r="AV1669" s="8">
        <v>475</v>
      </c>
      <c r="AW1669" s="8">
        <v>3169</v>
      </c>
      <c r="AX1669" s="8">
        <v>5236</v>
      </c>
      <c r="AY1669" s="136">
        <v>5891</v>
      </c>
      <c r="AZ1669" s="151">
        <v>7.6499999999999999E-2</v>
      </c>
      <c r="BA1669" s="151">
        <v>0.1598</v>
      </c>
      <c r="BB1669" s="151">
        <v>0.21060000000000001</v>
      </c>
      <c r="BC1669" s="151">
        <v>0.21060000000000001</v>
      </c>
      <c r="BD1669" s="153">
        <v>0</v>
      </c>
      <c r="BE1669" s="153"/>
      <c r="BF1669" s="153"/>
      <c r="BG1669" s="8">
        <v>0</v>
      </c>
      <c r="BH1669" s="187">
        <v>7.25</v>
      </c>
      <c r="BI1669" s="187">
        <v>7.7</v>
      </c>
      <c r="BJ1669" s="8">
        <v>304010</v>
      </c>
      <c r="BK1669" s="8">
        <v>14742</v>
      </c>
      <c r="BL1669" s="8">
        <v>1787</v>
      </c>
      <c r="BM1669" s="8">
        <v>287481</v>
      </c>
      <c r="BN1669" s="236">
        <v>2055700</v>
      </c>
      <c r="BO1669" s="8">
        <v>275627</v>
      </c>
      <c r="BP1669" s="8">
        <v>552640.27320000005</v>
      </c>
      <c r="BQ1669" s="8">
        <v>79317.207899999994</v>
      </c>
      <c r="BR1669" s="8">
        <v>1114370.8498</v>
      </c>
      <c r="BS1669" s="8">
        <v>289074.99930000002</v>
      </c>
      <c r="BT1669" s="8">
        <v>26034.151099999999</v>
      </c>
      <c r="BU1669" s="8">
        <v>418371.32929999998</v>
      </c>
    </row>
    <row r="1670" spans="1:73">
      <c r="A1670" s="4" t="s">
        <v>107</v>
      </c>
      <c r="B1670" s="137">
        <v>37</v>
      </c>
      <c r="C1670" s="137">
        <v>2012</v>
      </c>
      <c r="D1670" s="192">
        <v>3817679</v>
      </c>
      <c r="E1670" s="141">
        <v>1709258</v>
      </c>
      <c r="F1670" s="141">
        <v>94605</v>
      </c>
      <c r="G1670" s="191">
        <v>5.2</v>
      </c>
      <c r="H1670" s="212">
        <v>31.578489999999999</v>
      </c>
      <c r="I1670" s="212">
        <v>20.169119999999999</v>
      </c>
      <c r="J1670" s="212">
        <v>7.4593369999999997</v>
      </c>
      <c r="K1670" s="145">
        <v>171432</v>
      </c>
      <c r="L1670" s="198">
        <v>48</v>
      </c>
      <c r="M1670" s="199">
        <v>5</v>
      </c>
      <c r="N1670" s="140">
        <v>156874413</v>
      </c>
      <c r="O1670" s="145">
        <v>314796</v>
      </c>
      <c r="P1670" s="145">
        <v>19168</v>
      </c>
      <c r="Q1670" s="145">
        <v>8546</v>
      </c>
      <c r="R1670" s="145">
        <v>614947.08330000006</v>
      </c>
      <c r="S1670" s="145">
        <v>279648.8333</v>
      </c>
      <c r="T1670" s="145">
        <v>225</v>
      </c>
      <c r="U1670" s="145">
        <v>292</v>
      </c>
      <c r="V1670" s="145">
        <v>361</v>
      </c>
      <c r="W1670" s="145">
        <v>200</v>
      </c>
      <c r="X1670" s="145">
        <v>367</v>
      </c>
      <c r="Y1670" s="145">
        <v>526</v>
      </c>
      <c r="Z1670" s="145">
        <v>668</v>
      </c>
      <c r="AA1670" s="136">
        <f>ROUND((T1670+X1670)-MAX(0.3*(T1670-147-459),0),0)</f>
        <v>592</v>
      </c>
      <c r="AB1670" s="136">
        <f>ROUND((U1670+Y1670)-MAX(0.3*(U1670-147-459),0),0)</f>
        <v>818</v>
      </c>
      <c r="AC1670" s="136">
        <f>ROUND((V1670+Z1670)-MAX(0.3*(V1670-155-459),0),0)</f>
        <v>1029</v>
      </c>
      <c r="AD1670" s="203">
        <v>5090.916666666667</v>
      </c>
      <c r="AE1670" s="8">
        <v>698</v>
      </c>
      <c r="AF1670" s="8"/>
      <c r="AG1670" s="8"/>
      <c r="AH1670" s="8"/>
      <c r="AI1670" s="8">
        <v>668</v>
      </c>
      <c r="AJ1670" s="206">
        <v>18</v>
      </c>
      <c r="AK1670" s="8">
        <v>0</v>
      </c>
      <c r="AL1670" s="8">
        <v>33</v>
      </c>
      <c r="AM1670" s="8">
        <v>68</v>
      </c>
      <c r="AN1670" s="6">
        <v>0.32673267326732675</v>
      </c>
      <c r="AO1670" s="8">
        <v>15</v>
      </c>
      <c r="AP1670" s="8">
        <v>31</v>
      </c>
      <c r="AQ1670" s="6">
        <v>0.3125</v>
      </c>
      <c r="AR1670" s="168">
        <v>7.6499999999999999E-2</v>
      </c>
      <c r="AS1670" s="168">
        <v>0.34</v>
      </c>
      <c r="AT1670" s="168">
        <v>0.4</v>
      </c>
      <c r="AU1670" s="149">
        <v>0.45</v>
      </c>
      <c r="AV1670" s="8">
        <v>475</v>
      </c>
      <c r="AW1670" s="8">
        <v>3169</v>
      </c>
      <c r="AX1670" s="8">
        <v>5236</v>
      </c>
      <c r="AY1670" s="136">
        <v>5891</v>
      </c>
      <c r="AZ1670" s="151">
        <v>7.6499999999999999E-2</v>
      </c>
      <c r="BA1670" s="151">
        <v>0.1598</v>
      </c>
      <c r="BB1670" s="151">
        <v>0.21060000000000001</v>
      </c>
      <c r="BC1670" s="151">
        <v>0.21060000000000001</v>
      </c>
      <c r="BD1670" s="153">
        <v>0.05</v>
      </c>
      <c r="BE1670" s="153"/>
      <c r="BF1670" s="153"/>
      <c r="BG1670" s="8">
        <v>1</v>
      </c>
      <c r="BH1670" s="187">
        <v>7.25</v>
      </c>
      <c r="BI1670" s="187">
        <v>7.25</v>
      </c>
      <c r="BJ1670" s="8">
        <v>97031</v>
      </c>
      <c r="BK1670" s="8">
        <v>6388</v>
      </c>
      <c r="BL1670" s="8">
        <v>631</v>
      </c>
      <c r="BM1670" s="8">
        <v>90012</v>
      </c>
      <c r="BN1670" s="236">
        <v>653600</v>
      </c>
      <c r="BO1670" s="8">
        <v>123070</v>
      </c>
      <c r="BP1670" s="8">
        <v>249472.42389999999</v>
      </c>
      <c r="BQ1670" s="8">
        <v>42248.830199999997</v>
      </c>
      <c r="BR1670" s="8">
        <v>446144.19270000001</v>
      </c>
      <c r="BS1670" s="8">
        <v>153706.04689999999</v>
      </c>
      <c r="BT1670" s="8">
        <v>20283.401399999999</v>
      </c>
      <c r="BU1670" s="8">
        <v>227416.75659999999</v>
      </c>
    </row>
    <row r="1671" spans="1:73">
      <c r="A1671" s="4" t="s">
        <v>108</v>
      </c>
      <c r="B1671" s="137">
        <v>38</v>
      </c>
      <c r="C1671" s="137">
        <v>2012</v>
      </c>
      <c r="D1671" s="192">
        <v>3899444</v>
      </c>
      <c r="E1671" s="141">
        <v>1780790</v>
      </c>
      <c r="F1671" s="141">
        <v>172649</v>
      </c>
      <c r="G1671" s="191">
        <v>8.8000000000000007</v>
      </c>
      <c r="H1671" s="212">
        <v>25.443300000000001</v>
      </c>
      <c r="I1671" s="212">
        <v>15.530659999999999</v>
      </c>
      <c r="J1671" s="212">
        <v>5.4036489999999997</v>
      </c>
      <c r="K1671" s="145">
        <v>210242</v>
      </c>
      <c r="L1671" s="198">
        <v>34</v>
      </c>
      <c r="M1671" s="199">
        <v>3.7</v>
      </c>
      <c r="N1671" s="140">
        <v>152489633</v>
      </c>
      <c r="O1671" s="145">
        <v>619209</v>
      </c>
      <c r="P1671" s="145">
        <v>67475</v>
      </c>
      <c r="Q1671" s="145">
        <v>26945</v>
      </c>
      <c r="R1671" s="145">
        <v>815221.33330000006</v>
      </c>
      <c r="S1671" s="145">
        <v>447337.8333</v>
      </c>
      <c r="T1671" s="145">
        <v>432</v>
      </c>
      <c r="U1671" s="145">
        <v>506</v>
      </c>
      <c r="V1671" s="145">
        <v>621</v>
      </c>
      <c r="W1671" s="145">
        <v>200</v>
      </c>
      <c r="X1671" s="145">
        <v>367</v>
      </c>
      <c r="Y1671" s="145">
        <v>526</v>
      </c>
      <c r="Z1671" s="145">
        <v>668</v>
      </c>
      <c r="AA1671" s="136">
        <f>ROUND((T1671+X1671)-MAX(0.3*(T1671-147-459),0),0)</f>
        <v>799</v>
      </c>
      <c r="AB1671" s="136">
        <f>ROUND((U1671+Y1671)-MAX(0.3*(U1671-147-459),0),0)</f>
        <v>1032</v>
      </c>
      <c r="AC1671" s="136">
        <f>ROUND((V1671+Z1671)-MAX(0.3*(V1671-155-459),0),0)</f>
        <v>1287</v>
      </c>
      <c r="AD1671" s="203">
        <v>5769.916666666667</v>
      </c>
      <c r="AE1671" s="8">
        <v>698</v>
      </c>
      <c r="AF1671" s="8"/>
      <c r="AG1671" s="8"/>
      <c r="AH1671" s="8"/>
      <c r="AI1671" s="8">
        <v>523</v>
      </c>
      <c r="AJ1671" s="206">
        <v>13.5</v>
      </c>
      <c r="AK1671" s="8">
        <v>1</v>
      </c>
      <c r="AL1671" s="8">
        <v>30</v>
      </c>
      <c r="AM1671" s="8">
        <v>30</v>
      </c>
      <c r="AN1671" s="6">
        <v>0.5</v>
      </c>
      <c r="AO1671" s="8">
        <v>16</v>
      </c>
      <c r="AP1671" s="8">
        <v>14</v>
      </c>
      <c r="AQ1671" s="6">
        <v>0.53333333333333333</v>
      </c>
      <c r="AR1671" s="168">
        <v>7.6499999999999999E-2</v>
      </c>
      <c r="AS1671" s="168">
        <v>0.34</v>
      </c>
      <c r="AT1671" s="168">
        <v>0.4</v>
      </c>
      <c r="AU1671" s="149">
        <v>0.45</v>
      </c>
      <c r="AV1671" s="8">
        <v>475</v>
      </c>
      <c r="AW1671" s="8">
        <v>3169</v>
      </c>
      <c r="AX1671" s="8">
        <v>5236</v>
      </c>
      <c r="AY1671" s="136">
        <v>5891</v>
      </c>
      <c r="AZ1671" s="151">
        <v>7.6499999999999999E-2</v>
      </c>
      <c r="BA1671" s="151">
        <v>0.1598</v>
      </c>
      <c r="BB1671" s="151">
        <v>0.21060000000000001</v>
      </c>
      <c r="BC1671" s="151">
        <v>0.21060000000000001</v>
      </c>
      <c r="BD1671" s="153">
        <v>0.06</v>
      </c>
      <c r="BE1671" s="153"/>
      <c r="BF1671" s="153"/>
      <c r="BG1671" s="8">
        <v>1</v>
      </c>
      <c r="BH1671" s="187">
        <v>7.25</v>
      </c>
      <c r="BI1671" s="187">
        <v>8.8000000000000007</v>
      </c>
      <c r="BJ1671" s="8">
        <v>80941</v>
      </c>
      <c r="BK1671" s="8">
        <v>8946</v>
      </c>
      <c r="BL1671" s="8">
        <v>618</v>
      </c>
      <c r="BM1671" s="8">
        <v>71377</v>
      </c>
      <c r="BN1671" s="236">
        <v>568600</v>
      </c>
      <c r="BO1671" s="8">
        <v>111648</v>
      </c>
      <c r="BP1671" s="8">
        <v>183713.0349</v>
      </c>
      <c r="BQ1671" s="8">
        <v>23234.153300000002</v>
      </c>
      <c r="BR1671" s="8">
        <v>307110.15220000001</v>
      </c>
      <c r="BS1671" s="8">
        <v>96403.677599999995</v>
      </c>
      <c r="BT1671" s="8">
        <v>11500.7544</v>
      </c>
      <c r="BU1671" s="8">
        <v>142434.73569999999</v>
      </c>
    </row>
    <row r="1672" spans="1:73">
      <c r="A1672" s="4" t="s">
        <v>109</v>
      </c>
      <c r="B1672" s="137">
        <v>39</v>
      </c>
      <c r="C1672" s="137">
        <v>2012</v>
      </c>
      <c r="D1672" s="192">
        <v>12772789</v>
      </c>
      <c r="E1672" s="141">
        <v>5957314</v>
      </c>
      <c r="F1672" s="141">
        <v>505625</v>
      </c>
      <c r="G1672" s="191">
        <v>7.8</v>
      </c>
      <c r="H1672" s="212">
        <v>20.6919</v>
      </c>
      <c r="I1672" s="212">
        <v>12.076309999999999</v>
      </c>
      <c r="J1672" s="212">
        <v>3.9575339999999999</v>
      </c>
      <c r="K1672" s="145">
        <v>629851</v>
      </c>
      <c r="L1672" s="198">
        <v>122</v>
      </c>
      <c r="M1672" s="199">
        <v>4.3</v>
      </c>
      <c r="N1672" s="140">
        <v>585851545</v>
      </c>
      <c r="O1672" s="145">
        <v>419046</v>
      </c>
      <c r="P1672" s="145">
        <v>196773</v>
      </c>
      <c r="Q1672" s="145">
        <v>77972</v>
      </c>
      <c r="R1672" s="145">
        <v>1799208.5</v>
      </c>
      <c r="S1672" s="145">
        <v>869157.16669999994</v>
      </c>
      <c r="T1672" s="145">
        <v>316</v>
      </c>
      <c r="U1672" s="145">
        <v>403</v>
      </c>
      <c r="V1672" s="145">
        <v>497</v>
      </c>
      <c r="W1672" s="145">
        <v>200</v>
      </c>
      <c r="X1672" s="145">
        <v>367</v>
      </c>
      <c r="Y1672" s="145">
        <v>526</v>
      </c>
      <c r="Z1672" s="145">
        <v>668</v>
      </c>
      <c r="AA1672" s="136">
        <f>ROUND((T1672+X1672)-MAX(0.3*(T1672-147-459),0),0)</f>
        <v>683</v>
      </c>
      <c r="AB1672" s="136">
        <f>ROUND((U1672+Y1672)-MAX(0.3*(U1672-147-459),0),0)</f>
        <v>929</v>
      </c>
      <c r="AC1672" s="136">
        <f>ROUND((V1672+Z1672)-MAX(0.3*(V1672-155-459),0),0)</f>
        <v>1165</v>
      </c>
      <c r="AD1672" s="203">
        <v>22096.916666666668</v>
      </c>
      <c r="AE1672" s="8">
        <v>698</v>
      </c>
      <c r="AF1672" s="8"/>
      <c r="AG1672" s="8"/>
      <c r="AH1672" s="8"/>
      <c r="AI1672" s="8">
        <v>1756</v>
      </c>
      <c r="AJ1672" s="206">
        <v>13.9</v>
      </c>
      <c r="AK1672" s="8">
        <v>0</v>
      </c>
      <c r="AL1672" s="8">
        <v>87</v>
      </c>
      <c r="AM1672" s="8">
        <v>110</v>
      </c>
      <c r="AN1672" s="6">
        <v>0.42857142857142855</v>
      </c>
      <c r="AO1672" s="8">
        <v>20</v>
      </c>
      <c r="AP1672" s="8">
        <v>30</v>
      </c>
      <c r="AQ1672" s="6">
        <v>0.4</v>
      </c>
      <c r="AR1672" s="168">
        <v>7.6499999999999999E-2</v>
      </c>
      <c r="AS1672" s="168">
        <v>0.34</v>
      </c>
      <c r="AT1672" s="168">
        <v>0.4</v>
      </c>
      <c r="AU1672" s="149">
        <v>0.45</v>
      </c>
      <c r="AV1672" s="8">
        <v>475</v>
      </c>
      <c r="AW1672" s="8">
        <v>3169</v>
      </c>
      <c r="AX1672" s="8">
        <v>5236</v>
      </c>
      <c r="AY1672" s="136">
        <v>5891</v>
      </c>
      <c r="AZ1672" s="151">
        <v>7.6499999999999999E-2</v>
      </c>
      <c r="BA1672" s="151">
        <v>0.1598</v>
      </c>
      <c r="BB1672" s="151">
        <v>0.21060000000000001</v>
      </c>
      <c r="BC1672" s="151">
        <v>0.21060000000000001</v>
      </c>
      <c r="BD1672" s="153">
        <v>0</v>
      </c>
      <c r="BE1672" s="153"/>
      <c r="BF1672" s="153"/>
      <c r="BG1672" s="8">
        <v>0</v>
      </c>
      <c r="BH1672" s="187">
        <v>7.25</v>
      </c>
      <c r="BI1672" s="187">
        <v>7.25</v>
      </c>
      <c r="BJ1672" s="8">
        <v>376600</v>
      </c>
      <c r="BK1672" s="8">
        <v>24925</v>
      </c>
      <c r="BL1672" s="8">
        <v>1960</v>
      </c>
      <c r="BM1672" s="8">
        <v>349715</v>
      </c>
      <c r="BN1672" s="236">
        <v>2098500</v>
      </c>
      <c r="BO1672" s="8">
        <v>253011</v>
      </c>
      <c r="BP1672" s="8">
        <v>481444.48719999997</v>
      </c>
      <c r="BQ1672" s="8">
        <v>79928.382800000007</v>
      </c>
      <c r="BR1672" s="8">
        <v>1127444.4443999999</v>
      </c>
      <c r="BS1672" s="8">
        <v>225283.40599999999</v>
      </c>
      <c r="BT1672" s="8">
        <v>23610.523499999999</v>
      </c>
      <c r="BU1672" s="8">
        <v>343389.54810000001</v>
      </c>
    </row>
    <row r="1673" spans="1:73">
      <c r="A1673" s="4" t="s">
        <v>110</v>
      </c>
      <c r="B1673" s="137">
        <v>40</v>
      </c>
      <c r="C1673" s="137">
        <v>2012</v>
      </c>
      <c r="D1673" s="192">
        <v>1052393</v>
      </c>
      <c r="E1673" s="141">
        <v>500434</v>
      </c>
      <c r="F1673" s="141">
        <v>58053</v>
      </c>
      <c r="G1673" s="191">
        <v>10.4</v>
      </c>
      <c r="H1673" s="212">
        <v>26.11636</v>
      </c>
      <c r="I1673" s="212">
        <v>17.13654</v>
      </c>
      <c r="J1673" s="212">
        <v>4.7115429999999998</v>
      </c>
      <c r="K1673" s="145">
        <v>51566</v>
      </c>
      <c r="L1673" s="198">
        <v>10</v>
      </c>
      <c r="M1673" s="199">
        <v>4.4000000000000004</v>
      </c>
      <c r="N1673" s="140">
        <v>48601350</v>
      </c>
      <c r="O1673" s="145">
        <v>15281</v>
      </c>
      <c r="P1673" s="145">
        <v>15755</v>
      </c>
      <c r="Q1673" s="145">
        <v>6557</v>
      </c>
      <c r="R1673" s="145">
        <v>172845.75</v>
      </c>
      <c r="S1673" s="145">
        <v>95281.833299999998</v>
      </c>
      <c r="T1673" s="145">
        <v>449</v>
      </c>
      <c r="U1673" s="145">
        <v>554</v>
      </c>
      <c r="V1673" s="145">
        <v>634</v>
      </c>
      <c r="W1673" s="145">
        <v>200</v>
      </c>
      <c r="X1673" s="145">
        <v>367</v>
      </c>
      <c r="Y1673" s="145">
        <v>526</v>
      </c>
      <c r="Z1673" s="145">
        <v>668</v>
      </c>
      <c r="AA1673" s="136">
        <f>ROUND((T1673+X1673)-MAX(0.3*(T1673-147-459),0),0)</f>
        <v>816</v>
      </c>
      <c r="AB1673" s="136">
        <f>ROUND((U1673+Y1673)-MAX(0.3*(U1673-147-459),0),0)</f>
        <v>1080</v>
      </c>
      <c r="AC1673" s="136">
        <f>ROUND((V1673+Z1673)-MAX(0.3*(V1673-155-459),0),0)</f>
        <v>1296</v>
      </c>
      <c r="AD1673" s="203">
        <v>2001.8333333333333</v>
      </c>
      <c r="AE1673" s="8">
        <v>698</v>
      </c>
      <c r="AF1673" s="8"/>
      <c r="AG1673" s="8"/>
      <c r="AH1673" s="8"/>
      <c r="AI1673" s="8">
        <v>141</v>
      </c>
      <c r="AJ1673" s="206">
        <v>13.6</v>
      </c>
      <c r="AK1673" s="8">
        <v>0</v>
      </c>
      <c r="AL1673" s="8">
        <v>65</v>
      </c>
      <c r="AM1673" s="8">
        <v>10</v>
      </c>
      <c r="AN1673" s="6">
        <v>0.8666666666666667</v>
      </c>
      <c r="AO1673" s="8">
        <v>29</v>
      </c>
      <c r="AP1673" s="8">
        <v>8</v>
      </c>
      <c r="AQ1673" s="6">
        <v>0.76315789473684215</v>
      </c>
      <c r="AR1673" s="168">
        <v>7.6499999999999999E-2</v>
      </c>
      <c r="AS1673" s="168">
        <v>0.34</v>
      </c>
      <c r="AT1673" s="168">
        <v>0.4</v>
      </c>
      <c r="AU1673" s="149">
        <v>0.45</v>
      </c>
      <c r="AV1673" s="8">
        <v>475</v>
      </c>
      <c r="AW1673" s="8">
        <v>3169</v>
      </c>
      <c r="AX1673" s="8">
        <v>5236</v>
      </c>
      <c r="AY1673" s="136">
        <v>5891</v>
      </c>
      <c r="AZ1673" s="151">
        <v>7.6499999999999999E-2</v>
      </c>
      <c r="BA1673" s="151">
        <v>0.1598</v>
      </c>
      <c r="BB1673" s="151">
        <v>0.21060000000000001</v>
      </c>
      <c r="BC1673" s="151">
        <v>0.21060000000000001</v>
      </c>
      <c r="BD1673" s="153">
        <v>0.25</v>
      </c>
      <c r="BE1673" s="153"/>
      <c r="BF1673" s="153"/>
      <c r="BG1673" s="8">
        <v>1</v>
      </c>
      <c r="BH1673" s="187">
        <v>7.25</v>
      </c>
      <c r="BI1673" s="187">
        <v>7.4</v>
      </c>
      <c r="BJ1673" s="8">
        <v>32644</v>
      </c>
      <c r="BK1673" s="8">
        <v>3185</v>
      </c>
      <c r="BL1673" s="8">
        <v>179</v>
      </c>
      <c r="BM1673" s="8">
        <v>29280</v>
      </c>
      <c r="BN1673" s="236">
        <v>172200</v>
      </c>
      <c r="BO1673" s="8">
        <v>24261</v>
      </c>
      <c r="BP1673" s="8">
        <v>45010.098299999998</v>
      </c>
      <c r="BQ1673" s="8">
        <v>5825.2484999999997</v>
      </c>
      <c r="BR1673" s="8">
        <v>79746.973499999993</v>
      </c>
      <c r="BS1673" s="8">
        <v>23817.3992</v>
      </c>
      <c r="BT1673" s="8">
        <v>1990.864</v>
      </c>
      <c r="BU1673" s="8">
        <v>32981.421499999997</v>
      </c>
    </row>
    <row r="1674" spans="1:73">
      <c r="A1674" s="4" t="s">
        <v>111</v>
      </c>
      <c r="B1674" s="137">
        <v>41</v>
      </c>
      <c r="C1674" s="137">
        <v>2012</v>
      </c>
      <c r="D1674" s="192">
        <v>4721341</v>
      </c>
      <c r="E1674" s="141">
        <v>1985618</v>
      </c>
      <c r="F1674" s="141">
        <v>201260</v>
      </c>
      <c r="G1674" s="191">
        <v>9.1999999999999993</v>
      </c>
      <c r="H1674" s="212">
        <v>27.973410000000001</v>
      </c>
      <c r="I1674" s="212">
        <v>16.451360000000001</v>
      </c>
      <c r="J1674" s="212">
        <v>5.5745690000000003</v>
      </c>
      <c r="K1674" s="145">
        <v>177985</v>
      </c>
      <c r="L1674" s="198">
        <v>75</v>
      </c>
      <c r="M1674" s="199">
        <v>6.5</v>
      </c>
      <c r="N1674" s="140">
        <v>166397814</v>
      </c>
      <c r="O1674" s="145">
        <v>213593</v>
      </c>
      <c r="P1674" s="145">
        <v>33223</v>
      </c>
      <c r="Q1674" s="145">
        <v>14439</v>
      </c>
      <c r="R1674" s="145">
        <v>869800.58330000006</v>
      </c>
      <c r="S1674" s="145">
        <v>410490.8333</v>
      </c>
      <c r="T1674" s="145">
        <v>171</v>
      </c>
      <c r="U1674" s="145">
        <v>216</v>
      </c>
      <c r="V1674" s="145">
        <v>261</v>
      </c>
      <c r="W1674" s="145">
        <v>200</v>
      </c>
      <c r="X1674" s="145">
        <v>367</v>
      </c>
      <c r="Y1674" s="145">
        <v>526</v>
      </c>
      <c r="Z1674" s="145">
        <v>668</v>
      </c>
      <c r="AA1674" s="136">
        <f>ROUND((T1674+X1674)-MAX(0.3*(T1674-147-459),0),0)</f>
        <v>538</v>
      </c>
      <c r="AB1674" s="136">
        <f>ROUND((U1674+Y1674)-MAX(0.3*(U1674-147-459),0),0)</f>
        <v>742</v>
      </c>
      <c r="AC1674" s="136">
        <f>ROUND((V1674+Z1674)-MAX(0.3*(V1674-155-459),0),0)</f>
        <v>929</v>
      </c>
      <c r="AD1674" s="203">
        <v>6492.416666666667</v>
      </c>
      <c r="AE1674" s="8">
        <v>698</v>
      </c>
      <c r="AF1674" s="8"/>
      <c r="AG1674" s="8"/>
      <c r="AH1674" s="8"/>
      <c r="AI1674" s="8">
        <v>779</v>
      </c>
      <c r="AJ1674" s="206">
        <v>16.7</v>
      </c>
      <c r="AK1674" s="8">
        <v>0</v>
      </c>
      <c r="AL1674" s="8">
        <v>48</v>
      </c>
      <c r="AM1674" s="8">
        <v>76</v>
      </c>
      <c r="AN1674" s="6">
        <v>0.38709677419354838</v>
      </c>
      <c r="AO1674" s="8">
        <v>19</v>
      </c>
      <c r="AP1674" s="8">
        <v>27</v>
      </c>
      <c r="AQ1674" s="6">
        <v>0.41304347826086957</v>
      </c>
      <c r="AR1674" s="168">
        <v>7.6499999999999999E-2</v>
      </c>
      <c r="AS1674" s="168">
        <v>0.34</v>
      </c>
      <c r="AT1674" s="168">
        <v>0.4</v>
      </c>
      <c r="AU1674" s="149">
        <v>0.45</v>
      </c>
      <c r="AV1674" s="8">
        <v>475</v>
      </c>
      <c r="AW1674" s="8">
        <v>3169</v>
      </c>
      <c r="AX1674" s="8">
        <v>5236</v>
      </c>
      <c r="AY1674" s="136">
        <v>5891</v>
      </c>
      <c r="AZ1674" s="151">
        <v>7.6499999999999999E-2</v>
      </c>
      <c r="BA1674" s="151">
        <v>0.1598</v>
      </c>
      <c r="BB1674" s="151">
        <v>0.21060000000000001</v>
      </c>
      <c r="BC1674" s="151">
        <v>0.21060000000000001</v>
      </c>
      <c r="BD1674" s="153">
        <v>0</v>
      </c>
      <c r="BE1674" s="153"/>
      <c r="BF1674" s="153"/>
      <c r="BG1674" s="8">
        <v>0</v>
      </c>
      <c r="BH1674" s="187">
        <v>7.25</v>
      </c>
      <c r="BI1674" s="187">
        <v>7.25</v>
      </c>
      <c r="BJ1674" s="8">
        <v>116975</v>
      </c>
      <c r="BK1674" s="8">
        <v>8981</v>
      </c>
      <c r="BL1674" s="8">
        <v>1246</v>
      </c>
      <c r="BM1674" s="8">
        <v>106748</v>
      </c>
      <c r="BN1674" s="236">
        <v>711000</v>
      </c>
      <c r="BO1674" s="8">
        <v>130525</v>
      </c>
      <c r="BP1674" s="8">
        <v>303203.86729999998</v>
      </c>
      <c r="BQ1674" s="8">
        <v>33552.058199999999</v>
      </c>
      <c r="BR1674" s="8">
        <v>493488.31359999999</v>
      </c>
      <c r="BS1674" s="8">
        <v>198104.73620000001</v>
      </c>
      <c r="BT1674" s="8">
        <v>16336.8274</v>
      </c>
      <c r="BU1674" s="8">
        <v>272469.73509999999</v>
      </c>
    </row>
    <row r="1675" spans="1:73">
      <c r="A1675" s="4" t="s">
        <v>112</v>
      </c>
      <c r="B1675" s="137">
        <v>42</v>
      </c>
      <c r="C1675" s="137">
        <v>2012</v>
      </c>
      <c r="D1675" s="192">
        <v>834631</v>
      </c>
      <c r="E1675" s="141">
        <v>423501</v>
      </c>
      <c r="F1675" s="141">
        <v>18941</v>
      </c>
      <c r="G1675" s="191">
        <v>4.3</v>
      </c>
      <c r="H1675" s="212">
        <v>24.81176</v>
      </c>
      <c r="I1675" s="212">
        <v>15.472810000000001</v>
      </c>
      <c r="J1675" s="212">
        <v>5.7158049999999996</v>
      </c>
      <c r="K1675" s="145">
        <v>43758</v>
      </c>
      <c r="L1675" s="200">
        <v>13</v>
      </c>
      <c r="M1675" s="199">
        <v>6</v>
      </c>
      <c r="N1675" s="140">
        <v>37583819</v>
      </c>
      <c r="O1675" s="145">
        <v>8572</v>
      </c>
      <c r="P1675" s="145">
        <v>6733</v>
      </c>
      <c r="Q1675" s="145">
        <v>3251</v>
      </c>
      <c r="R1675" s="145">
        <v>103845.8333</v>
      </c>
      <c r="S1675" s="145">
        <v>45110.75</v>
      </c>
      <c r="T1675" s="145">
        <v>496</v>
      </c>
      <c r="U1675" s="145">
        <v>555</v>
      </c>
      <c r="V1675" s="145">
        <v>613</v>
      </c>
      <c r="W1675" s="145">
        <v>200</v>
      </c>
      <c r="X1675" s="145">
        <v>367</v>
      </c>
      <c r="Y1675" s="145">
        <v>526</v>
      </c>
      <c r="Z1675" s="145">
        <v>668</v>
      </c>
      <c r="AA1675" s="136">
        <f>ROUND((T1675+X1675)-MAX(0.3*(T1675-147-459),0),0)</f>
        <v>863</v>
      </c>
      <c r="AB1675" s="136">
        <f>ROUND((U1675+Y1675)-MAX(0.3*(U1675-147-459),0),0)</f>
        <v>1081</v>
      </c>
      <c r="AC1675" s="136">
        <f>ROUND((V1675+Z1675)-MAX(0.3*(V1675-155-459),0),0)</f>
        <v>1281</v>
      </c>
      <c r="AD1675" s="203">
        <v>2243.1666666666665</v>
      </c>
      <c r="AE1675" s="8">
        <v>698</v>
      </c>
      <c r="AF1675" s="8"/>
      <c r="AG1675" s="8"/>
      <c r="AH1675" s="8"/>
      <c r="AI1675" s="8">
        <v>106</v>
      </c>
      <c r="AJ1675" s="206">
        <v>12.8</v>
      </c>
      <c r="AK1675" s="8">
        <v>0</v>
      </c>
      <c r="AL1675" s="8">
        <v>19</v>
      </c>
      <c r="AM1675" s="8">
        <v>50</v>
      </c>
      <c r="AN1675" s="6">
        <v>0.27142857142857141</v>
      </c>
      <c r="AO1675" s="8">
        <v>5</v>
      </c>
      <c r="AP1675" s="8">
        <v>30</v>
      </c>
      <c r="AQ1675" s="6">
        <v>0.14285714285714285</v>
      </c>
      <c r="AR1675" s="168">
        <v>7.6499999999999999E-2</v>
      </c>
      <c r="AS1675" s="168">
        <v>0.34</v>
      </c>
      <c r="AT1675" s="168">
        <v>0.4</v>
      </c>
      <c r="AU1675" s="149">
        <v>0.45</v>
      </c>
      <c r="AV1675" s="8">
        <v>475</v>
      </c>
      <c r="AW1675" s="8">
        <v>3169</v>
      </c>
      <c r="AX1675" s="8">
        <v>5236</v>
      </c>
      <c r="AY1675" s="136">
        <v>5891</v>
      </c>
      <c r="AZ1675" s="151">
        <v>7.6499999999999999E-2</v>
      </c>
      <c r="BA1675" s="151">
        <v>0.1598</v>
      </c>
      <c r="BB1675" s="151">
        <v>0.21060000000000001</v>
      </c>
      <c r="BC1675" s="151">
        <v>0.21060000000000001</v>
      </c>
      <c r="BD1675" s="153">
        <v>0</v>
      </c>
      <c r="BE1675" s="153"/>
      <c r="BF1675" s="153"/>
      <c r="BG1675" s="8">
        <v>0</v>
      </c>
      <c r="BH1675" s="187">
        <v>7.25</v>
      </c>
      <c r="BI1675" s="187">
        <v>7.25</v>
      </c>
      <c r="BJ1675" s="8">
        <v>14701</v>
      </c>
      <c r="BK1675" s="8">
        <v>1464</v>
      </c>
      <c r="BL1675" s="8">
        <v>106</v>
      </c>
      <c r="BM1675" s="8">
        <v>13131</v>
      </c>
      <c r="BN1675" s="236">
        <v>102800</v>
      </c>
      <c r="BO1675" s="8">
        <v>22153</v>
      </c>
      <c r="BP1675" s="8">
        <v>38236.235200000003</v>
      </c>
      <c r="BQ1675" s="8">
        <v>9127.2711999999992</v>
      </c>
      <c r="BR1675" s="8">
        <v>107366.6547</v>
      </c>
      <c r="BS1675" s="8">
        <v>17609.9889</v>
      </c>
      <c r="BT1675" s="8">
        <v>2328.5156000000002</v>
      </c>
      <c r="BU1675" s="8">
        <v>27502.696899999999</v>
      </c>
    </row>
    <row r="1676" spans="1:73">
      <c r="A1676" s="4" t="s">
        <v>113</v>
      </c>
      <c r="B1676" s="137">
        <v>43</v>
      </c>
      <c r="C1676" s="137">
        <v>2012</v>
      </c>
      <c r="D1676" s="192">
        <v>6455469</v>
      </c>
      <c r="E1676" s="141">
        <v>2857945</v>
      </c>
      <c r="F1676" s="141">
        <v>242726</v>
      </c>
      <c r="G1676" s="191">
        <v>7.8</v>
      </c>
      <c r="H1676" s="212">
        <v>34.06615</v>
      </c>
      <c r="I1676" s="212">
        <v>20.538589999999999</v>
      </c>
      <c r="J1676" s="212">
        <v>7.2700509999999996</v>
      </c>
      <c r="K1676" s="145">
        <v>280485</v>
      </c>
      <c r="L1676" s="198">
        <v>83</v>
      </c>
      <c r="M1676" s="199">
        <v>5.4</v>
      </c>
      <c r="N1676" s="140">
        <v>250285838</v>
      </c>
      <c r="O1676" s="145">
        <v>93659</v>
      </c>
      <c r="P1676" s="145">
        <v>141005</v>
      </c>
      <c r="Q1676" s="145">
        <v>56997</v>
      </c>
      <c r="R1676" s="145">
        <v>1316810.25</v>
      </c>
      <c r="S1676" s="145">
        <v>641210.5</v>
      </c>
      <c r="T1676" s="145">
        <v>142</v>
      </c>
      <c r="U1676" s="145">
        <v>185</v>
      </c>
      <c r="V1676" s="145">
        <v>226</v>
      </c>
      <c r="W1676" s="145">
        <v>200</v>
      </c>
      <c r="X1676" s="145">
        <v>367</v>
      </c>
      <c r="Y1676" s="145">
        <v>526</v>
      </c>
      <c r="Z1676" s="145">
        <v>668</v>
      </c>
      <c r="AA1676" s="136">
        <f>ROUND((T1676+X1676)-MAX(0.3*(T1676-147-459),0),0)</f>
        <v>509</v>
      </c>
      <c r="AB1676" s="136">
        <f>ROUND((U1676+Y1676)-MAX(0.3*(U1676-147-459),0),0)</f>
        <v>711</v>
      </c>
      <c r="AC1676" s="136">
        <f>ROUND((V1676+Z1676)-MAX(0.3*(V1676-155-459),0),0)</f>
        <v>894</v>
      </c>
      <c r="AD1676" s="203">
        <v>18456.25</v>
      </c>
      <c r="AE1676" s="8">
        <v>698</v>
      </c>
      <c r="AF1676" s="8"/>
      <c r="AG1676" s="8"/>
      <c r="AH1676" s="8"/>
      <c r="AI1676" s="8">
        <v>1194</v>
      </c>
      <c r="AJ1676" s="206">
        <v>18.600000000000001</v>
      </c>
      <c r="AK1676" s="8">
        <v>0</v>
      </c>
      <c r="AL1676" s="8">
        <v>34</v>
      </c>
      <c r="AM1676" s="8">
        <v>64</v>
      </c>
      <c r="AN1676" s="6">
        <v>0.34343434343434343</v>
      </c>
      <c r="AO1676" s="8">
        <v>13</v>
      </c>
      <c r="AP1676" s="8">
        <v>20</v>
      </c>
      <c r="AQ1676" s="6">
        <v>0.39393939393939392</v>
      </c>
      <c r="AR1676" s="168">
        <v>7.6499999999999999E-2</v>
      </c>
      <c r="AS1676" s="168">
        <v>0.34</v>
      </c>
      <c r="AT1676" s="168">
        <v>0.4</v>
      </c>
      <c r="AU1676" s="149">
        <v>0.45</v>
      </c>
      <c r="AV1676" s="8">
        <v>475</v>
      </c>
      <c r="AW1676" s="8">
        <v>3169</v>
      </c>
      <c r="AX1676" s="8">
        <v>5236</v>
      </c>
      <c r="AY1676" s="136">
        <v>5891</v>
      </c>
      <c r="AZ1676" s="151">
        <v>7.6499999999999999E-2</v>
      </c>
      <c r="BA1676" s="151">
        <v>0.1598</v>
      </c>
      <c r="BB1676" s="151">
        <v>0.21060000000000001</v>
      </c>
      <c r="BC1676" s="151">
        <v>0.21060000000000001</v>
      </c>
      <c r="BD1676" s="153">
        <v>0</v>
      </c>
      <c r="BE1676" s="153"/>
      <c r="BF1676" s="153"/>
      <c r="BG1676" s="8">
        <v>0</v>
      </c>
      <c r="BH1676" s="187">
        <v>7.25</v>
      </c>
      <c r="BI1676" s="187">
        <v>7.25</v>
      </c>
      <c r="BJ1676" s="8">
        <v>182945</v>
      </c>
      <c r="BK1676" s="8">
        <v>12736</v>
      </c>
      <c r="BL1676" s="8">
        <v>1426</v>
      </c>
      <c r="BM1676" s="8">
        <v>168783</v>
      </c>
      <c r="BN1676" s="236">
        <v>1317800</v>
      </c>
      <c r="BO1676" s="8">
        <v>162775</v>
      </c>
      <c r="BP1676" s="8">
        <v>398150.25400000002</v>
      </c>
      <c r="BQ1676" s="8">
        <v>50952.941200000001</v>
      </c>
      <c r="BR1676" s="8">
        <v>687451.99569999997</v>
      </c>
      <c r="BS1676" s="8">
        <v>239465.32629999999</v>
      </c>
      <c r="BT1676" s="8">
        <v>23311.874400000001</v>
      </c>
      <c r="BU1676" s="8">
        <v>333402.7328</v>
      </c>
    </row>
    <row r="1677" spans="1:73">
      <c r="A1677" s="4" t="s">
        <v>114</v>
      </c>
      <c r="B1677" s="137">
        <v>44</v>
      </c>
      <c r="C1677" s="137">
        <v>2012</v>
      </c>
      <c r="D1677" s="192">
        <v>26089741</v>
      </c>
      <c r="E1677" s="141">
        <v>11818675</v>
      </c>
      <c r="F1677" s="141">
        <v>851780</v>
      </c>
      <c r="G1677" s="191">
        <v>6.7</v>
      </c>
      <c r="H1677" s="212">
        <v>31.211110000000001</v>
      </c>
      <c r="I1677" s="212">
        <v>21.03051</v>
      </c>
      <c r="J1677" s="212">
        <v>6.2471589999999999</v>
      </c>
      <c r="K1677" s="145">
        <v>1463021</v>
      </c>
      <c r="L1677" s="198">
        <v>783</v>
      </c>
      <c r="M1677" s="199">
        <v>10.8</v>
      </c>
      <c r="N1677" s="140">
        <v>1125709687</v>
      </c>
      <c r="O1677" s="145">
        <v>649726</v>
      </c>
      <c r="P1677" s="145">
        <v>104214</v>
      </c>
      <c r="Q1677" s="145">
        <v>45797</v>
      </c>
      <c r="R1677" s="145">
        <v>4038440.1666999999</v>
      </c>
      <c r="S1677" s="145">
        <v>1666361.75</v>
      </c>
      <c r="T1677" s="145">
        <v>228</v>
      </c>
      <c r="U1677" s="145">
        <v>263</v>
      </c>
      <c r="V1677" s="145">
        <v>316</v>
      </c>
      <c r="W1677" s="145">
        <v>200</v>
      </c>
      <c r="X1677" s="145">
        <v>367</v>
      </c>
      <c r="Y1677" s="145">
        <v>526</v>
      </c>
      <c r="Z1677" s="145">
        <v>668</v>
      </c>
      <c r="AA1677" s="136">
        <f>ROUND((T1677+X1677)-MAX(0.3*(T1677-147-459),0),0)</f>
        <v>595</v>
      </c>
      <c r="AB1677" s="136">
        <f>ROUND((U1677+Y1677)-MAX(0.3*(U1677-147-459),0),0)</f>
        <v>789</v>
      </c>
      <c r="AC1677" s="136">
        <f>ROUND((V1677+Z1677)-MAX(0.3*(V1677-155-459),0),0)</f>
        <v>984</v>
      </c>
      <c r="AD1677" s="203">
        <v>31698.333333333332</v>
      </c>
      <c r="AE1677" s="8">
        <v>698</v>
      </c>
      <c r="AF1677" s="8"/>
      <c r="AG1677" s="8"/>
      <c r="AH1677" s="8"/>
      <c r="AI1677" s="8">
        <v>4444</v>
      </c>
      <c r="AJ1677" s="206">
        <v>17</v>
      </c>
      <c r="AK1677" s="8">
        <v>0</v>
      </c>
      <c r="AL1677" s="8">
        <v>49</v>
      </c>
      <c r="AM1677" s="8">
        <v>101</v>
      </c>
      <c r="AN1677" s="6">
        <v>0.32666666666666666</v>
      </c>
      <c r="AO1677" s="8">
        <v>12</v>
      </c>
      <c r="AP1677" s="8">
        <v>19</v>
      </c>
      <c r="AQ1677" s="6">
        <v>0.38709677419354838</v>
      </c>
      <c r="AR1677" s="168">
        <v>7.6499999999999999E-2</v>
      </c>
      <c r="AS1677" s="168">
        <v>0.34</v>
      </c>
      <c r="AT1677" s="168">
        <v>0.4</v>
      </c>
      <c r="AU1677" s="149">
        <v>0.45</v>
      </c>
      <c r="AV1677" s="8">
        <v>475</v>
      </c>
      <c r="AW1677" s="8">
        <v>3169</v>
      </c>
      <c r="AX1677" s="8">
        <v>5236</v>
      </c>
      <c r="AY1677" s="136">
        <v>5891</v>
      </c>
      <c r="AZ1677" s="151">
        <v>7.6499999999999999E-2</v>
      </c>
      <c r="BA1677" s="151">
        <v>0.1598</v>
      </c>
      <c r="BB1677" s="151">
        <v>0.21060000000000001</v>
      </c>
      <c r="BC1677" s="151">
        <v>0.21060000000000001</v>
      </c>
      <c r="BD1677" s="153">
        <v>0</v>
      </c>
      <c r="BE1677" s="153"/>
      <c r="BF1677" s="153"/>
      <c r="BG1677" s="8">
        <v>0</v>
      </c>
      <c r="BH1677" s="187">
        <v>7.25</v>
      </c>
      <c r="BI1677" s="187">
        <v>7.25</v>
      </c>
      <c r="BJ1677" s="8">
        <v>656588</v>
      </c>
      <c r="BK1677" s="8">
        <v>106111</v>
      </c>
      <c r="BL1677" s="8">
        <v>6748</v>
      </c>
      <c r="BM1677" s="8">
        <v>543729</v>
      </c>
      <c r="BN1677" s="236">
        <v>3648200</v>
      </c>
      <c r="BO1677" s="8">
        <v>969893</v>
      </c>
      <c r="BP1677" s="8">
        <v>2099252.5400999999</v>
      </c>
      <c r="BQ1677" s="8">
        <v>258120.41440000001</v>
      </c>
      <c r="BR1677" s="8">
        <v>3374153.9015000002</v>
      </c>
      <c r="BS1677" s="8">
        <v>1286212.0197999999</v>
      </c>
      <c r="BT1677" s="8">
        <v>123708.63589999999</v>
      </c>
      <c r="BU1677" s="8">
        <v>1786413.6402</v>
      </c>
    </row>
    <row r="1678" spans="1:73">
      <c r="A1678" s="4" t="s">
        <v>115</v>
      </c>
      <c r="B1678" s="137">
        <v>45</v>
      </c>
      <c r="C1678" s="137">
        <v>2012</v>
      </c>
      <c r="D1678" s="192">
        <v>2856343</v>
      </c>
      <c r="E1678" s="141">
        <v>1298807</v>
      </c>
      <c r="F1678" s="141">
        <v>74164</v>
      </c>
      <c r="G1678" s="191">
        <v>5.4</v>
      </c>
      <c r="H1678" s="212">
        <v>29.81315</v>
      </c>
      <c r="I1678" s="212">
        <v>16.766259999999999</v>
      </c>
      <c r="J1678" s="212">
        <v>3.882838</v>
      </c>
      <c r="K1678" s="145">
        <v>134483</v>
      </c>
      <c r="L1678" s="198">
        <v>38</v>
      </c>
      <c r="M1678" s="199">
        <v>4</v>
      </c>
      <c r="N1678" s="140">
        <v>101508754</v>
      </c>
      <c r="O1678" s="145">
        <v>167251</v>
      </c>
      <c r="P1678" s="145">
        <v>12082</v>
      </c>
      <c r="Q1678" s="145">
        <v>4858</v>
      </c>
      <c r="R1678" s="145">
        <v>276890</v>
      </c>
      <c r="S1678" s="145">
        <v>113253.75</v>
      </c>
      <c r="T1678" s="145">
        <v>399</v>
      </c>
      <c r="U1678" s="145">
        <v>498</v>
      </c>
      <c r="V1678" s="145">
        <v>583</v>
      </c>
      <c r="W1678" s="145">
        <v>200</v>
      </c>
      <c r="X1678" s="145">
        <v>367</v>
      </c>
      <c r="Y1678" s="145">
        <v>526</v>
      </c>
      <c r="Z1678" s="145">
        <v>668</v>
      </c>
      <c r="AA1678" s="136">
        <f>ROUND((T1678+X1678)-MAX(0.3*(T1678-147-459),0),0)</f>
        <v>766</v>
      </c>
      <c r="AB1678" s="136">
        <f>ROUND((U1678+Y1678)-MAX(0.3*(U1678-147-459),0),0)</f>
        <v>1024</v>
      </c>
      <c r="AC1678" s="136">
        <f>ROUND((V1678+Z1678)-MAX(0.3*(V1678-155-459),0),0)</f>
        <v>1251</v>
      </c>
      <c r="AD1678" s="203">
        <v>2657.3333333333335</v>
      </c>
      <c r="AE1678" s="8">
        <v>698</v>
      </c>
      <c r="AF1678" s="8"/>
      <c r="AG1678" s="8"/>
      <c r="AH1678" s="8"/>
      <c r="AI1678" s="8">
        <v>312</v>
      </c>
      <c r="AJ1678" s="206">
        <v>11</v>
      </c>
      <c r="AK1678" s="8">
        <v>0</v>
      </c>
      <c r="AL1678" s="8">
        <v>17</v>
      </c>
      <c r="AM1678" s="8">
        <v>58</v>
      </c>
      <c r="AN1678" s="6">
        <v>0.22666666666666666</v>
      </c>
      <c r="AO1678" s="8">
        <v>7</v>
      </c>
      <c r="AP1678" s="8">
        <v>22</v>
      </c>
      <c r="AQ1678" s="6">
        <v>0.2413793103448276</v>
      </c>
      <c r="AR1678" s="168">
        <v>7.6499999999999999E-2</v>
      </c>
      <c r="AS1678" s="168">
        <v>0.34</v>
      </c>
      <c r="AT1678" s="168">
        <v>0.4</v>
      </c>
      <c r="AU1678" s="149">
        <v>0.45</v>
      </c>
      <c r="AV1678" s="8">
        <v>475</v>
      </c>
      <c r="AW1678" s="8">
        <v>3169</v>
      </c>
      <c r="AX1678" s="8">
        <v>5236</v>
      </c>
      <c r="AY1678" s="136">
        <v>5891</v>
      </c>
      <c r="AZ1678" s="151">
        <v>7.6499999999999999E-2</v>
      </c>
      <c r="BA1678" s="151">
        <v>0.1598</v>
      </c>
      <c r="BB1678" s="151">
        <v>0.21060000000000001</v>
      </c>
      <c r="BC1678" s="151">
        <v>0.21060000000000001</v>
      </c>
      <c r="BD1678" s="153">
        <v>0</v>
      </c>
      <c r="BE1678" s="153"/>
      <c r="BF1678" s="153"/>
      <c r="BG1678" s="8">
        <v>0</v>
      </c>
      <c r="BH1678" s="187">
        <v>7.25</v>
      </c>
      <c r="BI1678" s="187">
        <v>7.25</v>
      </c>
      <c r="BJ1678" s="8">
        <v>30670</v>
      </c>
      <c r="BK1678" s="8">
        <v>2687</v>
      </c>
      <c r="BL1678" s="8">
        <v>219</v>
      </c>
      <c r="BM1678" s="8">
        <v>27764</v>
      </c>
      <c r="BN1678" s="236">
        <v>283300</v>
      </c>
      <c r="BO1678" s="8">
        <v>69641</v>
      </c>
      <c r="BP1678" s="8">
        <v>129859.0919</v>
      </c>
      <c r="BQ1678" s="8">
        <v>36060.623399999997</v>
      </c>
      <c r="BR1678" s="8">
        <v>348886.0122</v>
      </c>
      <c r="BS1678" s="8">
        <v>48637.6944</v>
      </c>
      <c r="BT1678" s="8">
        <v>7584.9459999999999</v>
      </c>
      <c r="BU1678" s="8">
        <v>74579.527799999996</v>
      </c>
    </row>
    <row r="1679" spans="1:73">
      <c r="A1679" s="4" t="s">
        <v>116</v>
      </c>
      <c r="B1679" s="137">
        <v>46</v>
      </c>
      <c r="C1679" s="137">
        <v>2012</v>
      </c>
      <c r="D1679" s="192">
        <v>626398</v>
      </c>
      <c r="E1679" s="141">
        <v>337284</v>
      </c>
      <c r="F1679" s="141">
        <v>17573</v>
      </c>
      <c r="G1679" s="191">
        <v>5</v>
      </c>
      <c r="H1679" s="212">
        <v>24.329979999999999</v>
      </c>
      <c r="I1679" s="212">
        <v>14.63184</v>
      </c>
      <c r="J1679" s="212">
        <v>5.8941910000000002</v>
      </c>
      <c r="K1679" s="145">
        <v>28422</v>
      </c>
      <c r="L1679" s="198">
        <v>4</v>
      </c>
      <c r="M1679" s="199">
        <v>3.1</v>
      </c>
      <c r="N1679" s="140">
        <v>28120420</v>
      </c>
      <c r="O1679" s="145">
        <v>7932</v>
      </c>
      <c r="P1679" s="145">
        <v>6508</v>
      </c>
      <c r="Q1679" s="145">
        <v>2987</v>
      </c>
      <c r="R1679" s="145">
        <v>96579.416700000002</v>
      </c>
      <c r="S1679" s="145">
        <v>49349.75</v>
      </c>
      <c r="T1679" s="145">
        <v>536</v>
      </c>
      <c r="U1679" s="145">
        <v>640</v>
      </c>
      <c r="V1679" s="145">
        <v>726</v>
      </c>
      <c r="W1679" s="145">
        <v>200</v>
      </c>
      <c r="X1679" s="145">
        <v>367</v>
      </c>
      <c r="Y1679" s="145">
        <v>526</v>
      </c>
      <c r="Z1679" s="145">
        <v>668</v>
      </c>
      <c r="AA1679" s="136">
        <f>ROUND((T1679+X1679)-MAX(0.3*(T1679-147-459),0),0)</f>
        <v>903</v>
      </c>
      <c r="AB1679" s="136">
        <f>ROUND((U1679+Y1679)-MAX(0.3*(U1679-147-459),0),0)</f>
        <v>1156</v>
      </c>
      <c r="AC1679" s="136">
        <f>ROUND((V1679+Z1679)-MAX(0.3*(V1679-155-459),0),0)</f>
        <v>1360</v>
      </c>
      <c r="AD1679" s="203">
        <v>1483</v>
      </c>
      <c r="AE1679" s="8">
        <v>698</v>
      </c>
      <c r="AF1679" s="8"/>
      <c r="AG1679" s="8"/>
      <c r="AH1679" s="8"/>
      <c r="AI1679" s="8">
        <v>69</v>
      </c>
      <c r="AJ1679" s="206">
        <v>11.2</v>
      </c>
      <c r="AK1679" s="8">
        <v>1</v>
      </c>
      <c r="AL1679" s="8">
        <v>94</v>
      </c>
      <c r="AM1679" s="8">
        <v>48</v>
      </c>
      <c r="AN1679" s="6">
        <v>0.62666666666666671</v>
      </c>
      <c r="AO1679" s="8">
        <v>21</v>
      </c>
      <c r="AP1679" s="8">
        <v>8</v>
      </c>
      <c r="AQ1679" s="6">
        <v>0.7</v>
      </c>
      <c r="AR1679" s="168">
        <v>7.6499999999999999E-2</v>
      </c>
      <c r="AS1679" s="168">
        <v>0.34</v>
      </c>
      <c r="AT1679" s="168">
        <v>0.4</v>
      </c>
      <c r="AU1679" s="149">
        <v>0.45</v>
      </c>
      <c r="AV1679" s="8">
        <v>475</v>
      </c>
      <c r="AW1679" s="8">
        <v>3169</v>
      </c>
      <c r="AX1679" s="8">
        <v>5236</v>
      </c>
      <c r="AY1679" s="136">
        <v>5891</v>
      </c>
      <c r="AZ1679" s="151">
        <v>7.6499999999999999E-2</v>
      </c>
      <c r="BA1679" s="151">
        <v>0.1598</v>
      </c>
      <c r="BB1679" s="151">
        <v>0.21060000000000001</v>
      </c>
      <c r="BC1679" s="151">
        <v>0.21060000000000001</v>
      </c>
      <c r="BD1679" s="153">
        <v>0.32</v>
      </c>
      <c r="BE1679" s="153"/>
      <c r="BF1679" s="153"/>
      <c r="BG1679" s="8">
        <v>1</v>
      </c>
      <c r="BH1679" s="187">
        <v>7.25</v>
      </c>
      <c r="BI1679" s="187">
        <v>8.4600000000000009</v>
      </c>
      <c r="BJ1679" s="8">
        <v>15947</v>
      </c>
      <c r="BK1679" s="8">
        <v>1050</v>
      </c>
      <c r="BL1679" s="8">
        <v>71</v>
      </c>
      <c r="BM1679" s="8">
        <v>14826</v>
      </c>
      <c r="BN1679" s="236">
        <v>141800</v>
      </c>
      <c r="BO1679" s="8">
        <v>15471</v>
      </c>
      <c r="BP1679" s="8">
        <v>23062.453099999999</v>
      </c>
      <c r="BQ1679" s="8">
        <v>3468.2959000000001</v>
      </c>
      <c r="BR1679" s="8">
        <v>54209.277300000002</v>
      </c>
      <c r="BS1679" s="8">
        <v>14360.2871</v>
      </c>
      <c r="BT1679" s="8">
        <v>1925.9755</v>
      </c>
      <c r="BU1679" s="8">
        <v>23522.833500000001</v>
      </c>
    </row>
    <row r="1680" spans="1:73">
      <c r="A1680" s="4" t="s">
        <v>117</v>
      </c>
      <c r="B1680" s="137">
        <v>47</v>
      </c>
      <c r="C1680" s="137">
        <v>2012</v>
      </c>
      <c r="D1680" s="192">
        <v>8193374</v>
      </c>
      <c r="E1680" s="141">
        <v>3967987</v>
      </c>
      <c r="F1680" s="141">
        <v>255857</v>
      </c>
      <c r="G1680" s="191">
        <v>6.1</v>
      </c>
      <c r="H1680" s="212">
        <v>21.671220000000002</v>
      </c>
      <c r="I1680" s="212">
        <v>11.376939999999999</v>
      </c>
      <c r="J1680" s="212">
        <v>4.6781030000000001</v>
      </c>
      <c r="K1680" s="145">
        <v>445090</v>
      </c>
      <c r="L1680" s="198">
        <v>62</v>
      </c>
      <c r="M1680" s="199">
        <v>3.1</v>
      </c>
      <c r="N1680" s="140">
        <v>403880401</v>
      </c>
      <c r="O1680" s="145">
        <v>141275</v>
      </c>
      <c r="P1680" s="145">
        <v>68812</v>
      </c>
      <c r="Q1680" s="145">
        <v>31619</v>
      </c>
      <c r="R1680" s="145">
        <v>913877.66669999994</v>
      </c>
      <c r="S1680" s="145">
        <v>439924</v>
      </c>
      <c r="T1680" s="145">
        <v>254</v>
      </c>
      <c r="U1680" s="145">
        <v>320</v>
      </c>
      <c r="V1680" s="145">
        <v>382</v>
      </c>
      <c r="W1680" s="145">
        <v>200</v>
      </c>
      <c r="X1680" s="145">
        <v>367</v>
      </c>
      <c r="Y1680" s="145">
        <v>526</v>
      </c>
      <c r="Z1680" s="145">
        <v>668</v>
      </c>
      <c r="AA1680" s="136">
        <f>ROUND((T1680+X1680)-MAX(0.3*(T1680-147-459),0),0)</f>
        <v>621</v>
      </c>
      <c r="AB1680" s="136">
        <f>ROUND((U1680+Y1680)-MAX(0.3*(U1680-147-459),0),0)</f>
        <v>846</v>
      </c>
      <c r="AC1680" s="136">
        <f>ROUND((V1680+Z1680)-MAX(0.3*(V1680-155-459),0),0)</f>
        <v>1050</v>
      </c>
      <c r="AD1680" s="203">
        <v>12373.583333333334</v>
      </c>
      <c r="AE1680" s="8">
        <v>698</v>
      </c>
      <c r="AF1680" s="8"/>
      <c r="AG1680" s="8"/>
      <c r="AH1680" s="8"/>
      <c r="AI1680" s="8">
        <v>850</v>
      </c>
      <c r="AJ1680" s="206">
        <v>10.6</v>
      </c>
      <c r="AK1680" s="8">
        <v>0</v>
      </c>
      <c r="AL1680" s="8">
        <v>32</v>
      </c>
      <c r="AM1680" s="8">
        <v>67</v>
      </c>
      <c r="AN1680" s="6">
        <v>0.32</v>
      </c>
      <c r="AO1680" s="8">
        <v>20</v>
      </c>
      <c r="AP1680" s="8">
        <v>20</v>
      </c>
      <c r="AQ1680" s="6">
        <v>0.5</v>
      </c>
      <c r="AR1680" s="168">
        <v>7.6499999999999999E-2</v>
      </c>
      <c r="AS1680" s="168">
        <v>0.34</v>
      </c>
      <c r="AT1680" s="168">
        <v>0.4</v>
      </c>
      <c r="AU1680" s="149">
        <v>0.45</v>
      </c>
      <c r="AV1680" s="8">
        <v>475</v>
      </c>
      <c r="AW1680" s="8">
        <v>3169</v>
      </c>
      <c r="AX1680" s="8">
        <v>5236</v>
      </c>
      <c r="AY1680" s="136">
        <v>5891</v>
      </c>
      <c r="AZ1680" s="151">
        <v>7.6499999999999999E-2</v>
      </c>
      <c r="BA1680" s="151">
        <v>0.1598</v>
      </c>
      <c r="BB1680" s="151">
        <v>0.21060000000000001</v>
      </c>
      <c r="BC1680" s="151">
        <v>0.21060000000000001</v>
      </c>
      <c r="BD1680" s="153">
        <v>0.2</v>
      </c>
      <c r="BE1680" s="153"/>
      <c r="BF1680" s="153"/>
      <c r="BG1680" s="8">
        <v>0</v>
      </c>
      <c r="BH1680" s="187">
        <v>7.25</v>
      </c>
      <c r="BI1680" s="187">
        <v>7.25</v>
      </c>
      <c r="BJ1680" s="8">
        <v>153013</v>
      </c>
      <c r="BK1680" s="8">
        <v>18699</v>
      </c>
      <c r="BL1680" s="8">
        <v>1129</v>
      </c>
      <c r="BM1680" s="8">
        <v>133185</v>
      </c>
      <c r="BN1680" s="236">
        <v>832700</v>
      </c>
      <c r="BO1680" s="8">
        <v>159137</v>
      </c>
      <c r="BP1680" s="8">
        <v>328889.69880000001</v>
      </c>
      <c r="BQ1680" s="8">
        <v>62317.623399999997</v>
      </c>
      <c r="BR1680" s="8">
        <v>749114.70689999999</v>
      </c>
      <c r="BS1680" s="8">
        <v>175673.5134</v>
      </c>
      <c r="BT1680" s="8">
        <v>23265.409800000001</v>
      </c>
      <c r="BU1680" s="8">
        <v>271107.03580000001</v>
      </c>
    </row>
    <row r="1681" spans="1:73">
      <c r="A1681" s="4" t="s">
        <v>118</v>
      </c>
      <c r="B1681" s="137">
        <v>48</v>
      </c>
      <c r="C1681" s="137">
        <v>2012</v>
      </c>
      <c r="D1681" s="192">
        <v>6897292</v>
      </c>
      <c r="E1681" s="141">
        <v>3189271</v>
      </c>
      <c r="F1681" s="141">
        <v>282011</v>
      </c>
      <c r="G1681" s="191">
        <v>8.1</v>
      </c>
      <c r="H1681" s="212">
        <v>25.235800000000001</v>
      </c>
      <c r="I1681" s="212">
        <v>15.3939</v>
      </c>
      <c r="J1681" s="212">
        <v>5.9710080000000003</v>
      </c>
      <c r="K1681" s="145">
        <v>390918</v>
      </c>
      <c r="L1681" s="198">
        <v>47</v>
      </c>
      <c r="M1681" s="199">
        <v>2.8</v>
      </c>
      <c r="N1681" s="140">
        <v>326408854</v>
      </c>
      <c r="O1681" s="145">
        <v>2013428</v>
      </c>
      <c r="P1681" s="145">
        <v>123704</v>
      </c>
      <c r="Q1681" s="145">
        <v>52707</v>
      </c>
      <c r="R1681" s="145">
        <v>1108089.6666999999</v>
      </c>
      <c r="S1681" s="145">
        <v>580210.5</v>
      </c>
      <c r="T1681" s="145">
        <v>385</v>
      </c>
      <c r="U1681" s="145">
        <v>478</v>
      </c>
      <c r="V1681" s="145">
        <v>562</v>
      </c>
      <c r="W1681" s="145">
        <v>200</v>
      </c>
      <c r="X1681" s="145">
        <v>367</v>
      </c>
      <c r="Y1681" s="145">
        <v>526</v>
      </c>
      <c r="Z1681" s="145">
        <v>668</v>
      </c>
      <c r="AA1681" s="136">
        <f>ROUND((T1681+X1681)-MAX(0.3*(T1681-147-459),0),0)</f>
        <v>752</v>
      </c>
      <c r="AB1681" s="136">
        <f>ROUND((U1681+Y1681)-MAX(0.3*(U1681-147-459),0),0)</f>
        <v>1004</v>
      </c>
      <c r="AC1681" s="136">
        <f>ROUND((V1681+Z1681)-MAX(0.3*(V1681-155-459),0),0)</f>
        <v>1230</v>
      </c>
      <c r="AD1681" s="203">
        <v>18917.75</v>
      </c>
      <c r="AE1681" s="8">
        <v>698</v>
      </c>
      <c r="AF1681" s="8"/>
      <c r="AG1681" s="8"/>
      <c r="AH1681" s="8"/>
      <c r="AI1681" s="8">
        <v>796</v>
      </c>
      <c r="AJ1681" s="206">
        <v>11.6</v>
      </c>
      <c r="AK1681" s="8">
        <v>1</v>
      </c>
      <c r="AL1681" s="8">
        <v>56</v>
      </c>
      <c r="AM1681" s="8">
        <v>42</v>
      </c>
      <c r="AN1681" s="6">
        <v>0.5714285714285714</v>
      </c>
      <c r="AO1681" s="8">
        <v>27</v>
      </c>
      <c r="AP1681" s="8">
        <v>22</v>
      </c>
      <c r="AQ1681" s="6">
        <v>0.55102040816326525</v>
      </c>
      <c r="AR1681" s="168">
        <v>7.6499999999999999E-2</v>
      </c>
      <c r="AS1681" s="168">
        <v>0.34</v>
      </c>
      <c r="AT1681" s="168">
        <v>0.4</v>
      </c>
      <c r="AU1681" s="149">
        <v>0.45</v>
      </c>
      <c r="AV1681" s="8">
        <v>475</v>
      </c>
      <c r="AW1681" s="8">
        <v>3169</v>
      </c>
      <c r="AX1681" s="8">
        <v>5236</v>
      </c>
      <c r="AY1681" s="136">
        <v>5891</v>
      </c>
      <c r="AZ1681" s="151">
        <v>7.6499999999999999E-2</v>
      </c>
      <c r="BA1681" s="151">
        <v>0.1598</v>
      </c>
      <c r="BB1681" s="151">
        <v>0.21060000000000001</v>
      </c>
      <c r="BC1681" s="151">
        <v>0.21060000000000001</v>
      </c>
      <c r="BD1681" s="153">
        <v>0</v>
      </c>
      <c r="BE1681" s="153"/>
      <c r="BF1681" s="153"/>
      <c r="BG1681" s="8">
        <v>1</v>
      </c>
      <c r="BH1681" s="187">
        <v>7.25</v>
      </c>
      <c r="BI1681" s="187">
        <v>9.0399999999999991</v>
      </c>
      <c r="BJ1681" s="8">
        <v>147380</v>
      </c>
      <c r="BK1681" s="8">
        <v>16828</v>
      </c>
      <c r="BL1681" s="8">
        <v>886</v>
      </c>
      <c r="BM1681" s="8">
        <v>129666</v>
      </c>
      <c r="BN1681" s="236">
        <v>1128300</v>
      </c>
      <c r="BO1681" s="8">
        <v>194706</v>
      </c>
      <c r="BP1681" s="8">
        <v>291704.39640000003</v>
      </c>
      <c r="BQ1681" s="8">
        <v>49735.505799999999</v>
      </c>
      <c r="BR1681" s="8">
        <v>539859.16339999996</v>
      </c>
      <c r="BS1681" s="8">
        <v>131452.3444</v>
      </c>
      <c r="BT1681" s="8">
        <v>18820.1315</v>
      </c>
      <c r="BU1681" s="8">
        <v>185960.80549999999</v>
      </c>
    </row>
    <row r="1682" spans="1:73">
      <c r="A1682" s="4" t="s">
        <v>119</v>
      </c>
      <c r="B1682" s="137">
        <v>49</v>
      </c>
      <c r="C1682" s="137">
        <v>2012</v>
      </c>
      <c r="D1682" s="192">
        <v>1856283</v>
      </c>
      <c r="E1682" s="141">
        <v>747384</v>
      </c>
      <c r="F1682" s="141">
        <v>60533</v>
      </c>
      <c r="G1682" s="191">
        <v>7.5</v>
      </c>
      <c r="H1682" s="212">
        <v>27.346710000000002</v>
      </c>
      <c r="I1682" s="212">
        <v>16.825510000000001</v>
      </c>
      <c r="J1682" s="212">
        <v>5.5100020000000001</v>
      </c>
      <c r="K1682" s="145">
        <v>69711</v>
      </c>
      <c r="L1682" s="198">
        <v>14</v>
      </c>
      <c r="M1682" s="199">
        <v>3.3</v>
      </c>
      <c r="N1682" s="140">
        <v>64623761</v>
      </c>
      <c r="O1682" s="145">
        <v>177997</v>
      </c>
      <c r="P1682" s="145">
        <v>21105</v>
      </c>
      <c r="Q1682" s="145">
        <v>9453</v>
      </c>
      <c r="R1682" s="145">
        <v>346832.5</v>
      </c>
      <c r="S1682" s="145">
        <v>164033.9167</v>
      </c>
      <c r="T1682" s="145">
        <v>301</v>
      </c>
      <c r="U1682" s="145">
        <v>340</v>
      </c>
      <c r="V1682" s="145">
        <v>384</v>
      </c>
      <c r="W1682" s="145">
        <v>200</v>
      </c>
      <c r="X1682" s="145">
        <v>367</v>
      </c>
      <c r="Y1682" s="145">
        <v>526</v>
      </c>
      <c r="Z1682" s="145">
        <v>668</v>
      </c>
      <c r="AA1682" s="136">
        <f>ROUND((T1682+X1682)-MAX(0.3*(T1682-147-459),0),0)</f>
        <v>668</v>
      </c>
      <c r="AB1682" s="136">
        <f>ROUND((U1682+Y1682)-MAX(0.3*(U1682-147-459),0),0)</f>
        <v>866</v>
      </c>
      <c r="AC1682" s="136">
        <f>ROUND((V1682+Z1682)-MAX(0.3*(V1682-155-459),0),0)</f>
        <v>1052</v>
      </c>
      <c r="AD1682" s="203">
        <v>4907.916666666667</v>
      </c>
      <c r="AE1682" s="8">
        <v>698</v>
      </c>
      <c r="AF1682" s="8"/>
      <c r="AG1682" s="8"/>
      <c r="AH1682" s="8"/>
      <c r="AI1682" s="8">
        <v>301</v>
      </c>
      <c r="AJ1682" s="206">
        <v>16.7</v>
      </c>
      <c r="AK1682" s="8">
        <v>1</v>
      </c>
      <c r="AL1682" s="8">
        <v>65</v>
      </c>
      <c r="AM1682" s="8">
        <v>35</v>
      </c>
      <c r="AN1682" s="6">
        <v>0.65</v>
      </c>
      <c r="AO1682" s="8">
        <v>28</v>
      </c>
      <c r="AP1682" s="8">
        <v>6</v>
      </c>
      <c r="AQ1682" s="6">
        <v>0.82352941176470584</v>
      </c>
      <c r="AR1682" s="168">
        <v>7.6499999999999999E-2</v>
      </c>
      <c r="AS1682" s="168">
        <v>0.34</v>
      </c>
      <c r="AT1682" s="168">
        <v>0.4</v>
      </c>
      <c r="AU1682" s="149">
        <v>0.45</v>
      </c>
      <c r="AV1682" s="8">
        <v>475</v>
      </c>
      <c r="AW1682" s="8">
        <v>3169</v>
      </c>
      <c r="AX1682" s="8">
        <v>5236</v>
      </c>
      <c r="AY1682" s="136">
        <v>5891</v>
      </c>
      <c r="AZ1682" s="151">
        <v>7.6499999999999999E-2</v>
      </c>
      <c r="BA1682" s="151">
        <v>0.1598</v>
      </c>
      <c r="BB1682" s="151">
        <v>0.21060000000000001</v>
      </c>
      <c r="BC1682" s="151">
        <v>0.21060000000000001</v>
      </c>
      <c r="BD1682" s="153">
        <v>0</v>
      </c>
      <c r="BE1682" s="153"/>
      <c r="BF1682" s="153"/>
      <c r="BG1682" s="8">
        <v>0</v>
      </c>
      <c r="BH1682" s="187">
        <v>7.25</v>
      </c>
      <c r="BI1682" s="187">
        <v>7.25</v>
      </c>
      <c r="BJ1682" s="8">
        <v>80046</v>
      </c>
      <c r="BK1682" s="8">
        <v>2850</v>
      </c>
      <c r="BL1682" s="8">
        <v>490</v>
      </c>
      <c r="BM1682" s="8">
        <v>76706</v>
      </c>
      <c r="BN1682" s="236">
        <v>333500</v>
      </c>
      <c r="BO1682" s="8">
        <v>47891</v>
      </c>
      <c r="BP1682" s="8">
        <v>95159.0723</v>
      </c>
      <c r="BQ1682" s="8">
        <v>15610.7979</v>
      </c>
      <c r="BR1682" s="8">
        <v>201332.9737</v>
      </c>
      <c r="BS1682" s="8">
        <v>64100.460700000003</v>
      </c>
      <c r="BT1682" s="8">
        <v>8816.2114999999994</v>
      </c>
      <c r="BU1682" s="8">
        <v>114119.7411</v>
      </c>
    </row>
    <row r="1683" spans="1:73">
      <c r="A1683" s="4" t="s">
        <v>120</v>
      </c>
      <c r="B1683" s="137">
        <v>50</v>
      </c>
      <c r="C1683" s="137">
        <v>2012</v>
      </c>
      <c r="D1683" s="192">
        <v>5726422</v>
      </c>
      <c r="E1683" s="141">
        <v>2857418</v>
      </c>
      <c r="F1683" s="141">
        <v>216563</v>
      </c>
      <c r="G1683" s="191">
        <v>7</v>
      </c>
      <c r="H1683" s="212">
        <v>23.29327</v>
      </c>
      <c r="I1683" s="212">
        <v>14.24283</v>
      </c>
      <c r="J1683" s="212">
        <v>5.5457989999999997</v>
      </c>
      <c r="K1683" s="145">
        <v>272086</v>
      </c>
      <c r="L1683" s="198">
        <v>53</v>
      </c>
      <c r="M1683" s="199">
        <v>3.8</v>
      </c>
      <c r="N1683" s="140">
        <v>243576466</v>
      </c>
      <c r="O1683" s="145">
        <v>42079</v>
      </c>
      <c r="P1683" s="145">
        <v>61702</v>
      </c>
      <c r="Q1683" s="145">
        <v>25873</v>
      </c>
      <c r="R1683" s="145">
        <v>835312.33330000006</v>
      </c>
      <c r="S1683" s="145">
        <v>398965.5</v>
      </c>
      <c r="T1683" s="145">
        <v>608</v>
      </c>
      <c r="U1683" s="145">
        <v>608</v>
      </c>
      <c r="V1683" s="145">
        <v>608</v>
      </c>
      <c r="W1683" s="145">
        <v>200</v>
      </c>
      <c r="X1683" s="145">
        <v>367</v>
      </c>
      <c r="Y1683" s="145">
        <v>526</v>
      </c>
      <c r="Z1683" s="145">
        <v>668</v>
      </c>
      <c r="AA1683" s="136">
        <f>ROUND((T1683+X1683)-MAX(0.3*(T1683-147-459),0),0)</f>
        <v>974</v>
      </c>
      <c r="AB1683" s="136">
        <f>ROUND((U1683+Y1683)-MAX(0.3*(U1683-147-459),0),0)</f>
        <v>1133</v>
      </c>
      <c r="AC1683" s="136">
        <f>ROUND((V1683+Z1683)-MAX(0.3*(V1683-155-459),0),0)</f>
        <v>1276</v>
      </c>
      <c r="AD1683" s="203">
        <v>12015.25</v>
      </c>
      <c r="AE1683" s="8">
        <v>698</v>
      </c>
      <c r="AF1683" s="8"/>
      <c r="AG1683" s="8"/>
      <c r="AH1683" s="8"/>
      <c r="AI1683" s="8">
        <v>640</v>
      </c>
      <c r="AJ1683" s="206">
        <v>11.4</v>
      </c>
      <c r="AK1683" s="8">
        <v>0</v>
      </c>
      <c r="AL1683" s="8">
        <v>39</v>
      </c>
      <c r="AM1683" s="8">
        <v>59</v>
      </c>
      <c r="AN1683" s="6">
        <v>0.39393939393939392</v>
      </c>
      <c r="AO1683" s="8">
        <v>16</v>
      </c>
      <c r="AP1683" s="8">
        <v>17</v>
      </c>
      <c r="AQ1683" s="6">
        <v>0.48484848484848486</v>
      </c>
      <c r="AR1683" s="168">
        <v>7.6499999999999999E-2</v>
      </c>
      <c r="AS1683" s="168">
        <v>0.34</v>
      </c>
      <c r="AT1683" s="168">
        <v>0.4</v>
      </c>
      <c r="AU1683" s="149">
        <v>0.45</v>
      </c>
      <c r="AV1683" s="8">
        <v>475</v>
      </c>
      <c r="AW1683" s="8">
        <v>3169</v>
      </c>
      <c r="AX1683" s="8">
        <v>5236</v>
      </c>
      <c r="AY1683" s="136">
        <v>5891</v>
      </c>
      <c r="AZ1683" s="151">
        <v>7.6499999999999999E-2</v>
      </c>
      <c r="BA1683" s="151">
        <v>0.1598</v>
      </c>
      <c r="BB1683" s="151">
        <v>0.21060000000000001</v>
      </c>
      <c r="BC1683" s="151">
        <v>0.21060000000000001</v>
      </c>
      <c r="BD1683" s="153">
        <v>0.04</v>
      </c>
      <c r="BE1683" s="153">
        <v>0.11</v>
      </c>
      <c r="BF1683" s="153">
        <v>0.34</v>
      </c>
      <c r="BG1683" s="8">
        <v>1</v>
      </c>
      <c r="BH1683" s="187">
        <v>7.25</v>
      </c>
      <c r="BI1683" s="187">
        <v>7.25</v>
      </c>
      <c r="BJ1683" s="8">
        <v>114102</v>
      </c>
      <c r="BK1683" s="8">
        <v>7086</v>
      </c>
      <c r="BL1683" s="8">
        <v>868</v>
      </c>
      <c r="BM1683" s="8">
        <v>106148</v>
      </c>
      <c r="BN1683" s="236">
        <v>969700</v>
      </c>
      <c r="BO1683" s="8">
        <v>118585</v>
      </c>
      <c r="BP1683" s="8">
        <v>240233.44839999999</v>
      </c>
      <c r="BQ1683" s="8">
        <v>38031.6126</v>
      </c>
      <c r="BR1683" s="8">
        <v>596221.86259999999</v>
      </c>
      <c r="BS1683" s="8">
        <v>108725.91190000001</v>
      </c>
      <c r="BT1683" s="8">
        <v>12043.2536</v>
      </c>
      <c r="BU1683" s="8">
        <v>172949.05910000001</v>
      </c>
    </row>
    <row r="1684" spans="1:73">
      <c r="A1684" s="4" t="s">
        <v>121</v>
      </c>
      <c r="B1684" s="137">
        <v>51</v>
      </c>
      <c r="C1684" s="137">
        <v>2012</v>
      </c>
      <c r="D1684" s="192">
        <v>577080</v>
      </c>
      <c r="E1684" s="141">
        <v>290932</v>
      </c>
      <c r="F1684" s="141">
        <v>16335</v>
      </c>
      <c r="G1684" s="191">
        <v>5.3</v>
      </c>
      <c r="H1684" s="212">
        <v>22.85464</v>
      </c>
      <c r="I1684" s="212">
        <v>14.98277</v>
      </c>
      <c r="J1684" s="212">
        <v>5.0675249999999998</v>
      </c>
      <c r="K1684" s="145">
        <v>41839</v>
      </c>
      <c r="L1684" s="8">
        <v>6</v>
      </c>
      <c r="M1684" s="197">
        <v>4</v>
      </c>
      <c r="N1684" s="140">
        <v>30434827</v>
      </c>
      <c r="O1684" s="145">
        <v>160327</v>
      </c>
      <c r="P1684" s="145">
        <v>601</v>
      </c>
      <c r="Q1684" s="145">
        <v>311</v>
      </c>
      <c r="R1684" s="145">
        <v>34346.916700000002</v>
      </c>
      <c r="S1684" s="145">
        <v>14946.5</v>
      </c>
      <c r="T1684" s="145">
        <v>567</v>
      </c>
      <c r="U1684" s="145">
        <v>602</v>
      </c>
      <c r="V1684" s="145">
        <v>602</v>
      </c>
      <c r="W1684" s="145">
        <v>200</v>
      </c>
      <c r="X1684" s="145">
        <v>367</v>
      </c>
      <c r="Y1684" s="145">
        <v>526</v>
      </c>
      <c r="Z1684" s="145">
        <v>668</v>
      </c>
      <c r="AA1684" s="136">
        <f>ROUND((T1684+X1684)-MAX(0.3*(T1684-147-459),0),0)</f>
        <v>934</v>
      </c>
      <c r="AB1684" s="136">
        <f>ROUND((U1684+Y1684)-MAX(0.3*(U1684-147-459),0),0)</f>
        <v>1128</v>
      </c>
      <c r="AC1684" s="136">
        <f>ROUND((V1684+Z1684)-MAX(0.3*(V1684-155-459),0),0)</f>
        <v>1270</v>
      </c>
      <c r="AD1684" s="203">
        <v>208.91666666666666</v>
      </c>
      <c r="AE1684" s="8">
        <v>698</v>
      </c>
      <c r="AF1684" s="8"/>
      <c r="AG1684" s="8"/>
      <c r="AH1684" s="8"/>
      <c r="AI1684" s="8">
        <v>56</v>
      </c>
      <c r="AJ1684" s="206">
        <v>9.6</v>
      </c>
      <c r="AK1684" s="8">
        <v>0</v>
      </c>
      <c r="AL1684" s="8">
        <v>10</v>
      </c>
      <c r="AM1684" s="8">
        <v>50</v>
      </c>
      <c r="AN1684" s="6">
        <v>0.16666666666666666</v>
      </c>
      <c r="AO1684" s="8">
        <v>4</v>
      </c>
      <c r="AP1684" s="8">
        <v>26</v>
      </c>
      <c r="AQ1684" s="6">
        <v>0.13333333333333333</v>
      </c>
      <c r="AR1684" s="168">
        <v>7.6499999999999999E-2</v>
      </c>
      <c r="AS1684" s="168">
        <v>0.34</v>
      </c>
      <c r="AT1684" s="168">
        <v>0.4</v>
      </c>
      <c r="AU1684" s="149">
        <v>0.45</v>
      </c>
      <c r="AV1684" s="8">
        <v>475</v>
      </c>
      <c r="AW1684" s="8">
        <v>3169</v>
      </c>
      <c r="AX1684" s="8">
        <v>5236</v>
      </c>
      <c r="AY1684" s="136">
        <v>5891</v>
      </c>
      <c r="AZ1684" s="151">
        <v>7.6499999999999999E-2</v>
      </c>
      <c r="BA1684" s="151">
        <v>0.1598</v>
      </c>
      <c r="BB1684" s="151">
        <v>0.21060000000000001</v>
      </c>
      <c r="BC1684" s="151">
        <v>0.21060000000000001</v>
      </c>
      <c r="BD1684" s="153">
        <v>0</v>
      </c>
      <c r="BE1684" s="153"/>
      <c r="BF1684" s="153"/>
      <c r="BG1684" s="8">
        <v>0</v>
      </c>
      <c r="BH1684" s="187">
        <v>7.25</v>
      </c>
      <c r="BI1684" s="187">
        <v>5.15</v>
      </c>
      <c r="BJ1684" s="8">
        <v>6716</v>
      </c>
      <c r="BK1684" s="8">
        <v>332</v>
      </c>
      <c r="BL1684" s="8">
        <v>35</v>
      </c>
      <c r="BM1684" s="8">
        <v>6349</v>
      </c>
      <c r="BN1684" s="236">
        <v>67300</v>
      </c>
      <c r="BO1684" s="8">
        <v>12602</v>
      </c>
      <c r="BP1684" s="8">
        <v>18926.7834</v>
      </c>
      <c r="BQ1684" s="8">
        <v>6265.7242999999999</v>
      </c>
      <c r="BR1684" s="8">
        <v>56577.969499999999</v>
      </c>
      <c r="BS1684" s="8">
        <v>8490.2103000000006</v>
      </c>
      <c r="BT1684" s="8">
        <v>1789.2008000000001</v>
      </c>
      <c r="BU1684" s="8">
        <v>15702.8647</v>
      </c>
    </row>
    <row r="1685" spans="1:73">
      <c r="A1685" s="4" t="s">
        <v>70</v>
      </c>
      <c r="B1685" s="137">
        <v>1</v>
      </c>
      <c r="C1685" s="137">
        <v>2013</v>
      </c>
      <c r="D1685" s="192">
        <v>4830533</v>
      </c>
      <c r="E1685" s="141">
        <v>2011636</v>
      </c>
      <c r="F1685" s="141">
        <v>156775</v>
      </c>
      <c r="G1685" s="191">
        <v>7.2</v>
      </c>
      <c r="H1685" s="212">
        <v>28.993880000000001</v>
      </c>
      <c r="I1685" s="212">
        <v>17.68159</v>
      </c>
      <c r="J1685" s="212">
        <v>6.4603669999999997</v>
      </c>
      <c r="K1685" s="145">
        <v>193566</v>
      </c>
      <c r="L1685" s="8">
        <v>38</v>
      </c>
      <c r="M1685" s="197">
        <v>3.2</v>
      </c>
      <c r="N1685" s="140">
        <v>172789879</v>
      </c>
      <c r="O1685" s="145">
        <v>88082</v>
      </c>
      <c r="P1685" s="145">
        <v>47676</v>
      </c>
      <c r="Q1685" s="145">
        <v>19774</v>
      </c>
      <c r="R1685" s="145">
        <v>915322.41669999994</v>
      </c>
      <c r="S1685" s="145">
        <v>421302.1667</v>
      </c>
      <c r="T1685" s="145">
        <v>190</v>
      </c>
      <c r="U1685" s="145">
        <v>215</v>
      </c>
      <c r="V1685" s="145">
        <v>245</v>
      </c>
      <c r="W1685" s="145">
        <v>200</v>
      </c>
      <c r="X1685" s="145">
        <v>367</v>
      </c>
      <c r="Y1685" s="145">
        <v>526</v>
      </c>
      <c r="Z1685" s="145">
        <v>668</v>
      </c>
      <c r="AA1685" s="136">
        <f>ROUND((T1685+X1685)-MAX(0.3*(T1685-149-469),0),0)</f>
        <v>557</v>
      </c>
      <c r="AB1685" s="136">
        <f>ROUND((U1685+Y1685)-MAX(0.3*(U1685-149-469),0),0)</f>
        <v>741</v>
      </c>
      <c r="AC1685" s="136">
        <f>ROUND((V1685+Z1685)-MAX(0.3*(V1685-160-469),0),0)</f>
        <v>913</v>
      </c>
      <c r="AD1685" s="203">
        <v>7694.833333333333</v>
      </c>
      <c r="AE1685" s="8">
        <v>710</v>
      </c>
      <c r="AF1685" s="8"/>
      <c r="AG1685" s="8"/>
      <c r="AH1685" s="8"/>
      <c r="AI1685" s="8">
        <v>796</v>
      </c>
      <c r="AJ1685" s="197">
        <v>16.7</v>
      </c>
      <c r="AK1685" s="8">
        <v>0</v>
      </c>
      <c r="AL1685" s="8">
        <v>37</v>
      </c>
      <c r="AM1685" s="8">
        <v>65</v>
      </c>
      <c r="AN1685" s="6">
        <f>ROUND((AL1685)/(AL1685+AM1685),2)</f>
        <v>0.36</v>
      </c>
      <c r="AO1685" s="8">
        <v>11</v>
      </c>
      <c r="AP1685" s="8">
        <v>22</v>
      </c>
      <c r="AQ1685" s="6">
        <f>ROUND((AO1685/(AO1685+AP1685)),2)</f>
        <v>0.33</v>
      </c>
      <c r="AR1685" s="168">
        <v>7.6499999999999999E-2</v>
      </c>
      <c r="AS1685" s="168">
        <v>0.34</v>
      </c>
      <c r="AT1685" s="168">
        <v>0.4</v>
      </c>
      <c r="AU1685" s="149">
        <v>0.45</v>
      </c>
      <c r="AV1685" s="8">
        <v>487</v>
      </c>
      <c r="AW1685" s="8">
        <v>3250</v>
      </c>
      <c r="AX1685" s="8">
        <v>5372</v>
      </c>
      <c r="AY1685" s="136">
        <v>6044</v>
      </c>
      <c r="AZ1685" s="151">
        <v>7.6499999999999999E-2</v>
      </c>
      <c r="BA1685" s="151">
        <v>0.1598</v>
      </c>
      <c r="BB1685" s="151">
        <v>0.21060000000000001</v>
      </c>
      <c r="BC1685" s="151">
        <v>0.21060000000000001</v>
      </c>
      <c r="BD1685" s="153">
        <v>0</v>
      </c>
      <c r="BE1685" s="153"/>
      <c r="BF1685" s="153"/>
      <c r="BG1685" s="8">
        <v>0</v>
      </c>
      <c r="BH1685" s="187">
        <v>7.25</v>
      </c>
      <c r="BI1685" s="187">
        <v>7.25</v>
      </c>
      <c r="BJ1685" s="8">
        <v>176633</v>
      </c>
      <c r="BK1685" s="8">
        <v>10049</v>
      </c>
      <c r="BL1685" s="8">
        <v>806</v>
      </c>
      <c r="BM1685" s="8">
        <v>165778</v>
      </c>
      <c r="BN1685" s="236">
        <v>846400</v>
      </c>
      <c r="BO1685" s="8">
        <v>139000.5</v>
      </c>
      <c r="BP1685" s="8">
        <v>346893.48119999998</v>
      </c>
      <c r="BQ1685" s="8">
        <v>40273.746400000004</v>
      </c>
      <c r="BR1685" s="8">
        <v>539664.26939999999</v>
      </c>
      <c r="BS1685" s="8">
        <v>185350.5796</v>
      </c>
      <c r="BT1685" s="8">
        <v>13934.1345</v>
      </c>
      <c r="BU1685" s="8">
        <v>224172.95939999999</v>
      </c>
    </row>
    <row r="1686" spans="1:73">
      <c r="A1686" s="4" t="s">
        <v>71</v>
      </c>
      <c r="B1686" s="137">
        <v>2</v>
      </c>
      <c r="C1686" s="137">
        <v>2013</v>
      </c>
      <c r="D1686" s="192">
        <v>737442</v>
      </c>
      <c r="E1686" s="141">
        <v>339732</v>
      </c>
      <c r="F1686" s="141">
        <v>25244</v>
      </c>
      <c r="G1686" s="191">
        <v>6.9</v>
      </c>
      <c r="H1686" s="212">
        <v>20.02825</v>
      </c>
      <c r="I1686" s="212">
        <v>12.84441</v>
      </c>
      <c r="J1686" s="212">
        <v>4.7236929999999999</v>
      </c>
      <c r="K1686" s="145">
        <v>59355</v>
      </c>
      <c r="L1686" s="8">
        <v>7</v>
      </c>
      <c r="M1686" s="197">
        <v>3.8</v>
      </c>
      <c r="N1686" s="140">
        <v>37916014</v>
      </c>
      <c r="O1686" s="145">
        <v>19165</v>
      </c>
      <c r="P1686" s="145">
        <v>9646</v>
      </c>
      <c r="Q1686" s="145">
        <v>3600</v>
      </c>
      <c r="R1686" s="145">
        <v>91363.833299999998</v>
      </c>
      <c r="S1686" s="145">
        <v>38279.083299999998</v>
      </c>
      <c r="T1686" s="145">
        <v>821</v>
      </c>
      <c r="U1686" s="145">
        <v>923</v>
      </c>
      <c r="V1686" s="145">
        <v>1025</v>
      </c>
      <c r="W1686" s="145">
        <v>239</v>
      </c>
      <c r="X1686" s="145">
        <v>438</v>
      </c>
      <c r="Y1686" s="145">
        <v>627</v>
      </c>
      <c r="Z1686" s="145">
        <v>797</v>
      </c>
      <c r="AA1686" s="136">
        <f>ROUND((T1686+X1686)-MAX(0.3*(T1686-256-749),0),0)</f>
        <v>1259</v>
      </c>
      <c r="AB1686" s="136">
        <f>ROUND((U1686+Y1686)-MAX(0.3*(U1686-256-749),0),0)</f>
        <v>1550</v>
      </c>
      <c r="AC1686" s="136">
        <f>ROUND((V1686+Z1686)-MAX(0.3*(V1686-256-749),0),0)</f>
        <v>1816</v>
      </c>
      <c r="AD1686" s="203">
        <v>963.25</v>
      </c>
      <c r="AE1686" s="8">
        <v>710</v>
      </c>
      <c r="AF1686" s="8"/>
      <c r="AG1686" s="8"/>
      <c r="AH1686" s="8"/>
      <c r="AI1686" s="8">
        <v>76</v>
      </c>
      <c r="AJ1686" s="197">
        <v>10.9</v>
      </c>
      <c r="AK1686" s="8">
        <v>0</v>
      </c>
      <c r="AL1686" s="8">
        <v>14</v>
      </c>
      <c r="AM1686" s="8">
        <v>26</v>
      </c>
      <c r="AN1686" s="6">
        <f>ROUND((AL1686)/(AL1686+AM1686),2)</f>
        <v>0.35</v>
      </c>
      <c r="AO1686" s="8">
        <v>7</v>
      </c>
      <c r="AP1686" s="8">
        <v>13</v>
      </c>
      <c r="AQ1686" s="6">
        <f>ROUND((AO1686/(AO1686+AP1686)),2)</f>
        <v>0.35</v>
      </c>
      <c r="AR1686" s="168">
        <v>7.6499999999999999E-2</v>
      </c>
      <c r="AS1686" s="168">
        <v>0.34</v>
      </c>
      <c r="AT1686" s="168">
        <v>0.4</v>
      </c>
      <c r="AU1686" s="149">
        <v>0.45</v>
      </c>
      <c r="AV1686" s="8">
        <v>487</v>
      </c>
      <c r="AW1686" s="8">
        <v>3250</v>
      </c>
      <c r="AX1686" s="8">
        <v>5372</v>
      </c>
      <c r="AY1686" s="136">
        <v>6044</v>
      </c>
      <c r="AZ1686" s="151">
        <v>7.6499999999999999E-2</v>
      </c>
      <c r="BA1686" s="151">
        <v>0.1598</v>
      </c>
      <c r="BB1686" s="151">
        <v>0.21060000000000001</v>
      </c>
      <c r="BC1686" s="151">
        <v>0.21060000000000001</v>
      </c>
      <c r="BD1686" s="153">
        <v>0</v>
      </c>
      <c r="BE1686" s="153"/>
      <c r="BF1686" s="153"/>
      <c r="BG1686" s="8">
        <v>0</v>
      </c>
      <c r="BH1686" s="187">
        <v>7.25</v>
      </c>
      <c r="BI1686" s="187">
        <v>7.75</v>
      </c>
      <c r="BJ1686" s="8">
        <v>12662</v>
      </c>
      <c r="BK1686" s="8">
        <v>1834</v>
      </c>
      <c r="BL1686" s="8">
        <v>78</v>
      </c>
      <c r="BM1686" s="8">
        <v>10750</v>
      </c>
      <c r="BN1686" s="236">
        <v>109600</v>
      </c>
      <c r="BO1686" s="8">
        <v>23054.666700000002</v>
      </c>
      <c r="BP1686" s="8">
        <v>33914.722099999999</v>
      </c>
      <c r="BQ1686" s="8">
        <v>4922.7098999999998</v>
      </c>
      <c r="BR1686" s="8">
        <v>52589.236499999999</v>
      </c>
      <c r="BS1686" s="8">
        <v>15543.7829</v>
      </c>
      <c r="BT1686" s="8">
        <v>1841.1469999999999</v>
      </c>
      <c r="BU1686" s="8">
        <v>20793.719300000001</v>
      </c>
    </row>
    <row r="1687" spans="1:73">
      <c r="A1687" s="4" t="s">
        <v>72</v>
      </c>
      <c r="B1687" s="137">
        <v>3</v>
      </c>
      <c r="C1687" s="137">
        <v>2013</v>
      </c>
      <c r="D1687" s="192">
        <v>6630799</v>
      </c>
      <c r="E1687" s="141">
        <v>2801510</v>
      </c>
      <c r="F1687" s="141">
        <v>235173</v>
      </c>
      <c r="G1687" s="191">
        <v>7.7</v>
      </c>
      <c r="H1687" s="212">
        <v>26.270320000000002</v>
      </c>
      <c r="I1687" s="212">
        <v>18.604420000000001</v>
      </c>
      <c r="J1687" s="212">
        <v>5.3848229999999999</v>
      </c>
      <c r="K1687" s="145">
        <v>279024</v>
      </c>
      <c r="L1687" s="8">
        <v>141</v>
      </c>
      <c r="M1687" s="197">
        <v>8.4</v>
      </c>
      <c r="N1687" s="140">
        <v>242181504</v>
      </c>
      <c r="O1687" s="145">
        <v>222242</v>
      </c>
      <c r="P1687" s="145">
        <v>37059</v>
      </c>
      <c r="Q1687" s="145">
        <v>16281</v>
      </c>
      <c r="R1687" s="145">
        <v>1111105.25</v>
      </c>
      <c r="S1687" s="145">
        <v>476688.5</v>
      </c>
      <c r="T1687" s="145">
        <v>220</v>
      </c>
      <c r="U1687" s="145">
        <v>277</v>
      </c>
      <c r="V1687" s="145">
        <v>334</v>
      </c>
      <c r="W1687" s="145">
        <v>200</v>
      </c>
      <c r="X1687" s="145">
        <v>367</v>
      </c>
      <c r="Y1687" s="145">
        <v>526</v>
      </c>
      <c r="Z1687" s="145">
        <v>668</v>
      </c>
      <c r="AA1687" s="136">
        <f>ROUND((T1687+X1687)-MAX(0.3*(T1687-149-469),0),0)</f>
        <v>587</v>
      </c>
      <c r="AB1687" s="136">
        <f>ROUND((U1687+Y1687)-MAX(0.3*(U1687-149-469),0),0)</f>
        <v>803</v>
      </c>
      <c r="AC1687" s="136">
        <f>ROUND((V1687+Z1687)-MAX(0.3*(V1687-160-469),0),0)</f>
        <v>1002</v>
      </c>
      <c r="AD1687" s="203">
        <v>6305.75</v>
      </c>
      <c r="AE1687" s="8">
        <v>710</v>
      </c>
      <c r="AF1687" s="8"/>
      <c r="AG1687" s="8"/>
      <c r="AH1687" s="8"/>
      <c r="AI1687" s="8">
        <v>1345</v>
      </c>
      <c r="AJ1687" s="197">
        <v>20.2</v>
      </c>
      <c r="AK1687" s="8">
        <v>0</v>
      </c>
      <c r="AL1687" s="8">
        <v>24</v>
      </c>
      <c r="AM1687" s="8">
        <v>36</v>
      </c>
      <c r="AN1687" s="6">
        <f>ROUND((AL1687)/(AL1687+AM1687),2)</f>
        <v>0.4</v>
      </c>
      <c r="AO1687" s="8">
        <v>13</v>
      </c>
      <c r="AP1687" s="8">
        <v>17</v>
      </c>
      <c r="AQ1687" s="6">
        <f>ROUND((AO1687/(AO1687+AP1687)),2)</f>
        <v>0.43</v>
      </c>
      <c r="AR1687" s="168">
        <v>7.6499999999999999E-2</v>
      </c>
      <c r="AS1687" s="168">
        <v>0.34</v>
      </c>
      <c r="AT1687" s="168">
        <v>0.4</v>
      </c>
      <c r="AU1687" s="149">
        <v>0.45</v>
      </c>
      <c r="AV1687" s="8">
        <v>487</v>
      </c>
      <c r="AW1687" s="8">
        <v>3250</v>
      </c>
      <c r="AX1687" s="8">
        <v>5372</v>
      </c>
      <c r="AY1687" s="136">
        <v>6044</v>
      </c>
      <c r="AZ1687" s="151">
        <v>7.6499999999999999E-2</v>
      </c>
      <c r="BA1687" s="151">
        <v>0.1598</v>
      </c>
      <c r="BB1687" s="151">
        <v>0.21060000000000001</v>
      </c>
      <c r="BC1687" s="151">
        <v>0.21060000000000001</v>
      </c>
      <c r="BD1687" s="153">
        <v>0</v>
      </c>
      <c r="BE1687" s="153"/>
      <c r="BF1687" s="153"/>
      <c r="BG1687" s="8">
        <v>0</v>
      </c>
      <c r="BH1687" s="187">
        <v>7.25</v>
      </c>
      <c r="BI1687" s="187">
        <v>7.8</v>
      </c>
      <c r="BJ1687" s="8">
        <v>117962</v>
      </c>
      <c r="BK1687" s="8">
        <v>15318</v>
      </c>
      <c r="BL1687" s="8">
        <v>981</v>
      </c>
      <c r="BM1687" s="8">
        <v>101663</v>
      </c>
      <c r="BN1687" s="236">
        <v>1263900</v>
      </c>
      <c r="BO1687" s="8">
        <v>182500.75</v>
      </c>
      <c r="BP1687" s="8">
        <v>444446.52179999999</v>
      </c>
      <c r="BQ1687" s="8">
        <v>54015.070299999999</v>
      </c>
      <c r="BR1687" s="8">
        <v>646931.55940000003</v>
      </c>
      <c r="BS1687" s="8">
        <v>225135.04240000001</v>
      </c>
      <c r="BT1687" s="8">
        <v>21495.0501</v>
      </c>
      <c r="BU1687" s="8">
        <v>289276.75900000002</v>
      </c>
    </row>
    <row r="1688" spans="1:73">
      <c r="A1688" s="4" t="s">
        <v>73</v>
      </c>
      <c r="B1688" s="137">
        <v>4</v>
      </c>
      <c r="C1688" s="137">
        <v>2013</v>
      </c>
      <c r="D1688" s="192">
        <v>2957957</v>
      </c>
      <c r="E1688" s="141">
        <v>1212401</v>
      </c>
      <c r="F1688" s="141">
        <v>95982</v>
      </c>
      <c r="G1688" s="191">
        <v>7.3</v>
      </c>
      <c r="H1688" s="212">
        <v>37.031109999999998</v>
      </c>
      <c r="I1688" s="212">
        <v>23.23058</v>
      </c>
      <c r="J1688" s="212">
        <v>7.8857330000000001</v>
      </c>
      <c r="K1688" s="145">
        <v>124218</v>
      </c>
      <c r="L1688" s="8">
        <v>27</v>
      </c>
      <c r="M1688" s="197">
        <v>3.7</v>
      </c>
      <c r="N1688" s="140">
        <v>106466207</v>
      </c>
      <c r="O1688" s="145">
        <v>50731</v>
      </c>
      <c r="P1688" s="145">
        <v>15715</v>
      </c>
      <c r="Q1688" s="145">
        <v>6964</v>
      </c>
      <c r="R1688" s="145">
        <v>504620.9167</v>
      </c>
      <c r="S1688" s="145">
        <v>224453.8333</v>
      </c>
      <c r="T1688" s="145">
        <v>162</v>
      </c>
      <c r="U1688" s="145">
        <v>204</v>
      </c>
      <c r="V1688" s="145">
        <v>247</v>
      </c>
      <c r="W1688" s="145">
        <v>200</v>
      </c>
      <c r="X1688" s="145">
        <v>367</v>
      </c>
      <c r="Y1688" s="145">
        <v>526</v>
      </c>
      <c r="Z1688" s="145">
        <v>668</v>
      </c>
      <c r="AA1688" s="136">
        <f>ROUND((T1688+X1688)-MAX(0.3*(T1688-149-469),0),0)</f>
        <v>529</v>
      </c>
      <c r="AB1688" s="136">
        <f>ROUND((U1688+Y1688)-MAX(0.3*(U1688-149-469),0),0)</f>
        <v>730</v>
      </c>
      <c r="AC1688" s="136">
        <f>ROUND((V1688+Z1688)-MAX(0.3*(V1688-160-469),0),0)</f>
        <v>915</v>
      </c>
      <c r="AD1688" s="203">
        <v>2601.1666666666665</v>
      </c>
      <c r="AE1688" s="8">
        <v>710</v>
      </c>
      <c r="AF1688" s="8"/>
      <c r="AG1688" s="8"/>
      <c r="AH1688" s="8"/>
      <c r="AI1688" s="8">
        <v>504</v>
      </c>
      <c r="AJ1688" s="197">
        <v>17.100000000000001</v>
      </c>
      <c r="AK1688" s="8">
        <v>1</v>
      </c>
      <c r="AL1688" s="8">
        <v>49</v>
      </c>
      <c r="AM1688" s="8">
        <v>51</v>
      </c>
      <c r="AN1688" s="6">
        <f>ROUND((AL1688)/(AL1688+AM1688),2)</f>
        <v>0.49</v>
      </c>
      <c r="AO1688" s="8">
        <v>14</v>
      </c>
      <c r="AP1688" s="8">
        <v>21</v>
      </c>
      <c r="AQ1688" s="6">
        <f>ROUND((AO1688/(AO1688+AP1688)),2)</f>
        <v>0.4</v>
      </c>
      <c r="AR1688" s="168">
        <v>7.6499999999999999E-2</v>
      </c>
      <c r="AS1688" s="168">
        <v>0.34</v>
      </c>
      <c r="AT1688" s="168">
        <v>0.4</v>
      </c>
      <c r="AU1688" s="149">
        <v>0.45</v>
      </c>
      <c r="AV1688" s="8">
        <v>487</v>
      </c>
      <c r="AW1688" s="8">
        <v>3250</v>
      </c>
      <c r="AX1688" s="8">
        <v>5372</v>
      </c>
      <c r="AY1688" s="136">
        <v>6044</v>
      </c>
      <c r="AZ1688" s="151">
        <v>7.6499999999999999E-2</v>
      </c>
      <c r="BA1688" s="151">
        <v>0.1598</v>
      </c>
      <c r="BB1688" s="151">
        <v>0.21060000000000001</v>
      </c>
      <c r="BC1688" s="151">
        <v>0.21060000000000001</v>
      </c>
      <c r="BD1688" s="153">
        <v>0</v>
      </c>
      <c r="BE1688" s="153"/>
      <c r="BF1688" s="153"/>
      <c r="BG1688" s="8">
        <v>0</v>
      </c>
      <c r="BH1688" s="187">
        <v>7.25</v>
      </c>
      <c r="BI1688" s="187">
        <v>6.25</v>
      </c>
      <c r="BJ1688" s="8">
        <v>112922</v>
      </c>
      <c r="BK1688" s="8">
        <v>5837</v>
      </c>
      <c r="BL1688" s="8">
        <v>664</v>
      </c>
      <c r="BM1688" s="8">
        <v>106421</v>
      </c>
      <c r="BN1688" s="236">
        <v>548300</v>
      </c>
      <c r="BO1688" s="8">
        <v>89776.833299999998</v>
      </c>
      <c r="BP1688" s="8">
        <v>212915.58050000001</v>
      </c>
      <c r="BQ1688" s="8">
        <v>35876.722699999998</v>
      </c>
      <c r="BR1688" s="8">
        <v>332496.94349999999</v>
      </c>
      <c r="BS1688" s="8">
        <v>127885.2778</v>
      </c>
      <c r="BT1688" s="8">
        <v>16300.9959</v>
      </c>
      <c r="BU1688" s="8">
        <v>166376.48329999999</v>
      </c>
    </row>
    <row r="1689" spans="1:73">
      <c r="A1689" s="4" t="s">
        <v>74</v>
      </c>
      <c r="B1689" s="137">
        <v>5</v>
      </c>
      <c r="C1689" s="137">
        <v>2013</v>
      </c>
      <c r="D1689" s="192">
        <v>38414128</v>
      </c>
      <c r="E1689" s="141">
        <v>16958735</v>
      </c>
      <c r="F1689" s="141">
        <v>1665590</v>
      </c>
      <c r="G1689" s="191">
        <v>8.9</v>
      </c>
      <c r="H1689" s="212">
        <v>25.538900000000002</v>
      </c>
      <c r="I1689" s="212">
        <v>15.72165</v>
      </c>
      <c r="J1689" s="212">
        <v>5.0625249999999999</v>
      </c>
      <c r="K1689" s="145">
        <v>2202678</v>
      </c>
      <c r="L1689" s="8">
        <v>488</v>
      </c>
      <c r="M1689" s="197">
        <v>5.0999999999999996</v>
      </c>
      <c r="N1689" s="140">
        <v>1861956514</v>
      </c>
      <c r="O1689" s="145">
        <v>1990609</v>
      </c>
      <c r="P1689" s="145">
        <v>1355305</v>
      </c>
      <c r="Q1689" s="145">
        <v>563785</v>
      </c>
      <c r="R1689" s="145">
        <v>4159030.75</v>
      </c>
      <c r="S1689" s="145">
        <v>1905869</v>
      </c>
      <c r="T1689" s="145">
        <v>577</v>
      </c>
      <c r="U1689" s="145">
        <v>714</v>
      </c>
      <c r="V1689" s="145">
        <v>849</v>
      </c>
      <c r="W1689" s="145">
        <v>200</v>
      </c>
      <c r="X1689" s="145">
        <v>367</v>
      </c>
      <c r="Y1689" s="145">
        <v>526</v>
      </c>
      <c r="Z1689" s="145">
        <v>668</v>
      </c>
      <c r="AA1689" s="136">
        <f>ROUND((T1689+X1689)-MAX(0.3*(T1689-149-469),0),0)</f>
        <v>944</v>
      </c>
      <c r="AB1689" s="136">
        <f>ROUND((U1689+Y1689)-MAX(0.3*(U1689-149-469),0),0)</f>
        <v>1211</v>
      </c>
      <c r="AC1689" s="136">
        <f>ROUND((V1689+Z1689)-MAX(0.3*(V1689-160-469),0),0)</f>
        <v>1451</v>
      </c>
      <c r="AD1689" s="203">
        <v>262132.58333333334</v>
      </c>
      <c r="AE1689" s="8">
        <v>710</v>
      </c>
      <c r="AF1689" s="8"/>
      <c r="AG1689" s="8"/>
      <c r="AH1689" s="8"/>
      <c r="AI1689" s="8">
        <v>5675</v>
      </c>
      <c r="AJ1689" s="197">
        <v>14.9</v>
      </c>
      <c r="AK1689" s="8">
        <v>1</v>
      </c>
      <c r="AL1689" s="8">
        <v>55</v>
      </c>
      <c r="AM1689" s="8">
        <v>25</v>
      </c>
      <c r="AN1689" s="6">
        <f>ROUND((AL1689)/(AL1689+AM1689),2)</f>
        <v>0.69</v>
      </c>
      <c r="AO1689" s="8">
        <v>26</v>
      </c>
      <c r="AP1689" s="8">
        <v>11</v>
      </c>
      <c r="AQ1689" s="6">
        <f>ROUND((AO1689/(AO1689+AP1689)),2)</f>
        <v>0.7</v>
      </c>
      <c r="AR1689" s="168">
        <v>7.6499999999999999E-2</v>
      </c>
      <c r="AS1689" s="168">
        <v>0.34</v>
      </c>
      <c r="AT1689" s="168">
        <v>0.4</v>
      </c>
      <c r="AU1689" s="149">
        <v>0.45</v>
      </c>
      <c r="AV1689" s="8">
        <v>487</v>
      </c>
      <c r="AW1689" s="8">
        <v>3250</v>
      </c>
      <c r="AX1689" s="8">
        <v>5372</v>
      </c>
      <c r="AY1689" s="136">
        <v>6044</v>
      </c>
      <c r="AZ1689" s="151">
        <v>7.6499999999999999E-2</v>
      </c>
      <c r="BA1689" s="151">
        <v>0.1598</v>
      </c>
      <c r="BB1689" s="151">
        <v>0.21060000000000001</v>
      </c>
      <c r="BC1689" s="151">
        <v>0.21060000000000001</v>
      </c>
      <c r="BD1689" s="153">
        <v>0</v>
      </c>
      <c r="BE1689" s="153"/>
      <c r="BF1689" s="153"/>
      <c r="BG1689" s="8">
        <v>0</v>
      </c>
      <c r="BH1689" s="187">
        <v>7.25</v>
      </c>
      <c r="BI1689" s="187">
        <v>8</v>
      </c>
      <c r="BJ1689" s="8">
        <v>1305574</v>
      </c>
      <c r="BK1689" s="8">
        <v>359036</v>
      </c>
      <c r="BL1689" s="8">
        <v>18980</v>
      </c>
      <c r="BM1689" s="8">
        <v>927558</v>
      </c>
      <c r="BN1689" s="236">
        <v>7967700</v>
      </c>
      <c r="BO1689" s="8">
        <v>1431881.4166999999</v>
      </c>
      <c r="BP1689" s="8">
        <v>2316910.3580999998</v>
      </c>
      <c r="BQ1689" s="8">
        <v>371935.22460000002</v>
      </c>
      <c r="BR1689" s="8">
        <v>3285778.8565000002</v>
      </c>
      <c r="BS1689" s="8">
        <v>1191511.1605</v>
      </c>
      <c r="BT1689" s="8">
        <v>151923.7268</v>
      </c>
      <c r="BU1689" s="8">
        <v>1509725.878</v>
      </c>
    </row>
    <row r="1690" spans="1:73">
      <c r="A1690" s="4" t="s">
        <v>75</v>
      </c>
      <c r="B1690" s="137">
        <v>6</v>
      </c>
      <c r="C1690" s="137">
        <v>2013</v>
      </c>
      <c r="D1690" s="192">
        <v>5271132</v>
      </c>
      <c r="E1690" s="141">
        <v>2585964</v>
      </c>
      <c r="F1690" s="141">
        <v>189706</v>
      </c>
      <c r="G1690" s="191">
        <v>6.8</v>
      </c>
      <c r="H1690" s="212">
        <v>22.933219999999999</v>
      </c>
      <c r="I1690" s="212">
        <v>13.68426</v>
      </c>
      <c r="J1690" s="212">
        <v>4.3826999999999998</v>
      </c>
      <c r="K1690" s="145">
        <v>294443</v>
      </c>
      <c r="L1690" s="8">
        <v>62</v>
      </c>
      <c r="M1690" s="197">
        <v>4.8</v>
      </c>
      <c r="N1690" s="140">
        <v>246648165</v>
      </c>
      <c r="O1690" s="145">
        <v>431805</v>
      </c>
      <c r="P1690" s="145">
        <v>39502</v>
      </c>
      <c r="Q1690" s="145">
        <v>15124</v>
      </c>
      <c r="R1690" s="145">
        <v>507933.9167</v>
      </c>
      <c r="S1690" s="145">
        <v>231487.6667</v>
      </c>
      <c r="T1690" s="145">
        <v>364</v>
      </c>
      <c r="U1690" s="145">
        <v>462</v>
      </c>
      <c r="V1690" s="145">
        <v>561</v>
      </c>
      <c r="W1690" s="145">
        <v>200</v>
      </c>
      <c r="X1690" s="145">
        <v>367</v>
      </c>
      <c r="Y1690" s="145">
        <v>526</v>
      </c>
      <c r="Z1690" s="145">
        <v>668</v>
      </c>
      <c r="AA1690" s="136">
        <f>ROUND((T1690+X1690)-MAX(0.3*(T1690-149-469),0),0)</f>
        <v>731</v>
      </c>
      <c r="AB1690" s="136">
        <f>ROUND((U1690+Y1690)-MAX(0.3*(U1690-149-469),0),0)</f>
        <v>988</v>
      </c>
      <c r="AC1690" s="136">
        <f>ROUND((V1690+Z1690)-MAX(0.3*(V1690-160-469),0),0)</f>
        <v>1229</v>
      </c>
      <c r="AD1690" s="203">
        <v>4862.833333333333</v>
      </c>
      <c r="AE1690" s="8">
        <v>710</v>
      </c>
      <c r="AF1690" s="8"/>
      <c r="AG1690" s="8"/>
      <c r="AH1690" s="8"/>
      <c r="AI1690" s="8">
        <v>560</v>
      </c>
      <c r="AJ1690" s="197">
        <v>10.6</v>
      </c>
      <c r="AK1690" s="8">
        <v>1</v>
      </c>
      <c r="AL1690" s="8">
        <v>37</v>
      </c>
      <c r="AM1690" s="8">
        <v>28</v>
      </c>
      <c r="AN1690" s="6">
        <f>ROUND((AL1690)/(AL1690+AM1690),2)</f>
        <v>0.56999999999999995</v>
      </c>
      <c r="AO1690" s="8">
        <v>20</v>
      </c>
      <c r="AP1690" s="8">
        <v>15</v>
      </c>
      <c r="AQ1690" s="6">
        <f>ROUND((AO1690/(AO1690+AP1690)),2)</f>
        <v>0.56999999999999995</v>
      </c>
      <c r="AR1690" s="168">
        <v>7.6499999999999999E-2</v>
      </c>
      <c r="AS1690" s="168">
        <v>0.34</v>
      </c>
      <c r="AT1690" s="168">
        <v>0.4</v>
      </c>
      <c r="AU1690" s="149">
        <v>0.45</v>
      </c>
      <c r="AV1690" s="8">
        <v>487</v>
      </c>
      <c r="AW1690" s="8">
        <v>3250</v>
      </c>
      <c r="AX1690" s="8">
        <v>5372</v>
      </c>
      <c r="AY1690" s="136">
        <v>6044</v>
      </c>
      <c r="AZ1690" s="151">
        <v>7.6499999999999999E-2</v>
      </c>
      <c r="BA1690" s="151">
        <v>0.1598</v>
      </c>
      <c r="BB1690" s="151">
        <v>0.21060000000000001</v>
      </c>
      <c r="BC1690" s="151">
        <v>0.21060000000000001</v>
      </c>
      <c r="BD1690" s="153">
        <v>0</v>
      </c>
      <c r="BE1690" s="153"/>
      <c r="BF1690" s="153"/>
      <c r="BG1690" s="8">
        <v>0</v>
      </c>
      <c r="BH1690" s="187">
        <v>7.25</v>
      </c>
      <c r="BI1690" s="187">
        <v>7.78</v>
      </c>
      <c r="BJ1690" s="8">
        <v>72005</v>
      </c>
      <c r="BK1690" s="8">
        <v>9036</v>
      </c>
      <c r="BL1690" s="8">
        <v>501</v>
      </c>
      <c r="BM1690" s="8">
        <v>62468</v>
      </c>
      <c r="BN1690" s="236">
        <v>729100</v>
      </c>
      <c r="BO1690" s="8">
        <v>96873.583299999998</v>
      </c>
      <c r="BP1690" s="8">
        <v>209937.49059999999</v>
      </c>
      <c r="BQ1690" s="8">
        <v>37498.673199999997</v>
      </c>
      <c r="BR1690" s="8">
        <v>375023.25300000003</v>
      </c>
      <c r="BS1690" s="8">
        <v>109224.5367</v>
      </c>
      <c r="BT1690" s="8">
        <v>17058.722399999999</v>
      </c>
      <c r="BU1690" s="8">
        <v>155730.193</v>
      </c>
    </row>
    <row r="1691" spans="1:73">
      <c r="A1691" s="4" t="s">
        <v>76</v>
      </c>
      <c r="B1691" s="137">
        <v>7</v>
      </c>
      <c r="C1691" s="137">
        <v>2013</v>
      </c>
      <c r="D1691" s="192">
        <v>3597168</v>
      </c>
      <c r="E1691" s="141">
        <v>1723929</v>
      </c>
      <c r="F1691" s="141">
        <v>144893</v>
      </c>
      <c r="G1691" s="191">
        <v>7.8</v>
      </c>
      <c r="H1691" s="212">
        <v>20.93243</v>
      </c>
      <c r="I1691" s="212">
        <v>13.625209999999999</v>
      </c>
      <c r="J1691" s="212">
        <v>4.2185480000000002</v>
      </c>
      <c r="K1691" s="145">
        <v>249251</v>
      </c>
      <c r="L1691" s="8">
        <v>14</v>
      </c>
      <c r="M1691" s="197">
        <v>1.7</v>
      </c>
      <c r="N1691" s="140">
        <v>230614799</v>
      </c>
      <c r="O1691" s="145">
        <v>66943</v>
      </c>
      <c r="P1691" s="145">
        <v>29180</v>
      </c>
      <c r="Q1691" s="145">
        <v>14824</v>
      </c>
      <c r="R1691" s="145">
        <v>425319.5</v>
      </c>
      <c r="S1691" s="145">
        <v>233171.4167</v>
      </c>
      <c r="T1691" s="145">
        <v>470</v>
      </c>
      <c r="U1691" s="145">
        <v>576</v>
      </c>
      <c r="V1691" s="145">
        <v>677</v>
      </c>
      <c r="W1691" s="145">
        <v>200</v>
      </c>
      <c r="X1691" s="145">
        <v>367</v>
      </c>
      <c r="Y1691" s="145">
        <v>526</v>
      </c>
      <c r="Z1691" s="145">
        <v>668</v>
      </c>
      <c r="AA1691" s="136">
        <f>ROUND((T1691+X1691)-MAX(0.3*(T1691-149-469),0),0)</f>
        <v>837</v>
      </c>
      <c r="AB1691" s="136">
        <f>ROUND((U1691+Y1691)-MAX(0.3*(U1691-149-469),0),0)</f>
        <v>1102</v>
      </c>
      <c r="AC1691" s="136">
        <f>ROUND((V1691+Z1691)-MAX(0.3*(V1691-160-469),0),0)</f>
        <v>1331</v>
      </c>
      <c r="AD1691" s="203">
        <v>6231.833333333333</v>
      </c>
      <c r="AE1691" s="8">
        <v>710</v>
      </c>
      <c r="AF1691" s="8"/>
      <c r="AG1691" s="8"/>
      <c r="AH1691" s="8"/>
      <c r="AI1691" s="8">
        <v>400</v>
      </c>
      <c r="AJ1691" s="197">
        <v>11.3</v>
      </c>
      <c r="AK1691" s="8">
        <v>1</v>
      </c>
      <c r="AL1691" s="8">
        <v>99</v>
      </c>
      <c r="AM1691" s="8">
        <v>52</v>
      </c>
      <c r="AN1691" s="6">
        <f>ROUND((AL1691)/(AL1691+AM1691),2)</f>
        <v>0.66</v>
      </c>
      <c r="AO1691" s="8">
        <v>22</v>
      </c>
      <c r="AP1691" s="8">
        <v>14</v>
      </c>
      <c r="AQ1691" s="6">
        <f>ROUND((AO1691/(AO1691+AP1691)),2)</f>
        <v>0.61</v>
      </c>
      <c r="AR1691" s="168">
        <v>7.6499999999999999E-2</v>
      </c>
      <c r="AS1691" s="168">
        <v>0.34</v>
      </c>
      <c r="AT1691" s="168">
        <v>0.4</v>
      </c>
      <c r="AU1691" s="149">
        <v>0.45</v>
      </c>
      <c r="AV1691" s="8">
        <v>487</v>
      </c>
      <c r="AW1691" s="8">
        <v>3250</v>
      </c>
      <c r="AX1691" s="8">
        <v>5372</v>
      </c>
      <c r="AY1691" s="136">
        <v>6044</v>
      </c>
      <c r="AZ1691" s="151">
        <v>7.6499999999999999E-2</v>
      </c>
      <c r="BA1691" s="151">
        <v>0.1598</v>
      </c>
      <c r="BB1691" s="151">
        <v>0.21060000000000001</v>
      </c>
      <c r="BC1691" s="151">
        <v>0.21060000000000001</v>
      </c>
      <c r="BD1691" s="153">
        <v>0.3</v>
      </c>
      <c r="BE1691" s="153"/>
      <c r="BF1691" s="153"/>
      <c r="BG1691" s="8">
        <v>1</v>
      </c>
      <c r="BH1691" s="187">
        <v>7.25</v>
      </c>
      <c r="BI1691" s="187">
        <v>8.25</v>
      </c>
      <c r="BJ1691" s="8">
        <v>62476</v>
      </c>
      <c r="BK1691" s="8">
        <v>6645</v>
      </c>
      <c r="BL1691" s="8">
        <v>426</v>
      </c>
      <c r="BM1691" s="8">
        <v>55405</v>
      </c>
      <c r="BN1691" s="236">
        <v>613600</v>
      </c>
      <c r="BO1691" s="8">
        <v>54248.166700000002</v>
      </c>
      <c r="BP1691" s="8">
        <v>134358.37179999999</v>
      </c>
      <c r="BQ1691" s="8">
        <v>22127.311699999998</v>
      </c>
      <c r="BR1691" s="8">
        <v>280253.3861</v>
      </c>
      <c r="BS1691" s="8">
        <v>66569.526199999993</v>
      </c>
      <c r="BT1691" s="8">
        <v>6620.2493000000004</v>
      </c>
      <c r="BU1691" s="8">
        <v>87970.873800000001</v>
      </c>
    </row>
    <row r="1692" spans="1:73">
      <c r="A1692" s="4" t="s">
        <v>77</v>
      </c>
      <c r="B1692" s="137">
        <v>8</v>
      </c>
      <c r="C1692" s="137">
        <v>2013</v>
      </c>
      <c r="D1692" s="192">
        <v>925353</v>
      </c>
      <c r="E1692" s="141">
        <v>412750</v>
      </c>
      <c r="F1692" s="141">
        <v>29745</v>
      </c>
      <c r="G1692" s="191">
        <v>6.7</v>
      </c>
      <c r="H1692" s="212">
        <v>21.12294</v>
      </c>
      <c r="I1692" s="212">
        <v>15.226749999999999</v>
      </c>
      <c r="J1692" s="212">
        <v>4.7117750000000003</v>
      </c>
      <c r="K1692" s="145">
        <v>62703</v>
      </c>
      <c r="L1692" s="8">
        <v>5</v>
      </c>
      <c r="M1692" s="197">
        <v>2.6</v>
      </c>
      <c r="N1692" s="140">
        <v>40565882</v>
      </c>
      <c r="O1692" s="145">
        <v>19589</v>
      </c>
      <c r="P1692" s="145">
        <v>14072</v>
      </c>
      <c r="Q1692" s="145">
        <v>4992</v>
      </c>
      <c r="R1692" s="145">
        <v>153137.25</v>
      </c>
      <c r="S1692" s="145">
        <v>72243.583299999998</v>
      </c>
      <c r="T1692" s="145">
        <v>270</v>
      </c>
      <c r="U1692" s="145">
        <v>338</v>
      </c>
      <c r="V1692" s="145">
        <v>407</v>
      </c>
      <c r="W1692" s="145">
        <v>200</v>
      </c>
      <c r="X1692" s="145">
        <v>367</v>
      </c>
      <c r="Y1692" s="145">
        <v>526</v>
      </c>
      <c r="Z1692" s="145">
        <v>668</v>
      </c>
      <c r="AA1692" s="136">
        <f>ROUND((T1692+X1692)-MAX(0.3*(T1692-149-469),0),0)</f>
        <v>637</v>
      </c>
      <c r="AB1692" s="136">
        <f>ROUND((U1692+Y1692)-MAX(0.3*(U1692-149-469),0),0)</f>
        <v>864</v>
      </c>
      <c r="AC1692" s="136">
        <f>ROUND((V1692+Z1692)-MAX(0.3*(V1692-160-469),0),0)</f>
        <v>1075</v>
      </c>
      <c r="AD1692" s="203">
        <v>3148.3333333333335</v>
      </c>
      <c r="AE1692" s="8">
        <v>710</v>
      </c>
      <c r="AF1692" s="8"/>
      <c r="AG1692" s="8"/>
      <c r="AH1692" s="8"/>
      <c r="AI1692" s="8">
        <v>127</v>
      </c>
      <c r="AJ1692" s="197">
        <v>14</v>
      </c>
      <c r="AK1692" s="8">
        <v>1</v>
      </c>
      <c r="AL1692" s="8">
        <v>27</v>
      </c>
      <c r="AM1692" s="8">
        <v>14</v>
      </c>
      <c r="AN1692" s="6">
        <f>ROUND((AL1692)/(AL1692+AM1692),2)</f>
        <v>0.66</v>
      </c>
      <c r="AO1692" s="8">
        <v>13</v>
      </c>
      <c r="AP1692" s="8">
        <v>8</v>
      </c>
      <c r="AQ1692" s="6">
        <f>ROUND((AO1692/(AO1692+AP1692)),2)</f>
        <v>0.62</v>
      </c>
      <c r="AR1692" s="168">
        <v>7.6499999999999999E-2</v>
      </c>
      <c r="AS1692" s="168">
        <v>0.34</v>
      </c>
      <c r="AT1692" s="168">
        <v>0.4</v>
      </c>
      <c r="AU1692" s="149">
        <v>0.45</v>
      </c>
      <c r="AV1692" s="8">
        <v>487</v>
      </c>
      <c r="AW1692" s="8">
        <v>3250</v>
      </c>
      <c r="AX1692" s="8">
        <v>5372</v>
      </c>
      <c r="AY1692" s="136">
        <v>6044</v>
      </c>
      <c r="AZ1692" s="151">
        <v>7.6499999999999999E-2</v>
      </c>
      <c r="BA1692" s="151">
        <v>0.1598</v>
      </c>
      <c r="BB1692" s="151">
        <v>0.21060000000000001</v>
      </c>
      <c r="BC1692" s="151">
        <v>0.21060000000000001</v>
      </c>
      <c r="BD1692" s="153">
        <v>0.2</v>
      </c>
      <c r="BE1692" s="153"/>
      <c r="BF1692" s="153"/>
      <c r="BG1692" s="8">
        <v>0</v>
      </c>
      <c r="BH1692" s="187">
        <v>7.25</v>
      </c>
      <c r="BI1692" s="187">
        <v>7.25</v>
      </c>
      <c r="BJ1692" s="8">
        <v>16630</v>
      </c>
      <c r="BK1692" s="8">
        <v>1213</v>
      </c>
      <c r="BL1692" s="8">
        <v>99</v>
      </c>
      <c r="BM1692" s="8">
        <v>15318</v>
      </c>
      <c r="BN1692" s="236">
        <v>211000</v>
      </c>
      <c r="BO1692" s="8">
        <v>20796.916700000002</v>
      </c>
      <c r="BP1692" s="8">
        <v>54516.797700000003</v>
      </c>
      <c r="BQ1692" s="8">
        <v>4946.2537000000002</v>
      </c>
      <c r="BR1692" s="8">
        <v>94570.777900000001</v>
      </c>
      <c r="BS1692" s="8">
        <v>29287.042399999998</v>
      </c>
      <c r="BT1692" s="8">
        <v>1910.7816</v>
      </c>
      <c r="BU1692" s="8">
        <v>39521.994500000001</v>
      </c>
    </row>
    <row r="1693" spans="1:73">
      <c r="A1693" s="4" t="s">
        <v>78</v>
      </c>
      <c r="B1693" s="137">
        <v>9</v>
      </c>
      <c r="C1693" s="137">
        <v>2013</v>
      </c>
      <c r="D1693" s="192">
        <v>649540</v>
      </c>
      <c r="E1693" s="141">
        <v>341774</v>
      </c>
      <c r="F1693" s="141">
        <v>31785</v>
      </c>
      <c r="G1693" s="191">
        <v>8.5</v>
      </c>
      <c r="H1693" s="212">
        <v>23.321909999999999</v>
      </c>
      <c r="I1693" s="212">
        <v>15.945209999999999</v>
      </c>
      <c r="J1693" s="212">
        <v>4.3261010000000004</v>
      </c>
      <c r="K1693" s="145">
        <v>113362</v>
      </c>
      <c r="L1693" s="8">
        <v>1</v>
      </c>
      <c r="M1693" s="197">
        <v>1.2</v>
      </c>
      <c r="N1693" s="140">
        <v>43195599</v>
      </c>
      <c r="O1693" s="145">
        <v>26058</v>
      </c>
      <c r="P1693" s="145">
        <v>17446</v>
      </c>
      <c r="Q1693" s="145">
        <v>6659</v>
      </c>
      <c r="R1693" s="145">
        <v>144888.9167</v>
      </c>
      <c r="S1693" s="145">
        <v>81903.916700000002</v>
      </c>
      <c r="T1693" s="145">
        <v>336</v>
      </c>
      <c r="U1693" s="145">
        <v>428</v>
      </c>
      <c r="V1693" s="145">
        <v>523</v>
      </c>
      <c r="W1693" s="145">
        <v>200</v>
      </c>
      <c r="X1693" s="145">
        <v>367</v>
      </c>
      <c r="Y1693" s="145">
        <v>526</v>
      </c>
      <c r="Z1693" s="145">
        <v>668</v>
      </c>
      <c r="AA1693" s="136">
        <f>ROUND((T1693+X1693)-MAX(0.3*(T1693-149-469),0),0)</f>
        <v>703</v>
      </c>
      <c r="AB1693" s="136">
        <f>ROUND((U1693+Y1693)-MAX(0.3*(U1693-149-469),0),0)</f>
        <v>954</v>
      </c>
      <c r="AC1693" s="136">
        <f>ROUND((V1693+Z1693)-MAX(0.3*(V1693-160-469),0),0)</f>
        <v>1191</v>
      </c>
      <c r="AD1693" s="203">
        <v>2300.9166666666665</v>
      </c>
      <c r="AE1693" s="8">
        <v>710</v>
      </c>
      <c r="AF1693" s="8"/>
      <c r="AG1693" s="8"/>
      <c r="AH1693" s="8"/>
      <c r="AI1693" s="8">
        <v>139</v>
      </c>
      <c r="AJ1693" s="197">
        <v>21.3</v>
      </c>
      <c r="AK1693" s="8"/>
      <c r="AL1693" s="8"/>
      <c r="AM1693" s="8"/>
      <c r="AN1693" s="6"/>
      <c r="AO1693" s="8"/>
      <c r="AP1693" s="8"/>
      <c r="AQ1693" s="6"/>
      <c r="AR1693" s="168">
        <v>7.6499999999999999E-2</v>
      </c>
      <c r="AS1693" s="168">
        <v>0.34</v>
      </c>
      <c r="AT1693" s="168">
        <v>0.4</v>
      </c>
      <c r="AU1693" s="149">
        <v>0.45</v>
      </c>
      <c r="AV1693" s="8">
        <v>487</v>
      </c>
      <c r="AW1693" s="8">
        <v>3250</v>
      </c>
      <c r="AX1693" s="8">
        <v>5372</v>
      </c>
      <c r="AY1693" s="136">
        <v>6044</v>
      </c>
      <c r="AZ1693" s="151">
        <v>7.6499999999999999E-2</v>
      </c>
      <c r="BA1693" s="151">
        <v>0.1598</v>
      </c>
      <c r="BB1693" s="151">
        <v>0.21060000000000001</v>
      </c>
      <c r="BC1693" s="151">
        <v>0.21060000000000001</v>
      </c>
      <c r="BD1693" s="153">
        <v>0.4</v>
      </c>
      <c r="BE1693" s="153"/>
      <c r="BF1693" s="153"/>
      <c r="BG1693" s="8">
        <v>1</v>
      </c>
      <c r="BH1693" s="187">
        <v>7.25</v>
      </c>
      <c r="BI1693" s="187">
        <v>8.25</v>
      </c>
      <c r="BJ1693" s="8">
        <v>26959</v>
      </c>
      <c r="BK1693" s="8">
        <v>1945</v>
      </c>
      <c r="BL1693" s="8">
        <v>132</v>
      </c>
      <c r="BM1693" s="8">
        <v>24882</v>
      </c>
      <c r="BN1693" s="236">
        <v>203700</v>
      </c>
      <c r="BO1693" s="8">
        <v>15674.25</v>
      </c>
      <c r="BP1693" s="8">
        <v>42939.783900000002</v>
      </c>
      <c r="BQ1693" s="8">
        <v>1857.5320999999999</v>
      </c>
      <c r="BR1693" s="8">
        <v>50501.6181</v>
      </c>
      <c r="BS1693" s="8">
        <v>30327.068800000001</v>
      </c>
      <c r="BT1693" s="8">
        <v>1121.6476</v>
      </c>
      <c r="BU1693" s="8">
        <v>35037.516499999998</v>
      </c>
    </row>
    <row r="1694" spans="1:73">
      <c r="A1694" s="4" t="s">
        <v>80</v>
      </c>
      <c r="B1694" s="137">
        <v>10</v>
      </c>
      <c r="C1694" s="137">
        <v>2013</v>
      </c>
      <c r="D1694" s="192">
        <v>19594467</v>
      </c>
      <c r="E1694" s="141">
        <v>8762921</v>
      </c>
      <c r="F1694" s="141">
        <v>683672</v>
      </c>
      <c r="G1694" s="191">
        <v>7.2</v>
      </c>
      <c r="H1694" s="212">
        <v>24.339009999999998</v>
      </c>
      <c r="I1694" s="212">
        <v>15.37839</v>
      </c>
      <c r="J1694" s="212">
        <v>6.4866390000000003</v>
      </c>
      <c r="K1694" s="145">
        <v>800492</v>
      </c>
      <c r="L1694" s="8">
        <v>309</v>
      </c>
      <c r="M1694" s="197">
        <v>7.4</v>
      </c>
      <c r="N1694" s="140">
        <v>798885890</v>
      </c>
      <c r="O1694" s="145">
        <v>420718</v>
      </c>
      <c r="P1694" s="145">
        <v>94587</v>
      </c>
      <c r="Q1694" s="145">
        <v>53632</v>
      </c>
      <c r="R1694" s="145">
        <v>3556472.9166999999</v>
      </c>
      <c r="S1694" s="145">
        <v>1943901.5833000001</v>
      </c>
      <c r="T1694" s="145">
        <v>241</v>
      </c>
      <c r="U1694" s="145">
        <v>303</v>
      </c>
      <c r="V1694" s="145">
        <v>364</v>
      </c>
      <c r="W1694" s="145">
        <v>200</v>
      </c>
      <c r="X1694" s="145">
        <v>367</v>
      </c>
      <c r="Y1694" s="145">
        <v>526</v>
      </c>
      <c r="Z1694" s="145">
        <v>668</v>
      </c>
      <c r="AA1694" s="136">
        <f>ROUND((T1694+X1694)-MAX(0.3*(T1694-149-469),0),0)</f>
        <v>608</v>
      </c>
      <c r="AB1694" s="136">
        <f>ROUND((U1694+Y1694)-MAX(0.3*(U1694-149-469),0),0)</f>
        <v>829</v>
      </c>
      <c r="AC1694" s="136">
        <f>ROUND((V1694+Z1694)-MAX(0.3*(V1694-160-469),0),0)</f>
        <v>1032</v>
      </c>
      <c r="AD1694" s="203">
        <v>39876.833333333336</v>
      </c>
      <c r="AE1694" s="8">
        <v>710</v>
      </c>
      <c r="AF1694" s="8"/>
      <c r="AG1694" s="8"/>
      <c r="AH1694" s="8"/>
      <c r="AI1694" s="8">
        <v>2888</v>
      </c>
      <c r="AJ1694" s="197">
        <v>14.9</v>
      </c>
      <c r="AK1694" s="8">
        <v>0</v>
      </c>
      <c r="AL1694" s="8">
        <v>44</v>
      </c>
      <c r="AM1694" s="8">
        <v>76</v>
      </c>
      <c r="AN1694" s="6">
        <f>ROUND((AL1694)/(AL1694+AM1694),2)</f>
        <v>0.37</v>
      </c>
      <c r="AO1694" s="8">
        <v>14</v>
      </c>
      <c r="AP1694" s="8">
        <v>26</v>
      </c>
      <c r="AQ1694" s="6">
        <f>ROUND((AO1694/(AO1694+AP1694)),2)</f>
        <v>0.35</v>
      </c>
      <c r="AR1694" s="168">
        <v>7.6499999999999999E-2</v>
      </c>
      <c r="AS1694" s="168">
        <v>0.34</v>
      </c>
      <c r="AT1694" s="168">
        <v>0.4</v>
      </c>
      <c r="AU1694" s="149">
        <v>0.45</v>
      </c>
      <c r="AV1694" s="8">
        <v>487</v>
      </c>
      <c r="AW1694" s="8">
        <v>3250</v>
      </c>
      <c r="AX1694" s="8">
        <v>5372</v>
      </c>
      <c r="AY1694" s="136">
        <v>6044</v>
      </c>
      <c r="AZ1694" s="151">
        <v>7.6499999999999999E-2</v>
      </c>
      <c r="BA1694" s="151">
        <v>0.1598</v>
      </c>
      <c r="BB1694" s="151">
        <v>0.21060000000000001</v>
      </c>
      <c r="BC1694" s="151">
        <v>0.21060000000000001</v>
      </c>
      <c r="BD1694" s="153">
        <v>0</v>
      </c>
      <c r="BE1694" s="153"/>
      <c r="BF1694" s="153"/>
      <c r="BG1694" s="8">
        <v>0</v>
      </c>
      <c r="BH1694" s="187">
        <v>7.25</v>
      </c>
      <c r="BI1694" s="187">
        <v>7.79</v>
      </c>
      <c r="BJ1694" s="8">
        <v>547595</v>
      </c>
      <c r="BK1694" s="8">
        <v>122588</v>
      </c>
      <c r="BL1694" s="8">
        <v>2877</v>
      </c>
      <c r="BM1694" s="8">
        <v>422130</v>
      </c>
      <c r="BN1694" s="236">
        <v>3290000</v>
      </c>
      <c r="BO1694" s="8">
        <v>483564.6667</v>
      </c>
      <c r="BP1694" s="8">
        <v>1183194.7271</v>
      </c>
      <c r="BQ1694" s="8">
        <v>136454.75949999999</v>
      </c>
      <c r="BR1694" s="8">
        <v>1638775.1407999999</v>
      </c>
      <c r="BS1694" s="8">
        <v>584803.38340000005</v>
      </c>
      <c r="BT1694" s="8">
        <v>54052.8531</v>
      </c>
      <c r="BU1694" s="8">
        <v>750969.43550000002</v>
      </c>
    </row>
    <row r="1695" spans="1:73">
      <c r="A1695" s="4" t="s">
        <v>81</v>
      </c>
      <c r="B1695" s="137">
        <v>11</v>
      </c>
      <c r="C1695" s="137">
        <v>2013</v>
      </c>
      <c r="D1695" s="192">
        <v>9991562</v>
      </c>
      <c r="E1695" s="141">
        <v>4367147</v>
      </c>
      <c r="F1695" s="141">
        <v>391220</v>
      </c>
      <c r="G1695" s="191">
        <v>8.1999999999999993</v>
      </c>
      <c r="H1695" s="212">
        <v>31.298159999999999</v>
      </c>
      <c r="I1695" s="212">
        <v>18.041060000000002</v>
      </c>
      <c r="J1695" s="212">
        <v>4.6246869999999998</v>
      </c>
      <c r="K1695" s="145">
        <v>454532</v>
      </c>
      <c r="L1695" s="8">
        <v>179</v>
      </c>
      <c r="M1695" s="197">
        <v>6.9</v>
      </c>
      <c r="N1695" s="140">
        <v>371155912</v>
      </c>
      <c r="O1695" s="145">
        <v>159749</v>
      </c>
      <c r="P1695" s="145">
        <v>35038</v>
      </c>
      <c r="Q1695" s="145">
        <v>17836</v>
      </c>
      <c r="R1695" s="145">
        <v>1948188.5833000001</v>
      </c>
      <c r="S1695" s="145">
        <v>907896.33330000006</v>
      </c>
      <c r="T1695" s="145">
        <v>235</v>
      </c>
      <c r="U1695" s="145">
        <v>280</v>
      </c>
      <c r="V1695" s="145">
        <v>330</v>
      </c>
      <c r="W1695" s="145">
        <v>200</v>
      </c>
      <c r="X1695" s="145">
        <v>367</v>
      </c>
      <c r="Y1695" s="145">
        <v>526</v>
      </c>
      <c r="Z1695" s="145">
        <v>668</v>
      </c>
      <c r="AA1695" s="136">
        <f>ROUND((T1695+X1695)-MAX(0.3*(T1695-149-469),0),0)</f>
        <v>602</v>
      </c>
      <c r="AB1695" s="136">
        <f>ROUND((U1695+Y1695)-MAX(0.3*(U1695-149-469),0),0)</f>
        <v>806</v>
      </c>
      <c r="AC1695" s="136">
        <f>ROUND((V1695+Z1695)-MAX(0.3*(V1695-160-469),0),0)</f>
        <v>998</v>
      </c>
      <c r="AD1695" s="203">
        <v>13554.25</v>
      </c>
      <c r="AE1695" s="8">
        <v>710</v>
      </c>
      <c r="AF1695" s="8"/>
      <c r="AG1695" s="8"/>
      <c r="AH1695" s="8"/>
      <c r="AI1695" s="8">
        <v>1592</v>
      </c>
      <c r="AJ1695" s="197">
        <v>16.3</v>
      </c>
      <c r="AK1695" s="8">
        <v>0</v>
      </c>
      <c r="AL1695" s="8">
        <v>60</v>
      </c>
      <c r="AM1695" s="8">
        <v>119</v>
      </c>
      <c r="AN1695" s="6">
        <f>ROUND((AL1695)/(AL1695+AM1695),2)</f>
        <v>0.34</v>
      </c>
      <c r="AO1695" s="8">
        <v>18</v>
      </c>
      <c r="AP1695" s="8">
        <v>38</v>
      </c>
      <c r="AQ1695" s="6">
        <f>ROUND((AO1695/(AO1695+AP1695)),2)</f>
        <v>0.32</v>
      </c>
      <c r="AR1695" s="168">
        <v>7.6499999999999999E-2</v>
      </c>
      <c r="AS1695" s="168">
        <v>0.34</v>
      </c>
      <c r="AT1695" s="168">
        <v>0.4</v>
      </c>
      <c r="AU1695" s="149">
        <v>0.45</v>
      </c>
      <c r="AV1695" s="8">
        <v>487</v>
      </c>
      <c r="AW1695" s="8">
        <v>3250</v>
      </c>
      <c r="AX1695" s="8">
        <v>5372</v>
      </c>
      <c r="AY1695" s="136">
        <v>6044</v>
      </c>
      <c r="AZ1695" s="151">
        <v>7.6499999999999999E-2</v>
      </c>
      <c r="BA1695" s="151">
        <v>0.1598</v>
      </c>
      <c r="BB1695" s="151">
        <v>0.21060000000000001</v>
      </c>
      <c r="BC1695" s="151">
        <v>0.21060000000000001</v>
      </c>
      <c r="BD1695" s="153">
        <v>0</v>
      </c>
      <c r="BE1695" s="153"/>
      <c r="BF1695" s="153"/>
      <c r="BG1695" s="8">
        <v>0</v>
      </c>
      <c r="BH1695" s="187">
        <v>7.25</v>
      </c>
      <c r="BI1695" s="187">
        <v>5.15</v>
      </c>
      <c r="BJ1695" s="8">
        <v>253268</v>
      </c>
      <c r="BK1695" s="8">
        <v>24394</v>
      </c>
      <c r="BL1695" s="8">
        <v>1934</v>
      </c>
      <c r="BM1695" s="8">
        <v>226940</v>
      </c>
      <c r="BN1695" s="236">
        <v>1536300</v>
      </c>
      <c r="BO1695" s="8">
        <v>289524.4167</v>
      </c>
      <c r="BP1695" s="8">
        <v>816682.46030000004</v>
      </c>
      <c r="BQ1695" s="8">
        <v>96036.538700000005</v>
      </c>
      <c r="BR1695" s="8">
        <v>1245367.6136</v>
      </c>
      <c r="BS1695" s="8">
        <v>474414.59940000001</v>
      </c>
      <c r="BT1695" s="8">
        <v>44122.111700000001</v>
      </c>
      <c r="BU1695" s="8">
        <v>608138.07979999995</v>
      </c>
    </row>
    <row r="1696" spans="1:73">
      <c r="A1696" s="4" t="s">
        <v>82</v>
      </c>
      <c r="B1696" s="137">
        <v>12</v>
      </c>
      <c r="C1696" s="137">
        <v>2013</v>
      </c>
      <c r="D1696" s="192">
        <v>1408765</v>
      </c>
      <c r="E1696" s="141">
        <v>617997</v>
      </c>
      <c r="F1696" s="141">
        <v>31553</v>
      </c>
      <c r="G1696" s="191">
        <v>4.9000000000000004</v>
      </c>
      <c r="H1696" s="212">
        <v>21.935459999999999</v>
      </c>
      <c r="I1696" s="212">
        <v>13.095140000000001</v>
      </c>
      <c r="J1696" s="212">
        <v>3.050862</v>
      </c>
      <c r="K1696" s="145">
        <v>75235</v>
      </c>
      <c r="L1696" s="8">
        <v>6</v>
      </c>
      <c r="M1696" s="201">
        <v>2</v>
      </c>
      <c r="N1696" s="140">
        <v>62784498</v>
      </c>
      <c r="O1696" s="145">
        <v>29139</v>
      </c>
      <c r="P1696" s="145">
        <v>27081</v>
      </c>
      <c r="Q1696" s="145">
        <v>9314</v>
      </c>
      <c r="R1696" s="145">
        <v>189349.75</v>
      </c>
      <c r="S1696" s="145">
        <v>96021.5</v>
      </c>
      <c r="T1696" s="145">
        <v>485</v>
      </c>
      <c r="U1696" s="145">
        <v>610</v>
      </c>
      <c r="V1696" s="145">
        <v>735</v>
      </c>
      <c r="W1696" s="145">
        <v>319</v>
      </c>
      <c r="X1696" s="145">
        <v>585</v>
      </c>
      <c r="Y1696" s="145">
        <v>839</v>
      </c>
      <c r="Z1696" s="145">
        <v>1065</v>
      </c>
      <c r="AA1696" s="136">
        <f>ROUND((T1696+X1696)-MAX(0.3*(T1696-211-632),0),0)</f>
        <v>1070</v>
      </c>
      <c r="AB1696" s="136">
        <f>ROUND((U1696+Y1696)-MAX(0.3*(U1696-211-632),0),0)</f>
        <v>1449</v>
      </c>
      <c r="AC1696" s="136">
        <f>ROUND((V1696+Z1696)-MAX(0.3*(V1696-211-632),0),0)</f>
        <v>1800</v>
      </c>
      <c r="AD1696" s="203">
        <v>1660.9166666666667</v>
      </c>
      <c r="AE1696" s="8">
        <v>710</v>
      </c>
      <c r="AF1696" s="8"/>
      <c r="AG1696" s="8"/>
      <c r="AH1696" s="8"/>
      <c r="AI1696" s="8">
        <v>152</v>
      </c>
      <c r="AJ1696" s="197">
        <v>11.1</v>
      </c>
      <c r="AK1696" s="8">
        <v>1</v>
      </c>
      <c r="AL1696" s="8">
        <v>44</v>
      </c>
      <c r="AM1696" s="8">
        <v>7</v>
      </c>
      <c r="AN1696" s="6">
        <f>ROUND((AL1696)/(AL1696+AM1696),2)</f>
        <v>0.86</v>
      </c>
      <c r="AO1696" s="8">
        <v>24</v>
      </c>
      <c r="AP1696" s="8">
        <v>1</v>
      </c>
      <c r="AQ1696" s="6">
        <f>ROUND((AO1696/(AO1696+AP1696)),2)</f>
        <v>0.96</v>
      </c>
      <c r="AR1696" s="168">
        <v>7.6499999999999999E-2</v>
      </c>
      <c r="AS1696" s="168">
        <v>0.34</v>
      </c>
      <c r="AT1696" s="168">
        <v>0.4</v>
      </c>
      <c r="AU1696" s="149">
        <v>0.45</v>
      </c>
      <c r="AV1696" s="8">
        <v>487</v>
      </c>
      <c r="AW1696" s="8">
        <v>3250</v>
      </c>
      <c r="AX1696" s="8">
        <v>5372</v>
      </c>
      <c r="AY1696" s="136">
        <v>6044</v>
      </c>
      <c r="AZ1696" s="151">
        <v>7.6499999999999999E-2</v>
      </c>
      <c r="BA1696" s="151">
        <v>0.1598</v>
      </c>
      <c r="BB1696" s="151">
        <v>0.21060000000000001</v>
      </c>
      <c r="BC1696" s="151">
        <v>0.21060000000000001</v>
      </c>
      <c r="BD1696" s="153">
        <v>0</v>
      </c>
      <c r="BE1696" s="153"/>
      <c r="BF1696" s="153"/>
      <c r="BG1696" s="8">
        <v>0</v>
      </c>
      <c r="BH1696" s="187">
        <v>7.25</v>
      </c>
      <c r="BI1696" s="187">
        <v>7.25</v>
      </c>
      <c r="BJ1696" s="8">
        <v>25314</v>
      </c>
      <c r="BK1696" s="8">
        <v>5846</v>
      </c>
      <c r="BL1696" s="8">
        <v>176</v>
      </c>
      <c r="BM1696" s="8">
        <v>19292</v>
      </c>
      <c r="BN1696" s="236">
        <v>263500</v>
      </c>
      <c r="BO1696" s="8">
        <v>36370.083299999998</v>
      </c>
      <c r="BP1696" s="8">
        <v>58201.179499999998</v>
      </c>
      <c r="BQ1696" s="8">
        <v>13359.4323</v>
      </c>
      <c r="BR1696" s="8">
        <v>113609.13340000001</v>
      </c>
      <c r="BS1696" s="8">
        <v>26481.942800000001</v>
      </c>
      <c r="BT1696" s="8">
        <v>4000.2698</v>
      </c>
      <c r="BU1696" s="8">
        <v>38465.54</v>
      </c>
    </row>
    <row r="1697" spans="1:73">
      <c r="A1697" s="4" t="s">
        <v>83</v>
      </c>
      <c r="B1697" s="137">
        <v>13</v>
      </c>
      <c r="C1697" s="137">
        <v>2013</v>
      </c>
      <c r="D1697" s="192">
        <v>1612785</v>
      </c>
      <c r="E1697" s="141">
        <v>724437</v>
      </c>
      <c r="F1697" s="141">
        <v>47455</v>
      </c>
      <c r="G1697" s="191">
        <v>6.1</v>
      </c>
      <c r="H1697" s="212">
        <v>28.89348</v>
      </c>
      <c r="I1697" s="212">
        <v>15.57945</v>
      </c>
      <c r="J1697" s="212">
        <v>5.5694119999999998</v>
      </c>
      <c r="K1697" s="145">
        <v>62247</v>
      </c>
      <c r="L1697" s="8">
        <v>23</v>
      </c>
      <c r="M1697" s="197">
        <v>5.2</v>
      </c>
      <c r="N1697" s="140">
        <v>57581151</v>
      </c>
      <c r="O1697" s="145">
        <v>144818</v>
      </c>
      <c r="P1697" s="145">
        <v>2810</v>
      </c>
      <c r="Q1697" s="145">
        <v>1836</v>
      </c>
      <c r="R1697" s="145">
        <v>227006.25</v>
      </c>
      <c r="S1697" s="145">
        <v>97927.083299999998</v>
      </c>
      <c r="T1697" s="145">
        <v>309</v>
      </c>
      <c r="U1697" s="145">
        <v>309</v>
      </c>
      <c r="V1697" s="145">
        <v>309</v>
      </c>
      <c r="W1697" s="145">
        <v>200</v>
      </c>
      <c r="X1697" s="145">
        <v>367</v>
      </c>
      <c r="Y1697" s="145">
        <v>526</v>
      </c>
      <c r="Z1697" s="145">
        <v>668</v>
      </c>
      <c r="AA1697" s="136">
        <f>ROUND((T1697+X1697)-MAX(0.3*(T1697-149-469),0),0)</f>
        <v>676</v>
      </c>
      <c r="AB1697" s="136">
        <f>ROUND((U1697+Y1697)-MAX(0.3*(U1697-149-469),0),0)</f>
        <v>835</v>
      </c>
      <c r="AC1697" s="136">
        <f>ROUND((V1697+Z1697)-MAX(0.3*(V1697-160-469),0),0)</f>
        <v>977</v>
      </c>
      <c r="AD1697" s="203">
        <v>1663.5833333333333</v>
      </c>
      <c r="AE1697" s="8">
        <v>710</v>
      </c>
      <c r="AF1697" s="8"/>
      <c r="AG1697" s="8"/>
      <c r="AH1697" s="8"/>
      <c r="AI1697" s="8">
        <v>205</v>
      </c>
      <c r="AJ1697" s="197">
        <v>12.9</v>
      </c>
      <c r="AK1697" s="8">
        <v>0</v>
      </c>
      <c r="AL1697" s="8">
        <v>13</v>
      </c>
      <c r="AM1697" s="8">
        <v>57</v>
      </c>
      <c r="AN1697" s="6">
        <f>ROUND((AL1697)/(AL1697+AM1697),2)</f>
        <v>0.19</v>
      </c>
      <c r="AO1697" s="8">
        <v>7</v>
      </c>
      <c r="AP1697" s="8">
        <v>28</v>
      </c>
      <c r="AQ1697" s="6">
        <f>ROUND((AO1697/(AO1697+AP1697)),2)</f>
        <v>0.2</v>
      </c>
      <c r="AR1697" s="168">
        <v>7.6499999999999999E-2</v>
      </c>
      <c r="AS1697" s="168">
        <v>0.34</v>
      </c>
      <c r="AT1697" s="168">
        <v>0.4</v>
      </c>
      <c r="AU1697" s="149">
        <v>0.45</v>
      </c>
      <c r="AV1697" s="8">
        <v>487</v>
      </c>
      <c r="AW1697" s="8">
        <v>3250</v>
      </c>
      <c r="AX1697" s="8">
        <v>5372</v>
      </c>
      <c r="AY1697" s="136">
        <v>6044</v>
      </c>
      <c r="AZ1697" s="151">
        <v>7.6499999999999999E-2</v>
      </c>
      <c r="BA1697" s="151">
        <v>0.1598</v>
      </c>
      <c r="BB1697" s="151">
        <v>0.21060000000000001</v>
      </c>
      <c r="BC1697" s="151">
        <v>0.21060000000000001</v>
      </c>
      <c r="BD1697" s="153">
        <v>0</v>
      </c>
      <c r="BE1697" s="153"/>
      <c r="BF1697" s="153"/>
      <c r="BG1697" s="8">
        <v>0</v>
      </c>
      <c r="BH1697" s="187">
        <v>7.25</v>
      </c>
      <c r="BI1697" s="187">
        <v>7.25</v>
      </c>
      <c r="BJ1697" s="8">
        <v>30348</v>
      </c>
      <c r="BK1697" s="8">
        <v>1811</v>
      </c>
      <c r="BL1697" s="8">
        <v>211</v>
      </c>
      <c r="BM1697" s="8">
        <v>28326</v>
      </c>
      <c r="BN1697" s="236">
        <v>231100</v>
      </c>
      <c r="BO1697" s="8">
        <v>43291.666700000002</v>
      </c>
      <c r="BP1697" s="8">
        <v>86416.236699999994</v>
      </c>
      <c r="BQ1697" s="8">
        <v>19285.459200000001</v>
      </c>
      <c r="BR1697" s="8">
        <v>160197.6507</v>
      </c>
      <c r="BS1697" s="8">
        <v>49226.699500000002</v>
      </c>
      <c r="BT1697" s="8">
        <v>8960.7098000000005</v>
      </c>
      <c r="BU1697" s="8">
        <v>75379.479800000001</v>
      </c>
    </row>
    <row r="1698" spans="1:73">
      <c r="A1698" s="4" t="s">
        <v>84</v>
      </c>
      <c r="B1698" s="137">
        <v>14</v>
      </c>
      <c r="C1698" s="137">
        <v>2013</v>
      </c>
      <c r="D1698" s="192">
        <v>12889580</v>
      </c>
      <c r="E1698" s="141">
        <v>5958978</v>
      </c>
      <c r="F1698" s="141">
        <v>596075</v>
      </c>
      <c r="G1698" s="191">
        <v>9.1</v>
      </c>
      <c r="H1698" s="212">
        <v>20.224139999999998</v>
      </c>
      <c r="I1698" s="212">
        <v>12.692690000000001</v>
      </c>
      <c r="J1698" s="212">
        <v>3.7054710000000002</v>
      </c>
      <c r="K1698" s="145">
        <v>720692</v>
      </c>
      <c r="L1698" s="8">
        <v>79</v>
      </c>
      <c r="M1698" s="197">
        <v>2.5</v>
      </c>
      <c r="N1698" s="140">
        <v>600782652</v>
      </c>
      <c r="O1698" s="145">
        <v>142736</v>
      </c>
      <c r="P1698" s="145">
        <v>46185</v>
      </c>
      <c r="Q1698" s="145">
        <v>20916</v>
      </c>
      <c r="R1698" s="145">
        <v>2040053.25</v>
      </c>
      <c r="S1698" s="145">
        <v>1017189.5833000001</v>
      </c>
      <c r="T1698" s="145">
        <v>318</v>
      </c>
      <c r="U1698" s="145">
        <v>432</v>
      </c>
      <c r="V1698" s="145">
        <v>474</v>
      </c>
      <c r="W1698" s="145">
        <v>200</v>
      </c>
      <c r="X1698" s="145">
        <v>367</v>
      </c>
      <c r="Y1698" s="145">
        <v>526</v>
      </c>
      <c r="Z1698" s="145">
        <v>668</v>
      </c>
      <c r="AA1698" s="136">
        <f>ROUND((T1698+X1698)-MAX(0.3*(T1698-149-469),0),0)</f>
        <v>685</v>
      </c>
      <c r="AB1698" s="136">
        <f>ROUND((U1698+Y1698)-MAX(0.3*(U1698-149-469),0),0)</f>
        <v>958</v>
      </c>
      <c r="AC1698" s="136">
        <f>ROUND((V1698+Z1698)-MAX(0.3*(V1698-160-469),0),0)</f>
        <v>1142</v>
      </c>
      <c r="AD1698" s="203">
        <v>13835.666666666666</v>
      </c>
      <c r="AE1698" s="8">
        <v>710</v>
      </c>
      <c r="AF1698" s="8"/>
      <c r="AG1698" s="8"/>
      <c r="AH1698" s="8"/>
      <c r="AI1698" s="8">
        <v>1695</v>
      </c>
      <c r="AJ1698" s="197">
        <v>13.3</v>
      </c>
      <c r="AK1698" s="8">
        <v>1</v>
      </c>
      <c r="AL1698" s="8">
        <v>71</v>
      </c>
      <c r="AM1698" s="8">
        <v>47</v>
      </c>
      <c r="AN1698" s="6">
        <f>ROUND((AL1698)/(AL1698+AM1698),2)</f>
        <v>0.6</v>
      </c>
      <c r="AO1698" s="8">
        <v>40</v>
      </c>
      <c r="AP1698" s="8">
        <v>19</v>
      </c>
      <c r="AQ1698" s="6">
        <f>ROUND((AO1698/(AO1698+AP1698)),2)</f>
        <v>0.68</v>
      </c>
      <c r="AR1698" s="168">
        <v>7.6499999999999999E-2</v>
      </c>
      <c r="AS1698" s="168">
        <v>0.34</v>
      </c>
      <c r="AT1698" s="168">
        <v>0.4</v>
      </c>
      <c r="AU1698" s="149">
        <v>0.45</v>
      </c>
      <c r="AV1698" s="8">
        <v>487</v>
      </c>
      <c r="AW1698" s="8">
        <v>3250</v>
      </c>
      <c r="AX1698" s="8">
        <v>5372</v>
      </c>
      <c r="AY1698" s="136">
        <v>6044</v>
      </c>
      <c r="AZ1698" s="151">
        <v>7.6499999999999999E-2</v>
      </c>
      <c r="BA1698" s="151">
        <v>0.1598</v>
      </c>
      <c r="BB1698" s="151">
        <v>0.21060000000000001</v>
      </c>
      <c r="BC1698" s="151">
        <v>0.21060000000000001</v>
      </c>
      <c r="BD1698" s="153">
        <v>0.05</v>
      </c>
      <c r="BE1698" s="153"/>
      <c r="BF1698" s="153"/>
      <c r="BG1698" s="8">
        <v>1</v>
      </c>
      <c r="BH1698" s="187">
        <v>7.25</v>
      </c>
      <c r="BI1698" s="187">
        <v>8.25</v>
      </c>
      <c r="BJ1698" s="8">
        <v>278588</v>
      </c>
      <c r="BK1698" s="8">
        <v>30213</v>
      </c>
      <c r="BL1698" s="8">
        <v>2411</v>
      </c>
      <c r="BM1698" s="8">
        <v>245964</v>
      </c>
      <c r="BN1698" s="236">
        <v>2610700</v>
      </c>
      <c r="BO1698" s="8">
        <v>280463.25</v>
      </c>
      <c r="BP1698" s="8">
        <v>760100.25540000002</v>
      </c>
      <c r="BQ1698" s="8">
        <v>65766.017300000007</v>
      </c>
      <c r="BR1698" s="8">
        <v>1124196.4521000001</v>
      </c>
      <c r="BS1698" s="8">
        <v>356171.25589999999</v>
      </c>
      <c r="BT1698" s="8">
        <v>19223.798200000001</v>
      </c>
      <c r="BU1698" s="8">
        <v>416090.73479999998</v>
      </c>
    </row>
    <row r="1699" spans="1:73">
      <c r="A1699" s="4" t="s">
        <v>85</v>
      </c>
      <c r="B1699" s="137">
        <v>15</v>
      </c>
      <c r="C1699" s="137">
        <v>2013</v>
      </c>
      <c r="D1699" s="192">
        <v>6570518</v>
      </c>
      <c r="E1699" s="141">
        <v>2946557</v>
      </c>
      <c r="F1699" s="141">
        <v>244406</v>
      </c>
      <c r="G1699" s="191">
        <v>7.7</v>
      </c>
      <c r="H1699" s="212">
        <v>23.767910000000001</v>
      </c>
      <c r="I1699" s="212">
        <v>15.607239999999999</v>
      </c>
      <c r="J1699" s="212">
        <v>5.0066129999999998</v>
      </c>
      <c r="K1699" s="145">
        <v>317102</v>
      </c>
      <c r="L1699" s="8">
        <v>91</v>
      </c>
      <c r="M1699" s="197">
        <v>5.5</v>
      </c>
      <c r="N1699" s="140">
        <v>257170310</v>
      </c>
      <c r="O1699" s="145">
        <v>47869</v>
      </c>
      <c r="P1699" s="145">
        <v>25286</v>
      </c>
      <c r="Q1699" s="145">
        <v>12399</v>
      </c>
      <c r="R1699" s="145">
        <v>926010.91669999994</v>
      </c>
      <c r="S1699" s="145">
        <v>415518.1667</v>
      </c>
      <c r="T1699" s="145">
        <v>229</v>
      </c>
      <c r="U1699" s="145">
        <v>288</v>
      </c>
      <c r="V1699" s="145">
        <v>346</v>
      </c>
      <c r="W1699" s="145">
        <v>200</v>
      </c>
      <c r="X1699" s="145">
        <v>367</v>
      </c>
      <c r="Y1699" s="145">
        <v>526</v>
      </c>
      <c r="Z1699" s="145">
        <v>668</v>
      </c>
      <c r="AA1699" s="136">
        <f>ROUND((T1699+X1699)-MAX(0.3*(T1699-149-469),0),0)</f>
        <v>596</v>
      </c>
      <c r="AB1699" s="136">
        <f>ROUND((U1699+Y1699)-MAX(0.3*(U1699-149-469),0),0)</f>
        <v>814</v>
      </c>
      <c r="AC1699" s="136">
        <f>ROUND((V1699+Z1699)-MAX(0.3*(V1699-160-469),0),0)</f>
        <v>1014</v>
      </c>
      <c r="AD1699" s="203">
        <v>8574.8333333333339</v>
      </c>
      <c r="AE1699" s="8">
        <v>710</v>
      </c>
      <c r="AF1699" s="8"/>
      <c r="AG1699" s="8"/>
      <c r="AH1699" s="8"/>
      <c r="AI1699" s="8">
        <v>743</v>
      </c>
      <c r="AJ1699" s="197">
        <v>11.6</v>
      </c>
      <c r="AK1699" s="8">
        <v>0</v>
      </c>
      <c r="AL1699" s="8">
        <v>31</v>
      </c>
      <c r="AM1699" s="8">
        <v>69</v>
      </c>
      <c r="AN1699" s="6">
        <f>ROUND((AL1699)/(AL1699+AM1699),2)</f>
        <v>0.31</v>
      </c>
      <c r="AO1699" s="8">
        <v>13</v>
      </c>
      <c r="AP1699" s="8">
        <v>37</v>
      </c>
      <c r="AQ1699" s="6">
        <f>ROUND((AO1699/(AO1699+AP1699)),2)</f>
        <v>0.26</v>
      </c>
      <c r="AR1699" s="168">
        <v>7.6499999999999999E-2</v>
      </c>
      <c r="AS1699" s="168">
        <v>0.34</v>
      </c>
      <c r="AT1699" s="168">
        <v>0.4</v>
      </c>
      <c r="AU1699" s="149">
        <v>0.45</v>
      </c>
      <c r="AV1699" s="8">
        <v>487</v>
      </c>
      <c r="AW1699" s="8">
        <v>3250</v>
      </c>
      <c r="AX1699" s="8">
        <v>5372</v>
      </c>
      <c r="AY1699" s="136">
        <v>6044</v>
      </c>
      <c r="AZ1699" s="151">
        <v>7.6499999999999999E-2</v>
      </c>
      <c r="BA1699" s="151">
        <v>0.1598</v>
      </c>
      <c r="BB1699" s="151">
        <v>0.21060000000000001</v>
      </c>
      <c r="BC1699" s="151">
        <v>0.21060000000000001</v>
      </c>
      <c r="BD1699" s="153">
        <v>0.06</v>
      </c>
      <c r="BE1699" s="153"/>
      <c r="BF1699" s="153"/>
      <c r="BG1699" s="8">
        <v>1</v>
      </c>
      <c r="BH1699" s="187">
        <v>7.25</v>
      </c>
      <c r="BI1699" s="187">
        <v>7.25</v>
      </c>
      <c r="BJ1699" s="8">
        <v>127225</v>
      </c>
      <c r="BK1699" s="8">
        <v>5457</v>
      </c>
      <c r="BL1699" s="8">
        <v>863</v>
      </c>
      <c r="BM1699" s="8">
        <v>120905</v>
      </c>
      <c r="BN1699" s="236">
        <v>1033000</v>
      </c>
      <c r="BO1699" s="8">
        <v>159524.5833</v>
      </c>
      <c r="BP1699" s="8">
        <v>386021.30810000002</v>
      </c>
      <c r="BQ1699" s="8">
        <v>70623.882500000007</v>
      </c>
      <c r="BR1699" s="8">
        <v>781172.47990000003</v>
      </c>
      <c r="BS1699" s="8">
        <v>194495.2708</v>
      </c>
      <c r="BT1699" s="8">
        <v>21995.2382</v>
      </c>
      <c r="BU1699" s="8">
        <v>259035.9583</v>
      </c>
    </row>
    <row r="1700" spans="1:73">
      <c r="A1700" s="4" t="s">
        <v>86</v>
      </c>
      <c r="B1700" s="137">
        <v>16</v>
      </c>
      <c r="C1700" s="137">
        <v>2013</v>
      </c>
      <c r="D1700" s="192">
        <v>3092224</v>
      </c>
      <c r="E1700" s="141">
        <v>1597879</v>
      </c>
      <c r="F1700" s="141">
        <v>79659</v>
      </c>
      <c r="G1700" s="191">
        <v>4.7</v>
      </c>
      <c r="H1700" s="212">
        <v>21.924199999999999</v>
      </c>
      <c r="I1700" s="212">
        <v>12.261229999999999</v>
      </c>
      <c r="J1700" s="212">
        <v>3.2082199999999998</v>
      </c>
      <c r="K1700" s="145">
        <v>165767</v>
      </c>
      <c r="L1700" s="8">
        <v>17</v>
      </c>
      <c r="M1700" s="197">
        <v>2.2999999999999998</v>
      </c>
      <c r="N1700" s="140">
        <v>133536267</v>
      </c>
      <c r="O1700" s="145">
        <v>18387</v>
      </c>
      <c r="P1700" s="145">
        <v>37855</v>
      </c>
      <c r="Q1700" s="145">
        <v>15059</v>
      </c>
      <c r="R1700" s="145">
        <v>420344.4167</v>
      </c>
      <c r="S1700" s="145">
        <v>198500.25</v>
      </c>
      <c r="T1700" s="145">
        <v>361</v>
      </c>
      <c r="U1700" s="145">
        <v>426</v>
      </c>
      <c r="V1700" s="145">
        <v>495</v>
      </c>
      <c r="W1700" s="145">
        <v>200</v>
      </c>
      <c r="X1700" s="145">
        <v>367</v>
      </c>
      <c r="Y1700" s="145">
        <v>526</v>
      </c>
      <c r="Z1700" s="145">
        <v>668</v>
      </c>
      <c r="AA1700" s="136">
        <f>ROUND((T1700+X1700)-MAX(0.3*(T1700-149-469),0),0)</f>
        <v>728</v>
      </c>
      <c r="AB1700" s="136">
        <f>ROUND((U1700+Y1700)-MAX(0.3*(U1700-149-469),0),0)</f>
        <v>952</v>
      </c>
      <c r="AC1700" s="136">
        <f>ROUND((V1700+Z1700)-MAX(0.3*(V1700-160-469),0),0)</f>
        <v>1163</v>
      </c>
      <c r="AD1700" s="203">
        <v>5510.666666666667</v>
      </c>
      <c r="AE1700" s="8">
        <v>710</v>
      </c>
      <c r="AF1700" s="8"/>
      <c r="AG1700" s="8"/>
      <c r="AH1700" s="8"/>
      <c r="AI1700" s="8">
        <v>330</v>
      </c>
      <c r="AJ1700" s="197">
        <v>10.8</v>
      </c>
      <c r="AK1700" s="8">
        <v>0</v>
      </c>
      <c r="AL1700" s="8">
        <v>47</v>
      </c>
      <c r="AM1700" s="8">
        <v>53</v>
      </c>
      <c r="AN1700" s="6">
        <f>ROUND((AL1700)/(AL1700+AM1700),2)</f>
        <v>0.47</v>
      </c>
      <c r="AO1700" s="8">
        <v>26</v>
      </c>
      <c r="AP1700" s="8">
        <v>24</v>
      </c>
      <c r="AQ1700" s="6">
        <f>ROUND((AO1700/(AO1700+AP1700)),2)</f>
        <v>0.52</v>
      </c>
      <c r="AR1700" s="168">
        <v>7.6499999999999999E-2</v>
      </c>
      <c r="AS1700" s="168">
        <v>0.34</v>
      </c>
      <c r="AT1700" s="168">
        <v>0.4</v>
      </c>
      <c r="AU1700" s="149">
        <v>0.45</v>
      </c>
      <c r="AV1700" s="8">
        <v>487</v>
      </c>
      <c r="AW1700" s="8">
        <v>3250</v>
      </c>
      <c r="AX1700" s="8">
        <v>5372</v>
      </c>
      <c r="AY1700" s="136">
        <v>6044</v>
      </c>
      <c r="AZ1700" s="151">
        <v>7.6499999999999999E-2</v>
      </c>
      <c r="BA1700" s="151">
        <v>0.1598</v>
      </c>
      <c r="BB1700" s="151">
        <v>0.21060000000000001</v>
      </c>
      <c r="BC1700" s="151">
        <v>0.21060000000000001</v>
      </c>
      <c r="BD1700" s="153">
        <v>7.0000000000000007E-2</v>
      </c>
      <c r="BE1700" s="153"/>
      <c r="BF1700" s="153"/>
      <c r="BG1700" s="8">
        <v>1</v>
      </c>
      <c r="BH1700" s="187">
        <v>7.25</v>
      </c>
      <c r="BI1700" s="187">
        <v>7.25</v>
      </c>
      <c r="BJ1700" s="8">
        <v>50874</v>
      </c>
      <c r="BK1700" s="8">
        <v>3148</v>
      </c>
      <c r="BL1700" s="8">
        <v>700</v>
      </c>
      <c r="BM1700" s="8">
        <v>47026</v>
      </c>
      <c r="BN1700" s="236">
        <v>466200</v>
      </c>
      <c r="BO1700" s="8">
        <v>65875.916700000002</v>
      </c>
      <c r="BP1700" s="8">
        <v>149005.3279</v>
      </c>
      <c r="BQ1700" s="8">
        <v>28813.693899999998</v>
      </c>
      <c r="BR1700" s="8">
        <v>384219.10580000002</v>
      </c>
      <c r="BS1700" s="8">
        <v>64691.025300000001</v>
      </c>
      <c r="BT1700" s="8">
        <v>7502.2691999999997</v>
      </c>
      <c r="BU1700" s="8">
        <v>94783.171499999997</v>
      </c>
    </row>
    <row r="1701" spans="1:73">
      <c r="A1701" s="4" t="s">
        <v>87</v>
      </c>
      <c r="B1701" s="137">
        <v>17</v>
      </c>
      <c r="C1701" s="137">
        <v>2013</v>
      </c>
      <c r="D1701" s="192">
        <v>2894630</v>
      </c>
      <c r="E1701" s="141">
        <v>1407987</v>
      </c>
      <c r="F1701" s="141">
        <v>78923</v>
      </c>
      <c r="G1701" s="191">
        <v>5.3</v>
      </c>
      <c r="H1701" s="212">
        <v>29.586040000000001</v>
      </c>
      <c r="I1701" s="212">
        <v>19.08708</v>
      </c>
      <c r="J1701" s="212">
        <v>5.8620590000000004</v>
      </c>
      <c r="K1701" s="145">
        <v>144062</v>
      </c>
      <c r="L1701" s="8">
        <v>30</v>
      </c>
      <c r="M1701" s="197">
        <v>4</v>
      </c>
      <c r="N1701" s="140">
        <v>132683659</v>
      </c>
      <c r="O1701" s="145">
        <v>20806</v>
      </c>
      <c r="P1701" s="145">
        <v>20467</v>
      </c>
      <c r="Q1701" s="145">
        <v>8461</v>
      </c>
      <c r="R1701" s="145">
        <v>316982.5833</v>
      </c>
      <c r="S1701" s="145">
        <v>149233</v>
      </c>
      <c r="T1701" s="145">
        <v>352</v>
      </c>
      <c r="U1701" s="145">
        <v>429</v>
      </c>
      <c r="V1701" s="145">
        <v>497</v>
      </c>
      <c r="W1701" s="145">
        <v>200</v>
      </c>
      <c r="X1701" s="145">
        <v>367</v>
      </c>
      <c r="Y1701" s="145">
        <v>526</v>
      </c>
      <c r="Z1701" s="145">
        <v>668</v>
      </c>
      <c r="AA1701" s="136">
        <f>ROUND((T1701+X1701)-MAX(0.3*(T1701-149-469),0),0)</f>
        <v>719</v>
      </c>
      <c r="AB1701" s="136">
        <f>ROUND((U1701+Y1701)-MAX(0.3*(U1701-149-469),0),0)</f>
        <v>955</v>
      </c>
      <c r="AC1701" s="136">
        <f>ROUND((V1701+Z1701)-MAX(0.3*(V1701-160-469),0),0)</f>
        <v>1165</v>
      </c>
      <c r="AD1701" s="203">
        <v>3397.3333333333335</v>
      </c>
      <c r="AE1701" s="8">
        <v>710</v>
      </c>
      <c r="AF1701" s="8"/>
      <c r="AG1701" s="8"/>
      <c r="AH1701" s="8"/>
      <c r="AI1701" s="8">
        <v>373</v>
      </c>
      <c r="AJ1701" s="197">
        <v>13.2</v>
      </c>
      <c r="AK1701" s="8">
        <v>0</v>
      </c>
      <c r="AL1701" s="8">
        <v>33</v>
      </c>
      <c r="AM1701" s="8">
        <v>92</v>
      </c>
      <c r="AN1701" s="6">
        <f>ROUND((AL1701)/(AL1701+AM1701),2)</f>
        <v>0.26</v>
      </c>
      <c r="AO1701" s="8">
        <v>8</v>
      </c>
      <c r="AP1701" s="8">
        <v>32</v>
      </c>
      <c r="AQ1701" s="6">
        <f>ROUND((AO1701/(AO1701+AP1701)),2)</f>
        <v>0.2</v>
      </c>
      <c r="AR1701" s="168">
        <v>7.6499999999999999E-2</v>
      </c>
      <c r="AS1701" s="168">
        <v>0.34</v>
      </c>
      <c r="AT1701" s="168">
        <v>0.4</v>
      </c>
      <c r="AU1701" s="149">
        <v>0.45</v>
      </c>
      <c r="AV1701" s="8">
        <v>487</v>
      </c>
      <c r="AW1701" s="8">
        <v>3250</v>
      </c>
      <c r="AX1701" s="8">
        <v>5372</v>
      </c>
      <c r="AY1701" s="136">
        <v>6044</v>
      </c>
      <c r="AZ1701" s="151">
        <v>7.6499999999999999E-2</v>
      </c>
      <c r="BA1701" s="151">
        <v>0.1598</v>
      </c>
      <c r="BB1701" s="151">
        <v>0.21060000000000001</v>
      </c>
      <c r="BC1701" s="151">
        <v>0.21060000000000001</v>
      </c>
      <c r="BD1701" s="153">
        <v>0.18</v>
      </c>
      <c r="BE1701" s="153"/>
      <c r="BF1701" s="153"/>
      <c r="BG1701" s="8">
        <v>1</v>
      </c>
      <c r="BH1701" s="187">
        <v>7.25</v>
      </c>
      <c r="BI1701" s="187">
        <v>7.25</v>
      </c>
      <c r="BJ1701" s="8">
        <v>49155</v>
      </c>
      <c r="BK1701" s="8">
        <v>2955</v>
      </c>
      <c r="BL1701" s="8">
        <v>345</v>
      </c>
      <c r="BM1701" s="8">
        <v>45855</v>
      </c>
      <c r="BN1701" s="236">
        <v>359100</v>
      </c>
      <c r="BO1701" s="8">
        <v>70614.75</v>
      </c>
      <c r="BP1701" s="8">
        <v>166472.1324</v>
      </c>
      <c r="BQ1701" s="8">
        <v>36056.325700000001</v>
      </c>
      <c r="BR1701" s="8">
        <v>348151.74400000001</v>
      </c>
      <c r="BS1701" s="8">
        <v>83017.994300000006</v>
      </c>
      <c r="BT1701" s="8">
        <v>11633.523300000001</v>
      </c>
      <c r="BU1701" s="8">
        <v>111453.1943</v>
      </c>
    </row>
    <row r="1702" spans="1:73">
      <c r="A1702" s="4" t="s">
        <v>88</v>
      </c>
      <c r="B1702" s="137">
        <v>18</v>
      </c>
      <c r="C1702" s="137">
        <v>2013</v>
      </c>
      <c r="D1702" s="192">
        <v>4398500</v>
      </c>
      <c r="E1702" s="141">
        <v>1891692</v>
      </c>
      <c r="F1702" s="141">
        <v>165774</v>
      </c>
      <c r="G1702" s="191">
        <v>8.1</v>
      </c>
      <c r="H1702" s="212">
        <v>31.491579999999999</v>
      </c>
      <c r="I1702" s="212">
        <v>20.017160000000001</v>
      </c>
      <c r="J1702" s="212">
        <v>5.8627190000000002</v>
      </c>
      <c r="K1702" s="145">
        <v>183373</v>
      </c>
      <c r="L1702" s="8">
        <v>39</v>
      </c>
      <c r="M1702" s="197">
        <v>3.7</v>
      </c>
      <c r="N1702" s="140">
        <v>156589351</v>
      </c>
      <c r="O1702" s="145">
        <v>242663</v>
      </c>
      <c r="P1702" s="145">
        <v>61812</v>
      </c>
      <c r="Q1702" s="145">
        <v>30530</v>
      </c>
      <c r="R1702" s="145">
        <v>872438.58330000006</v>
      </c>
      <c r="S1702" s="145">
        <v>420210.8333</v>
      </c>
      <c r="T1702" s="145">
        <v>225</v>
      </c>
      <c r="U1702" s="145">
        <v>262</v>
      </c>
      <c r="V1702" s="145">
        <v>328</v>
      </c>
      <c r="W1702" s="145">
        <v>200</v>
      </c>
      <c r="X1702" s="145">
        <v>367</v>
      </c>
      <c r="Y1702" s="145">
        <v>526</v>
      </c>
      <c r="Z1702" s="145">
        <v>668</v>
      </c>
      <c r="AA1702" s="136">
        <f>ROUND((T1702+X1702)-MAX(0.3*(T1702-149-469),0),0)</f>
        <v>592</v>
      </c>
      <c r="AB1702" s="136">
        <f>ROUND((U1702+Y1702)-MAX(0.3*(U1702-149-469),0),0)</f>
        <v>788</v>
      </c>
      <c r="AC1702" s="136">
        <f>ROUND((V1702+Z1702)-MAX(0.3*(V1702-160-469),0),0)</f>
        <v>996</v>
      </c>
      <c r="AD1702" s="203">
        <v>18582</v>
      </c>
      <c r="AE1702" s="8">
        <v>710</v>
      </c>
      <c r="AF1702" s="8"/>
      <c r="AG1702" s="8"/>
      <c r="AH1702" s="8"/>
      <c r="AI1702" s="8">
        <v>871</v>
      </c>
      <c r="AJ1702" s="197">
        <v>20</v>
      </c>
      <c r="AK1702" s="8">
        <v>1</v>
      </c>
      <c r="AL1702" s="8">
        <v>55</v>
      </c>
      <c r="AM1702" s="8">
        <v>45</v>
      </c>
      <c r="AN1702" s="6">
        <f>ROUND((AL1702)/(AL1702+AM1702),2)</f>
        <v>0.55000000000000004</v>
      </c>
      <c r="AO1702" s="8">
        <v>14</v>
      </c>
      <c r="AP1702" s="8">
        <v>23</v>
      </c>
      <c r="AQ1702" s="6">
        <f>ROUND((AO1702/(AO1702+AP1702)),2)</f>
        <v>0.38</v>
      </c>
      <c r="AR1702" s="168">
        <v>7.6499999999999999E-2</v>
      </c>
      <c r="AS1702" s="168">
        <v>0.34</v>
      </c>
      <c r="AT1702" s="168">
        <v>0.4</v>
      </c>
      <c r="AU1702" s="149">
        <v>0.45</v>
      </c>
      <c r="AV1702" s="8">
        <v>487</v>
      </c>
      <c r="AW1702" s="8">
        <v>3250</v>
      </c>
      <c r="AX1702" s="8">
        <v>5372</v>
      </c>
      <c r="AY1702" s="136">
        <v>6044</v>
      </c>
      <c r="AZ1702" s="151">
        <v>7.6499999999999999E-2</v>
      </c>
      <c r="BA1702" s="151">
        <v>0.1598</v>
      </c>
      <c r="BB1702" s="151">
        <v>0.21060000000000001</v>
      </c>
      <c r="BC1702" s="151">
        <v>0.21060000000000001</v>
      </c>
      <c r="BD1702" s="153">
        <v>0</v>
      </c>
      <c r="BE1702" s="153"/>
      <c r="BF1702" s="153"/>
      <c r="BG1702" s="8">
        <v>0</v>
      </c>
      <c r="BH1702" s="187">
        <v>7.25</v>
      </c>
      <c r="BI1702" s="187">
        <v>7.25</v>
      </c>
      <c r="BJ1702" s="8">
        <v>190976</v>
      </c>
      <c r="BK1702" s="8">
        <v>9765</v>
      </c>
      <c r="BL1702" s="8">
        <v>1187</v>
      </c>
      <c r="BM1702" s="8">
        <v>180024</v>
      </c>
      <c r="BN1702" s="236">
        <v>802100</v>
      </c>
      <c r="BO1702" s="8">
        <v>129923.3333</v>
      </c>
      <c r="BP1702" s="8">
        <v>333341.36060000001</v>
      </c>
      <c r="BQ1702" s="8">
        <v>34399.707399999999</v>
      </c>
      <c r="BR1702" s="8">
        <v>532791.32209999999</v>
      </c>
      <c r="BS1702" s="8">
        <v>216233.21090000001</v>
      </c>
      <c r="BT1702" s="8">
        <v>15345.5692</v>
      </c>
      <c r="BU1702" s="8">
        <v>276997.00349999999</v>
      </c>
    </row>
    <row r="1703" spans="1:73">
      <c r="A1703" s="4" t="s">
        <v>89</v>
      </c>
      <c r="B1703" s="137">
        <v>19</v>
      </c>
      <c r="C1703" s="137">
        <v>2013</v>
      </c>
      <c r="D1703" s="192">
        <v>4627491</v>
      </c>
      <c r="E1703" s="141">
        <v>1964769</v>
      </c>
      <c r="F1703" s="141">
        <v>140280</v>
      </c>
      <c r="G1703" s="191">
        <v>6.7</v>
      </c>
      <c r="H1703" s="212">
        <v>29.29081</v>
      </c>
      <c r="I1703" s="212">
        <v>18.266220000000001</v>
      </c>
      <c r="J1703" s="212">
        <v>5.6256300000000001</v>
      </c>
      <c r="K1703" s="145">
        <v>253576</v>
      </c>
      <c r="L1703" s="8">
        <v>42</v>
      </c>
      <c r="M1703" s="197">
        <v>3.6</v>
      </c>
      <c r="N1703" s="140">
        <v>185533619</v>
      </c>
      <c r="O1703" s="145">
        <v>110973</v>
      </c>
      <c r="P1703" s="145">
        <v>16980</v>
      </c>
      <c r="Q1703" s="145">
        <v>7531</v>
      </c>
      <c r="R1703" s="145">
        <v>940099.66669999994</v>
      </c>
      <c r="S1703" s="145">
        <v>425647.9167</v>
      </c>
      <c r="T1703" s="145">
        <v>188</v>
      </c>
      <c r="U1703" s="145">
        <v>240</v>
      </c>
      <c r="V1703" s="145">
        <v>284</v>
      </c>
      <c r="W1703" s="145">
        <v>200</v>
      </c>
      <c r="X1703" s="145">
        <v>367</v>
      </c>
      <c r="Y1703" s="145">
        <v>526</v>
      </c>
      <c r="Z1703" s="145">
        <v>668</v>
      </c>
      <c r="AA1703" s="136">
        <f>ROUND((T1703+X1703)-MAX(0.3*(T1703-149-469),0),0)</f>
        <v>555</v>
      </c>
      <c r="AB1703" s="136">
        <f>ROUND((U1703+Y1703)-MAX(0.3*(U1703-149-469),0),0)</f>
        <v>766</v>
      </c>
      <c r="AC1703" s="136">
        <f>ROUND((V1703+Z1703)-MAX(0.3*(V1703-160-469),0),0)</f>
        <v>952</v>
      </c>
      <c r="AD1703" s="203">
        <v>5238.25</v>
      </c>
      <c r="AE1703" s="8">
        <v>710</v>
      </c>
      <c r="AF1703" s="8"/>
      <c r="AG1703" s="8"/>
      <c r="AH1703" s="8"/>
      <c r="AI1703" s="8">
        <v>863</v>
      </c>
      <c r="AJ1703" s="197">
        <v>19.2</v>
      </c>
      <c r="AK1703" s="8">
        <v>0</v>
      </c>
      <c r="AL1703" s="8">
        <v>45</v>
      </c>
      <c r="AM1703" s="8">
        <v>58</v>
      </c>
      <c r="AN1703" s="6">
        <f>ROUND((AL1703)/(AL1703+AM1703),2)</f>
        <v>0.44</v>
      </c>
      <c r="AO1703" s="8">
        <v>15</v>
      </c>
      <c r="AP1703" s="8">
        <v>24</v>
      </c>
      <c r="AQ1703" s="6">
        <f>ROUND((AO1703/(AO1703+AP1703)),2)</f>
        <v>0.38</v>
      </c>
      <c r="AR1703" s="168">
        <v>7.6499999999999999E-2</v>
      </c>
      <c r="AS1703" s="168">
        <v>0.34</v>
      </c>
      <c r="AT1703" s="168">
        <v>0.4</v>
      </c>
      <c r="AU1703" s="149">
        <v>0.45</v>
      </c>
      <c r="AV1703" s="8">
        <v>487</v>
      </c>
      <c r="AW1703" s="8">
        <v>3250</v>
      </c>
      <c r="AX1703" s="8">
        <v>5372</v>
      </c>
      <c r="AY1703" s="136">
        <v>6044</v>
      </c>
      <c r="AZ1703" s="151">
        <v>7.6499999999999999E-2</v>
      </c>
      <c r="BA1703" s="151">
        <v>0.1598</v>
      </c>
      <c r="BB1703" s="151">
        <v>0.21060000000000001</v>
      </c>
      <c r="BC1703" s="151">
        <v>0.21060000000000001</v>
      </c>
      <c r="BD1703" s="153">
        <v>3.5000000000000003E-2</v>
      </c>
      <c r="BE1703" s="153"/>
      <c r="BF1703" s="153"/>
      <c r="BG1703" s="8">
        <v>1</v>
      </c>
      <c r="BH1703" s="187">
        <v>7.25</v>
      </c>
      <c r="BI1703" s="187">
        <v>7.25</v>
      </c>
      <c r="BJ1703" s="8">
        <v>181647</v>
      </c>
      <c r="BK1703" s="8">
        <v>12741</v>
      </c>
      <c r="BL1703" s="8">
        <v>1359</v>
      </c>
      <c r="BM1703" s="8">
        <v>167547</v>
      </c>
      <c r="BN1703" s="236">
        <v>1049200</v>
      </c>
      <c r="BO1703" s="8">
        <v>139856</v>
      </c>
      <c r="BP1703" s="8">
        <v>370329.75160000002</v>
      </c>
      <c r="BQ1703" s="8">
        <v>39774.6037</v>
      </c>
      <c r="BR1703" s="8">
        <v>565262.85510000004</v>
      </c>
      <c r="BS1703" s="8">
        <v>215726.9412</v>
      </c>
      <c r="BT1703" s="8">
        <v>16097.4665</v>
      </c>
      <c r="BU1703" s="8">
        <v>265628.67070000002</v>
      </c>
    </row>
    <row r="1704" spans="1:73">
      <c r="A1704" s="4" t="s">
        <v>90</v>
      </c>
      <c r="B1704" s="137">
        <v>20</v>
      </c>
      <c r="C1704" s="137">
        <v>2013</v>
      </c>
      <c r="D1704" s="192">
        <v>1328778</v>
      </c>
      <c r="E1704" s="141">
        <v>660435</v>
      </c>
      <c r="F1704" s="141">
        <v>46933</v>
      </c>
      <c r="G1704" s="191">
        <v>6.6</v>
      </c>
      <c r="H1704" s="212">
        <v>26.051819999999999</v>
      </c>
      <c r="I1704" s="212">
        <v>14.759080000000001</v>
      </c>
      <c r="J1704" s="212">
        <v>6.2294660000000004</v>
      </c>
      <c r="K1704" s="145">
        <v>54755</v>
      </c>
      <c r="L1704" s="8">
        <v>7</v>
      </c>
      <c r="M1704" s="197">
        <v>2.7</v>
      </c>
      <c r="N1704" s="140">
        <v>52724616</v>
      </c>
      <c r="O1704" s="145">
        <v>25055</v>
      </c>
      <c r="P1704" s="145">
        <v>15070</v>
      </c>
      <c r="Q1704" s="145">
        <v>6900</v>
      </c>
      <c r="R1704" s="145">
        <v>249118.5</v>
      </c>
      <c r="S1704" s="145">
        <v>130374.25</v>
      </c>
      <c r="T1704" s="145">
        <v>363</v>
      </c>
      <c r="U1704" s="145">
        <v>485</v>
      </c>
      <c r="V1704" s="145">
        <v>611</v>
      </c>
      <c r="W1704" s="145">
        <v>200</v>
      </c>
      <c r="X1704" s="145">
        <v>367</v>
      </c>
      <c r="Y1704" s="145">
        <v>526</v>
      </c>
      <c r="Z1704" s="145">
        <v>668</v>
      </c>
      <c r="AA1704" s="136">
        <f>ROUND((T1704+X1704)-MAX(0.3*(T1704-149-469),0),0)</f>
        <v>730</v>
      </c>
      <c r="AB1704" s="136">
        <f>ROUND((U1704+Y1704)-MAX(0.3*(U1704-149-469),0),0)</f>
        <v>1011</v>
      </c>
      <c r="AC1704" s="136">
        <f>ROUND((V1704+Z1704)-MAX(0.3*(V1704-160-469),0),0)</f>
        <v>1279</v>
      </c>
      <c r="AD1704" s="203">
        <v>2672.1666666666665</v>
      </c>
      <c r="AE1704" s="8">
        <v>710</v>
      </c>
      <c r="AF1704" s="8"/>
      <c r="AG1704" s="8"/>
      <c r="AH1704" s="8"/>
      <c r="AI1704" s="8">
        <v>161</v>
      </c>
      <c r="AJ1704" s="197">
        <v>12.3</v>
      </c>
      <c r="AK1704" s="8">
        <v>0</v>
      </c>
      <c r="AL1704" s="8">
        <v>58</v>
      </c>
      <c r="AM1704" s="8">
        <v>89</v>
      </c>
      <c r="AN1704" s="6">
        <f>ROUND((AL1704)/(AL1704+AM1704),2)</f>
        <v>0.39</v>
      </c>
      <c r="AO1704" s="8">
        <v>19</v>
      </c>
      <c r="AP1704" s="8">
        <v>15</v>
      </c>
      <c r="AQ1704" s="6">
        <f>ROUND((AO1704/(AO1704+AP1704)),2)</f>
        <v>0.56000000000000005</v>
      </c>
      <c r="AR1704" s="168">
        <v>7.6499999999999999E-2</v>
      </c>
      <c r="AS1704" s="168">
        <v>0.34</v>
      </c>
      <c r="AT1704" s="168">
        <v>0.4</v>
      </c>
      <c r="AU1704" s="149">
        <v>0.45</v>
      </c>
      <c r="AV1704" s="8">
        <v>487</v>
      </c>
      <c r="AW1704" s="8">
        <v>3250</v>
      </c>
      <c r="AX1704" s="8">
        <v>5372</v>
      </c>
      <c r="AY1704" s="136">
        <v>6044</v>
      </c>
      <c r="AZ1704" s="151">
        <v>7.6499999999999999E-2</v>
      </c>
      <c r="BA1704" s="151">
        <v>0.1598</v>
      </c>
      <c r="BB1704" s="151">
        <v>0.21060000000000001</v>
      </c>
      <c r="BC1704" s="151">
        <v>0.21060000000000001</v>
      </c>
      <c r="BD1704" s="153">
        <v>0.05</v>
      </c>
      <c r="BE1704" s="153"/>
      <c r="BF1704" s="153"/>
      <c r="BG1704" s="8">
        <v>0</v>
      </c>
      <c r="BH1704" s="187">
        <v>7.25</v>
      </c>
      <c r="BI1704" s="187">
        <v>7.5</v>
      </c>
      <c r="BJ1704" s="8">
        <v>37484</v>
      </c>
      <c r="BK1704" s="8">
        <v>1818</v>
      </c>
      <c r="BL1704" s="8">
        <v>234</v>
      </c>
      <c r="BM1704" s="8">
        <v>35432</v>
      </c>
      <c r="BN1704" s="236">
        <v>275700</v>
      </c>
      <c r="BO1704" s="8">
        <v>24380.083299999998</v>
      </c>
      <c r="BP1704" s="8">
        <v>54330.653899999998</v>
      </c>
      <c r="BQ1704" s="8">
        <v>8394.4040999999997</v>
      </c>
      <c r="BR1704" s="8">
        <v>100839.2665</v>
      </c>
      <c r="BS1704" s="8">
        <v>30366.3403</v>
      </c>
      <c r="BT1704" s="8">
        <v>4169.1531999999997</v>
      </c>
      <c r="BU1704" s="8">
        <v>44986.335800000001</v>
      </c>
    </row>
    <row r="1705" spans="1:73">
      <c r="A1705" s="4" t="s">
        <v>91</v>
      </c>
      <c r="B1705" s="137">
        <v>21</v>
      </c>
      <c r="C1705" s="137">
        <v>2013</v>
      </c>
      <c r="D1705" s="192">
        <v>5936040</v>
      </c>
      <c r="E1705" s="141">
        <v>2920245</v>
      </c>
      <c r="F1705" s="141">
        <v>206911</v>
      </c>
      <c r="G1705" s="191">
        <v>6.6</v>
      </c>
      <c r="H1705" s="212">
        <v>22.915990000000001</v>
      </c>
      <c r="I1705" s="212">
        <v>14.24835</v>
      </c>
      <c r="J1705" s="212">
        <v>3.9999039999999999</v>
      </c>
      <c r="K1705" s="145">
        <v>342382</v>
      </c>
      <c r="L1705" s="8">
        <v>30</v>
      </c>
      <c r="M1705" s="197">
        <v>2.2000000000000002</v>
      </c>
      <c r="N1705" s="140">
        <v>312369522</v>
      </c>
      <c r="O1705" s="145">
        <v>353359</v>
      </c>
      <c r="P1705" s="145">
        <v>53015</v>
      </c>
      <c r="Q1705" s="145">
        <v>21958</v>
      </c>
      <c r="R1705" s="145">
        <v>771020.75</v>
      </c>
      <c r="S1705" s="145">
        <v>392183.5833</v>
      </c>
      <c r="T1705" s="145">
        <v>455</v>
      </c>
      <c r="U1705" s="145">
        <v>576</v>
      </c>
      <c r="V1705" s="145">
        <v>697</v>
      </c>
      <c r="W1705" s="145">
        <v>200</v>
      </c>
      <c r="X1705" s="145">
        <v>367</v>
      </c>
      <c r="Y1705" s="145">
        <v>526</v>
      </c>
      <c r="Z1705" s="145">
        <v>668</v>
      </c>
      <c r="AA1705" s="136">
        <f>ROUND((T1705+X1705)-MAX(0.3*(T1705-149-469),0),0)</f>
        <v>822</v>
      </c>
      <c r="AB1705" s="136">
        <f>ROUND((U1705+Y1705)-MAX(0.3*(U1705-149-469),0),0)</f>
        <v>1102</v>
      </c>
      <c r="AC1705" s="136">
        <f>ROUND((V1705+Z1705)-MAX(0.3*(V1705-160-469),0),0)</f>
        <v>1345</v>
      </c>
      <c r="AD1705" s="203">
        <v>7665.333333333333</v>
      </c>
      <c r="AE1705" s="8">
        <v>710</v>
      </c>
      <c r="AF1705" s="8"/>
      <c r="AG1705" s="8"/>
      <c r="AH1705" s="8"/>
      <c r="AI1705" s="8">
        <v>611</v>
      </c>
      <c r="AJ1705" s="197">
        <v>10.3</v>
      </c>
      <c r="AK1705" s="8">
        <v>1</v>
      </c>
      <c r="AL1705" s="8">
        <v>98</v>
      </c>
      <c r="AM1705" s="8">
        <v>43</v>
      </c>
      <c r="AN1705" s="6">
        <f>ROUND((AL1705)/(AL1705+AM1705),2)</f>
        <v>0.7</v>
      </c>
      <c r="AO1705" s="8">
        <v>35</v>
      </c>
      <c r="AP1705" s="8">
        <v>12</v>
      </c>
      <c r="AQ1705" s="6">
        <f>ROUND((AO1705/(AO1705+AP1705)),2)</f>
        <v>0.74</v>
      </c>
      <c r="AR1705" s="168">
        <v>7.6499999999999999E-2</v>
      </c>
      <c r="AS1705" s="168">
        <v>0.34</v>
      </c>
      <c r="AT1705" s="168">
        <v>0.4</v>
      </c>
      <c r="AU1705" s="149">
        <v>0.45</v>
      </c>
      <c r="AV1705" s="8">
        <v>487</v>
      </c>
      <c r="AW1705" s="8">
        <v>3250</v>
      </c>
      <c r="AX1705" s="8">
        <v>5372</v>
      </c>
      <c r="AY1705" s="136">
        <v>6044</v>
      </c>
      <c r="AZ1705" s="151">
        <v>7.6499999999999999E-2</v>
      </c>
      <c r="BA1705" s="151">
        <v>0.1598</v>
      </c>
      <c r="BB1705" s="151">
        <v>0.21060000000000001</v>
      </c>
      <c r="BC1705" s="151">
        <v>0.21060000000000001</v>
      </c>
      <c r="BD1705" s="153">
        <v>0.25</v>
      </c>
      <c r="BE1705" s="153"/>
      <c r="BF1705" s="153"/>
      <c r="BG1705" s="8">
        <v>1</v>
      </c>
      <c r="BH1705" s="187">
        <v>7.25</v>
      </c>
      <c r="BI1705" s="187">
        <v>7.25</v>
      </c>
      <c r="BJ1705" s="8">
        <v>117352</v>
      </c>
      <c r="BK1705" s="8">
        <v>14973</v>
      </c>
      <c r="BL1705" s="8">
        <v>646</v>
      </c>
      <c r="BM1705" s="8">
        <v>101733</v>
      </c>
      <c r="BN1705" s="236">
        <v>936000</v>
      </c>
      <c r="BO1705" s="8">
        <v>144627.5</v>
      </c>
      <c r="BP1705" s="8">
        <v>253902.81719999999</v>
      </c>
      <c r="BQ1705" s="8">
        <v>36413.002800000002</v>
      </c>
      <c r="BR1705" s="8">
        <v>422721.08350000001</v>
      </c>
      <c r="BS1705" s="8">
        <v>147963.995</v>
      </c>
      <c r="BT1705" s="8">
        <v>17692.702399999998</v>
      </c>
      <c r="BU1705" s="8">
        <v>211657.79699999999</v>
      </c>
    </row>
    <row r="1706" spans="1:73">
      <c r="A1706" s="4" t="s">
        <v>92</v>
      </c>
      <c r="B1706" s="137">
        <v>22</v>
      </c>
      <c r="C1706" s="137">
        <v>2013</v>
      </c>
      <c r="D1706" s="192">
        <v>6708810</v>
      </c>
      <c r="E1706" s="141">
        <v>3274880</v>
      </c>
      <c r="F1706" s="141">
        <v>236237</v>
      </c>
      <c r="G1706" s="191">
        <v>6.7</v>
      </c>
      <c r="H1706" s="212">
        <v>17.221450000000001</v>
      </c>
      <c r="I1706" s="212">
        <v>9.3475819999999992</v>
      </c>
      <c r="J1706" s="212">
        <v>4.1635</v>
      </c>
      <c r="K1706" s="145">
        <v>446323</v>
      </c>
      <c r="L1706" s="8">
        <v>10</v>
      </c>
      <c r="M1706" s="197">
        <v>0.7</v>
      </c>
      <c r="N1706" s="140">
        <v>383509900</v>
      </c>
      <c r="O1706" s="145">
        <v>126303</v>
      </c>
      <c r="P1706" s="145">
        <v>91844</v>
      </c>
      <c r="Q1706" s="145">
        <v>47951</v>
      </c>
      <c r="R1706" s="145">
        <v>887618.66669999994</v>
      </c>
      <c r="S1706" s="145">
        <v>498580.0833</v>
      </c>
      <c r="T1706" s="145">
        <v>531</v>
      </c>
      <c r="U1706" s="145">
        <v>633</v>
      </c>
      <c r="V1706" s="145">
        <v>731</v>
      </c>
      <c r="W1706" s="145">
        <v>200</v>
      </c>
      <c r="X1706" s="145">
        <v>367</v>
      </c>
      <c r="Y1706" s="145">
        <v>526</v>
      </c>
      <c r="Z1706" s="145">
        <v>668</v>
      </c>
      <c r="AA1706" s="136">
        <f>ROUND((T1706+X1706)-MAX(0.3*(T1706-149-469),0),0)</f>
        <v>898</v>
      </c>
      <c r="AB1706" s="136">
        <f>ROUND((U1706+Y1706)-MAX(0.3*(U1706-149-469),0),0)</f>
        <v>1155</v>
      </c>
      <c r="AC1706" s="136">
        <f>ROUND((V1706+Z1706)-MAX(0.3*(V1706-160-469),0),0)</f>
        <v>1368</v>
      </c>
      <c r="AD1706" s="203">
        <v>20163.75</v>
      </c>
      <c r="AE1706" s="8">
        <v>710</v>
      </c>
      <c r="AF1706" s="8"/>
      <c r="AG1706" s="8"/>
      <c r="AH1706" s="8"/>
      <c r="AI1706" s="8">
        <v>784</v>
      </c>
      <c r="AJ1706" s="197">
        <v>11.9</v>
      </c>
      <c r="AK1706" s="8">
        <v>1</v>
      </c>
      <c r="AL1706" s="8">
        <v>129</v>
      </c>
      <c r="AM1706" s="8">
        <v>29</v>
      </c>
      <c r="AN1706" s="6">
        <f>ROUND((AL1706)/(AL1706+AM1706),2)</f>
        <v>0.82</v>
      </c>
      <c r="AO1706" s="8">
        <v>36</v>
      </c>
      <c r="AP1706" s="8">
        <v>4</v>
      </c>
      <c r="AQ1706" s="6">
        <f>ROUND((AO1706/(AO1706+AP1706)),2)</f>
        <v>0.9</v>
      </c>
      <c r="AR1706" s="168">
        <v>7.6499999999999999E-2</v>
      </c>
      <c r="AS1706" s="168">
        <v>0.34</v>
      </c>
      <c r="AT1706" s="168">
        <v>0.4</v>
      </c>
      <c r="AU1706" s="149">
        <v>0.45</v>
      </c>
      <c r="AV1706" s="8">
        <v>487</v>
      </c>
      <c r="AW1706" s="8">
        <v>3250</v>
      </c>
      <c r="AX1706" s="8">
        <v>5372</v>
      </c>
      <c r="AY1706" s="136">
        <v>6044</v>
      </c>
      <c r="AZ1706" s="151">
        <v>7.6499999999999999E-2</v>
      </c>
      <c r="BA1706" s="151">
        <v>0.1598</v>
      </c>
      <c r="BB1706" s="151">
        <v>0.21060000000000001</v>
      </c>
      <c r="BC1706" s="151">
        <v>0.21060000000000001</v>
      </c>
      <c r="BD1706" s="153">
        <v>0.15</v>
      </c>
      <c r="BE1706" s="153"/>
      <c r="BF1706" s="153"/>
      <c r="BG1706" s="8">
        <v>1</v>
      </c>
      <c r="BH1706" s="187">
        <v>7.25</v>
      </c>
      <c r="BI1706" s="187">
        <v>8</v>
      </c>
      <c r="BJ1706" s="8">
        <v>187999</v>
      </c>
      <c r="BK1706" s="8">
        <v>22019</v>
      </c>
      <c r="BL1706" s="8">
        <v>2390</v>
      </c>
      <c r="BM1706" s="8">
        <v>163590</v>
      </c>
      <c r="BN1706" s="236">
        <v>1272800</v>
      </c>
      <c r="BO1706" s="8">
        <v>119952.4167</v>
      </c>
      <c r="BP1706" s="8">
        <v>261001.32380000001</v>
      </c>
      <c r="BQ1706" s="8">
        <v>33458.9859</v>
      </c>
      <c r="BR1706" s="8">
        <v>514425.86599999998</v>
      </c>
      <c r="BS1706" s="8">
        <v>117094.4176</v>
      </c>
      <c r="BT1706" s="8">
        <v>10444.8657</v>
      </c>
      <c r="BU1706" s="8">
        <v>151463.62220000001</v>
      </c>
    </row>
    <row r="1707" spans="1:73">
      <c r="A1707" s="4" t="s">
        <v>93</v>
      </c>
      <c r="B1707" s="137">
        <v>23</v>
      </c>
      <c r="C1707" s="137">
        <v>2013</v>
      </c>
      <c r="D1707" s="192">
        <v>9900506</v>
      </c>
      <c r="E1707" s="141">
        <v>4310022</v>
      </c>
      <c r="F1707" s="141">
        <v>417597</v>
      </c>
      <c r="G1707" s="191">
        <v>8.8000000000000007</v>
      </c>
      <c r="H1707" s="212">
        <v>25.047789999999999</v>
      </c>
      <c r="I1707" s="212">
        <v>14.72339</v>
      </c>
      <c r="J1707" s="212">
        <v>5.9968820000000003</v>
      </c>
      <c r="K1707" s="145">
        <v>432573</v>
      </c>
      <c r="L1707" s="8">
        <v>63</v>
      </c>
      <c r="M1707" s="197">
        <v>2.7</v>
      </c>
      <c r="N1707" s="140">
        <v>388175044</v>
      </c>
      <c r="O1707" s="145">
        <v>73372</v>
      </c>
      <c r="P1707" s="145">
        <v>84901</v>
      </c>
      <c r="Q1707" s="145">
        <v>36553</v>
      </c>
      <c r="R1707" s="145">
        <v>1775645.6666999999</v>
      </c>
      <c r="S1707" s="145">
        <v>909764</v>
      </c>
      <c r="T1707" s="145">
        <v>403</v>
      </c>
      <c r="U1707" s="145">
        <v>492</v>
      </c>
      <c r="V1707" s="145">
        <v>597</v>
      </c>
      <c r="W1707" s="145">
        <v>200</v>
      </c>
      <c r="X1707" s="145">
        <v>367</v>
      </c>
      <c r="Y1707" s="145">
        <v>526</v>
      </c>
      <c r="Z1707" s="145">
        <v>668</v>
      </c>
      <c r="AA1707" s="136">
        <f>ROUND((T1707+X1707)-MAX(0.3*(T1707-149-469),0),0)</f>
        <v>770</v>
      </c>
      <c r="AB1707" s="136">
        <f>ROUND((U1707+Y1707)-MAX(0.3*(U1707-149-469),0),0)</f>
        <v>1018</v>
      </c>
      <c r="AC1707" s="136">
        <f>ROUND((V1707+Z1707)-MAX(0.3*(V1707-160-469),0),0)</f>
        <v>1265</v>
      </c>
      <c r="AD1707" s="203">
        <v>14626.666666666666</v>
      </c>
      <c r="AE1707" s="8">
        <v>710</v>
      </c>
      <c r="AF1707" s="8"/>
      <c r="AG1707" s="8"/>
      <c r="AH1707" s="8"/>
      <c r="AI1707" s="8">
        <v>1428</v>
      </c>
      <c r="AJ1707" s="197">
        <v>14.5</v>
      </c>
      <c r="AK1707" s="8">
        <v>0</v>
      </c>
      <c r="AL1707" s="8">
        <v>51</v>
      </c>
      <c r="AM1707" s="8">
        <v>59</v>
      </c>
      <c r="AN1707" s="6">
        <f>ROUND((AL1707)/(AL1707+AM1707),2)</f>
        <v>0.46</v>
      </c>
      <c r="AO1707" s="8">
        <v>11</v>
      </c>
      <c r="AP1707" s="8">
        <v>26</v>
      </c>
      <c r="AQ1707" s="6">
        <f>ROUND((AO1707/(AO1707+AP1707)),2)</f>
        <v>0.3</v>
      </c>
      <c r="AR1707" s="168">
        <v>7.6499999999999999E-2</v>
      </c>
      <c r="AS1707" s="168">
        <v>0.34</v>
      </c>
      <c r="AT1707" s="168">
        <v>0.4</v>
      </c>
      <c r="AU1707" s="149">
        <v>0.45</v>
      </c>
      <c r="AV1707" s="8">
        <v>487</v>
      </c>
      <c r="AW1707" s="8">
        <v>3250</v>
      </c>
      <c r="AX1707" s="8">
        <v>5372</v>
      </c>
      <c r="AY1707" s="136">
        <v>6044</v>
      </c>
      <c r="AZ1707" s="151">
        <v>7.6499999999999999E-2</v>
      </c>
      <c r="BA1707" s="151">
        <v>0.1598</v>
      </c>
      <c r="BB1707" s="151">
        <v>0.21060000000000001</v>
      </c>
      <c r="BC1707" s="151">
        <v>0.21060000000000001</v>
      </c>
      <c r="BD1707" s="153">
        <v>0.06</v>
      </c>
      <c r="BE1707" s="153"/>
      <c r="BF1707" s="153"/>
      <c r="BG1707" s="8">
        <v>1</v>
      </c>
      <c r="BH1707" s="187">
        <v>7.25</v>
      </c>
      <c r="BI1707" s="187">
        <v>7.4</v>
      </c>
      <c r="BJ1707" s="8">
        <v>277316</v>
      </c>
      <c r="BK1707" s="8">
        <v>17776</v>
      </c>
      <c r="BL1707" s="8">
        <v>1606</v>
      </c>
      <c r="BM1707" s="8">
        <v>257934</v>
      </c>
      <c r="BN1707" s="236">
        <v>1929200</v>
      </c>
      <c r="BO1707" s="8">
        <v>254125.5833</v>
      </c>
      <c r="BP1707" s="8">
        <v>555840.92949999997</v>
      </c>
      <c r="BQ1707" s="8">
        <v>58823.703399999999</v>
      </c>
      <c r="BR1707" s="8">
        <v>874097.56680000003</v>
      </c>
      <c r="BS1707" s="8">
        <v>308178.05320000002</v>
      </c>
      <c r="BT1707" s="8">
        <v>19512.8037</v>
      </c>
      <c r="BU1707" s="8">
        <v>381515.522</v>
      </c>
    </row>
    <row r="1708" spans="1:73">
      <c r="A1708" s="4" t="s">
        <v>94</v>
      </c>
      <c r="B1708" s="137">
        <v>24</v>
      </c>
      <c r="C1708" s="137">
        <v>2013</v>
      </c>
      <c r="D1708" s="192">
        <v>5420541</v>
      </c>
      <c r="E1708" s="141">
        <v>2808754</v>
      </c>
      <c r="F1708" s="141">
        <v>146513</v>
      </c>
      <c r="G1708" s="191">
        <v>5</v>
      </c>
      <c r="H1708" s="212">
        <v>17.151029999999999</v>
      </c>
      <c r="I1708" s="212">
        <v>10.647460000000001</v>
      </c>
      <c r="J1708" s="212">
        <v>3.4043100000000002</v>
      </c>
      <c r="K1708" s="145">
        <v>312081</v>
      </c>
      <c r="L1708" s="8">
        <v>43</v>
      </c>
      <c r="M1708" s="197">
        <v>3.2</v>
      </c>
      <c r="N1708" s="140">
        <v>256039772</v>
      </c>
      <c r="O1708" s="145">
        <v>70544</v>
      </c>
      <c r="P1708" s="145">
        <v>46495</v>
      </c>
      <c r="Q1708" s="145">
        <v>21435</v>
      </c>
      <c r="R1708" s="145">
        <v>552928.33330000006</v>
      </c>
      <c r="S1708" s="145">
        <v>274236.25</v>
      </c>
      <c r="T1708" s="145">
        <v>437</v>
      </c>
      <c r="U1708" s="145">
        <v>532</v>
      </c>
      <c r="V1708" s="145">
        <v>621</v>
      </c>
      <c r="W1708" s="145">
        <v>200</v>
      </c>
      <c r="X1708" s="145">
        <v>367</v>
      </c>
      <c r="Y1708" s="145">
        <v>526</v>
      </c>
      <c r="Z1708" s="145">
        <v>668</v>
      </c>
      <c r="AA1708" s="136">
        <f>ROUND((T1708+X1708)-MAX(0.3*(T1708-149-469),0),0)</f>
        <v>804</v>
      </c>
      <c r="AB1708" s="136">
        <f>ROUND((U1708+Y1708)-MAX(0.3*(U1708-149-469),0),0)</f>
        <v>1058</v>
      </c>
      <c r="AC1708" s="136">
        <f>ROUND((V1708+Z1708)-MAX(0.3*(V1708-160-469),0),0)</f>
        <v>1289</v>
      </c>
      <c r="AD1708" s="203">
        <v>10728.916666666666</v>
      </c>
      <c r="AE1708" s="8">
        <v>710</v>
      </c>
      <c r="AF1708" s="8"/>
      <c r="AG1708" s="8"/>
      <c r="AH1708" s="8"/>
      <c r="AI1708" s="8">
        <v>649</v>
      </c>
      <c r="AJ1708" s="197">
        <v>12</v>
      </c>
      <c r="AK1708" s="8">
        <v>1</v>
      </c>
      <c r="AL1708" s="8">
        <v>73</v>
      </c>
      <c r="AM1708" s="8">
        <v>61</v>
      </c>
      <c r="AN1708" s="6">
        <f>ROUND((AL1708)/(AL1708+AM1708),2)</f>
        <v>0.54</v>
      </c>
      <c r="AO1708" s="8">
        <v>39</v>
      </c>
      <c r="AP1708" s="8">
        <v>28</v>
      </c>
      <c r="AQ1708" s="6">
        <f>ROUND((AO1708/(AO1708+AP1708)),2)</f>
        <v>0.57999999999999996</v>
      </c>
      <c r="AR1708" s="168">
        <v>7.6499999999999999E-2</v>
      </c>
      <c r="AS1708" s="168">
        <v>0.34</v>
      </c>
      <c r="AT1708" s="168">
        <v>0.4</v>
      </c>
      <c r="AU1708" s="149">
        <v>0.45</v>
      </c>
      <c r="AV1708" s="8">
        <v>487</v>
      </c>
      <c r="AW1708" s="8">
        <v>3250</v>
      </c>
      <c r="AX1708" s="8">
        <v>5372</v>
      </c>
      <c r="AY1708" s="136">
        <v>6044</v>
      </c>
      <c r="AZ1708" s="151">
        <v>7.6499999999999999E-2</v>
      </c>
      <c r="BA1708" s="151">
        <v>0.1598</v>
      </c>
      <c r="BB1708" s="151">
        <v>0.21060000000000001</v>
      </c>
      <c r="BC1708" s="151">
        <v>0.21060000000000001</v>
      </c>
      <c r="BD1708" s="153">
        <v>0.33</v>
      </c>
      <c r="BE1708" s="153"/>
      <c r="BF1708" s="153"/>
      <c r="BG1708" s="8">
        <v>1</v>
      </c>
      <c r="BH1708" s="187">
        <v>7.25</v>
      </c>
      <c r="BI1708" s="187">
        <v>6.15</v>
      </c>
      <c r="BJ1708" s="8">
        <v>93729</v>
      </c>
      <c r="BK1708" s="8">
        <v>10434</v>
      </c>
      <c r="BL1708" s="8">
        <v>720</v>
      </c>
      <c r="BM1708" s="8">
        <v>82575</v>
      </c>
      <c r="BN1708" s="236">
        <v>879100</v>
      </c>
      <c r="BO1708" s="8">
        <v>124744.5</v>
      </c>
      <c r="BP1708" s="8">
        <v>228886.30470000001</v>
      </c>
      <c r="BQ1708" s="8">
        <v>52917.7742</v>
      </c>
      <c r="BR1708" s="8">
        <v>608866.71459999995</v>
      </c>
      <c r="BS1708" s="8">
        <v>115594.7136</v>
      </c>
      <c r="BT1708" s="8">
        <v>19369.369600000002</v>
      </c>
      <c r="BU1708" s="8">
        <v>181890.80669999999</v>
      </c>
    </row>
    <row r="1709" spans="1:73">
      <c r="A1709" s="4" t="s">
        <v>95</v>
      </c>
      <c r="B1709" s="137">
        <v>25</v>
      </c>
      <c r="C1709" s="137">
        <v>2013</v>
      </c>
      <c r="D1709" s="192">
        <v>2990976</v>
      </c>
      <c r="E1709" s="141">
        <v>1160511</v>
      </c>
      <c r="F1709" s="141">
        <v>109207</v>
      </c>
      <c r="G1709" s="191">
        <v>8.6</v>
      </c>
      <c r="H1709" s="212">
        <v>34.098439999999997</v>
      </c>
      <c r="I1709" s="212">
        <v>25.224119999999999</v>
      </c>
      <c r="J1709" s="212">
        <v>9.1216720000000002</v>
      </c>
      <c r="K1709" s="145">
        <v>105163</v>
      </c>
      <c r="L1709" s="8">
        <v>44</v>
      </c>
      <c r="M1709" s="197">
        <v>5.8</v>
      </c>
      <c r="N1709" s="140">
        <v>99663477</v>
      </c>
      <c r="O1709" s="145">
        <v>41771</v>
      </c>
      <c r="P1709" s="145">
        <v>21172</v>
      </c>
      <c r="Q1709" s="145">
        <v>10063</v>
      </c>
      <c r="R1709" s="145">
        <v>668624.33330000006</v>
      </c>
      <c r="S1709" s="145">
        <v>305004.9167</v>
      </c>
      <c r="T1709" s="145">
        <v>146</v>
      </c>
      <c r="U1709" s="145">
        <v>170</v>
      </c>
      <c r="V1709" s="145">
        <v>194</v>
      </c>
      <c r="W1709" s="145">
        <v>200</v>
      </c>
      <c r="X1709" s="145">
        <v>367</v>
      </c>
      <c r="Y1709" s="145">
        <v>526</v>
      </c>
      <c r="Z1709" s="145">
        <v>668</v>
      </c>
      <c r="AA1709" s="136">
        <f>ROUND((T1709+X1709)-MAX(0.3*(T1709-149-469),0),0)</f>
        <v>513</v>
      </c>
      <c r="AB1709" s="136">
        <f>ROUND((U1709+Y1709)-MAX(0.3*(U1709-149-469),0),0)</f>
        <v>696</v>
      </c>
      <c r="AC1709" s="136">
        <f>ROUND((V1709+Z1709)-MAX(0.3*(V1709-160-469),0),0)</f>
        <v>862</v>
      </c>
      <c r="AD1709" s="203">
        <v>4461.166666666667</v>
      </c>
      <c r="AE1709" s="8">
        <v>710</v>
      </c>
      <c r="AF1709" s="8"/>
      <c r="AG1709" s="8"/>
      <c r="AH1709" s="8"/>
      <c r="AI1709" s="8">
        <v>657</v>
      </c>
      <c r="AJ1709" s="197">
        <v>22.5</v>
      </c>
      <c r="AK1709" s="8">
        <v>0</v>
      </c>
      <c r="AL1709" s="8">
        <v>56</v>
      </c>
      <c r="AM1709" s="8">
        <v>65</v>
      </c>
      <c r="AN1709" s="6">
        <f>ROUND((AL1709)/(AL1709+AM1709),2)</f>
        <v>0.46</v>
      </c>
      <c r="AO1709" s="8">
        <v>20</v>
      </c>
      <c r="AP1709" s="8">
        <v>31</v>
      </c>
      <c r="AQ1709" s="6">
        <f>ROUND((AO1709/(AO1709+AP1709)),2)</f>
        <v>0.39</v>
      </c>
      <c r="AR1709" s="168">
        <v>7.6499999999999999E-2</v>
      </c>
      <c r="AS1709" s="168">
        <v>0.34</v>
      </c>
      <c r="AT1709" s="168">
        <v>0.4</v>
      </c>
      <c r="AU1709" s="149">
        <v>0.45</v>
      </c>
      <c r="AV1709" s="8">
        <v>487</v>
      </c>
      <c r="AW1709" s="8">
        <v>3250</v>
      </c>
      <c r="AX1709" s="8">
        <v>5372</v>
      </c>
      <c r="AY1709" s="136">
        <v>6044</v>
      </c>
      <c r="AZ1709" s="151">
        <v>7.6499999999999999E-2</v>
      </c>
      <c r="BA1709" s="151">
        <v>0.1598</v>
      </c>
      <c r="BB1709" s="151">
        <v>0.21060000000000001</v>
      </c>
      <c r="BC1709" s="151">
        <v>0.21060000000000001</v>
      </c>
      <c r="BD1709" s="153">
        <v>0</v>
      </c>
      <c r="BE1709" s="153"/>
      <c r="BF1709" s="153"/>
      <c r="BG1709" s="8">
        <v>0</v>
      </c>
      <c r="BH1709" s="187">
        <v>7.25</v>
      </c>
      <c r="BI1709" s="187">
        <v>7.25</v>
      </c>
      <c r="BJ1709" s="8">
        <v>126312</v>
      </c>
      <c r="BK1709" s="8">
        <v>9283</v>
      </c>
      <c r="BL1709" s="8">
        <v>894</v>
      </c>
      <c r="BM1709" s="8">
        <v>116135</v>
      </c>
      <c r="BN1709" s="236">
        <v>622700</v>
      </c>
      <c r="BO1709" s="8">
        <v>91651.5</v>
      </c>
      <c r="BP1709" s="8">
        <v>288107.6716</v>
      </c>
      <c r="BQ1709" s="8">
        <v>32285.031200000001</v>
      </c>
      <c r="BR1709" s="8">
        <v>391574.13400000002</v>
      </c>
      <c r="BS1709" s="8">
        <v>176607.20569999999</v>
      </c>
      <c r="BT1709" s="8">
        <v>13549.8451</v>
      </c>
      <c r="BU1709" s="8">
        <v>207305.04610000001</v>
      </c>
    </row>
    <row r="1710" spans="1:73">
      <c r="A1710" s="4" t="s">
        <v>96</v>
      </c>
      <c r="B1710" s="137">
        <v>26</v>
      </c>
      <c r="C1710" s="137">
        <v>2013</v>
      </c>
      <c r="D1710" s="192">
        <v>6043708</v>
      </c>
      <c r="E1710" s="141">
        <v>2820762</v>
      </c>
      <c r="F1710" s="141">
        <v>201751</v>
      </c>
      <c r="G1710" s="191">
        <v>6.7</v>
      </c>
      <c r="H1710" s="212">
        <v>25.718859999999999</v>
      </c>
      <c r="I1710" s="212">
        <v>16.530010000000001</v>
      </c>
      <c r="J1710" s="212">
        <v>6.1984680000000001</v>
      </c>
      <c r="K1710" s="145">
        <v>276345</v>
      </c>
      <c r="L1710" s="8">
        <v>66</v>
      </c>
      <c r="M1710" s="197">
        <v>4.5999999999999996</v>
      </c>
      <c r="N1710" s="140">
        <v>240825428</v>
      </c>
      <c r="O1710" s="145">
        <v>71359</v>
      </c>
      <c r="P1710" s="145">
        <v>76997</v>
      </c>
      <c r="Q1710" s="145">
        <v>32108</v>
      </c>
      <c r="R1710" s="145">
        <v>929942.83330000006</v>
      </c>
      <c r="S1710" s="145">
        <v>437443.1667</v>
      </c>
      <c r="T1710" s="145">
        <v>234</v>
      </c>
      <c r="U1710" s="145">
        <v>292</v>
      </c>
      <c r="V1710" s="145">
        <v>342</v>
      </c>
      <c r="W1710" s="145">
        <v>200</v>
      </c>
      <c r="X1710" s="145">
        <v>367</v>
      </c>
      <c r="Y1710" s="145">
        <v>526</v>
      </c>
      <c r="Z1710" s="145">
        <v>668</v>
      </c>
      <c r="AA1710" s="136">
        <f>ROUND((T1710+X1710)-MAX(0.3*(T1710-149-469),0),0)</f>
        <v>601</v>
      </c>
      <c r="AB1710" s="136">
        <f>ROUND((U1710+Y1710)-MAX(0.3*(U1710-149-469),0),0)</f>
        <v>818</v>
      </c>
      <c r="AC1710" s="136">
        <f>ROUND((V1710+Z1710)-MAX(0.3*(V1710-160-469),0),0)</f>
        <v>1010</v>
      </c>
      <c r="AD1710" s="203">
        <v>7813.833333333333</v>
      </c>
      <c r="AE1710" s="8">
        <v>710</v>
      </c>
      <c r="AF1710" s="8"/>
      <c r="AG1710" s="8"/>
      <c r="AH1710" s="8"/>
      <c r="AI1710" s="8">
        <v>824</v>
      </c>
      <c r="AJ1710" s="197">
        <v>13.7</v>
      </c>
      <c r="AK1710" s="8">
        <v>1</v>
      </c>
      <c r="AL1710" s="8">
        <v>52</v>
      </c>
      <c r="AM1710" s="8">
        <v>109</v>
      </c>
      <c r="AN1710" s="6">
        <f>ROUND((AL1710)/(AL1710+AM1710),2)</f>
        <v>0.32</v>
      </c>
      <c r="AO1710" s="8">
        <v>10</v>
      </c>
      <c r="AP1710" s="8">
        <v>24</v>
      </c>
      <c r="AQ1710" s="6">
        <f>ROUND((AO1710/(AO1710+AP1710)),2)</f>
        <v>0.28999999999999998</v>
      </c>
      <c r="AR1710" s="168">
        <v>7.6499999999999999E-2</v>
      </c>
      <c r="AS1710" s="168">
        <v>0.34</v>
      </c>
      <c r="AT1710" s="168">
        <v>0.4</v>
      </c>
      <c r="AU1710" s="149">
        <v>0.45</v>
      </c>
      <c r="AV1710" s="8">
        <v>487</v>
      </c>
      <c r="AW1710" s="8">
        <v>3250</v>
      </c>
      <c r="AX1710" s="8">
        <v>5372</v>
      </c>
      <c r="AY1710" s="136">
        <v>6044</v>
      </c>
      <c r="AZ1710" s="151">
        <v>7.6499999999999999E-2</v>
      </c>
      <c r="BA1710" s="151">
        <v>0.1598</v>
      </c>
      <c r="BB1710" s="151">
        <v>0.21060000000000001</v>
      </c>
      <c r="BC1710" s="151">
        <v>0.21060000000000001</v>
      </c>
      <c r="BD1710" s="153">
        <v>0</v>
      </c>
      <c r="BE1710" s="153"/>
      <c r="BF1710" s="153"/>
      <c r="BG1710" s="8">
        <v>0</v>
      </c>
      <c r="BH1710" s="187">
        <v>7.25</v>
      </c>
      <c r="BI1710" s="187">
        <v>7.35</v>
      </c>
      <c r="BJ1710" s="8">
        <v>142259</v>
      </c>
      <c r="BK1710" s="8">
        <v>7373</v>
      </c>
      <c r="BL1710" s="8">
        <v>873</v>
      </c>
      <c r="BM1710" s="8">
        <v>134013</v>
      </c>
      <c r="BN1710" s="236">
        <v>797100</v>
      </c>
      <c r="BO1710" s="8">
        <v>140820.75</v>
      </c>
      <c r="BP1710" s="8">
        <v>330811.12670000002</v>
      </c>
      <c r="BQ1710" s="8">
        <v>52439.3943</v>
      </c>
      <c r="BR1710" s="8">
        <v>610364.49719999998</v>
      </c>
      <c r="BS1710" s="8">
        <v>191434.96539999999</v>
      </c>
      <c r="BT1710" s="8">
        <v>21857.9267</v>
      </c>
      <c r="BU1710" s="8">
        <v>263359.10340000002</v>
      </c>
    </row>
    <row r="1711" spans="1:73">
      <c r="A1711" s="4" t="s">
        <v>97</v>
      </c>
      <c r="B1711" s="137">
        <v>27</v>
      </c>
      <c r="C1711" s="137">
        <v>2013</v>
      </c>
      <c r="D1711" s="192">
        <v>1014402</v>
      </c>
      <c r="E1711" s="141">
        <v>484473</v>
      </c>
      <c r="F1711" s="141">
        <v>27766</v>
      </c>
      <c r="G1711" s="191">
        <v>5.4</v>
      </c>
      <c r="H1711" s="212">
        <v>22.625599999999999</v>
      </c>
      <c r="I1711" s="212">
        <v>11.74446</v>
      </c>
      <c r="J1711" s="212">
        <v>4.2878410000000002</v>
      </c>
      <c r="K1711" s="145">
        <v>44040</v>
      </c>
      <c r="L1711" s="8">
        <v>12</v>
      </c>
      <c r="M1711" s="197">
        <v>5.3</v>
      </c>
      <c r="N1711" s="140">
        <v>40074179</v>
      </c>
      <c r="O1711" s="145">
        <v>135077</v>
      </c>
      <c r="P1711" s="145">
        <v>7488</v>
      </c>
      <c r="Q1711" s="145">
        <v>3249</v>
      </c>
      <c r="R1711" s="145">
        <v>128530.9167</v>
      </c>
      <c r="S1711" s="145">
        <v>59397.833299999998</v>
      </c>
      <c r="T1711" s="145">
        <v>405</v>
      </c>
      <c r="U1711" s="145">
        <v>510</v>
      </c>
      <c r="V1711" s="145">
        <v>615</v>
      </c>
      <c r="W1711" s="145">
        <v>200</v>
      </c>
      <c r="X1711" s="145">
        <v>367</v>
      </c>
      <c r="Y1711" s="145">
        <v>526</v>
      </c>
      <c r="Z1711" s="145">
        <v>668</v>
      </c>
      <c r="AA1711" s="136">
        <f>ROUND((T1711+X1711)-MAX(0.3*(T1711-149-469),0),0)</f>
        <v>772</v>
      </c>
      <c r="AB1711" s="136">
        <f>ROUND((U1711+Y1711)-MAX(0.3*(U1711-149-469),0),0)</f>
        <v>1036</v>
      </c>
      <c r="AC1711" s="136">
        <f>ROUND((V1711+Z1711)-MAX(0.3*(V1711-160-469),0),0)</f>
        <v>1283</v>
      </c>
      <c r="AD1711" s="203">
        <v>1246</v>
      </c>
      <c r="AE1711" s="8">
        <v>710</v>
      </c>
      <c r="AF1711" s="8"/>
      <c r="AG1711" s="8"/>
      <c r="AH1711" s="8"/>
      <c r="AI1711" s="8">
        <v>145</v>
      </c>
      <c r="AJ1711" s="197">
        <v>14.5</v>
      </c>
      <c r="AK1711" s="8">
        <v>1</v>
      </c>
      <c r="AL1711" s="8">
        <v>39</v>
      </c>
      <c r="AM1711" s="8">
        <v>61</v>
      </c>
      <c r="AN1711" s="6">
        <f>ROUND((AL1711)/(AL1711+AM1711),2)</f>
        <v>0.39</v>
      </c>
      <c r="AO1711" s="8">
        <v>21</v>
      </c>
      <c r="AP1711" s="8">
        <v>29</v>
      </c>
      <c r="AQ1711" s="6">
        <f>ROUND((AO1711/(AO1711+AP1711)),2)</f>
        <v>0.42</v>
      </c>
      <c r="AR1711" s="168">
        <v>7.6499999999999999E-2</v>
      </c>
      <c r="AS1711" s="168">
        <v>0.34</v>
      </c>
      <c r="AT1711" s="168">
        <v>0.4</v>
      </c>
      <c r="AU1711" s="149">
        <v>0.45</v>
      </c>
      <c r="AV1711" s="8">
        <v>487</v>
      </c>
      <c r="AW1711" s="8">
        <v>3250</v>
      </c>
      <c r="AX1711" s="8">
        <v>5372</v>
      </c>
      <c r="AY1711" s="136">
        <v>6044</v>
      </c>
      <c r="AZ1711" s="151">
        <v>7.6499999999999999E-2</v>
      </c>
      <c r="BA1711" s="151">
        <v>0.1598</v>
      </c>
      <c r="BB1711" s="151">
        <v>0.21060000000000001</v>
      </c>
      <c r="BC1711" s="151">
        <v>0.21060000000000001</v>
      </c>
      <c r="BD1711" s="153">
        <v>0</v>
      </c>
      <c r="BE1711" s="153"/>
      <c r="BF1711" s="153"/>
      <c r="BG1711" s="8">
        <v>0</v>
      </c>
      <c r="BH1711" s="187">
        <v>7.25</v>
      </c>
      <c r="BI1711" s="187">
        <v>7.8</v>
      </c>
      <c r="BJ1711" s="8">
        <v>18647</v>
      </c>
      <c r="BK1711" s="8">
        <v>1255</v>
      </c>
      <c r="BL1711" s="8">
        <v>127</v>
      </c>
      <c r="BM1711" s="8">
        <v>17265</v>
      </c>
      <c r="BN1711" s="236">
        <v>120800</v>
      </c>
      <c r="BO1711" s="8">
        <v>19848.416700000002</v>
      </c>
      <c r="BP1711" s="8">
        <v>39694.997499999998</v>
      </c>
      <c r="BQ1711" s="8">
        <v>9146.0432000000001</v>
      </c>
      <c r="BR1711" s="8">
        <v>84069.279599999994</v>
      </c>
      <c r="BS1711" s="8">
        <v>19108.156299999999</v>
      </c>
      <c r="BT1711" s="8">
        <v>2995.3912</v>
      </c>
      <c r="BU1711" s="8">
        <v>28155.339800000002</v>
      </c>
    </row>
    <row r="1712" spans="1:73">
      <c r="A1712" s="4" t="s">
        <v>98</v>
      </c>
      <c r="B1712" s="137">
        <v>28</v>
      </c>
      <c r="C1712" s="137">
        <v>2013</v>
      </c>
      <c r="D1712" s="192">
        <v>1869300</v>
      </c>
      <c r="E1712" s="141">
        <v>979607</v>
      </c>
      <c r="F1712" s="141">
        <v>38648</v>
      </c>
      <c r="G1712" s="191">
        <v>3.8</v>
      </c>
      <c r="H1712" s="212">
        <v>26.080190000000002</v>
      </c>
      <c r="I1712" s="212">
        <v>16.421389999999999</v>
      </c>
      <c r="J1712" s="212">
        <v>4.9536290000000003</v>
      </c>
      <c r="K1712" s="145">
        <v>109614</v>
      </c>
      <c r="L1712" s="8">
        <v>18</v>
      </c>
      <c r="M1712" s="197">
        <v>3.8</v>
      </c>
      <c r="N1712" s="140">
        <v>85722866</v>
      </c>
      <c r="O1712" s="145">
        <v>11580</v>
      </c>
      <c r="P1712" s="145">
        <v>12750</v>
      </c>
      <c r="Q1712" s="145">
        <v>5598</v>
      </c>
      <c r="R1712" s="145">
        <v>179710.6667</v>
      </c>
      <c r="S1712" s="145">
        <v>79378.666700000002</v>
      </c>
      <c r="T1712" s="145">
        <v>293</v>
      </c>
      <c r="U1712" s="145">
        <v>364</v>
      </c>
      <c r="V1712" s="145">
        <v>435</v>
      </c>
      <c r="W1712" s="145">
        <v>200</v>
      </c>
      <c r="X1712" s="145">
        <v>367</v>
      </c>
      <c r="Y1712" s="145">
        <v>526</v>
      </c>
      <c r="Z1712" s="145">
        <v>668</v>
      </c>
      <c r="AA1712" s="136">
        <f>ROUND((T1712+X1712)-MAX(0.3*(T1712-149-469),0),0)</f>
        <v>660</v>
      </c>
      <c r="AB1712" s="136">
        <f>ROUND((U1712+Y1712)-MAX(0.3*(U1712-149-469),0),0)</f>
        <v>890</v>
      </c>
      <c r="AC1712" s="136">
        <f>ROUND((V1712+Z1712)-MAX(0.3*(V1712-160-469),0),0)</f>
        <v>1103</v>
      </c>
      <c r="AD1712" s="203">
        <v>3610.75</v>
      </c>
      <c r="AE1712" s="8">
        <v>710</v>
      </c>
      <c r="AF1712" s="8"/>
      <c r="AG1712" s="8"/>
      <c r="AH1712" s="8"/>
      <c r="AI1712" s="8">
        <v>202</v>
      </c>
      <c r="AJ1712" s="197">
        <v>11</v>
      </c>
      <c r="AK1712" s="8">
        <v>0</v>
      </c>
      <c r="AL1712" s="8"/>
      <c r="AM1712" s="8"/>
      <c r="AN1712" s="6"/>
      <c r="AO1712" s="8"/>
      <c r="AP1712" s="8"/>
      <c r="AQ1712" s="6"/>
      <c r="AR1712" s="168">
        <v>7.6499999999999999E-2</v>
      </c>
      <c r="AS1712" s="168">
        <v>0.34</v>
      </c>
      <c r="AT1712" s="168">
        <v>0.4</v>
      </c>
      <c r="AU1712" s="149">
        <v>0.45</v>
      </c>
      <c r="AV1712" s="8">
        <v>487</v>
      </c>
      <c r="AW1712" s="8">
        <v>3250</v>
      </c>
      <c r="AX1712" s="8">
        <v>5372</v>
      </c>
      <c r="AY1712" s="136">
        <v>6044</v>
      </c>
      <c r="AZ1712" s="151">
        <v>7.6499999999999999E-2</v>
      </c>
      <c r="BA1712" s="151">
        <v>0.1598</v>
      </c>
      <c r="BB1712" s="151">
        <v>0.21060000000000001</v>
      </c>
      <c r="BC1712" s="151">
        <v>0.21060000000000001</v>
      </c>
      <c r="BD1712" s="153">
        <v>0.1</v>
      </c>
      <c r="BE1712" s="153"/>
      <c r="BF1712" s="153"/>
      <c r="BG1712" s="8">
        <v>1</v>
      </c>
      <c r="BH1712" s="187">
        <v>7.25</v>
      </c>
      <c r="BI1712" s="187">
        <v>7.25</v>
      </c>
      <c r="BJ1712" s="8">
        <v>27496</v>
      </c>
      <c r="BK1712" s="8">
        <v>2106</v>
      </c>
      <c r="BL1712" s="8">
        <v>227</v>
      </c>
      <c r="BM1712" s="8">
        <v>25163</v>
      </c>
      <c r="BN1712" s="236">
        <v>212300</v>
      </c>
      <c r="BO1712" s="8">
        <v>40151.25</v>
      </c>
      <c r="BP1712" s="8">
        <v>98737.162100000001</v>
      </c>
      <c r="BQ1712" s="8">
        <v>24822.205699999999</v>
      </c>
      <c r="BR1712" s="8">
        <v>243119.861</v>
      </c>
      <c r="BS1712" s="8">
        <v>41015.410199999998</v>
      </c>
      <c r="BT1712" s="8">
        <v>7215.3221000000003</v>
      </c>
      <c r="BU1712" s="8">
        <v>66556.274699999994</v>
      </c>
    </row>
    <row r="1713" spans="1:73">
      <c r="A1713" s="4" t="s">
        <v>99</v>
      </c>
      <c r="B1713" s="137">
        <v>29</v>
      </c>
      <c r="C1713" s="137">
        <v>2013</v>
      </c>
      <c r="D1713" s="192">
        <v>2790366</v>
      </c>
      <c r="E1713" s="141">
        <v>1249719</v>
      </c>
      <c r="F1713" s="141">
        <v>132422</v>
      </c>
      <c r="G1713" s="191">
        <v>9.6</v>
      </c>
      <c r="H1713" s="212">
        <v>26.746110000000002</v>
      </c>
      <c r="I1713" s="212">
        <v>17.59667</v>
      </c>
      <c r="J1713" s="212">
        <v>6.441662</v>
      </c>
      <c r="K1713" s="145">
        <v>132024</v>
      </c>
      <c r="L1713" s="8">
        <v>71</v>
      </c>
      <c r="M1713" s="197">
        <v>10.4</v>
      </c>
      <c r="N1713" s="140">
        <v>108503500</v>
      </c>
      <c r="O1713" s="145">
        <v>37727</v>
      </c>
      <c r="P1713" s="145">
        <v>26923</v>
      </c>
      <c r="Q1713" s="145">
        <v>10501</v>
      </c>
      <c r="R1713" s="145">
        <v>360953.1667</v>
      </c>
      <c r="S1713" s="145">
        <v>174638.4167</v>
      </c>
      <c r="T1713" s="145">
        <v>318</v>
      </c>
      <c r="U1713" s="145">
        <v>383</v>
      </c>
      <c r="V1713" s="145">
        <v>448</v>
      </c>
      <c r="W1713" s="145">
        <v>200</v>
      </c>
      <c r="X1713" s="145">
        <v>367</v>
      </c>
      <c r="Y1713" s="145">
        <v>526</v>
      </c>
      <c r="Z1713" s="145">
        <v>668</v>
      </c>
      <c r="AA1713" s="136">
        <f>ROUND((T1713+X1713)-MAX(0.3*(T1713-149-469),0),0)</f>
        <v>685</v>
      </c>
      <c r="AB1713" s="136">
        <f>ROUND((U1713+Y1713)-MAX(0.3*(U1713-149-469),0),0)</f>
        <v>909</v>
      </c>
      <c r="AC1713" s="136">
        <f>ROUND((V1713+Z1713)-MAX(0.3*(V1713-160-469),0),0)</f>
        <v>1116</v>
      </c>
      <c r="AD1713" s="203">
        <v>4671.416666666667</v>
      </c>
      <c r="AE1713" s="8">
        <v>710</v>
      </c>
      <c r="AF1713" s="8"/>
      <c r="AG1713" s="8"/>
      <c r="AH1713" s="8"/>
      <c r="AI1713" s="8">
        <v>480</v>
      </c>
      <c r="AJ1713" s="197">
        <v>17.399999999999999</v>
      </c>
      <c r="AK1713" s="8">
        <v>0</v>
      </c>
      <c r="AL1713" s="8">
        <v>27</v>
      </c>
      <c r="AM1713" s="8">
        <v>15</v>
      </c>
      <c r="AN1713" s="6">
        <f>ROUND((AL1713)/(AL1713+AM1713),2)</f>
        <v>0.64</v>
      </c>
      <c r="AO1713" s="8">
        <v>11</v>
      </c>
      <c r="AP1713" s="8">
        <v>10</v>
      </c>
      <c r="AQ1713" s="6">
        <f>ROUND((AO1713/(AO1713+AP1713)),2)</f>
        <v>0.52</v>
      </c>
      <c r="AR1713" s="168">
        <v>7.6499999999999999E-2</v>
      </c>
      <c r="AS1713" s="168">
        <v>0.34</v>
      </c>
      <c r="AT1713" s="168">
        <v>0.4</v>
      </c>
      <c r="AU1713" s="149">
        <v>0.45</v>
      </c>
      <c r="AV1713" s="8">
        <v>487</v>
      </c>
      <c r="AW1713" s="8">
        <v>3250</v>
      </c>
      <c r="AX1713" s="8">
        <v>5372</v>
      </c>
      <c r="AY1713" s="136">
        <v>6044</v>
      </c>
      <c r="AZ1713" s="151">
        <v>7.6499999999999999E-2</v>
      </c>
      <c r="BA1713" s="151">
        <v>0.1598</v>
      </c>
      <c r="BB1713" s="151">
        <v>0.21060000000000001</v>
      </c>
      <c r="BC1713" s="151">
        <v>0.21060000000000001</v>
      </c>
      <c r="BD1713" s="153">
        <v>0</v>
      </c>
      <c r="BE1713" s="153"/>
      <c r="BF1713" s="153"/>
      <c r="BG1713" s="8">
        <v>0</v>
      </c>
      <c r="BH1713" s="187">
        <v>7.25</v>
      </c>
      <c r="BI1713" s="187">
        <v>8.25</v>
      </c>
      <c r="BJ1713" s="8">
        <v>48465</v>
      </c>
      <c r="BK1713" s="8">
        <v>11569</v>
      </c>
      <c r="BL1713" s="8">
        <v>677</v>
      </c>
      <c r="BM1713" s="8">
        <v>36219</v>
      </c>
      <c r="BN1713" s="236">
        <v>313500</v>
      </c>
      <c r="BO1713" s="8">
        <v>75011.25</v>
      </c>
      <c r="BP1713" s="8">
        <v>151785.44440000001</v>
      </c>
      <c r="BQ1713" s="8">
        <v>23847.8151</v>
      </c>
      <c r="BR1713" s="8">
        <v>215820.80790000001</v>
      </c>
      <c r="BS1713" s="8">
        <v>74667.823000000004</v>
      </c>
      <c r="BT1713" s="8">
        <v>8770.7528999999995</v>
      </c>
      <c r="BU1713" s="8">
        <v>92738.463399999993</v>
      </c>
    </row>
    <row r="1714" spans="1:73">
      <c r="A1714" s="4" t="s">
        <v>100</v>
      </c>
      <c r="B1714" s="137">
        <v>30</v>
      </c>
      <c r="C1714" s="137">
        <v>2013</v>
      </c>
      <c r="D1714" s="192">
        <v>1322660</v>
      </c>
      <c r="E1714" s="141">
        <v>704310</v>
      </c>
      <c r="F1714" s="141">
        <v>37716</v>
      </c>
      <c r="G1714" s="191">
        <v>5.0999999999999996</v>
      </c>
      <c r="H1714" s="212">
        <v>17.85051</v>
      </c>
      <c r="I1714" s="212">
        <v>10.8851</v>
      </c>
      <c r="J1714" s="212">
        <v>4.2158369999999996</v>
      </c>
      <c r="K1714" s="145">
        <v>67848</v>
      </c>
      <c r="L1714" s="8">
        <v>5</v>
      </c>
      <c r="M1714" s="197">
        <v>1.9</v>
      </c>
      <c r="N1714" s="140">
        <v>68261645</v>
      </c>
      <c r="O1714" s="145">
        <v>20004</v>
      </c>
      <c r="P1714" s="145">
        <v>7522</v>
      </c>
      <c r="Q1714" s="145">
        <v>3527</v>
      </c>
      <c r="R1714" s="145">
        <v>117314.8333</v>
      </c>
      <c r="S1714" s="145">
        <v>56201.083299999998</v>
      </c>
      <c r="T1714" s="145">
        <v>606</v>
      </c>
      <c r="U1714" s="145">
        <v>675</v>
      </c>
      <c r="V1714" s="145">
        <v>738</v>
      </c>
      <c r="W1714" s="145">
        <v>200</v>
      </c>
      <c r="X1714" s="145">
        <v>367</v>
      </c>
      <c r="Y1714" s="145">
        <v>526</v>
      </c>
      <c r="Z1714" s="145">
        <v>668</v>
      </c>
      <c r="AA1714" s="136">
        <f>ROUND((T1714+X1714)-MAX(0.3*(T1714-149-469),0),0)</f>
        <v>973</v>
      </c>
      <c r="AB1714" s="136">
        <f>ROUND((U1714+Y1714)-MAX(0.3*(U1714-149-469),0),0)</f>
        <v>1184</v>
      </c>
      <c r="AC1714" s="136">
        <f>ROUND((V1714+Z1714)-MAX(0.3*(V1714-160-469),0),0)</f>
        <v>1373</v>
      </c>
      <c r="AD1714" s="203">
        <v>1349.4166666666667</v>
      </c>
      <c r="AE1714" s="8">
        <v>710</v>
      </c>
      <c r="AF1714" s="8"/>
      <c r="AG1714" s="8"/>
      <c r="AH1714" s="8"/>
      <c r="AI1714" s="8">
        <v>119</v>
      </c>
      <c r="AJ1714" s="197">
        <v>9</v>
      </c>
      <c r="AK1714" s="8">
        <v>1</v>
      </c>
      <c r="AL1714" s="8">
        <v>217</v>
      </c>
      <c r="AM1714" s="8">
        <v>178</v>
      </c>
      <c r="AN1714" s="6">
        <f>ROUND((AL1714)/(AL1714+AM1714),2)</f>
        <v>0.55000000000000004</v>
      </c>
      <c r="AO1714" s="8">
        <v>11</v>
      </c>
      <c r="AP1714" s="8">
        <v>13</v>
      </c>
      <c r="AQ1714" s="6">
        <f>ROUND((AO1714/(AO1714+AP1714)),2)</f>
        <v>0.46</v>
      </c>
      <c r="AR1714" s="168">
        <v>7.6499999999999999E-2</v>
      </c>
      <c r="AS1714" s="168">
        <v>0.34</v>
      </c>
      <c r="AT1714" s="168">
        <v>0.4</v>
      </c>
      <c r="AU1714" s="149">
        <v>0.45</v>
      </c>
      <c r="AV1714" s="8">
        <v>487</v>
      </c>
      <c r="AW1714" s="8">
        <v>3250</v>
      </c>
      <c r="AX1714" s="8">
        <v>5372</v>
      </c>
      <c r="AY1714" s="136">
        <v>6044</v>
      </c>
      <c r="AZ1714" s="151">
        <v>7.6499999999999999E-2</v>
      </c>
      <c r="BA1714" s="151">
        <v>0.1598</v>
      </c>
      <c r="BB1714" s="151">
        <v>0.21060000000000001</v>
      </c>
      <c r="BC1714" s="151">
        <v>0.21060000000000001</v>
      </c>
      <c r="BD1714" s="153">
        <v>0</v>
      </c>
      <c r="BE1714" s="153"/>
      <c r="BF1714" s="153"/>
      <c r="BG1714" s="8">
        <v>0</v>
      </c>
      <c r="BH1714" s="187">
        <v>7.25</v>
      </c>
      <c r="BI1714" s="187">
        <v>7.25</v>
      </c>
      <c r="BJ1714" s="8">
        <v>19609</v>
      </c>
      <c r="BK1714" s="8">
        <v>920</v>
      </c>
      <c r="BL1714" s="8">
        <v>142</v>
      </c>
      <c r="BM1714" s="8">
        <v>18547</v>
      </c>
      <c r="BN1714" s="236">
        <v>138800</v>
      </c>
      <c r="BO1714" s="8">
        <v>15679.0833</v>
      </c>
      <c r="BP1714" s="8">
        <v>35328.200299999997</v>
      </c>
      <c r="BQ1714" s="8">
        <v>6710.8649999999998</v>
      </c>
      <c r="BR1714" s="8">
        <v>97395.780899999998</v>
      </c>
      <c r="BS1714" s="8">
        <v>14249.997300000001</v>
      </c>
      <c r="BT1714" s="8">
        <v>1537.0369000000001</v>
      </c>
      <c r="BU1714" s="8">
        <v>22496.943500000001</v>
      </c>
    </row>
    <row r="1715" spans="1:73">
      <c r="A1715" s="4" t="s">
        <v>101</v>
      </c>
      <c r="B1715" s="137">
        <v>31</v>
      </c>
      <c r="C1715" s="137">
        <v>2013</v>
      </c>
      <c r="D1715" s="192">
        <v>8907384</v>
      </c>
      <c r="E1715" s="141">
        <v>4159538</v>
      </c>
      <c r="F1715" s="141">
        <v>372318</v>
      </c>
      <c r="G1715" s="191">
        <v>8.1999999999999993</v>
      </c>
      <c r="H1715" s="212">
        <v>17.653379999999999</v>
      </c>
      <c r="I1715" s="212">
        <v>10.18211</v>
      </c>
      <c r="J1715" s="212">
        <v>3.9664299999999999</v>
      </c>
      <c r="K1715" s="145">
        <v>543071</v>
      </c>
      <c r="L1715" s="8">
        <v>70</v>
      </c>
      <c r="M1715" s="197">
        <v>3.3</v>
      </c>
      <c r="N1715" s="140">
        <v>494040279</v>
      </c>
      <c r="O1715" s="145">
        <v>396060</v>
      </c>
      <c r="P1715" s="145">
        <v>75727</v>
      </c>
      <c r="Q1715" s="145">
        <v>31914</v>
      </c>
      <c r="R1715" s="145">
        <v>876266</v>
      </c>
      <c r="S1715" s="145">
        <v>432269.5</v>
      </c>
      <c r="T1715" s="145">
        <v>322</v>
      </c>
      <c r="U1715" s="145">
        <v>424</v>
      </c>
      <c r="V1715" s="145">
        <v>488</v>
      </c>
      <c r="W1715" s="145">
        <v>200</v>
      </c>
      <c r="X1715" s="145">
        <v>367</v>
      </c>
      <c r="Y1715" s="145">
        <v>526</v>
      </c>
      <c r="Z1715" s="145">
        <v>668</v>
      </c>
      <c r="AA1715" s="136">
        <f>ROUND((T1715+X1715)-MAX(0.3*(T1715-149-469),0),0)</f>
        <v>689</v>
      </c>
      <c r="AB1715" s="136">
        <f>ROUND((U1715+Y1715)-MAX(0.3*(U1715-149-469),0),0)</f>
        <v>950</v>
      </c>
      <c r="AC1715" s="136">
        <f>ROUND((V1715+Z1715)-MAX(0.3*(V1715-160-469),0),0)</f>
        <v>1156</v>
      </c>
      <c r="AD1715" s="203">
        <v>8866.25</v>
      </c>
      <c r="AE1715" s="8">
        <v>710</v>
      </c>
      <c r="AF1715" s="8"/>
      <c r="AG1715" s="8"/>
      <c r="AH1715" s="8"/>
      <c r="AI1715" s="8">
        <v>984</v>
      </c>
      <c r="AJ1715" s="197">
        <v>11.1</v>
      </c>
      <c r="AK1715" s="8">
        <v>0</v>
      </c>
      <c r="AL1715" s="8">
        <v>48</v>
      </c>
      <c r="AM1715" s="8">
        <v>31</v>
      </c>
      <c r="AN1715" s="6">
        <f>ROUND((AL1715)/(AL1715+AM1715),2)</f>
        <v>0.61</v>
      </c>
      <c r="AO1715" s="8">
        <v>24</v>
      </c>
      <c r="AP1715" s="8">
        <v>16</v>
      </c>
      <c r="AQ1715" s="6">
        <f>ROUND((AO1715/(AO1715+AP1715)),2)</f>
        <v>0.6</v>
      </c>
      <c r="AR1715" s="168">
        <v>7.6499999999999999E-2</v>
      </c>
      <c r="AS1715" s="168">
        <v>0.34</v>
      </c>
      <c r="AT1715" s="168">
        <v>0.4</v>
      </c>
      <c r="AU1715" s="149">
        <v>0.45</v>
      </c>
      <c r="AV1715" s="8">
        <v>487</v>
      </c>
      <c r="AW1715" s="8">
        <v>3250</v>
      </c>
      <c r="AX1715" s="8">
        <v>5372</v>
      </c>
      <c r="AY1715" s="136">
        <v>6044</v>
      </c>
      <c r="AZ1715" s="151">
        <v>7.6499999999999999E-2</v>
      </c>
      <c r="BA1715" s="151">
        <v>0.1598</v>
      </c>
      <c r="BB1715" s="151">
        <v>0.21060000000000001</v>
      </c>
      <c r="BC1715" s="151">
        <v>0.21060000000000001</v>
      </c>
      <c r="BD1715" s="153">
        <v>0.2</v>
      </c>
      <c r="BE1715" s="153"/>
      <c r="BF1715" s="153"/>
      <c r="BG1715" s="8">
        <v>1</v>
      </c>
      <c r="BH1715" s="187">
        <v>7.25</v>
      </c>
      <c r="BI1715" s="187">
        <v>7.25</v>
      </c>
      <c r="BJ1715" s="8">
        <v>180543</v>
      </c>
      <c r="BK1715" s="8">
        <v>35268</v>
      </c>
      <c r="BL1715" s="8">
        <v>770</v>
      </c>
      <c r="BM1715" s="8">
        <v>144505</v>
      </c>
      <c r="BN1715" s="236">
        <v>987000</v>
      </c>
      <c r="BO1715" s="8">
        <v>167872.5</v>
      </c>
      <c r="BP1715" s="8">
        <v>390118.5111</v>
      </c>
      <c r="BQ1715" s="8">
        <v>58313.430699999997</v>
      </c>
      <c r="BR1715" s="8">
        <v>694018.45860000001</v>
      </c>
      <c r="BS1715" s="8">
        <v>187929.91829999999</v>
      </c>
      <c r="BT1715" s="8">
        <v>18475.9182</v>
      </c>
      <c r="BU1715" s="8">
        <v>242562.74720000001</v>
      </c>
    </row>
    <row r="1716" spans="1:73">
      <c r="A1716" s="4" t="s">
        <v>102</v>
      </c>
      <c r="B1716" s="137">
        <v>32</v>
      </c>
      <c r="C1716" s="137">
        <v>2013</v>
      </c>
      <c r="D1716" s="192">
        <v>2086890</v>
      </c>
      <c r="E1716" s="141">
        <v>859294</v>
      </c>
      <c r="F1716" s="141">
        <v>64277</v>
      </c>
      <c r="G1716" s="191">
        <v>7</v>
      </c>
      <c r="H1716" s="212">
        <v>22.65485</v>
      </c>
      <c r="I1716" s="212">
        <v>11.810650000000001</v>
      </c>
      <c r="J1716" s="212">
        <v>3.9605980000000001</v>
      </c>
      <c r="K1716" s="145">
        <v>92245</v>
      </c>
      <c r="L1716" s="8">
        <v>30</v>
      </c>
      <c r="M1716" s="197">
        <v>5.7</v>
      </c>
      <c r="N1716" s="140">
        <v>72465608</v>
      </c>
      <c r="O1716" s="145">
        <v>60267</v>
      </c>
      <c r="P1716" s="145">
        <v>37434</v>
      </c>
      <c r="Q1716" s="145">
        <v>14952</v>
      </c>
      <c r="R1716" s="145">
        <v>440361.6667</v>
      </c>
      <c r="S1716" s="145">
        <v>197359</v>
      </c>
      <c r="T1716" s="145">
        <v>304</v>
      </c>
      <c r="U1716" s="145">
        <v>380</v>
      </c>
      <c r="V1716" s="145">
        <v>459</v>
      </c>
      <c r="W1716" s="145">
        <v>200</v>
      </c>
      <c r="X1716" s="145">
        <v>367</v>
      </c>
      <c r="Y1716" s="145">
        <v>526</v>
      </c>
      <c r="Z1716" s="145">
        <v>668</v>
      </c>
      <c r="AA1716" s="136">
        <f>ROUND((T1716+X1716)-MAX(0.3*(T1716-149-469),0),0)</f>
        <v>671</v>
      </c>
      <c r="AB1716" s="136">
        <f>ROUND((U1716+Y1716)-MAX(0.3*(U1716-149-469),0),0)</f>
        <v>906</v>
      </c>
      <c r="AC1716" s="136">
        <f>ROUND((V1716+Z1716)-MAX(0.3*(V1716-160-469),0),0)</f>
        <v>1127</v>
      </c>
      <c r="AD1716" s="203">
        <v>6070.083333333333</v>
      </c>
      <c r="AE1716" s="8">
        <v>710</v>
      </c>
      <c r="AF1716" s="8"/>
      <c r="AG1716" s="8"/>
      <c r="AH1716" s="8"/>
      <c r="AI1716" s="8">
        <v>454</v>
      </c>
      <c r="AJ1716" s="197">
        <v>21.7</v>
      </c>
      <c r="AK1716" s="8">
        <v>0</v>
      </c>
      <c r="AL1716" s="8">
        <v>38</v>
      </c>
      <c r="AM1716" s="8">
        <v>32</v>
      </c>
      <c r="AN1716" s="6">
        <f>ROUND((AL1716)/(AL1716+AM1716),2)</f>
        <v>0.54</v>
      </c>
      <c r="AO1716" s="8">
        <v>25</v>
      </c>
      <c r="AP1716" s="8">
        <v>17</v>
      </c>
      <c r="AQ1716" s="6">
        <f>ROUND((AO1716/(AO1716+AP1716)),2)</f>
        <v>0.6</v>
      </c>
      <c r="AR1716" s="168">
        <v>7.6499999999999999E-2</v>
      </c>
      <c r="AS1716" s="168">
        <v>0.34</v>
      </c>
      <c r="AT1716" s="168">
        <v>0.4</v>
      </c>
      <c r="AU1716" s="149">
        <v>0.45</v>
      </c>
      <c r="AV1716" s="8">
        <v>487</v>
      </c>
      <c r="AW1716" s="8">
        <v>3250</v>
      </c>
      <c r="AX1716" s="8">
        <v>5372</v>
      </c>
      <c r="AY1716" s="136">
        <v>6044</v>
      </c>
      <c r="AZ1716" s="151">
        <v>7.6499999999999999E-2</v>
      </c>
      <c r="BA1716" s="151">
        <v>0.1598</v>
      </c>
      <c r="BB1716" s="151">
        <v>0.21060000000000001</v>
      </c>
      <c r="BC1716" s="151">
        <v>0.21060000000000001</v>
      </c>
      <c r="BD1716" s="153">
        <v>0.1</v>
      </c>
      <c r="BE1716" s="153"/>
      <c r="BF1716" s="153"/>
      <c r="BG1716" s="8">
        <v>1</v>
      </c>
      <c r="BH1716" s="187">
        <v>7.25</v>
      </c>
      <c r="BI1716" s="187">
        <v>7.5</v>
      </c>
      <c r="BJ1716" s="8">
        <v>64346</v>
      </c>
      <c r="BK1716" s="8">
        <v>8564</v>
      </c>
      <c r="BL1716" s="8">
        <v>460</v>
      </c>
      <c r="BM1716" s="8">
        <v>55322</v>
      </c>
      <c r="BN1716" s="236">
        <v>507600</v>
      </c>
      <c r="BO1716" s="8">
        <v>61404.833299999998</v>
      </c>
      <c r="BP1716" s="8">
        <v>151484.73620000001</v>
      </c>
      <c r="BQ1716" s="8">
        <v>21980.009300000002</v>
      </c>
      <c r="BR1716" s="8">
        <v>220186.98310000001</v>
      </c>
      <c r="BS1716" s="8">
        <v>108019.6093</v>
      </c>
      <c r="BT1716" s="8">
        <v>13862.5915</v>
      </c>
      <c r="BU1716" s="8">
        <v>148155.2199</v>
      </c>
    </row>
    <row r="1717" spans="1:73">
      <c r="A1717" s="4" t="s">
        <v>103</v>
      </c>
      <c r="B1717" s="137">
        <v>33</v>
      </c>
      <c r="C1717" s="137">
        <v>2013</v>
      </c>
      <c r="D1717" s="192">
        <v>19691032</v>
      </c>
      <c r="E1717" s="141">
        <v>8881168</v>
      </c>
      <c r="F1717" s="141">
        <v>741912</v>
      </c>
      <c r="G1717" s="191">
        <v>7.7</v>
      </c>
      <c r="H1717" s="212">
        <v>24.8933</v>
      </c>
      <c r="I1717" s="212">
        <v>16.191030000000001</v>
      </c>
      <c r="J1717" s="212">
        <v>5.7071860000000001</v>
      </c>
      <c r="K1717" s="145">
        <v>1310712</v>
      </c>
      <c r="L1717" s="8">
        <v>103</v>
      </c>
      <c r="M1717" s="197">
        <v>2.2999999999999998</v>
      </c>
      <c r="N1717" s="140">
        <v>1072125105</v>
      </c>
      <c r="O1717" s="145">
        <v>2413919</v>
      </c>
      <c r="P1717" s="145">
        <v>276195</v>
      </c>
      <c r="Q1717" s="145">
        <v>120749</v>
      </c>
      <c r="R1717" s="145">
        <v>3170465</v>
      </c>
      <c r="S1717" s="145">
        <v>1710501.25</v>
      </c>
      <c r="T1717" s="145">
        <v>574</v>
      </c>
      <c r="U1717" s="145">
        <v>789</v>
      </c>
      <c r="V1717" s="145">
        <v>951</v>
      </c>
      <c r="W1717" s="145">
        <v>200</v>
      </c>
      <c r="X1717" s="145">
        <v>367</v>
      </c>
      <c r="Y1717" s="145">
        <v>526</v>
      </c>
      <c r="Z1717" s="145">
        <v>668</v>
      </c>
      <c r="AA1717" s="136">
        <f>ROUND((T1717+X1717)-MAX(0.3*(T1717-149-469),0),0)</f>
        <v>941</v>
      </c>
      <c r="AB1717" s="136">
        <f>ROUND((U1717+Y1717)-MAX(0.3*(U1717-149-469),0),0)</f>
        <v>1264</v>
      </c>
      <c r="AC1717" s="136">
        <f>ROUND((V1717+Z1717)-MAX(0.3*(V1717-160-469),0),0)</f>
        <v>1522</v>
      </c>
      <c r="AD1717" s="203">
        <v>56088.916666666664</v>
      </c>
      <c r="AE1717" s="8">
        <v>710</v>
      </c>
      <c r="AF1717" s="8"/>
      <c r="AG1717" s="8"/>
      <c r="AH1717" s="8"/>
      <c r="AI1717" s="8">
        <v>2825</v>
      </c>
      <c r="AJ1717" s="197">
        <v>14.5</v>
      </c>
      <c r="AK1717" s="8">
        <v>1</v>
      </c>
      <c r="AL1717" s="8">
        <v>106</v>
      </c>
      <c r="AM1717" s="8">
        <v>42</v>
      </c>
      <c r="AN1717" s="6">
        <f>ROUND((AL1717)/(AL1717+AM1717),2)</f>
        <v>0.72</v>
      </c>
      <c r="AO1717" s="8">
        <v>33</v>
      </c>
      <c r="AP1717" s="8">
        <v>30</v>
      </c>
      <c r="AQ1717" s="6">
        <f>ROUND((AO1717/(AO1717+AP1717)),2)</f>
        <v>0.52</v>
      </c>
      <c r="AR1717" s="168">
        <v>7.6499999999999999E-2</v>
      </c>
      <c r="AS1717" s="168">
        <v>0.34</v>
      </c>
      <c r="AT1717" s="168">
        <v>0.4</v>
      </c>
      <c r="AU1717" s="149">
        <v>0.45</v>
      </c>
      <c r="AV1717" s="8">
        <v>487</v>
      </c>
      <c r="AW1717" s="8">
        <v>3250</v>
      </c>
      <c r="AX1717" s="8">
        <v>5372</v>
      </c>
      <c r="AY1717" s="136">
        <v>6044</v>
      </c>
      <c r="AZ1717" s="151">
        <v>7.6499999999999999E-2</v>
      </c>
      <c r="BA1717" s="151">
        <v>0.1598</v>
      </c>
      <c r="BB1717" s="151">
        <v>0.21060000000000001</v>
      </c>
      <c r="BC1717" s="151">
        <v>0.21060000000000001</v>
      </c>
      <c r="BD1717" s="153">
        <v>0.3</v>
      </c>
      <c r="BE1717" s="153"/>
      <c r="BF1717" s="153"/>
      <c r="BG1717" s="8">
        <v>1</v>
      </c>
      <c r="BH1717" s="187">
        <v>7.25</v>
      </c>
      <c r="BI1717" s="187">
        <v>7.25</v>
      </c>
      <c r="BJ1717" s="8">
        <v>700175</v>
      </c>
      <c r="BK1717" s="8">
        <v>129542</v>
      </c>
      <c r="BL1717" s="8">
        <v>3013</v>
      </c>
      <c r="BM1717" s="8">
        <v>567620</v>
      </c>
      <c r="BN1717" s="236">
        <v>5141700</v>
      </c>
      <c r="BO1717" s="8">
        <v>513298.6667</v>
      </c>
      <c r="BP1717" s="8">
        <v>1142702.1869999999</v>
      </c>
      <c r="BQ1717" s="8">
        <v>120103.67750000001</v>
      </c>
      <c r="BR1717" s="8">
        <v>1723748.0523000001</v>
      </c>
      <c r="BS1717" s="8">
        <v>518723.75770000002</v>
      </c>
      <c r="BT1717" s="8">
        <v>38563.69</v>
      </c>
      <c r="BU1717" s="8">
        <v>641178.23329999996</v>
      </c>
    </row>
    <row r="1718" spans="1:73">
      <c r="A1718" s="4" t="s">
        <v>104</v>
      </c>
      <c r="B1718" s="137">
        <v>34</v>
      </c>
      <c r="C1718" s="137">
        <v>2013</v>
      </c>
      <c r="D1718" s="192">
        <v>9845432</v>
      </c>
      <c r="E1718" s="141">
        <v>4307935</v>
      </c>
      <c r="F1718" s="141">
        <v>373765</v>
      </c>
      <c r="G1718" s="191">
        <v>8</v>
      </c>
      <c r="H1718" s="212">
        <v>27.312280000000001</v>
      </c>
      <c r="I1718" s="212">
        <v>17.257750000000001</v>
      </c>
      <c r="J1718" s="212">
        <v>7.0003120000000001</v>
      </c>
      <c r="K1718" s="145">
        <v>471365</v>
      </c>
      <c r="L1718" s="8">
        <v>105</v>
      </c>
      <c r="M1718" s="197">
        <v>4.4000000000000004</v>
      </c>
      <c r="N1718" s="140">
        <v>372140736</v>
      </c>
      <c r="O1718" s="145">
        <v>113326</v>
      </c>
      <c r="P1718" s="145">
        <v>38955</v>
      </c>
      <c r="Q1718" s="145">
        <v>20149</v>
      </c>
      <c r="R1718" s="145">
        <v>1703700.4166999999</v>
      </c>
      <c r="S1718" s="145">
        <v>786063.91669999994</v>
      </c>
      <c r="T1718" s="145">
        <v>236</v>
      </c>
      <c r="U1718" s="145">
        <v>272</v>
      </c>
      <c r="V1718" s="145">
        <v>297</v>
      </c>
      <c r="W1718" s="145">
        <v>200</v>
      </c>
      <c r="X1718" s="145">
        <v>367</v>
      </c>
      <c r="Y1718" s="145">
        <v>526</v>
      </c>
      <c r="Z1718" s="145">
        <v>668</v>
      </c>
      <c r="AA1718" s="136">
        <f>ROUND((T1718+X1718)-MAX(0.3*(T1718-149-469),0),0)</f>
        <v>603</v>
      </c>
      <c r="AB1718" s="136">
        <f>ROUND((U1718+Y1718)-MAX(0.3*(U1718-149-469),0),0)</f>
        <v>798</v>
      </c>
      <c r="AC1718" s="136">
        <f>ROUND((V1718+Z1718)-MAX(0.3*(V1718-160-469),0),0)</f>
        <v>965</v>
      </c>
      <c r="AD1718" s="203">
        <v>14239.416666666666</v>
      </c>
      <c r="AE1718" s="8">
        <v>710</v>
      </c>
      <c r="AF1718" s="8"/>
      <c r="AG1718" s="8"/>
      <c r="AH1718" s="8"/>
      <c r="AI1718" s="8">
        <v>1793</v>
      </c>
      <c r="AJ1718" s="197">
        <v>18.600000000000001</v>
      </c>
      <c r="AK1718" s="8">
        <v>0</v>
      </c>
      <c r="AL1718" s="8">
        <v>43</v>
      </c>
      <c r="AM1718" s="8">
        <v>77</v>
      </c>
      <c r="AN1718" s="6">
        <f>ROUND((AL1718)/(AL1718+AM1718),2)</f>
        <v>0.36</v>
      </c>
      <c r="AO1718" s="8">
        <v>17</v>
      </c>
      <c r="AP1718" s="8">
        <v>33</v>
      </c>
      <c r="AQ1718" s="6">
        <f>ROUND((AO1718/(AO1718+AP1718)),2)</f>
        <v>0.34</v>
      </c>
      <c r="AR1718" s="168">
        <v>7.6499999999999999E-2</v>
      </c>
      <c r="AS1718" s="168">
        <v>0.34</v>
      </c>
      <c r="AT1718" s="168">
        <v>0.4</v>
      </c>
      <c r="AU1718" s="149">
        <v>0.45</v>
      </c>
      <c r="AV1718" s="8">
        <v>487</v>
      </c>
      <c r="AW1718" s="8">
        <v>3250</v>
      </c>
      <c r="AX1718" s="8">
        <v>5372</v>
      </c>
      <c r="AY1718" s="136">
        <v>6044</v>
      </c>
      <c r="AZ1718" s="151">
        <v>7.6499999999999999E-2</v>
      </c>
      <c r="BA1718" s="151">
        <v>0.1598</v>
      </c>
      <c r="BB1718" s="151">
        <v>0.21060000000000001</v>
      </c>
      <c r="BC1718" s="151">
        <v>0.21060000000000001</v>
      </c>
      <c r="BD1718" s="153">
        <v>0.05</v>
      </c>
      <c r="BE1718" s="153"/>
      <c r="BF1718" s="153"/>
      <c r="BG1718" s="8">
        <v>1</v>
      </c>
      <c r="BH1718" s="187">
        <v>7.25</v>
      </c>
      <c r="BI1718" s="187">
        <v>7.25</v>
      </c>
      <c r="BJ1718" s="8">
        <v>234257</v>
      </c>
      <c r="BK1718" s="8">
        <v>19036</v>
      </c>
      <c r="BL1718" s="8">
        <v>1768</v>
      </c>
      <c r="BM1718" s="8">
        <v>213453</v>
      </c>
      <c r="BN1718" s="236">
        <v>1501300</v>
      </c>
      <c r="BO1718" s="8">
        <v>264754.8333</v>
      </c>
      <c r="BP1718" s="8">
        <v>598073.03760000004</v>
      </c>
      <c r="BQ1718" s="8">
        <v>73547.905199999994</v>
      </c>
      <c r="BR1718" s="8">
        <v>906349.51459999999</v>
      </c>
      <c r="BS1718" s="8">
        <v>330347.49329999997</v>
      </c>
      <c r="BT1718" s="8">
        <v>33266.480300000003</v>
      </c>
      <c r="BU1718" s="8">
        <v>419857.60519999999</v>
      </c>
    </row>
    <row r="1719" spans="1:73">
      <c r="A1719" s="4" t="s">
        <v>105</v>
      </c>
      <c r="B1719" s="137">
        <v>35</v>
      </c>
      <c r="C1719" s="137">
        <v>2013</v>
      </c>
      <c r="D1719" s="192">
        <v>723626</v>
      </c>
      <c r="E1719" s="141">
        <v>395213</v>
      </c>
      <c r="F1719" s="141">
        <v>11791</v>
      </c>
      <c r="G1719" s="191">
        <v>2.9</v>
      </c>
      <c r="H1719" s="212">
        <v>11.7052</v>
      </c>
      <c r="I1719" s="212">
        <v>7.9865440000000003</v>
      </c>
      <c r="J1719" s="212">
        <v>2.0355660000000002</v>
      </c>
      <c r="K1719" s="145">
        <v>56329</v>
      </c>
      <c r="L1719" s="8">
        <v>6</v>
      </c>
      <c r="M1719" s="197">
        <v>3.6</v>
      </c>
      <c r="N1719" s="140">
        <v>40296443</v>
      </c>
      <c r="O1719" s="145">
        <v>178338</v>
      </c>
      <c r="P1719" s="145">
        <v>3636</v>
      </c>
      <c r="Q1719" s="145">
        <v>1446</v>
      </c>
      <c r="R1719" s="145">
        <v>56522.833299999998</v>
      </c>
      <c r="S1719" s="145">
        <v>26269.916700000002</v>
      </c>
      <c r="T1719" s="145">
        <v>378</v>
      </c>
      <c r="U1719" s="145">
        <v>477</v>
      </c>
      <c r="V1719" s="145">
        <v>573</v>
      </c>
      <c r="W1719" s="145">
        <v>200</v>
      </c>
      <c r="X1719" s="145">
        <v>367</v>
      </c>
      <c r="Y1719" s="145">
        <v>526</v>
      </c>
      <c r="Z1719" s="145">
        <v>668</v>
      </c>
      <c r="AA1719" s="136">
        <f>ROUND((T1719+X1719)-MAX(0.3*(T1719-149-469),0),0)</f>
        <v>745</v>
      </c>
      <c r="AB1719" s="136">
        <f>ROUND((U1719+Y1719)-MAX(0.3*(U1719-149-469),0),0)</f>
        <v>1003</v>
      </c>
      <c r="AC1719" s="136">
        <f>ROUND((V1719+Z1719)-MAX(0.3*(V1719-160-469),0),0)</f>
        <v>1241</v>
      </c>
      <c r="AD1719" s="203">
        <v>664.41666666666663</v>
      </c>
      <c r="AE1719" s="8">
        <v>710</v>
      </c>
      <c r="AF1719" s="8"/>
      <c r="AG1719" s="8"/>
      <c r="AH1719" s="8"/>
      <c r="AI1719" s="8">
        <v>71</v>
      </c>
      <c r="AJ1719" s="197">
        <v>9.9</v>
      </c>
      <c r="AK1719" s="8">
        <v>0</v>
      </c>
      <c r="AL1719" s="8">
        <v>23</v>
      </c>
      <c r="AM1719" s="8">
        <v>71</v>
      </c>
      <c r="AN1719" s="6">
        <f>ROUND((AL1719)/(AL1719+AM1719),2)</f>
        <v>0.24</v>
      </c>
      <c r="AO1719" s="8">
        <v>14</v>
      </c>
      <c r="AP1719" s="8">
        <v>33</v>
      </c>
      <c r="AQ1719" s="6">
        <f>ROUND((AO1719/(AO1719+AP1719)),2)</f>
        <v>0.3</v>
      </c>
      <c r="AR1719" s="168">
        <v>7.6499999999999999E-2</v>
      </c>
      <c r="AS1719" s="168">
        <v>0.34</v>
      </c>
      <c r="AT1719" s="168">
        <v>0.4</v>
      </c>
      <c r="AU1719" s="149">
        <v>0.45</v>
      </c>
      <c r="AV1719" s="8">
        <v>487</v>
      </c>
      <c r="AW1719" s="8">
        <v>3250</v>
      </c>
      <c r="AX1719" s="8">
        <v>5372</v>
      </c>
      <c r="AY1719" s="136">
        <v>6044</v>
      </c>
      <c r="AZ1719" s="151">
        <v>7.6499999999999999E-2</v>
      </c>
      <c r="BA1719" s="151">
        <v>0.1598</v>
      </c>
      <c r="BB1719" s="151">
        <v>0.21060000000000001</v>
      </c>
      <c r="BC1719" s="151">
        <v>0.21060000000000001</v>
      </c>
      <c r="BD1719" s="153">
        <v>0</v>
      </c>
      <c r="BE1719" s="153"/>
      <c r="BF1719" s="153"/>
      <c r="BG1719" s="8">
        <v>0</v>
      </c>
      <c r="BH1719" s="187">
        <v>7.25</v>
      </c>
      <c r="BI1719" s="187">
        <v>7.25</v>
      </c>
      <c r="BJ1719" s="8">
        <v>8382</v>
      </c>
      <c r="BK1719" s="8">
        <v>704</v>
      </c>
      <c r="BL1719" s="8">
        <v>55</v>
      </c>
      <c r="BM1719" s="8">
        <v>7623</v>
      </c>
      <c r="BN1719" s="236">
        <v>65200</v>
      </c>
      <c r="BO1719" s="8">
        <v>13273.4167</v>
      </c>
      <c r="BP1719" s="8">
        <v>25029.745500000001</v>
      </c>
      <c r="BQ1719" s="8">
        <v>6147.6171999999997</v>
      </c>
      <c r="BR1719" s="8">
        <v>87065.204400000002</v>
      </c>
      <c r="BS1719" s="8">
        <v>12414.5604</v>
      </c>
      <c r="BT1719" s="8">
        <v>1920.6449</v>
      </c>
      <c r="BU1719" s="8">
        <v>23805.106100000001</v>
      </c>
    </row>
    <row r="1720" spans="1:73">
      <c r="A1720" s="4" t="s">
        <v>106</v>
      </c>
      <c r="B1720" s="137">
        <v>36</v>
      </c>
      <c r="C1720" s="137">
        <v>2013</v>
      </c>
      <c r="D1720" s="192">
        <v>11572232</v>
      </c>
      <c r="E1720" s="141">
        <v>5288320</v>
      </c>
      <c r="F1720" s="141">
        <v>426936</v>
      </c>
      <c r="G1720" s="191">
        <v>7.5</v>
      </c>
      <c r="H1720" s="212">
        <v>25.352989999999998</v>
      </c>
      <c r="I1720" s="212">
        <v>15.85187</v>
      </c>
      <c r="J1720" s="212">
        <v>5.8885550000000002</v>
      </c>
      <c r="K1720" s="145">
        <v>565272</v>
      </c>
      <c r="L1720" s="8">
        <v>94</v>
      </c>
      <c r="M1720" s="197">
        <v>3.4</v>
      </c>
      <c r="N1720" s="140">
        <v>470745086</v>
      </c>
      <c r="O1720" s="145">
        <v>1570540</v>
      </c>
      <c r="P1720" s="145">
        <v>137108</v>
      </c>
      <c r="Q1720" s="145">
        <v>68564</v>
      </c>
      <c r="R1720" s="145">
        <v>1824674.8333000001</v>
      </c>
      <c r="S1720" s="145">
        <v>889427.16669999994</v>
      </c>
      <c r="T1720" s="145">
        <v>374</v>
      </c>
      <c r="U1720" s="145">
        <v>458</v>
      </c>
      <c r="V1720" s="145">
        <v>564</v>
      </c>
      <c r="W1720" s="145">
        <v>200</v>
      </c>
      <c r="X1720" s="145">
        <v>367</v>
      </c>
      <c r="Y1720" s="145">
        <v>526</v>
      </c>
      <c r="Z1720" s="145">
        <v>668</v>
      </c>
      <c r="AA1720" s="136">
        <f>ROUND((T1720+X1720)-MAX(0.3*(T1720-149-469),0),0)</f>
        <v>741</v>
      </c>
      <c r="AB1720" s="136">
        <f>ROUND((U1720+Y1720)-MAX(0.3*(U1720-149-469),0),0)</f>
        <v>984</v>
      </c>
      <c r="AC1720" s="136">
        <f>ROUND((V1720+Z1720)-MAX(0.3*(V1720-160-469),0),0)</f>
        <v>1232</v>
      </c>
      <c r="AD1720" s="203">
        <v>46065</v>
      </c>
      <c r="AE1720" s="8">
        <v>710</v>
      </c>
      <c r="AF1720" s="8"/>
      <c r="AG1720" s="8"/>
      <c r="AH1720" s="8"/>
      <c r="AI1720" s="8">
        <v>1571</v>
      </c>
      <c r="AJ1720" s="197">
        <v>13.7</v>
      </c>
      <c r="AK1720" s="8">
        <v>0</v>
      </c>
      <c r="AL1720" s="8">
        <v>39</v>
      </c>
      <c r="AM1720" s="8">
        <v>60</v>
      </c>
      <c r="AN1720" s="6">
        <f>ROUND((AL1720)/(AL1720+AM1720),2)</f>
        <v>0.39</v>
      </c>
      <c r="AO1720" s="8">
        <v>10</v>
      </c>
      <c r="AP1720" s="8">
        <v>23</v>
      </c>
      <c r="AQ1720" s="6">
        <f>ROUND((AO1720/(AO1720+AP1720)),2)</f>
        <v>0.3</v>
      </c>
      <c r="AR1720" s="168">
        <v>7.6499999999999999E-2</v>
      </c>
      <c r="AS1720" s="168">
        <v>0.34</v>
      </c>
      <c r="AT1720" s="168">
        <v>0.4</v>
      </c>
      <c r="AU1720" s="149">
        <v>0.45</v>
      </c>
      <c r="AV1720" s="8">
        <v>487</v>
      </c>
      <c r="AW1720" s="8">
        <v>3250</v>
      </c>
      <c r="AX1720" s="8">
        <v>5372</v>
      </c>
      <c r="AY1720" s="136">
        <v>6044</v>
      </c>
      <c r="AZ1720" s="151">
        <v>7.6499999999999999E-2</v>
      </c>
      <c r="BA1720" s="151">
        <v>0.1598</v>
      </c>
      <c r="BB1720" s="151">
        <v>0.21060000000000001</v>
      </c>
      <c r="BC1720" s="151">
        <v>0.21060000000000001</v>
      </c>
      <c r="BD1720" s="153">
        <v>0</v>
      </c>
      <c r="BE1720" s="153"/>
      <c r="BF1720" s="153"/>
      <c r="BG1720" s="8">
        <v>0</v>
      </c>
      <c r="BH1720" s="187">
        <v>7.25</v>
      </c>
      <c r="BI1720" s="187">
        <v>7.85</v>
      </c>
      <c r="BJ1720" s="8">
        <v>311021</v>
      </c>
      <c r="BK1720" s="8">
        <v>14924</v>
      </c>
      <c r="BL1720" s="8">
        <v>1810</v>
      </c>
      <c r="BM1720" s="8">
        <v>294287</v>
      </c>
      <c r="BN1720" s="236">
        <v>2072100</v>
      </c>
      <c r="BO1720" s="8">
        <v>263683.4167</v>
      </c>
      <c r="BP1720" s="8">
        <v>607242.76729999995</v>
      </c>
      <c r="BQ1720" s="8">
        <v>76767.496100000004</v>
      </c>
      <c r="BR1720" s="8">
        <v>1063868.5125</v>
      </c>
      <c r="BS1720" s="8">
        <v>325786.766</v>
      </c>
      <c r="BT1720" s="8">
        <v>24764.807499999999</v>
      </c>
      <c r="BU1720" s="8">
        <v>422839.26650000003</v>
      </c>
    </row>
    <row r="1721" spans="1:73">
      <c r="A1721" s="4" t="s">
        <v>107</v>
      </c>
      <c r="B1721" s="137">
        <v>37</v>
      </c>
      <c r="C1721" s="137">
        <v>2013</v>
      </c>
      <c r="D1721" s="192">
        <v>3853405</v>
      </c>
      <c r="E1721" s="141">
        <v>1710379</v>
      </c>
      <c r="F1721" s="141">
        <v>95677</v>
      </c>
      <c r="G1721" s="191">
        <v>5.3</v>
      </c>
      <c r="H1721" s="212">
        <v>31.209019999999999</v>
      </c>
      <c r="I1721" s="212">
        <v>19.349519999999998</v>
      </c>
      <c r="J1721" s="212">
        <v>9.1965830000000004</v>
      </c>
      <c r="K1721" s="145">
        <v>182086</v>
      </c>
      <c r="L1721" s="8">
        <v>60</v>
      </c>
      <c r="M1721" s="197">
        <v>6.1</v>
      </c>
      <c r="N1721" s="140">
        <v>164437285</v>
      </c>
      <c r="O1721" s="145">
        <v>327055</v>
      </c>
      <c r="P1721" s="145">
        <v>17213</v>
      </c>
      <c r="Q1721" s="145">
        <v>7752</v>
      </c>
      <c r="R1721" s="145">
        <v>621830.91669999994</v>
      </c>
      <c r="S1721" s="145">
        <v>287398.1667</v>
      </c>
      <c r="T1721" s="145">
        <v>225</v>
      </c>
      <c r="U1721" s="145">
        <v>292</v>
      </c>
      <c r="V1721" s="145">
        <v>361</v>
      </c>
      <c r="W1721" s="145">
        <v>200</v>
      </c>
      <c r="X1721" s="145">
        <v>367</v>
      </c>
      <c r="Y1721" s="145">
        <v>526</v>
      </c>
      <c r="Z1721" s="145">
        <v>668</v>
      </c>
      <c r="AA1721" s="136">
        <f>ROUND((T1721+X1721)-MAX(0.3*(T1721-149-469),0),0)</f>
        <v>592</v>
      </c>
      <c r="AB1721" s="136">
        <f>ROUND((U1721+Y1721)-MAX(0.3*(U1721-149-469),0),0)</f>
        <v>818</v>
      </c>
      <c r="AC1721" s="136">
        <f>ROUND((V1721+Z1721)-MAX(0.3*(V1721-160-469),0),0)</f>
        <v>1029</v>
      </c>
      <c r="AD1721" s="203">
        <v>4925.583333333333</v>
      </c>
      <c r="AE1721" s="8">
        <v>710</v>
      </c>
      <c r="AF1721" s="8"/>
      <c r="AG1721" s="8"/>
      <c r="AH1721" s="8"/>
      <c r="AI1721" s="8">
        <v>518</v>
      </c>
      <c r="AJ1721" s="197">
        <v>14</v>
      </c>
      <c r="AK1721" s="8">
        <v>0</v>
      </c>
      <c r="AL1721" s="8">
        <v>29</v>
      </c>
      <c r="AM1721" s="8">
        <v>72</v>
      </c>
      <c r="AN1721" s="6">
        <f>ROUND((AL1721)/(AL1721+AM1721),2)</f>
        <v>0.28999999999999998</v>
      </c>
      <c r="AO1721" s="8">
        <v>12</v>
      </c>
      <c r="AP1721" s="8">
        <v>36</v>
      </c>
      <c r="AQ1721" s="6">
        <f>ROUND((AO1721/(AO1721+AP1721)),2)</f>
        <v>0.25</v>
      </c>
      <c r="AR1721" s="168">
        <v>7.6499999999999999E-2</v>
      </c>
      <c r="AS1721" s="168">
        <v>0.34</v>
      </c>
      <c r="AT1721" s="168">
        <v>0.4</v>
      </c>
      <c r="AU1721" s="149">
        <v>0.45</v>
      </c>
      <c r="AV1721" s="8">
        <v>487</v>
      </c>
      <c r="AW1721" s="8">
        <v>3250</v>
      </c>
      <c r="AX1721" s="8">
        <v>5372</v>
      </c>
      <c r="AY1721" s="136">
        <v>6044</v>
      </c>
      <c r="AZ1721" s="151">
        <v>7.6499999999999999E-2</v>
      </c>
      <c r="BA1721" s="151">
        <v>0.1598</v>
      </c>
      <c r="BB1721" s="151">
        <v>0.21060000000000001</v>
      </c>
      <c r="BC1721" s="151">
        <v>0.21060000000000001</v>
      </c>
      <c r="BD1721" s="153">
        <v>0.05</v>
      </c>
      <c r="BE1721" s="153"/>
      <c r="BF1721" s="153"/>
      <c r="BG1721" s="8">
        <v>1</v>
      </c>
      <c r="BH1721" s="187">
        <v>7.25</v>
      </c>
      <c r="BI1721" s="187">
        <v>7.25</v>
      </c>
      <c r="BJ1721" s="8">
        <v>97647</v>
      </c>
      <c r="BK1721" s="8">
        <v>6170</v>
      </c>
      <c r="BL1721" s="8">
        <v>628</v>
      </c>
      <c r="BM1721" s="8">
        <v>90849</v>
      </c>
      <c r="BN1721" s="236">
        <v>663800</v>
      </c>
      <c r="BO1721" s="8">
        <v>118552.3334</v>
      </c>
      <c r="BP1721" s="8">
        <v>270714.05729999999</v>
      </c>
      <c r="BQ1721" s="8">
        <v>44104.439599999998</v>
      </c>
      <c r="BR1721" s="8">
        <v>438111.95010000002</v>
      </c>
      <c r="BS1721" s="8">
        <v>166775.29209999999</v>
      </c>
      <c r="BT1721" s="8">
        <v>21467.118900000001</v>
      </c>
      <c r="BU1721" s="8">
        <v>227624.11600000001</v>
      </c>
    </row>
    <row r="1722" spans="1:73">
      <c r="A1722" s="4" t="s">
        <v>108</v>
      </c>
      <c r="B1722" s="137">
        <v>38</v>
      </c>
      <c r="C1722" s="137">
        <v>2013</v>
      </c>
      <c r="D1722" s="192">
        <v>3928030</v>
      </c>
      <c r="E1722" s="141">
        <v>1756494</v>
      </c>
      <c r="F1722" s="141">
        <v>150494</v>
      </c>
      <c r="G1722" s="191">
        <v>7.9</v>
      </c>
      <c r="H1722" s="212">
        <v>31.013480000000001</v>
      </c>
      <c r="I1722" s="212">
        <v>20.61205</v>
      </c>
      <c r="J1722" s="212">
        <v>7.6887730000000003</v>
      </c>
      <c r="K1722" s="145">
        <v>219590</v>
      </c>
      <c r="L1722" s="8">
        <v>31</v>
      </c>
      <c r="M1722" s="197">
        <v>3.5</v>
      </c>
      <c r="N1722" s="140">
        <v>155147986</v>
      </c>
      <c r="O1722" s="145">
        <v>378781</v>
      </c>
      <c r="P1722" s="145">
        <v>60604</v>
      </c>
      <c r="Q1722" s="145">
        <v>24971</v>
      </c>
      <c r="R1722" s="145">
        <v>817574.83330000006</v>
      </c>
      <c r="S1722" s="145">
        <v>451419.5833</v>
      </c>
      <c r="T1722" s="145">
        <v>432</v>
      </c>
      <c r="U1722" s="145">
        <v>506</v>
      </c>
      <c r="V1722" s="145">
        <v>621</v>
      </c>
      <c r="W1722" s="145">
        <v>200</v>
      </c>
      <c r="X1722" s="145">
        <v>367</v>
      </c>
      <c r="Y1722" s="145">
        <v>526</v>
      </c>
      <c r="Z1722" s="145">
        <v>668</v>
      </c>
      <c r="AA1722" s="136">
        <f>ROUND((T1722+X1722)-MAX(0.3*(T1722-149-469),0),0)</f>
        <v>799</v>
      </c>
      <c r="AB1722" s="136">
        <f>ROUND((U1722+Y1722)-MAX(0.3*(U1722-149-469),0),0)</f>
        <v>1032</v>
      </c>
      <c r="AC1722" s="136">
        <f>ROUND((V1722+Z1722)-MAX(0.3*(V1722-160-469),0),0)</f>
        <v>1289</v>
      </c>
      <c r="AD1722" s="203">
        <v>5412.75</v>
      </c>
      <c r="AE1722" s="8">
        <v>710</v>
      </c>
      <c r="AF1722" s="8"/>
      <c r="AG1722" s="8"/>
      <c r="AH1722" s="8"/>
      <c r="AI1722" s="8">
        <v>593</v>
      </c>
      <c r="AJ1722" s="197">
        <v>15.1</v>
      </c>
      <c r="AK1722" s="8">
        <v>1</v>
      </c>
      <c r="AL1722" s="8">
        <v>34</v>
      </c>
      <c r="AM1722" s="8">
        <v>26</v>
      </c>
      <c r="AN1722" s="6">
        <f>ROUND((AL1722)/(AL1722+AM1722),2)</f>
        <v>0.56999999999999995</v>
      </c>
      <c r="AO1722" s="8">
        <v>16</v>
      </c>
      <c r="AP1722" s="8">
        <v>14</v>
      </c>
      <c r="AQ1722" s="6">
        <f>ROUND((AO1722/(AO1722+AP1722)),2)</f>
        <v>0.53</v>
      </c>
      <c r="AR1722" s="168">
        <v>7.6499999999999999E-2</v>
      </c>
      <c r="AS1722" s="168">
        <v>0.34</v>
      </c>
      <c r="AT1722" s="168">
        <v>0.4</v>
      </c>
      <c r="AU1722" s="149">
        <v>0.45</v>
      </c>
      <c r="AV1722" s="8">
        <v>487</v>
      </c>
      <c r="AW1722" s="8">
        <v>3250</v>
      </c>
      <c r="AX1722" s="8">
        <v>5372</v>
      </c>
      <c r="AY1722" s="136">
        <v>6044</v>
      </c>
      <c r="AZ1722" s="151">
        <v>7.6499999999999999E-2</v>
      </c>
      <c r="BA1722" s="151">
        <v>0.1598</v>
      </c>
      <c r="BB1722" s="151">
        <v>0.21060000000000001</v>
      </c>
      <c r="BC1722" s="151">
        <v>0.21060000000000001</v>
      </c>
      <c r="BD1722" s="153">
        <v>0.06</v>
      </c>
      <c r="BE1722" s="153"/>
      <c r="BF1722" s="153"/>
      <c r="BG1722" s="8">
        <v>1</v>
      </c>
      <c r="BH1722" s="187">
        <v>7.25</v>
      </c>
      <c r="BI1722" s="187">
        <v>8.9499999999999993</v>
      </c>
      <c r="BJ1722" s="8">
        <v>83104</v>
      </c>
      <c r="BK1722" s="8">
        <v>8983</v>
      </c>
      <c r="BL1722" s="8">
        <v>629</v>
      </c>
      <c r="BM1722" s="8">
        <v>73492</v>
      </c>
      <c r="BN1722" s="236">
        <v>572300</v>
      </c>
      <c r="BO1722" s="8">
        <v>107858.75</v>
      </c>
      <c r="BP1722" s="8">
        <v>191172.70680000001</v>
      </c>
      <c r="BQ1722" s="8">
        <v>24945.75</v>
      </c>
      <c r="BR1722" s="8">
        <v>293393.74320000003</v>
      </c>
      <c r="BS1722" s="8">
        <v>101591.2806</v>
      </c>
      <c r="BT1722" s="8">
        <v>12525.194299999999</v>
      </c>
      <c r="BU1722" s="8">
        <v>139708.01869999999</v>
      </c>
    </row>
    <row r="1723" spans="1:73">
      <c r="A1723" s="4" t="s">
        <v>109</v>
      </c>
      <c r="B1723" s="137">
        <v>39</v>
      </c>
      <c r="C1723" s="137">
        <v>2013</v>
      </c>
      <c r="D1723" s="192">
        <v>12783536</v>
      </c>
      <c r="E1723" s="141">
        <v>5968340</v>
      </c>
      <c r="F1723" s="141">
        <v>473583</v>
      </c>
      <c r="G1723" s="191">
        <v>7.4</v>
      </c>
      <c r="H1723" s="212">
        <v>21.168389999999999</v>
      </c>
      <c r="I1723" s="212">
        <v>12.578049999999999</v>
      </c>
      <c r="J1723" s="212">
        <v>5.0128320000000004</v>
      </c>
      <c r="K1723" s="145">
        <v>644915</v>
      </c>
      <c r="L1723" s="8">
        <v>92</v>
      </c>
      <c r="M1723" s="197">
        <v>3.3</v>
      </c>
      <c r="N1723" s="140">
        <v>589491588</v>
      </c>
      <c r="O1723" s="145">
        <v>400698</v>
      </c>
      <c r="P1723" s="145">
        <v>178607</v>
      </c>
      <c r="Q1723" s="145">
        <v>72628</v>
      </c>
      <c r="R1723" s="145">
        <v>1784790.25</v>
      </c>
      <c r="S1723" s="145">
        <v>869835.83330000006</v>
      </c>
      <c r="T1723" s="145">
        <v>316</v>
      </c>
      <c r="U1723" s="145">
        <v>403</v>
      </c>
      <c r="V1723" s="145">
        <v>497</v>
      </c>
      <c r="W1723" s="145">
        <v>200</v>
      </c>
      <c r="X1723" s="145">
        <v>367</v>
      </c>
      <c r="Y1723" s="145">
        <v>526</v>
      </c>
      <c r="Z1723" s="145">
        <v>668</v>
      </c>
      <c r="AA1723" s="136">
        <f>ROUND((T1723+X1723)-MAX(0.3*(T1723-149-469),0),0)</f>
        <v>683</v>
      </c>
      <c r="AB1723" s="136">
        <f>ROUND((U1723+Y1723)-MAX(0.3*(U1723-149-469),0),0)</f>
        <v>929</v>
      </c>
      <c r="AC1723" s="136">
        <f>ROUND((V1723+Z1723)-MAX(0.3*(V1723-160-469),0),0)</f>
        <v>1165</v>
      </c>
      <c r="AD1723" s="203">
        <v>20188.166666666668</v>
      </c>
      <c r="AE1723" s="8">
        <v>710</v>
      </c>
      <c r="AF1723" s="8"/>
      <c r="AG1723" s="8"/>
      <c r="AH1723" s="8"/>
      <c r="AI1723" s="8">
        <v>1576</v>
      </c>
      <c r="AJ1723" s="197">
        <v>12.4</v>
      </c>
      <c r="AK1723" s="8">
        <v>0</v>
      </c>
      <c r="AL1723" s="8">
        <v>90</v>
      </c>
      <c r="AM1723" s="8">
        <v>111</v>
      </c>
      <c r="AN1723" s="6">
        <f>ROUND((AL1723)/(AL1723+AM1723),2)</f>
        <v>0.45</v>
      </c>
      <c r="AO1723" s="8">
        <v>23</v>
      </c>
      <c r="AP1723" s="8">
        <v>27</v>
      </c>
      <c r="AQ1723" s="6">
        <f>ROUND((AO1723/(AO1723+AP1723)),2)</f>
        <v>0.46</v>
      </c>
      <c r="AR1723" s="168">
        <v>7.6499999999999999E-2</v>
      </c>
      <c r="AS1723" s="168">
        <v>0.34</v>
      </c>
      <c r="AT1723" s="168">
        <v>0.4</v>
      </c>
      <c r="AU1723" s="149">
        <v>0.45</v>
      </c>
      <c r="AV1723" s="8">
        <v>487</v>
      </c>
      <c r="AW1723" s="8">
        <v>3250</v>
      </c>
      <c r="AX1723" s="8">
        <v>5372</v>
      </c>
      <c r="AY1723" s="136">
        <v>6044</v>
      </c>
      <c r="AZ1723" s="151">
        <v>7.6499999999999999E-2</v>
      </c>
      <c r="BA1723" s="151">
        <v>0.1598</v>
      </c>
      <c r="BB1723" s="151">
        <v>0.21060000000000001</v>
      </c>
      <c r="BC1723" s="151">
        <v>0.21060000000000001</v>
      </c>
      <c r="BD1723" s="153">
        <v>0</v>
      </c>
      <c r="BE1723" s="153"/>
      <c r="BF1723" s="153"/>
      <c r="BG1723" s="8">
        <v>0</v>
      </c>
      <c r="BH1723" s="187">
        <v>7.25</v>
      </c>
      <c r="BI1723" s="187">
        <v>7.25</v>
      </c>
      <c r="BJ1723" s="8">
        <v>378937</v>
      </c>
      <c r="BK1723" s="8">
        <v>24527</v>
      </c>
      <c r="BL1723" s="8">
        <v>1958</v>
      </c>
      <c r="BM1723" s="8">
        <v>352452</v>
      </c>
      <c r="BN1723" s="236">
        <v>2097800</v>
      </c>
      <c r="BO1723" s="8">
        <v>253258.0833</v>
      </c>
      <c r="BP1723" s="8">
        <v>535189.01300000004</v>
      </c>
      <c r="BQ1723" s="8">
        <v>76458.955600000001</v>
      </c>
      <c r="BR1723" s="8">
        <v>1065976.747</v>
      </c>
      <c r="BS1723" s="8">
        <v>251500.43960000001</v>
      </c>
      <c r="BT1723" s="8">
        <v>23554.098999999998</v>
      </c>
      <c r="BU1723" s="8">
        <v>345402.61300000001</v>
      </c>
    </row>
    <row r="1724" spans="1:73">
      <c r="A1724" s="4" t="s">
        <v>110</v>
      </c>
      <c r="B1724" s="137">
        <v>40</v>
      </c>
      <c r="C1724" s="137">
        <v>2013</v>
      </c>
      <c r="D1724" s="192">
        <v>1052856</v>
      </c>
      <c r="E1724" s="141">
        <v>505605</v>
      </c>
      <c r="F1724" s="141">
        <v>51511</v>
      </c>
      <c r="G1724" s="191">
        <v>9.1999999999999993</v>
      </c>
      <c r="H1724" s="212">
        <v>22.14301</v>
      </c>
      <c r="I1724" s="212">
        <v>12.43116</v>
      </c>
      <c r="J1724" s="212">
        <v>3.2698870000000002</v>
      </c>
      <c r="K1724" s="145">
        <v>53184</v>
      </c>
      <c r="L1724" s="8">
        <v>7</v>
      </c>
      <c r="M1724" s="197">
        <v>3.2</v>
      </c>
      <c r="N1724" s="140">
        <v>48771792</v>
      </c>
      <c r="O1724" s="145">
        <v>15710</v>
      </c>
      <c r="P1724" s="145">
        <v>14670</v>
      </c>
      <c r="Q1724" s="145">
        <v>6102</v>
      </c>
      <c r="R1724" s="145">
        <v>179925</v>
      </c>
      <c r="S1724" s="145">
        <v>100542.6667</v>
      </c>
      <c r="T1724" s="145">
        <v>449</v>
      </c>
      <c r="U1724" s="145">
        <v>554</v>
      </c>
      <c r="V1724" s="145">
        <v>634</v>
      </c>
      <c r="W1724" s="145">
        <v>200</v>
      </c>
      <c r="X1724" s="145">
        <v>367</v>
      </c>
      <c r="Y1724" s="145">
        <v>526</v>
      </c>
      <c r="Z1724" s="145">
        <v>668</v>
      </c>
      <c r="AA1724" s="136">
        <f>ROUND((T1724+X1724)-MAX(0.3*(T1724-149-469),0),0)</f>
        <v>816</v>
      </c>
      <c r="AB1724" s="136">
        <f>ROUND((U1724+Y1724)-MAX(0.3*(U1724-149-469),0),0)</f>
        <v>1080</v>
      </c>
      <c r="AC1724" s="136">
        <f>ROUND((V1724+Z1724)-MAX(0.3*(V1724-160-469),0),0)</f>
        <v>1301</v>
      </c>
      <c r="AD1724" s="203">
        <v>1889.25</v>
      </c>
      <c r="AE1724" s="8">
        <v>710</v>
      </c>
      <c r="AF1724" s="8"/>
      <c r="AG1724" s="8"/>
      <c r="AH1724" s="8"/>
      <c r="AI1724" s="8">
        <v>142</v>
      </c>
      <c r="AJ1724" s="197">
        <v>13.5</v>
      </c>
      <c r="AK1724" s="8">
        <v>0</v>
      </c>
      <c r="AL1724" s="8">
        <v>69</v>
      </c>
      <c r="AM1724" s="8">
        <v>6</v>
      </c>
      <c r="AN1724" s="6">
        <f>ROUND((AL1724)/(AL1724+AM1724),2)</f>
        <v>0.92</v>
      </c>
      <c r="AO1724" s="8">
        <v>32</v>
      </c>
      <c r="AP1724" s="8">
        <v>5</v>
      </c>
      <c r="AQ1724" s="6">
        <f>ROUND((AO1724/(AO1724+AP1724)),2)</f>
        <v>0.86</v>
      </c>
      <c r="AR1724" s="168">
        <v>7.6499999999999999E-2</v>
      </c>
      <c r="AS1724" s="168">
        <v>0.34</v>
      </c>
      <c r="AT1724" s="168">
        <v>0.4</v>
      </c>
      <c r="AU1724" s="149">
        <v>0.45</v>
      </c>
      <c r="AV1724" s="8">
        <v>487</v>
      </c>
      <c r="AW1724" s="8">
        <v>3250</v>
      </c>
      <c r="AX1724" s="8">
        <v>5372</v>
      </c>
      <c r="AY1724" s="136">
        <v>6044</v>
      </c>
      <c r="AZ1724" s="151">
        <v>7.6499999999999999E-2</v>
      </c>
      <c r="BA1724" s="151">
        <v>0.1598</v>
      </c>
      <c r="BB1724" s="151">
        <v>0.21060000000000001</v>
      </c>
      <c r="BC1724" s="151">
        <v>0.21060000000000001</v>
      </c>
      <c r="BD1724" s="153">
        <v>0.25</v>
      </c>
      <c r="BE1724" s="153"/>
      <c r="BF1724" s="153"/>
      <c r="BG1724" s="8">
        <v>1</v>
      </c>
      <c r="BH1724" s="187">
        <v>7.25</v>
      </c>
      <c r="BI1724" s="187">
        <v>7.75</v>
      </c>
      <c r="BJ1724" s="8">
        <v>33070</v>
      </c>
      <c r="BK1724" s="8">
        <v>3199</v>
      </c>
      <c r="BL1724" s="8">
        <v>171</v>
      </c>
      <c r="BM1724" s="8">
        <v>29700</v>
      </c>
      <c r="BN1724" s="236">
        <v>178600</v>
      </c>
      <c r="BO1724" s="8">
        <v>23415.833299999998</v>
      </c>
      <c r="BP1724" s="8">
        <v>49137.882799999999</v>
      </c>
      <c r="BQ1724" s="8">
        <v>5701.7891</v>
      </c>
      <c r="BR1724" s="8">
        <v>77352.511100000003</v>
      </c>
      <c r="BS1724" s="8">
        <v>25514.013500000001</v>
      </c>
      <c r="BT1724" s="8">
        <v>1985.9148</v>
      </c>
      <c r="BU1724" s="8">
        <v>32530.624500000002</v>
      </c>
    </row>
    <row r="1725" spans="1:73">
      <c r="A1725" s="4" t="s">
        <v>111</v>
      </c>
      <c r="B1725" s="137">
        <v>41</v>
      </c>
      <c r="C1725" s="137">
        <v>2013</v>
      </c>
      <c r="D1725" s="192">
        <v>4768498</v>
      </c>
      <c r="E1725" s="141">
        <v>2026666</v>
      </c>
      <c r="F1725" s="141">
        <v>167647</v>
      </c>
      <c r="G1725" s="191">
        <v>7.6</v>
      </c>
      <c r="H1725" s="212">
        <v>23.420210000000001</v>
      </c>
      <c r="I1725" s="212">
        <v>11.81579</v>
      </c>
      <c r="J1725" s="212">
        <v>3.894692</v>
      </c>
      <c r="K1725" s="145">
        <v>183561</v>
      </c>
      <c r="L1725" s="8">
        <v>53</v>
      </c>
      <c r="M1725" s="197">
        <v>4.7</v>
      </c>
      <c r="N1725" s="140">
        <v>168267898</v>
      </c>
      <c r="O1725" s="145">
        <v>218738</v>
      </c>
      <c r="P1725" s="145">
        <v>28971</v>
      </c>
      <c r="Q1725" s="145">
        <v>12675</v>
      </c>
      <c r="R1725" s="145">
        <v>875865.75</v>
      </c>
      <c r="S1725" s="145">
        <v>416723.75</v>
      </c>
      <c r="T1725" s="145">
        <v>177</v>
      </c>
      <c r="U1725" s="145">
        <v>223</v>
      </c>
      <c r="V1725" s="145">
        <v>269</v>
      </c>
      <c r="W1725" s="145">
        <v>200</v>
      </c>
      <c r="X1725" s="145">
        <v>367</v>
      </c>
      <c r="Y1725" s="145">
        <v>526</v>
      </c>
      <c r="Z1725" s="145">
        <v>668</v>
      </c>
      <c r="AA1725" s="136">
        <f>ROUND((T1725+X1725)-MAX(0.3*(T1725-149-469),0),0)</f>
        <v>544</v>
      </c>
      <c r="AB1725" s="136">
        <f>ROUND((U1725+Y1725)-MAX(0.3*(U1725-149-469),0),0)</f>
        <v>749</v>
      </c>
      <c r="AC1725" s="136">
        <f>ROUND((V1725+Z1725)-MAX(0.3*(V1725-160-469),0),0)</f>
        <v>937</v>
      </c>
      <c r="AD1725" s="203">
        <v>5961.25</v>
      </c>
      <c r="AE1725" s="8">
        <v>710</v>
      </c>
      <c r="AF1725" s="8"/>
      <c r="AG1725" s="8"/>
      <c r="AH1725" s="8"/>
      <c r="AI1725" s="8">
        <v>745</v>
      </c>
      <c r="AJ1725" s="197">
        <v>15.9</v>
      </c>
      <c r="AK1725" s="8">
        <v>0</v>
      </c>
      <c r="AL1725" s="8">
        <v>46</v>
      </c>
      <c r="AM1725" s="8">
        <v>77</v>
      </c>
      <c r="AN1725" s="6">
        <f>ROUND((AL1725)/(AL1725+AM1725),2)</f>
        <v>0.37</v>
      </c>
      <c r="AO1725" s="8">
        <v>18</v>
      </c>
      <c r="AP1725" s="8">
        <v>28</v>
      </c>
      <c r="AQ1725" s="6">
        <f>ROUND((AO1725/(AO1725+AP1725)),2)</f>
        <v>0.39</v>
      </c>
      <c r="AR1725" s="168">
        <v>7.6499999999999999E-2</v>
      </c>
      <c r="AS1725" s="168">
        <v>0.34</v>
      </c>
      <c r="AT1725" s="168">
        <v>0.4</v>
      </c>
      <c r="AU1725" s="149">
        <v>0.45</v>
      </c>
      <c r="AV1725" s="8">
        <v>487</v>
      </c>
      <c r="AW1725" s="8">
        <v>3250</v>
      </c>
      <c r="AX1725" s="8">
        <v>5372</v>
      </c>
      <c r="AY1725" s="136">
        <v>6044</v>
      </c>
      <c r="AZ1725" s="151">
        <v>7.6499999999999999E-2</v>
      </c>
      <c r="BA1725" s="151">
        <v>0.1598</v>
      </c>
      <c r="BB1725" s="151">
        <v>0.21060000000000001</v>
      </c>
      <c r="BC1725" s="151">
        <v>0.21060000000000001</v>
      </c>
      <c r="BD1725" s="153">
        <v>0</v>
      </c>
      <c r="BE1725" s="153"/>
      <c r="BF1725" s="153"/>
      <c r="BG1725" s="8">
        <v>0</v>
      </c>
      <c r="BH1725" s="187">
        <v>7.25</v>
      </c>
      <c r="BI1725" s="187">
        <v>7.25</v>
      </c>
      <c r="BJ1725" s="8">
        <v>118174</v>
      </c>
      <c r="BK1725" s="8">
        <v>8605</v>
      </c>
      <c r="BL1725" s="8">
        <v>1193</v>
      </c>
      <c r="BM1725" s="8">
        <v>108376</v>
      </c>
      <c r="BN1725" s="236">
        <v>781100</v>
      </c>
      <c r="BO1725" s="8">
        <v>124287.1667</v>
      </c>
      <c r="BP1725" s="8">
        <v>324404.83029999997</v>
      </c>
      <c r="BQ1725" s="8">
        <v>34742.444900000002</v>
      </c>
      <c r="BR1725" s="8">
        <v>478131.84710000001</v>
      </c>
      <c r="BS1725" s="8">
        <v>214720.7591</v>
      </c>
      <c r="BT1725" s="8">
        <v>17333.4241</v>
      </c>
      <c r="BU1725" s="8">
        <v>273454.87239999999</v>
      </c>
    </row>
    <row r="1726" spans="1:73">
      <c r="A1726" s="4" t="s">
        <v>112</v>
      </c>
      <c r="B1726" s="137">
        <v>42</v>
      </c>
      <c r="C1726" s="137">
        <v>2013</v>
      </c>
      <c r="D1726" s="192">
        <v>845270</v>
      </c>
      <c r="E1726" s="141">
        <v>427907</v>
      </c>
      <c r="F1726" s="141">
        <v>16800</v>
      </c>
      <c r="G1726" s="191">
        <v>3.8</v>
      </c>
      <c r="H1726" s="212">
        <v>25.320209999999999</v>
      </c>
      <c r="I1726" s="212">
        <v>13.51385</v>
      </c>
      <c r="J1726" s="212">
        <v>5.4044850000000002</v>
      </c>
      <c r="K1726" s="145">
        <v>46732</v>
      </c>
      <c r="L1726" s="8">
        <v>8</v>
      </c>
      <c r="M1726" s="197">
        <v>3.9</v>
      </c>
      <c r="N1726" s="140">
        <v>37709126</v>
      </c>
      <c r="O1726" s="145">
        <v>10800</v>
      </c>
      <c r="P1726" s="145">
        <v>6407</v>
      </c>
      <c r="Q1726" s="145">
        <v>3164</v>
      </c>
      <c r="R1726" s="145">
        <v>104051.5833</v>
      </c>
      <c r="S1726" s="145">
        <v>45312</v>
      </c>
      <c r="T1726" s="145">
        <v>520</v>
      </c>
      <c r="U1726" s="145">
        <v>582</v>
      </c>
      <c r="V1726" s="145">
        <v>643</v>
      </c>
      <c r="W1726" s="145">
        <v>200</v>
      </c>
      <c r="X1726" s="145">
        <v>367</v>
      </c>
      <c r="Y1726" s="145">
        <v>526</v>
      </c>
      <c r="Z1726" s="145">
        <v>668</v>
      </c>
      <c r="AA1726" s="136">
        <f>ROUND((T1726+X1726)-MAX(0.3*(T1726-149-469),0),0)</f>
        <v>887</v>
      </c>
      <c r="AB1726" s="136">
        <f>ROUND((U1726+Y1726)-MAX(0.3*(U1726-149-469),0),0)</f>
        <v>1108</v>
      </c>
      <c r="AC1726" s="136">
        <f>ROUND((V1726+Z1726)-MAX(0.3*(V1726-160-469),0),0)</f>
        <v>1307</v>
      </c>
      <c r="AD1726" s="203">
        <v>2296.1666666666665</v>
      </c>
      <c r="AE1726" s="8">
        <v>710</v>
      </c>
      <c r="AF1726" s="8"/>
      <c r="AG1726" s="8"/>
      <c r="AH1726" s="8"/>
      <c r="AI1726" s="8">
        <v>85</v>
      </c>
      <c r="AJ1726" s="197">
        <v>10.3</v>
      </c>
      <c r="AK1726" s="8">
        <v>0</v>
      </c>
      <c r="AL1726" s="8">
        <v>17</v>
      </c>
      <c r="AM1726" s="8">
        <v>53</v>
      </c>
      <c r="AN1726" s="6">
        <f>ROUND((AL1726)/(AL1726+AM1726),2)</f>
        <v>0.24</v>
      </c>
      <c r="AO1726" s="8">
        <v>7</v>
      </c>
      <c r="AP1726" s="8">
        <v>28</v>
      </c>
      <c r="AQ1726" s="6">
        <f>ROUND((AO1726/(AO1726+AP1726)),2)</f>
        <v>0.2</v>
      </c>
      <c r="AR1726" s="168">
        <v>7.6499999999999999E-2</v>
      </c>
      <c r="AS1726" s="168">
        <v>0.34</v>
      </c>
      <c r="AT1726" s="168">
        <v>0.4</v>
      </c>
      <c r="AU1726" s="149">
        <v>0.45</v>
      </c>
      <c r="AV1726" s="8">
        <v>487</v>
      </c>
      <c r="AW1726" s="8">
        <v>3250</v>
      </c>
      <c r="AX1726" s="8">
        <v>5372</v>
      </c>
      <c r="AY1726" s="136">
        <v>6044</v>
      </c>
      <c r="AZ1726" s="151">
        <v>7.6499999999999999E-2</v>
      </c>
      <c r="BA1726" s="151">
        <v>0.1598</v>
      </c>
      <c r="BB1726" s="151">
        <v>0.21060000000000001</v>
      </c>
      <c r="BC1726" s="151">
        <v>0.21060000000000001</v>
      </c>
      <c r="BD1726" s="153">
        <v>0</v>
      </c>
      <c r="BE1726" s="153"/>
      <c r="BF1726" s="153"/>
      <c r="BG1726" s="8">
        <v>0</v>
      </c>
      <c r="BH1726" s="187">
        <v>7.25</v>
      </c>
      <c r="BI1726" s="187">
        <v>7.25</v>
      </c>
      <c r="BJ1726" s="8">
        <v>14858</v>
      </c>
      <c r="BK1726" s="8">
        <v>1447</v>
      </c>
      <c r="BL1726" s="8">
        <v>112</v>
      </c>
      <c r="BM1726" s="8">
        <v>13299</v>
      </c>
      <c r="BN1726" s="236">
        <v>102400</v>
      </c>
      <c r="BO1726" s="8">
        <v>20430</v>
      </c>
      <c r="BP1726" s="8">
        <v>42559.272100000002</v>
      </c>
      <c r="BQ1726" s="8">
        <v>9367.8770999999997</v>
      </c>
      <c r="BR1726" s="8">
        <v>106251.9477</v>
      </c>
      <c r="BS1726" s="8">
        <v>19787.962</v>
      </c>
      <c r="BT1726" s="8">
        <v>2415.1994</v>
      </c>
      <c r="BU1726" s="8">
        <v>28026.129700000001</v>
      </c>
    </row>
    <row r="1727" spans="1:73">
      <c r="A1727" s="4" t="s">
        <v>113</v>
      </c>
      <c r="B1727" s="137">
        <v>43</v>
      </c>
      <c r="C1727" s="137">
        <v>2013</v>
      </c>
      <c r="D1727" s="192">
        <v>6496130</v>
      </c>
      <c r="E1727" s="141">
        <v>2832885</v>
      </c>
      <c r="F1727" s="141">
        <v>239640</v>
      </c>
      <c r="G1727" s="191">
        <v>7.8</v>
      </c>
      <c r="H1727" s="212">
        <v>29.706520000000001</v>
      </c>
      <c r="I1727" s="212">
        <v>21.845680000000002</v>
      </c>
      <c r="J1727" s="212">
        <v>6.6546539999999998</v>
      </c>
      <c r="K1727" s="145">
        <v>287633</v>
      </c>
      <c r="L1727" s="8">
        <v>62</v>
      </c>
      <c r="M1727" s="197">
        <v>4</v>
      </c>
      <c r="N1727" s="140">
        <v>252091031</v>
      </c>
      <c r="O1727" s="145">
        <v>99150</v>
      </c>
      <c r="P1727" s="145">
        <v>123879</v>
      </c>
      <c r="Q1727" s="145">
        <v>51535</v>
      </c>
      <c r="R1727" s="145">
        <v>1342089.4166999999</v>
      </c>
      <c r="S1727" s="145">
        <v>662204.33330000006</v>
      </c>
      <c r="T1727" s="145">
        <v>142</v>
      </c>
      <c r="U1727" s="145">
        <v>185</v>
      </c>
      <c r="V1727" s="145">
        <v>226</v>
      </c>
      <c r="W1727" s="145">
        <v>200</v>
      </c>
      <c r="X1727" s="145">
        <v>367</v>
      </c>
      <c r="Y1727" s="145">
        <v>526</v>
      </c>
      <c r="Z1727" s="145">
        <v>668</v>
      </c>
      <c r="AA1727" s="136">
        <f>ROUND((T1727+X1727)-MAX(0.3*(T1727-149-469),0),0)</f>
        <v>509</v>
      </c>
      <c r="AB1727" s="136">
        <f>ROUND((U1727+Y1727)-MAX(0.3*(U1727-149-469),0),0)</f>
        <v>711</v>
      </c>
      <c r="AC1727" s="136">
        <f>ROUND((V1727+Z1727)-MAX(0.3*(V1727-160-469),0),0)</f>
        <v>894</v>
      </c>
      <c r="AD1727" s="203">
        <v>18937.333333333332</v>
      </c>
      <c r="AE1727" s="8">
        <v>710</v>
      </c>
      <c r="AF1727" s="8"/>
      <c r="AG1727" s="8"/>
      <c r="AH1727" s="8"/>
      <c r="AI1727" s="8">
        <v>1170</v>
      </c>
      <c r="AJ1727" s="197">
        <v>18.100000000000001</v>
      </c>
      <c r="AK1727" s="8">
        <v>0</v>
      </c>
      <c r="AL1727" s="8">
        <v>28</v>
      </c>
      <c r="AM1727" s="8">
        <v>70</v>
      </c>
      <c r="AN1727" s="6">
        <f>ROUND((AL1727)/(AL1727+AM1727),2)</f>
        <v>0.28999999999999998</v>
      </c>
      <c r="AO1727" s="8">
        <v>7</v>
      </c>
      <c r="AP1727" s="8">
        <v>26</v>
      </c>
      <c r="AQ1727" s="6">
        <f>ROUND((AO1727/(AO1727+AP1727)),2)</f>
        <v>0.21</v>
      </c>
      <c r="AR1727" s="168">
        <v>7.6499999999999999E-2</v>
      </c>
      <c r="AS1727" s="168">
        <v>0.34</v>
      </c>
      <c r="AT1727" s="168">
        <v>0.4</v>
      </c>
      <c r="AU1727" s="149">
        <v>0.45</v>
      </c>
      <c r="AV1727" s="8">
        <v>487</v>
      </c>
      <c r="AW1727" s="8">
        <v>3250</v>
      </c>
      <c r="AX1727" s="8">
        <v>5372</v>
      </c>
      <c r="AY1727" s="136">
        <v>6044</v>
      </c>
      <c r="AZ1727" s="151">
        <v>7.6499999999999999E-2</v>
      </c>
      <c r="BA1727" s="151">
        <v>0.1598</v>
      </c>
      <c r="BB1727" s="151">
        <v>0.21060000000000001</v>
      </c>
      <c r="BC1727" s="151">
        <v>0.21060000000000001</v>
      </c>
      <c r="BD1727" s="153">
        <v>0</v>
      </c>
      <c r="BE1727" s="153"/>
      <c r="BF1727" s="153"/>
      <c r="BG1727" s="8">
        <v>0</v>
      </c>
      <c r="BH1727" s="187">
        <v>7.25</v>
      </c>
      <c r="BI1727" s="187">
        <v>7.25</v>
      </c>
      <c r="BJ1727" s="8">
        <v>183764</v>
      </c>
      <c r="BK1727" s="8">
        <v>12229</v>
      </c>
      <c r="BL1727" s="8">
        <v>1415</v>
      </c>
      <c r="BM1727" s="8">
        <v>170120</v>
      </c>
      <c r="BN1727" s="236">
        <v>1305600</v>
      </c>
      <c r="BO1727" s="8">
        <v>159426</v>
      </c>
      <c r="BP1727" s="8">
        <v>429097.48729999998</v>
      </c>
      <c r="BQ1727" s="8">
        <v>51290.193899999998</v>
      </c>
      <c r="BR1727" s="8">
        <v>656847.17729999998</v>
      </c>
      <c r="BS1727" s="8">
        <v>269677.49949999998</v>
      </c>
      <c r="BT1727" s="8">
        <v>25348.7595</v>
      </c>
      <c r="BU1727" s="8">
        <v>350108.4742</v>
      </c>
    </row>
    <row r="1728" spans="1:73">
      <c r="A1728" s="4" t="s">
        <v>114</v>
      </c>
      <c r="B1728" s="137">
        <v>44</v>
      </c>
      <c r="C1728" s="137">
        <v>2013</v>
      </c>
      <c r="D1728" s="192">
        <v>26500674</v>
      </c>
      <c r="E1728" s="141">
        <v>12070808</v>
      </c>
      <c r="F1728" s="141">
        <v>801396</v>
      </c>
      <c r="G1728" s="191">
        <v>6.2</v>
      </c>
      <c r="H1728" s="212">
        <v>32.328119999999998</v>
      </c>
      <c r="I1728" s="212">
        <v>20.915949999999999</v>
      </c>
      <c r="J1728" s="212">
        <v>7.5688319999999996</v>
      </c>
      <c r="K1728" s="145">
        <v>1532623</v>
      </c>
      <c r="L1728" s="8">
        <v>604</v>
      </c>
      <c r="M1728" s="197">
        <v>8.3000000000000007</v>
      </c>
      <c r="N1728" s="140">
        <v>1148928546</v>
      </c>
      <c r="O1728" s="145">
        <v>703967</v>
      </c>
      <c r="P1728" s="145">
        <v>91281</v>
      </c>
      <c r="Q1728" s="145">
        <v>40641</v>
      </c>
      <c r="R1728" s="145">
        <v>4041891.0833000001</v>
      </c>
      <c r="S1728" s="145">
        <v>1674350.0833000001</v>
      </c>
      <c r="T1728" s="145">
        <v>235</v>
      </c>
      <c r="U1728" s="145">
        <v>271</v>
      </c>
      <c r="V1728" s="145">
        <v>326</v>
      </c>
      <c r="W1728" s="145">
        <v>200</v>
      </c>
      <c r="X1728" s="145">
        <v>367</v>
      </c>
      <c r="Y1728" s="145">
        <v>526</v>
      </c>
      <c r="Z1728" s="145">
        <v>668</v>
      </c>
      <c r="AA1728" s="136">
        <f>ROUND((T1728+X1728)-MAX(0.3*(T1728-149-469),0),0)</f>
        <v>602</v>
      </c>
      <c r="AB1728" s="136">
        <f>ROUND((U1728+Y1728)-MAX(0.3*(U1728-149-469),0),0)</f>
        <v>797</v>
      </c>
      <c r="AC1728" s="136">
        <f>ROUND((V1728+Z1728)-MAX(0.3*(V1728-160-469),0),0)</f>
        <v>994</v>
      </c>
      <c r="AD1728" s="203">
        <v>28902.75</v>
      </c>
      <c r="AE1728" s="8">
        <v>710</v>
      </c>
      <c r="AF1728" s="8"/>
      <c r="AG1728" s="8"/>
      <c r="AH1728" s="8"/>
      <c r="AI1728" s="8">
        <v>4425</v>
      </c>
      <c r="AJ1728" s="197">
        <v>16.8</v>
      </c>
      <c r="AK1728" s="8">
        <v>0</v>
      </c>
      <c r="AL1728" s="8">
        <v>56</v>
      </c>
      <c r="AM1728" s="8">
        <v>94</v>
      </c>
      <c r="AN1728" s="6">
        <f>ROUND((AL1728)/(AL1728+AM1728),2)</f>
        <v>0.37</v>
      </c>
      <c r="AO1728" s="8">
        <v>12</v>
      </c>
      <c r="AP1728" s="8">
        <v>19</v>
      </c>
      <c r="AQ1728" s="6">
        <f>ROUND((AO1728/(AO1728+AP1728)),2)</f>
        <v>0.39</v>
      </c>
      <c r="AR1728" s="168">
        <v>7.6499999999999999E-2</v>
      </c>
      <c r="AS1728" s="168">
        <v>0.34</v>
      </c>
      <c r="AT1728" s="168">
        <v>0.4</v>
      </c>
      <c r="AU1728" s="149">
        <v>0.45</v>
      </c>
      <c r="AV1728" s="8">
        <v>487</v>
      </c>
      <c r="AW1728" s="8">
        <v>3250</v>
      </c>
      <c r="AX1728" s="8">
        <v>5372</v>
      </c>
      <c r="AY1728" s="136">
        <v>6044</v>
      </c>
      <c r="AZ1728" s="151">
        <v>7.6499999999999999E-2</v>
      </c>
      <c r="BA1728" s="151">
        <v>0.1598</v>
      </c>
      <c r="BB1728" s="151">
        <v>0.21060000000000001</v>
      </c>
      <c r="BC1728" s="151">
        <v>0.21060000000000001</v>
      </c>
      <c r="BD1728" s="153">
        <v>0</v>
      </c>
      <c r="BE1728" s="153"/>
      <c r="BF1728" s="153"/>
      <c r="BG1728" s="8">
        <v>0</v>
      </c>
      <c r="BH1728" s="187">
        <v>7.25</v>
      </c>
      <c r="BI1728" s="187">
        <v>7.25</v>
      </c>
      <c r="BJ1728" s="8">
        <v>665658</v>
      </c>
      <c r="BK1728" s="8">
        <v>105434</v>
      </c>
      <c r="BL1728" s="8">
        <v>6735</v>
      </c>
      <c r="BM1728" s="8">
        <v>553489</v>
      </c>
      <c r="BN1728" s="236">
        <v>3644200</v>
      </c>
      <c r="BO1728" s="8">
        <v>955072.25</v>
      </c>
      <c r="BP1728" s="8">
        <v>2262750.5957999998</v>
      </c>
      <c r="BQ1728" s="8">
        <v>272084.50650000002</v>
      </c>
      <c r="BR1728" s="8">
        <v>3313701.9057999998</v>
      </c>
      <c r="BS1728" s="8">
        <v>1409267.6307999999</v>
      </c>
      <c r="BT1728" s="8">
        <v>135998.93650000001</v>
      </c>
      <c r="BU1728" s="8">
        <v>1818179.0723000001</v>
      </c>
    </row>
    <row r="1729" spans="1:73">
      <c r="A1729" s="4" t="s">
        <v>115</v>
      </c>
      <c r="B1729" s="137">
        <v>45</v>
      </c>
      <c r="C1729" s="137">
        <v>2013</v>
      </c>
      <c r="D1729" s="192">
        <v>2903685</v>
      </c>
      <c r="E1729" s="141">
        <v>1343805</v>
      </c>
      <c r="F1729" s="141">
        <v>64644</v>
      </c>
      <c r="G1729" s="191">
        <v>4.5999999999999996</v>
      </c>
      <c r="H1729" s="212">
        <v>24.197669999999999</v>
      </c>
      <c r="I1729" s="212">
        <v>13.95844</v>
      </c>
      <c r="J1729" s="212">
        <v>4.2267849999999996</v>
      </c>
      <c r="K1729" s="145">
        <v>141240</v>
      </c>
      <c r="L1729" s="8">
        <v>59</v>
      </c>
      <c r="M1729" s="197">
        <v>6.4</v>
      </c>
      <c r="N1729" s="140">
        <v>104664413</v>
      </c>
      <c r="O1729" s="145">
        <v>197186</v>
      </c>
      <c r="P1729" s="145">
        <v>10119</v>
      </c>
      <c r="Q1729" s="145">
        <v>4176</v>
      </c>
      <c r="R1729" s="145">
        <v>251626</v>
      </c>
      <c r="S1729" s="145">
        <v>101027.25</v>
      </c>
      <c r="T1729" s="145">
        <v>399</v>
      </c>
      <c r="U1729" s="145">
        <v>498</v>
      </c>
      <c r="V1729" s="145">
        <v>583</v>
      </c>
      <c r="W1729" s="145">
        <v>200</v>
      </c>
      <c r="X1729" s="145">
        <v>367</v>
      </c>
      <c r="Y1729" s="145">
        <v>526</v>
      </c>
      <c r="Z1729" s="145">
        <v>668</v>
      </c>
      <c r="AA1729" s="136">
        <f>ROUND((T1729+X1729)-MAX(0.3*(T1729-149-469),0),0)</f>
        <v>766</v>
      </c>
      <c r="AB1729" s="136">
        <f>ROUND((U1729+Y1729)-MAX(0.3*(U1729-149-469),0),0)</f>
        <v>1024</v>
      </c>
      <c r="AC1729" s="136">
        <f>ROUND((V1729+Z1729)-MAX(0.3*(V1729-160-469),0),0)</f>
        <v>1251</v>
      </c>
      <c r="AD1729" s="203">
        <v>2558.3333333333335</v>
      </c>
      <c r="AE1729" s="8">
        <v>710</v>
      </c>
      <c r="AF1729" s="8"/>
      <c r="AG1729" s="8"/>
      <c r="AH1729" s="8"/>
      <c r="AI1729" s="8">
        <v>239</v>
      </c>
      <c r="AJ1729" s="197">
        <v>8.3000000000000007</v>
      </c>
      <c r="AK1729" s="8">
        <v>0</v>
      </c>
      <c r="AL1729" s="8">
        <v>14</v>
      </c>
      <c r="AM1729" s="8">
        <v>61</v>
      </c>
      <c r="AN1729" s="6">
        <f>ROUND((AL1729)/(AL1729+AM1729),2)</f>
        <v>0.19</v>
      </c>
      <c r="AO1729" s="8">
        <v>5</v>
      </c>
      <c r="AP1729" s="8">
        <v>24</v>
      </c>
      <c r="AQ1729" s="6">
        <f>ROUND((AO1729/(AO1729+AP1729)),2)</f>
        <v>0.17</v>
      </c>
      <c r="AR1729" s="168">
        <v>7.6499999999999999E-2</v>
      </c>
      <c r="AS1729" s="168">
        <v>0.34</v>
      </c>
      <c r="AT1729" s="168">
        <v>0.4</v>
      </c>
      <c r="AU1729" s="149">
        <v>0.45</v>
      </c>
      <c r="AV1729" s="8">
        <v>487</v>
      </c>
      <c r="AW1729" s="8">
        <v>3250</v>
      </c>
      <c r="AX1729" s="8">
        <v>5372</v>
      </c>
      <c r="AY1729" s="136">
        <v>6044</v>
      </c>
      <c r="AZ1729" s="151">
        <v>7.6499999999999999E-2</v>
      </c>
      <c r="BA1729" s="151">
        <v>0.1598</v>
      </c>
      <c r="BB1729" s="151">
        <v>0.21060000000000001</v>
      </c>
      <c r="BC1729" s="151">
        <v>0.21060000000000001</v>
      </c>
      <c r="BD1729" s="153">
        <v>0</v>
      </c>
      <c r="BE1729" s="153"/>
      <c r="BF1729" s="153"/>
      <c r="BG1729" s="8">
        <v>0</v>
      </c>
      <c r="BH1729" s="187">
        <v>7.25</v>
      </c>
      <c r="BI1729" s="187">
        <v>7.25</v>
      </c>
      <c r="BJ1729" s="8">
        <v>31048</v>
      </c>
      <c r="BK1729" s="8">
        <v>2656</v>
      </c>
      <c r="BL1729" s="8">
        <v>214</v>
      </c>
      <c r="BM1729" s="8">
        <v>28178</v>
      </c>
      <c r="BN1729" s="236">
        <v>289900</v>
      </c>
      <c r="BO1729" s="8">
        <v>66725.833299999998</v>
      </c>
      <c r="BP1729" s="8">
        <v>138669.9871</v>
      </c>
      <c r="BQ1729" s="8">
        <v>37229.401299999998</v>
      </c>
      <c r="BR1729" s="8">
        <v>331692.79639999999</v>
      </c>
      <c r="BS1729" s="8">
        <v>52473.435299999997</v>
      </c>
      <c r="BT1729" s="8">
        <v>7923.1553999999996</v>
      </c>
      <c r="BU1729" s="8">
        <v>74309.600900000005</v>
      </c>
    </row>
    <row r="1730" spans="1:73">
      <c r="A1730" s="4" t="s">
        <v>116</v>
      </c>
      <c r="B1730" s="137">
        <v>46</v>
      </c>
      <c r="C1730" s="137">
        <v>2013</v>
      </c>
      <c r="D1730" s="192">
        <v>627129</v>
      </c>
      <c r="E1730" s="141">
        <v>335788</v>
      </c>
      <c r="F1730" s="141">
        <v>15468</v>
      </c>
      <c r="G1730" s="191">
        <v>4.4000000000000004</v>
      </c>
      <c r="H1730" s="212">
        <v>20.575790000000001</v>
      </c>
      <c r="I1730" s="212">
        <v>12.36022</v>
      </c>
      <c r="J1730" s="212">
        <v>4.7286159999999997</v>
      </c>
      <c r="K1730" s="145">
        <v>29509</v>
      </c>
      <c r="L1730" s="8">
        <v>2</v>
      </c>
      <c r="M1730" s="197">
        <v>1.4</v>
      </c>
      <c r="N1730" s="140">
        <v>28592608</v>
      </c>
      <c r="O1730" s="145">
        <v>8411</v>
      </c>
      <c r="P1730" s="145">
        <v>7169</v>
      </c>
      <c r="Q1730" s="145">
        <v>3260</v>
      </c>
      <c r="R1730" s="145">
        <v>100541.25</v>
      </c>
      <c r="S1730" s="145">
        <v>52337.333299999998</v>
      </c>
      <c r="T1730" s="145">
        <v>536</v>
      </c>
      <c r="U1730" s="145">
        <v>640</v>
      </c>
      <c r="V1730" s="145">
        <v>726</v>
      </c>
      <c r="W1730" s="145">
        <v>200</v>
      </c>
      <c r="X1730" s="145">
        <v>367</v>
      </c>
      <c r="Y1730" s="145">
        <v>526</v>
      </c>
      <c r="Z1730" s="145">
        <v>668</v>
      </c>
      <c r="AA1730" s="136">
        <f>ROUND((T1730+X1730)-MAX(0.3*(T1730-149-469),0),0)</f>
        <v>903</v>
      </c>
      <c r="AB1730" s="136">
        <f>ROUND((U1730+Y1730)-MAX(0.3*(U1730-149-469),0),0)</f>
        <v>1159</v>
      </c>
      <c r="AC1730" s="136">
        <f>ROUND((V1730+Z1730)-MAX(0.3*(V1730-160-469),0),0)</f>
        <v>1365</v>
      </c>
      <c r="AD1730" s="203">
        <v>1455.5</v>
      </c>
      <c r="AE1730" s="8">
        <v>710</v>
      </c>
      <c r="AF1730" s="8"/>
      <c r="AG1730" s="8"/>
      <c r="AH1730" s="8"/>
      <c r="AI1730" s="8">
        <v>54</v>
      </c>
      <c r="AJ1730" s="197">
        <v>8.6999999999999993</v>
      </c>
      <c r="AK1730" s="8">
        <v>1</v>
      </c>
      <c r="AL1730" s="8">
        <v>96</v>
      </c>
      <c r="AM1730" s="8">
        <v>45</v>
      </c>
      <c r="AN1730" s="6">
        <f>ROUND((AL1730)/(AL1730+AM1730),2)</f>
        <v>0.68</v>
      </c>
      <c r="AO1730" s="8">
        <v>21</v>
      </c>
      <c r="AP1730" s="8">
        <v>7</v>
      </c>
      <c r="AQ1730" s="6">
        <f>ROUND((AO1730/(AO1730+AP1730)),2)</f>
        <v>0.75</v>
      </c>
      <c r="AR1730" s="168">
        <v>7.6499999999999999E-2</v>
      </c>
      <c r="AS1730" s="168">
        <v>0.34</v>
      </c>
      <c r="AT1730" s="168">
        <v>0.4</v>
      </c>
      <c r="AU1730" s="149">
        <v>0.45</v>
      </c>
      <c r="AV1730" s="8">
        <v>487</v>
      </c>
      <c r="AW1730" s="8">
        <v>3250</v>
      </c>
      <c r="AX1730" s="8">
        <v>5372</v>
      </c>
      <c r="AY1730" s="136">
        <v>6044</v>
      </c>
      <c r="AZ1730" s="151">
        <v>7.6499999999999999E-2</v>
      </c>
      <c r="BA1730" s="151">
        <v>0.1598</v>
      </c>
      <c r="BB1730" s="151">
        <v>0.21060000000000001</v>
      </c>
      <c r="BC1730" s="151">
        <v>0.21060000000000001</v>
      </c>
      <c r="BD1730" s="153">
        <v>0.32</v>
      </c>
      <c r="BE1730" s="153"/>
      <c r="BF1730" s="153"/>
      <c r="BG1730" s="8">
        <v>1</v>
      </c>
      <c r="BH1730" s="187">
        <v>7.25</v>
      </c>
      <c r="BI1730" s="187">
        <v>8.6</v>
      </c>
      <c r="BJ1730" s="8">
        <v>15775</v>
      </c>
      <c r="BK1730" s="8">
        <v>997</v>
      </c>
      <c r="BL1730" s="8">
        <v>68</v>
      </c>
      <c r="BM1730" s="8">
        <v>14710</v>
      </c>
      <c r="BN1730" s="236">
        <v>142700</v>
      </c>
      <c r="BO1730" s="8">
        <v>14836.25</v>
      </c>
      <c r="BP1730" s="8">
        <v>24124.0723</v>
      </c>
      <c r="BQ1730" s="8">
        <v>3920.2809000000002</v>
      </c>
      <c r="BR1730" s="8">
        <v>51536.977099999996</v>
      </c>
      <c r="BS1730" s="8">
        <v>15070.315399999999</v>
      </c>
      <c r="BT1730" s="8">
        <v>2136.9335999999998</v>
      </c>
      <c r="BU1730" s="8">
        <v>22926.4054</v>
      </c>
    </row>
    <row r="1731" spans="1:73">
      <c r="A1731" s="4" t="s">
        <v>117</v>
      </c>
      <c r="B1731" s="137">
        <v>47</v>
      </c>
      <c r="C1731" s="137">
        <v>2013</v>
      </c>
      <c r="D1731" s="192">
        <v>8267875</v>
      </c>
      <c r="E1731" s="141">
        <v>3994581</v>
      </c>
      <c r="F1731" s="141">
        <v>241979</v>
      </c>
      <c r="G1731" s="191">
        <v>5.7</v>
      </c>
      <c r="H1731" s="212">
        <v>20.552859999999999</v>
      </c>
      <c r="I1731" s="212">
        <v>11.92881</v>
      </c>
      <c r="J1731" s="212">
        <v>4.4404579999999996</v>
      </c>
      <c r="K1731" s="145">
        <v>452585</v>
      </c>
      <c r="L1731" s="8">
        <v>59</v>
      </c>
      <c r="M1731" s="197">
        <v>3</v>
      </c>
      <c r="N1731" s="140">
        <v>400660395</v>
      </c>
      <c r="O1731" s="145">
        <v>149571</v>
      </c>
      <c r="P1731" s="145">
        <v>64080</v>
      </c>
      <c r="Q1731" s="145">
        <v>29351</v>
      </c>
      <c r="R1731" s="145">
        <v>940932.16669999994</v>
      </c>
      <c r="S1731" s="145">
        <v>456488.5833</v>
      </c>
      <c r="T1731" s="145">
        <v>254</v>
      </c>
      <c r="U1731" s="145">
        <v>320</v>
      </c>
      <c r="V1731" s="145">
        <v>382</v>
      </c>
      <c r="W1731" s="145">
        <v>200</v>
      </c>
      <c r="X1731" s="145">
        <v>367</v>
      </c>
      <c r="Y1731" s="145">
        <v>526</v>
      </c>
      <c r="Z1731" s="145">
        <v>668</v>
      </c>
      <c r="AA1731" s="136">
        <f>ROUND((T1731+X1731)-MAX(0.3*(T1731-149-469),0),0)</f>
        <v>621</v>
      </c>
      <c r="AB1731" s="136">
        <f>ROUND((U1731+Y1731)-MAX(0.3*(U1731-149-469),0),0)</f>
        <v>846</v>
      </c>
      <c r="AC1731" s="136">
        <f>ROUND((V1731+Z1731)-MAX(0.3*(V1731-160-469),0),0)</f>
        <v>1050</v>
      </c>
      <c r="AD1731" s="203">
        <v>11654</v>
      </c>
      <c r="AE1731" s="8">
        <v>710</v>
      </c>
      <c r="AF1731" s="8"/>
      <c r="AG1731" s="8"/>
      <c r="AH1731" s="8"/>
      <c r="AI1731" s="8">
        <v>854</v>
      </c>
      <c r="AJ1731" s="197">
        <v>10.4</v>
      </c>
      <c r="AK1731" s="8">
        <v>0</v>
      </c>
      <c r="AL1731" s="8">
        <v>32</v>
      </c>
      <c r="AM1731" s="8">
        <v>67</v>
      </c>
      <c r="AN1731" s="6">
        <f>ROUND((AL1731)/(AL1731+AM1731),2)</f>
        <v>0.32</v>
      </c>
      <c r="AO1731" s="8">
        <v>20</v>
      </c>
      <c r="AP1731" s="8">
        <v>20</v>
      </c>
      <c r="AQ1731" s="6">
        <f>ROUND((AO1731/(AO1731+AP1731)),2)</f>
        <v>0.5</v>
      </c>
      <c r="AR1731" s="168">
        <v>7.6499999999999999E-2</v>
      </c>
      <c r="AS1731" s="168">
        <v>0.34</v>
      </c>
      <c r="AT1731" s="168">
        <v>0.4</v>
      </c>
      <c r="AU1731" s="149">
        <v>0.45</v>
      </c>
      <c r="AV1731" s="8">
        <v>487</v>
      </c>
      <c r="AW1731" s="8">
        <v>3250</v>
      </c>
      <c r="AX1731" s="8">
        <v>5372</v>
      </c>
      <c r="AY1731" s="136">
        <v>6044</v>
      </c>
      <c r="AZ1731" s="151">
        <v>7.6499999999999999E-2</v>
      </c>
      <c r="BA1731" s="151">
        <v>0.1598</v>
      </c>
      <c r="BB1731" s="151">
        <v>0.21060000000000001</v>
      </c>
      <c r="BC1731" s="151">
        <v>0.21060000000000001</v>
      </c>
      <c r="BD1731" s="153">
        <v>0.2</v>
      </c>
      <c r="BE1731" s="153"/>
      <c r="BF1731" s="153"/>
      <c r="BG1731" s="8">
        <v>0</v>
      </c>
      <c r="BH1731" s="187">
        <v>7.25</v>
      </c>
      <c r="BI1731" s="187">
        <v>7.25</v>
      </c>
      <c r="BJ1731" s="8">
        <v>153450</v>
      </c>
      <c r="BK1731" s="8">
        <v>18381</v>
      </c>
      <c r="BL1731" s="8">
        <v>1106</v>
      </c>
      <c r="BM1731" s="8">
        <v>133963</v>
      </c>
      <c r="BN1731" s="236">
        <v>851400</v>
      </c>
      <c r="BO1731" s="8">
        <v>155935.3333</v>
      </c>
      <c r="BP1731" s="8">
        <v>361146.94380000001</v>
      </c>
      <c r="BQ1731" s="8">
        <v>64784.962399999997</v>
      </c>
      <c r="BR1731" s="8">
        <v>717613.68810000003</v>
      </c>
      <c r="BS1731" s="8">
        <v>194659.9002</v>
      </c>
      <c r="BT1731" s="8">
        <v>24664.328000000001</v>
      </c>
      <c r="BU1731" s="8">
        <v>272469.85499999998</v>
      </c>
    </row>
    <row r="1732" spans="1:73">
      <c r="A1732" s="4" t="s">
        <v>118</v>
      </c>
      <c r="B1732" s="137">
        <v>48</v>
      </c>
      <c r="C1732" s="137">
        <v>2013</v>
      </c>
      <c r="D1732" s="192">
        <v>6973281</v>
      </c>
      <c r="E1732" s="141">
        <v>3218571</v>
      </c>
      <c r="F1732" s="141">
        <v>243631</v>
      </c>
      <c r="G1732" s="191">
        <v>7</v>
      </c>
      <c r="H1732" s="212">
        <v>23.61673</v>
      </c>
      <c r="I1732" s="212">
        <v>14.51117</v>
      </c>
      <c r="J1732" s="212">
        <v>3.909497</v>
      </c>
      <c r="K1732" s="145">
        <v>408049</v>
      </c>
      <c r="L1732" s="8">
        <v>53</v>
      </c>
      <c r="M1732" s="197">
        <v>3.2</v>
      </c>
      <c r="N1732" s="140">
        <v>333168842</v>
      </c>
      <c r="O1732" s="145">
        <v>1984651</v>
      </c>
      <c r="P1732" s="145">
        <v>109780</v>
      </c>
      <c r="Q1732" s="145">
        <v>47226</v>
      </c>
      <c r="R1732" s="145">
        <v>1113440.9166999999</v>
      </c>
      <c r="S1732" s="145">
        <v>591112.5</v>
      </c>
      <c r="T1732" s="145">
        <v>385</v>
      </c>
      <c r="U1732" s="145">
        <v>478</v>
      </c>
      <c r="V1732" s="145">
        <v>562</v>
      </c>
      <c r="W1732" s="145">
        <v>200</v>
      </c>
      <c r="X1732" s="145">
        <v>367</v>
      </c>
      <c r="Y1732" s="145">
        <v>526</v>
      </c>
      <c r="Z1732" s="145">
        <v>668</v>
      </c>
      <c r="AA1732" s="136">
        <f>ROUND((T1732+X1732)-MAX(0.3*(T1732-149-469),0),0)</f>
        <v>752</v>
      </c>
      <c r="AB1732" s="136">
        <f>ROUND((U1732+Y1732)-MAX(0.3*(U1732-149-469),0),0)</f>
        <v>1004</v>
      </c>
      <c r="AC1732" s="136">
        <f>ROUND((V1732+Z1732)-MAX(0.3*(V1732-160-469),0),0)</f>
        <v>1230</v>
      </c>
      <c r="AD1732" s="203">
        <v>16988.5</v>
      </c>
      <c r="AE1732" s="8">
        <v>710</v>
      </c>
      <c r="AF1732" s="8"/>
      <c r="AG1732" s="8"/>
      <c r="AH1732" s="8"/>
      <c r="AI1732" s="8">
        <v>819</v>
      </c>
      <c r="AJ1732" s="197">
        <v>12</v>
      </c>
      <c r="AK1732" s="8">
        <v>1</v>
      </c>
      <c r="AL1732" s="8">
        <v>55</v>
      </c>
      <c r="AM1732" s="8">
        <v>43</v>
      </c>
      <c r="AN1732" s="6">
        <f>ROUND((AL1732)/(AL1732+AM1732),2)</f>
        <v>0.56000000000000005</v>
      </c>
      <c r="AO1732" s="8">
        <v>26</v>
      </c>
      <c r="AP1732" s="8">
        <v>23</v>
      </c>
      <c r="AQ1732" s="6">
        <f>ROUND((AO1732/(AO1732+AP1732)),2)</f>
        <v>0.53</v>
      </c>
      <c r="AR1732" s="168">
        <v>7.6499999999999999E-2</v>
      </c>
      <c r="AS1732" s="168">
        <v>0.34</v>
      </c>
      <c r="AT1732" s="168">
        <v>0.4</v>
      </c>
      <c r="AU1732" s="149">
        <v>0.45</v>
      </c>
      <c r="AV1732" s="8">
        <v>487</v>
      </c>
      <c r="AW1732" s="8">
        <v>3250</v>
      </c>
      <c r="AX1732" s="8">
        <v>5372</v>
      </c>
      <c r="AY1732" s="136">
        <v>6044</v>
      </c>
      <c r="AZ1732" s="151">
        <v>7.6499999999999999E-2</v>
      </c>
      <c r="BA1732" s="151">
        <v>0.1598</v>
      </c>
      <c r="BB1732" s="151">
        <v>0.21060000000000001</v>
      </c>
      <c r="BC1732" s="151">
        <v>0.21060000000000001</v>
      </c>
      <c r="BD1732" s="153">
        <v>0</v>
      </c>
      <c r="BE1732" s="153"/>
      <c r="BF1732" s="153"/>
      <c r="BG1732" s="8">
        <v>1</v>
      </c>
      <c r="BH1732" s="187">
        <v>7.25</v>
      </c>
      <c r="BI1732" s="187">
        <v>9.19</v>
      </c>
      <c r="BJ1732" s="8">
        <v>150085</v>
      </c>
      <c r="BK1732" s="8">
        <v>17010</v>
      </c>
      <c r="BL1732" s="8">
        <v>893</v>
      </c>
      <c r="BM1732" s="8">
        <v>132182</v>
      </c>
      <c r="BN1732" s="236">
        <v>1132300</v>
      </c>
      <c r="BO1732" s="8">
        <v>191753.25</v>
      </c>
      <c r="BP1732" s="8">
        <v>311910.01990000001</v>
      </c>
      <c r="BQ1732" s="8">
        <v>51534.792099999999</v>
      </c>
      <c r="BR1732" s="8">
        <v>519615.36619999999</v>
      </c>
      <c r="BS1732" s="8">
        <v>140950.3989</v>
      </c>
      <c r="BT1732" s="8">
        <v>19536.947400000001</v>
      </c>
      <c r="BU1732" s="8">
        <v>183984.29819999999</v>
      </c>
    </row>
    <row r="1733" spans="1:73">
      <c r="A1733" s="4" t="s">
        <v>119</v>
      </c>
      <c r="B1733" s="137">
        <v>49</v>
      </c>
      <c r="C1733" s="137">
        <v>2013</v>
      </c>
      <c r="D1733" s="192">
        <v>1852985</v>
      </c>
      <c r="E1733" s="141">
        <v>744200</v>
      </c>
      <c r="F1733" s="141">
        <v>53973</v>
      </c>
      <c r="G1733" s="191">
        <v>6.8</v>
      </c>
      <c r="H1733" s="212">
        <v>27.423850000000002</v>
      </c>
      <c r="I1733" s="212">
        <v>16.811620000000001</v>
      </c>
      <c r="J1733" s="212">
        <v>5.6977500000000001</v>
      </c>
      <c r="K1733" s="145">
        <v>73970</v>
      </c>
      <c r="L1733" s="8">
        <v>12</v>
      </c>
      <c r="M1733" s="197">
        <v>3</v>
      </c>
      <c r="N1733" s="140">
        <v>64207088</v>
      </c>
      <c r="O1733" s="145">
        <v>151151</v>
      </c>
      <c r="P1733" s="145">
        <v>19686</v>
      </c>
      <c r="Q1733" s="145">
        <v>8960</v>
      </c>
      <c r="R1733" s="145">
        <v>350695.4167</v>
      </c>
      <c r="S1733" s="145">
        <v>167013.9167</v>
      </c>
      <c r="T1733" s="145">
        <v>301</v>
      </c>
      <c r="U1733" s="145">
        <v>340</v>
      </c>
      <c r="V1733" s="145">
        <v>384</v>
      </c>
      <c r="W1733" s="145">
        <v>200</v>
      </c>
      <c r="X1733" s="145">
        <v>367</v>
      </c>
      <c r="Y1733" s="145">
        <v>526</v>
      </c>
      <c r="Z1733" s="145">
        <v>668</v>
      </c>
      <c r="AA1733" s="136">
        <f>ROUND((T1733+X1733)-MAX(0.3*(T1733-149-469),0),0)</f>
        <v>668</v>
      </c>
      <c r="AB1733" s="136">
        <f>ROUND((U1733+Y1733)-MAX(0.3*(U1733-149-469),0),0)</f>
        <v>866</v>
      </c>
      <c r="AC1733" s="136">
        <f>ROUND((V1733+Z1733)-MAX(0.3*(V1733-160-469),0),0)</f>
        <v>1052</v>
      </c>
      <c r="AD1733" s="203">
        <v>4854.25</v>
      </c>
      <c r="AE1733" s="8">
        <v>710</v>
      </c>
      <c r="AF1733" s="8"/>
      <c r="AG1733" s="8"/>
      <c r="AH1733" s="8"/>
      <c r="AI1733" s="8">
        <v>315</v>
      </c>
      <c r="AJ1733" s="197">
        <v>17.3</v>
      </c>
      <c r="AK1733" s="8">
        <v>1</v>
      </c>
      <c r="AL1733" s="8">
        <v>53</v>
      </c>
      <c r="AM1733" s="8">
        <v>47</v>
      </c>
      <c r="AN1733" s="6">
        <f>ROUND((AL1733)/(AL1733+AM1733),2)</f>
        <v>0.53</v>
      </c>
      <c r="AO1733" s="8">
        <v>25</v>
      </c>
      <c r="AP1733" s="8">
        <v>9</v>
      </c>
      <c r="AQ1733" s="6">
        <f>ROUND((AO1733/(AO1733+AP1733)),2)</f>
        <v>0.74</v>
      </c>
      <c r="AR1733" s="168">
        <v>7.6499999999999999E-2</v>
      </c>
      <c r="AS1733" s="168">
        <v>0.34</v>
      </c>
      <c r="AT1733" s="168">
        <v>0.4</v>
      </c>
      <c r="AU1733" s="149">
        <v>0.45</v>
      </c>
      <c r="AV1733" s="8">
        <v>487</v>
      </c>
      <c r="AW1733" s="8">
        <v>3250</v>
      </c>
      <c r="AX1733" s="8">
        <v>5372</v>
      </c>
      <c r="AY1733" s="136">
        <v>6044</v>
      </c>
      <c r="AZ1733" s="151">
        <v>7.6499999999999999E-2</v>
      </c>
      <c r="BA1733" s="151">
        <v>0.1598</v>
      </c>
      <c r="BB1733" s="151">
        <v>0.21060000000000001</v>
      </c>
      <c r="BC1733" s="151">
        <v>0.21060000000000001</v>
      </c>
      <c r="BD1733" s="153">
        <v>0</v>
      </c>
      <c r="BE1733" s="153"/>
      <c r="BF1733" s="153"/>
      <c r="BG1733" s="8">
        <v>0</v>
      </c>
      <c r="BH1733" s="187">
        <v>7.25</v>
      </c>
      <c r="BI1733" s="187">
        <v>7.25</v>
      </c>
      <c r="BJ1733" s="8">
        <v>79048</v>
      </c>
      <c r="BK1733" s="8">
        <v>2687</v>
      </c>
      <c r="BL1733" s="8">
        <v>481</v>
      </c>
      <c r="BM1733" s="8">
        <v>75880</v>
      </c>
      <c r="BN1733" s="236">
        <v>332600</v>
      </c>
      <c r="BO1733" s="8">
        <v>46401.75</v>
      </c>
      <c r="BP1733" s="8">
        <v>115492.7151</v>
      </c>
      <c r="BQ1733" s="8">
        <v>9731.6869000000006</v>
      </c>
      <c r="BR1733" s="8">
        <v>194032.00289999999</v>
      </c>
      <c r="BS1733" s="8">
        <v>79085.148700000005</v>
      </c>
      <c r="BT1733" s="8">
        <v>5028.9423999999999</v>
      </c>
      <c r="BU1733" s="8">
        <v>117345.5592</v>
      </c>
    </row>
    <row r="1734" spans="1:73">
      <c r="A1734" s="4" t="s">
        <v>120</v>
      </c>
      <c r="B1734" s="137">
        <v>50</v>
      </c>
      <c r="C1734" s="137">
        <v>2013</v>
      </c>
      <c r="D1734" s="192">
        <v>5743653</v>
      </c>
      <c r="E1734" s="141">
        <v>2874999</v>
      </c>
      <c r="F1734" s="141">
        <v>207628</v>
      </c>
      <c r="G1734" s="191">
        <v>6.7</v>
      </c>
      <c r="H1734" s="212">
        <v>21.197209999999998</v>
      </c>
      <c r="I1734" s="212">
        <v>13.056430000000001</v>
      </c>
      <c r="J1734" s="212">
        <v>5.8365140000000002</v>
      </c>
      <c r="K1734" s="145">
        <v>282486</v>
      </c>
      <c r="L1734" s="8">
        <v>41</v>
      </c>
      <c r="M1734" s="197">
        <v>3</v>
      </c>
      <c r="N1734" s="140">
        <v>245382484</v>
      </c>
      <c r="O1734" s="145">
        <v>51101</v>
      </c>
      <c r="P1734" s="145">
        <v>61864</v>
      </c>
      <c r="Q1734" s="145">
        <v>25945</v>
      </c>
      <c r="R1734" s="145">
        <v>856729.5</v>
      </c>
      <c r="S1734" s="145">
        <v>416826.4167</v>
      </c>
      <c r="T1734" s="145">
        <v>608</v>
      </c>
      <c r="U1734" s="145">
        <v>608</v>
      </c>
      <c r="V1734" s="145">
        <v>608</v>
      </c>
      <c r="W1734" s="145">
        <v>200</v>
      </c>
      <c r="X1734" s="145">
        <v>367</v>
      </c>
      <c r="Y1734" s="145">
        <v>526</v>
      </c>
      <c r="Z1734" s="145">
        <v>668</v>
      </c>
      <c r="AA1734" s="136">
        <f>ROUND((T1734+X1734)-MAX(0.3*(T1734-149-469),0),0)</f>
        <v>975</v>
      </c>
      <c r="AB1734" s="136">
        <f>ROUND((U1734+Y1734)-MAX(0.3*(U1734-149-469),0),0)</f>
        <v>1134</v>
      </c>
      <c r="AC1734" s="136">
        <f>ROUND((V1734+Z1734)-MAX(0.3*(V1734-160-469),0),0)</f>
        <v>1276</v>
      </c>
      <c r="AD1734" s="203">
        <v>11748.333333333334</v>
      </c>
      <c r="AE1734" s="8">
        <v>710</v>
      </c>
      <c r="AF1734" s="8"/>
      <c r="AG1734" s="8"/>
      <c r="AH1734" s="8"/>
      <c r="AI1734" s="8">
        <v>618</v>
      </c>
      <c r="AJ1734" s="197">
        <v>11</v>
      </c>
      <c r="AK1734" s="8">
        <v>0</v>
      </c>
      <c r="AL1734" s="8">
        <v>39</v>
      </c>
      <c r="AM1734" s="8">
        <v>59</v>
      </c>
      <c r="AN1734" s="6">
        <f>ROUND((AL1734)/(AL1734+AM1734),2)</f>
        <v>0.4</v>
      </c>
      <c r="AO1734" s="8">
        <v>15</v>
      </c>
      <c r="AP1734" s="8">
        <v>18</v>
      </c>
      <c r="AQ1734" s="6">
        <f>ROUND((AO1734/(AO1734+AP1734)),2)</f>
        <v>0.45</v>
      </c>
      <c r="AR1734" s="168">
        <v>7.6499999999999999E-2</v>
      </c>
      <c r="AS1734" s="168">
        <v>0.34</v>
      </c>
      <c r="AT1734" s="168">
        <v>0.4</v>
      </c>
      <c r="AU1734" s="149">
        <v>0.45</v>
      </c>
      <c r="AV1734" s="8">
        <v>487</v>
      </c>
      <c r="AW1734" s="8">
        <v>3250</v>
      </c>
      <c r="AX1734" s="8">
        <v>5372</v>
      </c>
      <c r="AY1734" s="136">
        <v>6044</v>
      </c>
      <c r="AZ1734" s="151">
        <v>7.6499999999999999E-2</v>
      </c>
      <c r="BA1734" s="151">
        <v>0.1598</v>
      </c>
      <c r="BB1734" s="151">
        <v>0.21060000000000001</v>
      </c>
      <c r="BC1734" s="151">
        <v>0.21060000000000001</v>
      </c>
      <c r="BD1734" s="153">
        <v>0.04</v>
      </c>
      <c r="BE1734" s="153">
        <v>0.11</v>
      </c>
      <c r="BF1734" s="153">
        <v>0.34</v>
      </c>
      <c r="BG1734" s="8">
        <v>1</v>
      </c>
      <c r="BH1734" s="187">
        <v>7.25</v>
      </c>
      <c r="BI1734" s="187">
        <v>7.25</v>
      </c>
      <c r="BJ1734" s="8">
        <v>116703</v>
      </c>
      <c r="BK1734" s="8">
        <v>6918</v>
      </c>
      <c r="BL1734" s="8">
        <v>882</v>
      </c>
      <c r="BM1734" s="8">
        <v>108903</v>
      </c>
      <c r="BN1734" s="236">
        <v>956500</v>
      </c>
      <c r="BO1734" s="8">
        <v>113762.75</v>
      </c>
      <c r="BP1734" s="8">
        <v>263166.6874</v>
      </c>
      <c r="BQ1734" s="8">
        <v>39049.6224</v>
      </c>
      <c r="BR1734" s="8">
        <v>563653</v>
      </c>
      <c r="BS1734" s="8">
        <v>122737.103</v>
      </c>
      <c r="BT1734" s="8">
        <v>12541.7165</v>
      </c>
      <c r="BU1734" s="8">
        <v>172767.23</v>
      </c>
    </row>
    <row r="1735" spans="1:73">
      <c r="A1735" s="4" t="s">
        <v>121</v>
      </c>
      <c r="B1735" s="137">
        <v>51</v>
      </c>
      <c r="C1735" s="137">
        <v>2013</v>
      </c>
      <c r="D1735" s="192">
        <v>583131</v>
      </c>
      <c r="E1735" s="141">
        <v>291935</v>
      </c>
      <c r="F1735" s="141">
        <v>14411</v>
      </c>
      <c r="G1735" s="191">
        <v>4.7</v>
      </c>
      <c r="H1735" s="212">
        <v>27.080079999999999</v>
      </c>
      <c r="I1735" s="212">
        <v>16.398530000000001</v>
      </c>
      <c r="J1735" s="212">
        <v>5.4111690000000001</v>
      </c>
      <c r="K1735" s="145">
        <v>45432</v>
      </c>
      <c r="L1735" s="8">
        <v>3</v>
      </c>
      <c r="M1735" s="197">
        <v>2.2000000000000002</v>
      </c>
      <c r="N1735" s="140">
        <v>30717840</v>
      </c>
      <c r="O1735" s="145">
        <v>162347</v>
      </c>
      <c r="P1735" s="145">
        <v>725</v>
      </c>
      <c r="Q1735" s="145">
        <v>351</v>
      </c>
      <c r="R1735" s="145">
        <v>38046.166700000002</v>
      </c>
      <c r="S1735" s="145">
        <v>16211</v>
      </c>
      <c r="T1735" s="145">
        <v>580</v>
      </c>
      <c r="U1735" s="145">
        <v>616</v>
      </c>
      <c r="V1735" s="145">
        <v>616</v>
      </c>
      <c r="W1735" s="145">
        <v>200</v>
      </c>
      <c r="X1735" s="145">
        <v>367</v>
      </c>
      <c r="Y1735" s="145">
        <v>526</v>
      </c>
      <c r="Z1735" s="145">
        <v>668</v>
      </c>
      <c r="AA1735" s="136">
        <f>ROUND((T1735+X1735)-MAX(0.3*(T1735-149-469),0),0)</f>
        <v>947</v>
      </c>
      <c r="AB1735" s="136">
        <f>ROUND((U1735+Y1735)-MAX(0.3*(U1735-149-469),0),0)</f>
        <v>1142</v>
      </c>
      <c r="AC1735" s="136">
        <f>ROUND((V1735+Z1735)-MAX(0.3*(V1735-160-469),0),0)</f>
        <v>1284</v>
      </c>
      <c r="AD1735" s="203">
        <v>216.66666666666666</v>
      </c>
      <c r="AE1735" s="8">
        <v>710</v>
      </c>
      <c r="AF1735" s="8"/>
      <c r="AG1735" s="8"/>
      <c r="AH1735" s="8"/>
      <c r="AI1735" s="8">
        <v>68</v>
      </c>
      <c r="AJ1735" s="197">
        <v>11.8</v>
      </c>
      <c r="AK1735" s="8">
        <v>0</v>
      </c>
      <c r="AL1735" s="8">
        <v>8</v>
      </c>
      <c r="AM1735" s="8">
        <v>52</v>
      </c>
      <c r="AN1735" s="6">
        <f>ROUND((AL1735)/(AL1735+AM1735),2)</f>
        <v>0.13</v>
      </c>
      <c r="AO1735" s="8">
        <v>4</v>
      </c>
      <c r="AP1735" s="8">
        <v>26</v>
      </c>
      <c r="AQ1735" s="6">
        <f>ROUND((AO1735/(AO1735+AP1735)),2)</f>
        <v>0.13</v>
      </c>
      <c r="AR1735" s="168">
        <v>7.6499999999999999E-2</v>
      </c>
      <c r="AS1735" s="168">
        <v>0.34</v>
      </c>
      <c r="AT1735" s="168">
        <v>0.4</v>
      </c>
      <c r="AU1735" s="149">
        <v>0.45</v>
      </c>
      <c r="AV1735" s="8">
        <v>487</v>
      </c>
      <c r="AW1735" s="8">
        <v>3250</v>
      </c>
      <c r="AX1735" s="8">
        <v>5372</v>
      </c>
      <c r="AY1735" s="136">
        <v>6044</v>
      </c>
      <c r="AZ1735" s="151">
        <v>7.6499999999999999E-2</v>
      </c>
      <c r="BA1735" s="151">
        <v>0.1598</v>
      </c>
      <c r="BB1735" s="151">
        <v>0.21060000000000001</v>
      </c>
      <c r="BC1735" s="151">
        <v>0.21060000000000001</v>
      </c>
      <c r="BD1735" s="153">
        <v>0</v>
      </c>
      <c r="BE1735" s="153"/>
      <c r="BF1735" s="153"/>
      <c r="BG1735" s="8">
        <v>0</v>
      </c>
      <c r="BH1735" s="187">
        <v>7.25</v>
      </c>
      <c r="BI1735" s="187">
        <v>5.15</v>
      </c>
      <c r="BJ1735" s="8">
        <v>6890</v>
      </c>
      <c r="BK1735" s="8">
        <v>333</v>
      </c>
      <c r="BL1735" s="8">
        <v>38</v>
      </c>
      <c r="BM1735" s="8">
        <v>6519</v>
      </c>
      <c r="BN1735" s="236">
        <v>66400</v>
      </c>
      <c r="BO1735" s="8">
        <v>11980.1666</v>
      </c>
      <c r="BP1735" s="8">
        <v>20153.723000000002</v>
      </c>
      <c r="BQ1735" s="8">
        <v>6633.7371999999996</v>
      </c>
      <c r="BR1735" s="8">
        <v>53763.754000000001</v>
      </c>
      <c r="BS1735" s="8">
        <v>8964.4778000000006</v>
      </c>
      <c r="BT1735" s="8">
        <v>1917.9713999999999</v>
      </c>
      <c r="BU1735" s="8">
        <v>14914.4193</v>
      </c>
    </row>
    <row r="1736" spans="1:73">
      <c r="A1736" s="4" t="s">
        <v>70</v>
      </c>
      <c r="B1736" s="137">
        <v>1</v>
      </c>
      <c r="C1736" s="137">
        <v>2014</v>
      </c>
      <c r="D1736" s="192">
        <v>4846411</v>
      </c>
      <c r="E1736" s="141">
        <v>2015436</v>
      </c>
      <c r="F1736" s="141">
        <v>146950</v>
      </c>
      <c r="G1736" s="191">
        <v>6.8</v>
      </c>
      <c r="H1736" s="212">
        <v>31.73338</v>
      </c>
      <c r="I1736" s="212">
        <v>20.691369999999999</v>
      </c>
      <c r="J1736" s="212">
        <v>8.680866</v>
      </c>
      <c r="K1736" s="145">
        <v>199440</v>
      </c>
      <c r="L1736" s="8">
        <v>32</v>
      </c>
      <c r="M1736" s="197">
        <v>2.8</v>
      </c>
      <c r="N1736" s="140">
        <v>178976771</v>
      </c>
      <c r="O1736" s="24">
        <v>93898</v>
      </c>
      <c r="P1736" s="145">
        <v>40902.916666666664</v>
      </c>
      <c r="Q1736" s="145">
        <v>17077.583333333332</v>
      </c>
      <c r="R1736" s="145">
        <v>902073</v>
      </c>
      <c r="S1736" s="145">
        <v>419552</v>
      </c>
      <c r="T1736" s="145">
        <v>190</v>
      </c>
      <c r="U1736" s="145">
        <v>215</v>
      </c>
      <c r="V1736" s="145">
        <v>245</v>
      </c>
      <c r="W1736" s="145">
        <v>189</v>
      </c>
      <c r="X1736" s="145">
        <v>347</v>
      </c>
      <c r="Y1736" s="145">
        <v>497</v>
      </c>
      <c r="Z1736" s="145">
        <v>632</v>
      </c>
      <c r="AA1736" s="136">
        <f>ROUND((T1736+X1736)-MAX(0.3*(T1736-149-469),0),0)</f>
        <v>537</v>
      </c>
      <c r="AB1736" s="136">
        <f>ROUND((U1736+Y1736)-MAX(0.3*(U1736-149-469),0),0)</f>
        <v>712</v>
      </c>
      <c r="AC1736" s="136">
        <f>ROUND((V1736+Z1736)-MAX(0.3*(V1736-160-469),0),0)</f>
        <v>877</v>
      </c>
      <c r="AD1736" s="203">
        <v>7029.583333333333</v>
      </c>
      <c r="AE1736" s="8">
        <v>721</v>
      </c>
      <c r="AF1736" s="8"/>
      <c r="AG1736" s="8"/>
      <c r="AH1736" s="8"/>
      <c r="AI1736" s="8">
        <v>848</v>
      </c>
      <c r="AJ1736" s="197">
        <v>17.8</v>
      </c>
      <c r="AK1736" s="8">
        <v>0</v>
      </c>
      <c r="AL1736" s="8">
        <v>37</v>
      </c>
      <c r="AM1736" s="8">
        <v>64</v>
      </c>
      <c r="AN1736" s="6">
        <f>ROUND((AL1736)/(AL1736+AM1736),2)</f>
        <v>0.37</v>
      </c>
      <c r="AO1736" s="8">
        <v>11</v>
      </c>
      <c r="AP1736" s="8">
        <v>23</v>
      </c>
      <c r="AQ1736" s="6">
        <f>ROUND((AO1736/(AO1736+AP1736)),2)</f>
        <v>0.32</v>
      </c>
      <c r="AR1736" s="168">
        <v>7.6499999999999999E-2</v>
      </c>
      <c r="AS1736" s="168">
        <v>0.34</v>
      </c>
      <c r="AT1736" s="168">
        <v>0.4</v>
      </c>
      <c r="AU1736" s="149">
        <v>0.45</v>
      </c>
      <c r="AV1736" s="8">
        <v>496</v>
      </c>
      <c r="AW1736" s="8">
        <v>3305</v>
      </c>
      <c r="AX1736" s="8">
        <v>5460</v>
      </c>
      <c r="AY1736" s="136">
        <v>6143</v>
      </c>
      <c r="AZ1736" s="149">
        <v>7.6499999999999999E-2</v>
      </c>
      <c r="BA1736" s="149">
        <v>0.1598</v>
      </c>
      <c r="BB1736" s="149">
        <v>0.21060000000000001</v>
      </c>
      <c r="BC1736" s="149">
        <v>0.21060000000000001</v>
      </c>
      <c r="BD1736" s="138">
        <v>0</v>
      </c>
      <c r="BE1736" s="138"/>
      <c r="BF1736" s="138"/>
      <c r="BG1736" s="8">
        <v>0</v>
      </c>
      <c r="BH1736" s="6">
        <v>7.25</v>
      </c>
      <c r="BI1736" s="6">
        <v>7.25</v>
      </c>
      <c r="BJ1736" s="8">
        <v>174539</v>
      </c>
      <c r="BK1736" s="8">
        <v>9570</v>
      </c>
      <c r="BL1736" s="8">
        <v>824</v>
      </c>
      <c r="BM1736" s="8">
        <v>164145</v>
      </c>
      <c r="BN1736" s="236">
        <v>1034955</v>
      </c>
      <c r="BO1736" s="8">
        <v>131046</v>
      </c>
      <c r="BP1736" s="8">
        <v>351725.07880000002</v>
      </c>
      <c r="BQ1736" s="8">
        <v>38073.078200000004</v>
      </c>
      <c r="BR1736" s="8">
        <v>531105.11809999996</v>
      </c>
      <c r="BS1736" s="8">
        <v>194242.478</v>
      </c>
      <c r="BT1736" s="8">
        <v>14067.042299999999</v>
      </c>
      <c r="BU1736" s="8">
        <v>236582.16469999999</v>
      </c>
    </row>
    <row r="1737" spans="1:73">
      <c r="A1737" s="4" t="s">
        <v>71</v>
      </c>
      <c r="B1737" s="137">
        <v>2</v>
      </c>
      <c r="C1737" s="137">
        <v>2014</v>
      </c>
      <c r="D1737" s="192">
        <v>737046</v>
      </c>
      <c r="E1737" s="141">
        <v>340489</v>
      </c>
      <c r="F1737" s="141">
        <v>24994</v>
      </c>
      <c r="G1737" s="191">
        <v>6.8</v>
      </c>
      <c r="H1737" s="212">
        <v>26.898040000000002</v>
      </c>
      <c r="I1737" s="212">
        <v>16.372019999999999</v>
      </c>
      <c r="J1737" s="212">
        <v>5.4081530000000004</v>
      </c>
      <c r="K1737" s="145">
        <v>57080</v>
      </c>
      <c r="L1737" s="8">
        <v>8</v>
      </c>
      <c r="M1737" s="197">
        <v>4.4000000000000004</v>
      </c>
      <c r="N1737" s="140">
        <v>40229123</v>
      </c>
      <c r="O1737" s="24">
        <v>20202</v>
      </c>
      <c r="P1737" s="145">
        <v>9465.9166666666661</v>
      </c>
      <c r="Q1737" s="145">
        <v>3522.5</v>
      </c>
      <c r="R1737" s="145">
        <v>87486</v>
      </c>
      <c r="S1737" s="145">
        <v>36997</v>
      </c>
      <c r="T1737" s="145">
        <v>821</v>
      </c>
      <c r="U1737" s="145">
        <v>923</v>
      </c>
      <c r="V1737" s="145">
        <v>1025</v>
      </c>
      <c r="W1737" s="145">
        <v>226</v>
      </c>
      <c r="X1737" s="145">
        <v>415</v>
      </c>
      <c r="Y1737" s="145">
        <v>594</v>
      </c>
      <c r="Z1737" s="145">
        <v>755</v>
      </c>
      <c r="AA1737" s="136">
        <f>ROUND((T1737+X1737)-MAX(0.3*(T1737-149-469),0),0)</f>
        <v>1175</v>
      </c>
      <c r="AB1737" s="136">
        <f>ROUND((U1737+Y1737)-MAX(0.3*(U1737-149-469),0),0)</f>
        <v>1426</v>
      </c>
      <c r="AC1737" s="136">
        <f>ROUND((V1737+Z1737)-MAX(0.3*(V1737-160-469),0),0)</f>
        <v>1661</v>
      </c>
      <c r="AD1737" s="203">
        <v>917.66666666666663</v>
      </c>
      <c r="AE1737" s="8">
        <v>721</v>
      </c>
      <c r="AF1737" s="8"/>
      <c r="AG1737" s="8"/>
      <c r="AH1737" s="8"/>
      <c r="AI1737" s="8">
        <v>82</v>
      </c>
      <c r="AJ1737" s="197">
        <v>11.9</v>
      </c>
      <c r="AK1737" s="8">
        <v>0</v>
      </c>
      <c r="AL1737" s="8">
        <v>14</v>
      </c>
      <c r="AM1737" s="8">
        <v>26</v>
      </c>
      <c r="AN1737" s="6">
        <f>ROUND((AL1737)/(AL1737+AM1737),2)</f>
        <v>0.35</v>
      </c>
      <c r="AO1737" s="8">
        <v>7</v>
      </c>
      <c r="AP1737" s="8">
        <v>13</v>
      </c>
      <c r="AQ1737" s="6">
        <f>ROUND((AO1737/(AO1737+AP1737)),2)</f>
        <v>0.35</v>
      </c>
      <c r="AR1737" s="168">
        <v>7.6499999999999999E-2</v>
      </c>
      <c r="AS1737" s="168">
        <v>0.34</v>
      </c>
      <c r="AT1737" s="168">
        <v>0.4</v>
      </c>
      <c r="AU1737" s="149">
        <v>0.45</v>
      </c>
      <c r="AV1737" s="8">
        <v>496</v>
      </c>
      <c r="AW1737" s="8">
        <v>3305</v>
      </c>
      <c r="AX1737" s="8">
        <v>5460</v>
      </c>
      <c r="AY1737" s="136">
        <v>6143</v>
      </c>
      <c r="AZ1737" s="149">
        <v>7.6499999999999999E-2</v>
      </c>
      <c r="BA1737" s="149">
        <v>0.1598</v>
      </c>
      <c r="BB1737" s="149">
        <v>0.21060000000000001</v>
      </c>
      <c r="BC1737" s="149">
        <v>0.21060000000000001</v>
      </c>
      <c r="BD1737" s="138">
        <v>0</v>
      </c>
      <c r="BE1737" s="138"/>
      <c r="BF1737" s="138"/>
      <c r="BG1737" s="8">
        <v>0</v>
      </c>
      <c r="BH1737" s="6">
        <v>7.25</v>
      </c>
      <c r="BI1737" s="6">
        <v>7.75</v>
      </c>
      <c r="BJ1737" s="8">
        <v>12424</v>
      </c>
      <c r="BK1737" s="8">
        <v>1783</v>
      </c>
      <c r="BL1737" s="8">
        <v>74</v>
      </c>
      <c r="BM1737" s="8">
        <v>10567</v>
      </c>
      <c r="BN1737" s="236">
        <v>117568</v>
      </c>
      <c r="BO1737" s="8">
        <v>19605</v>
      </c>
      <c r="BP1737" s="8">
        <v>33586.962800000001</v>
      </c>
      <c r="BQ1737" s="8">
        <v>4623.7749000000003</v>
      </c>
      <c r="BR1737" s="8">
        <v>51028.047500000001</v>
      </c>
      <c r="BS1737" s="8">
        <v>15973.693600000001</v>
      </c>
      <c r="BT1737" s="8">
        <v>1781.6143</v>
      </c>
      <c r="BU1737" s="8">
        <v>21058.492200000001</v>
      </c>
    </row>
    <row r="1738" spans="1:73">
      <c r="A1738" s="4" t="s">
        <v>72</v>
      </c>
      <c r="B1738" s="137">
        <v>3</v>
      </c>
      <c r="C1738" s="137">
        <v>2014</v>
      </c>
      <c r="D1738" s="192">
        <v>6728783</v>
      </c>
      <c r="E1738" s="141">
        <v>2886390</v>
      </c>
      <c r="F1738" s="141">
        <v>209721</v>
      </c>
      <c r="G1738" s="191">
        <v>6.8</v>
      </c>
      <c r="H1738" s="212">
        <v>29.121210000000001</v>
      </c>
      <c r="I1738" s="212">
        <v>18.539100000000001</v>
      </c>
      <c r="J1738" s="212">
        <v>6.3726929999999999</v>
      </c>
      <c r="K1738" s="145">
        <v>284156</v>
      </c>
      <c r="L1738" s="8">
        <v>121</v>
      </c>
      <c r="M1738" s="197">
        <v>7.2</v>
      </c>
      <c r="N1738" s="140">
        <v>255731845</v>
      </c>
      <c r="O1738" s="24">
        <v>235432</v>
      </c>
      <c r="P1738" s="145">
        <v>29409.416666666668</v>
      </c>
      <c r="Q1738" s="145">
        <v>13159.25</v>
      </c>
      <c r="R1738" s="145">
        <v>1044310</v>
      </c>
      <c r="S1738" s="145">
        <v>449640</v>
      </c>
      <c r="T1738" s="145">
        <v>220</v>
      </c>
      <c r="U1738" s="145">
        <v>277</v>
      </c>
      <c r="V1738" s="145">
        <v>334</v>
      </c>
      <c r="W1738" s="145">
        <v>189</v>
      </c>
      <c r="X1738" s="145">
        <v>347</v>
      </c>
      <c r="Y1738" s="145">
        <v>497</v>
      </c>
      <c r="Z1738" s="145">
        <v>632</v>
      </c>
      <c r="AA1738" s="136">
        <f>ROUND((T1738+X1738)-MAX(0.3*(T1738-149-469),0),0)</f>
        <v>567</v>
      </c>
      <c r="AB1738" s="136">
        <f>ROUND((U1738+Y1738)-MAX(0.3*(U1738-149-469),0),0)</f>
        <v>774</v>
      </c>
      <c r="AC1738" s="136">
        <f>ROUND((V1738+Z1738)-MAX(0.3*(V1738-160-469),0),0)</f>
        <v>966</v>
      </c>
      <c r="AD1738" s="203">
        <v>5813.166666666667</v>
      </c>
      <c r="AE1738" s="8">
        <v>721</v>
      </c>
      <c r="AF1738" s="8"/>
      <c r="AG1738" s="8"/>
      <c r="AH1738" s="8"/>
      <c r="AI1738" s="8">
        <v>1409</v>
      </c>
      <c r="AJ1738" s="197">
        <v>21.2</v>
      </c>
      <c r="AK1738" s="8">
        <v>0</v>
      </c>
      <c r="AL1738" s="8">
        <v>23</v>
      </c>
      <c r="AM1738" s="8">
        <v>36</v>
      </c>
      <c r="AN1738" s="6">
        <f>ROUND((AL1738)/(AL1738+AM1738),2)</f>
        <v>0.39</v>
      </c>
      <c r="AO1738" s="8">
        <v>13</v>
      </c>
      <c r="AP1738" s="8">
        <v>17</v>
      </c>
      <c r="AQ1738" s="6">
        <f>ROUND((AO1738/(AO1738+AP1738)),2)</f>
        <v>0.43</v>
      </c>
      <c r="AR1738" s="168">
        <v>7.6499999999999999E-2</v>
      </c>
      <c r="AS1738" s="168">
        <v>0.34</v>
      </c>
      <c r="AT1738" s="168">
        <v>0.4</v>
      </c>
      <c r="AU1738" s="149">
        <v>0.45</v>
      </c>
      <c r="AV1738" s="8">
        <v>496</v>
      </c>
      <c r="AW1738" s="8">
        <v>3305</v>
      </c>
      <c r="AX1738" s="8">
        <v>5460</v>
      </c>
      <c r="AY1738" s="136">
        <v>6143</v>
      </c>
      <c r="AZ1738" s="149">
        <v>7.6499999999999999E-2</v>
      </c>
      <c r="BA1738" s="149">
        <v>0.1598</v>
      </c>
      <c r="BB1738" s="149">
        <v>0.21060000000000001</v>
      </c>
      <c r="BC1738" s="149">
        <v>0.21060000000000001</v>
      </c>
      <c r="BD1738" s="138">
        <v>0</v>
      </c>
      <c r="BE1738" s="138"/>
      <c r="BF1738" s="138"/>
      <c r="BG1738" s="8">
        <v>0</v>
      </c>
      <c r="BH1738" s="6">
        <v>7.25</v>
      </c>
      <c r="BI1738" s="6">
        <v>7.9</v>
      </c>
      <c r="BJ1738" s="8">
        <v>119309</v>
      </c>
      <c r="BK1738" s="8">
        <v>15755</v>
      </c>
      <c r="BL1738" s="8">
        <v>1024</v>
      </c>
      <c r="BM1738" s="8">
        <v>102530</v>
      </c>
      <c r="BN1738" s="236">
        <v>1600050</v>
      </c>
      <c r="BO1738" s="8">
        <v>173020</v>
      </c>
      <c r="BP1738" s="8">
        <v>446989.50390000001</v>
      </c>
      <c r="BQ1738" s="8">
        <v>54795.514600000002</v>
      </c>
      <c r="BR1738" s="8">
        <v>644220.78390000004</v>
      </c>
      <c r="BS1738" s="8">
        <v>233236.77970000001</v>
      </c>
      <c r="BT1738" s="8">
        <v>22600.804800000002</v>
      </c>
      <c r="BU1738" s="8">
        <v>300480.163</v>
      </c>
    </row>
    <row r="1739" spans="1:73">
      <c r="A1739" s="4" t="s">
        <v>73</v>
      </c>
      <c r="B1739" s="137">
        <v>4</v>
      </c>
      <c r="C1739" s="137">
        <v>2014</v>
      </c>
      <c r="D1739" s="192">
        <v>2966835</v>
      </c>
      <c r="E1739" s="141">
        <v>1223802</v>
      </c>
      <c r="F1739" s="141">
        <v>79304</v>
      </c>
      <c r="G1739" s="191">
        <v>6.1</v>
      </c>
      <c r="H1739" s="212">
        <v>30.912389999999998</v>
      </c>
      <c r="I1739" s="212">
        <v>19.465959999999999</v>
      </c>
      <c r="J1739" s="212">
        <v>6.9296259999999998</v>
      </c>
      <c r="K1739" s="145">
        <v>121395</v>
      </c>
      <c r="L1739" s="8">
        <v>21</v>
      </c>
      <c r="M1739" s="197">
        <v>2.9</v>
      </c>
      <c r="N1739" s="140">
        <v>111500761</v>
      </c>
      <c r="O1739" s="24">
        <v>53239</v>
      </c>
      <c r="P1739" s="145">
        <v>13492.666666666666</v>
      </c>
      <c r="Q1739" s="145">
        <v>5999.833333333333</v>
      </c>
      <c r="R1739" s="145">
        <v>491965</v>
      </c>
      <c r="S1739" s="145">
        <v>221446</v>
      </c>
      <c r="T1739" s="145">
        <v>162</v>
      </c>
      <c r="U1739" s="145">
        <v>204</v>
      </c>
      <c r="V1739" s="145">
        <v>247</v>
      </c>
      <c r="W1739" s="145">
        <v>189</v>
      </c>
      <c r="X1739" s="145">
        <v>347</v>
      </c>
      <c r="Y1739" s="145">
        <v>497</v>
      </c>
      <c r="Z1739" s="145">
        <v>632</v>
      </c>
      <c r="AA1739" s="136">
        <f>ROUND((T1739+X1739)-MAX(0.3*(T1739-149-469),0),0)</f>
        <v>509</v>
      </c>
      <c r="AB1739" s="136">
        <f>ROUND((U1739+Y1739)-MAX(0.3*(U1739-149-469),0),0)</f>
        <v>701</v>
      </c>
      <c r="AC1739" s="136">
        <f>ROUND((V1739+Z1739)-MAX(0.3*(V1739-160-469),0),0)</f>
        <v>879</v>
      </c>
      <c r="AD1739" s="203">
        <v>2357</v>
      </c>
      <c r="AE1739" s="8">
        <v>721</v>
      </c>
      <c r="AF1739" s="8"/>
      <c r="AG1739" s="8"/>
      <c r="AH1739" s="8"/>
      <c r="AI1739" s="8">
        <v>532</v>
      </c>
      <c r="AJ1739" s="197">
        <v>18.399999999999999</v>
      </c>
      <c r="AK1739" s="8">
        <v>1</v>
      </c>
      <c r="AL1739" s="8">
        <v>48</v>
      </c>
      <c r="AM1739" s="8">
        <v>51</v>
      </c>
      <c r="AN1739" s="6">
        <f>ROUND((AL1739)/(AL1739+AM1739),2)</f>
        <v>0.48</v>
      </c>
      <c r="AO1739" s="8">
        <v>13</v>
      </c>
      <c r="AP1739" s="8">
        <v>22</v>
      </c>
      <c r="AQ1739" s="6">
        <f>ROUND((AO1739/(AO1739+AP1739)),2)</f>
        <v>0.37</v>
      </c>
      <c r="AR1739" s="168">
        <v>7.6499999999999999E-2</v>
      </c>
      <c r="AS1739" s="168">
        <v>0.34</v>
      </c>
      <c r="AT1739" s="168">
        <v>0.4</v>
      </c>
      <c r="AU1739" s="149">
        <v>0.45</v>
      </c>
      <c r="AV1739" s="8">
        <v>496</v>
      </c>
      <c r="AW1739" s="8">
        <v>3305</v>
      </c>
      <c r="AX1739" s="8">
        <v>5460</v>
      </c>
      <c r="AY1739" s="136">
        <v>6143</v>
      </c>
      <c r="AZ1739" s="149">
        <v>7.6499999999999999E-2</v>
      </c>
      <c r="BA1739" s="149">
        <v>0.1598</v>
      </c>
      <c r="BB1739" s="149">
        <v>0.21060000000000001</v>
      </c>
      <c r="BC1739" s="149">
        <v>0.21060000000000001</v>
      </c>
      <c r="BD1739" s="138">
        <v>0</v>
      </c>
      <c r="BE1739" s="138"/>
      <c r="BF1739" s="138"/>
      <c r="BG1739" s="8">
        <v>0</v>
      </c>
      <c r="BH1739" s="6">
        <v>7.25</v>
      </c>
      <c r="BI1739" s="6">
        <v>6.25</v>
      </c>
      <c r="BJ1739" s="8">
        <v>111464</v>
      </c>
      <c r="BK1739" s="8">
        <v>5565</v>
      </c>
      <c r="BL1739" s="8">
        <v>665</v>
      </c>
      <c r="BM1739" s="8">
        <v>105234</v>
      </c>
      <c r="BN1739" s="236">
        <v>870178</v>
      </c>
      <c r="BO1739" s="8">
        <v>83289</v>
      </c>
      <c r="BP1739" s="8">
        <v>213577.14230000001</v>
      </c>
      <c r="BQ1739" s="8">
        <v>35608.275399999999</v>
      </c>
      <c r="BR1739" s="8">
        <v>327469.13579999999</v>
      </c>
      <c r="BS1739" s="8">
        <v>131811.45929999999</v>
      </c>
      <c r="BT1739" s="8">
        <v>17211.939600000002</v>
      </c>
      <c r="BU1739" s="8">
        <v>172604.6986</v>
      </c>
    </row>
    <row r="1740" spans="1:73">
      <c r="A1740" s="4" t="s">
        <v>74</v>
      </c>
      <c r="B1740" s="137">
        <v>5</v>
      </c>
      <c r="C1740" s="137">
        <v>2014</v>
      </c>
      <c r="D1740" s="192">
        <v>38792291</v>
      </c>
      <c r="E1740" s="141">
        <v>17348645</v>
      </c>
      <c r="F1740" s="141">
        <v>1406380</v>
      </c>
      <c r="G1740" s="191">
        <v>7.5</v>
      </c>
      <c r="H1740" s="212">
        <v>24.16489</v>
      </c>
      <c r="I1740" s="212">
        <v>13.69295</v>
      </c>
      <c r="J1740" s="212">
        <v>4.1561159999999999</v>
      </c>
      <c r="K1740" s="145">
        <v>2311616</v>
      </c>
      <c r="L1740" s="8">
        <v>341</v>
      </c>
      <c r="M1740" s="197">
        <v>3.6</v>
      </c>
      <c r="N1740" s="140">
        <v>1977923740</v>
      </c>
      <c r="O1740" s="24">
        <v>2072792</v>
      </c>
      <c r="P1740" s="145">
        <v>1298103.4166666667</v>
      </c>
      <c r="Q1740" s="145">
        <v>537583.33333333337</v>
      </c>
      <c r="R1740" s="145">
        <v>4349634</v>
      </c>
      <c r="S1740" s="145">
        <v>2019272</v>
      </c>
      <c r="T1740" s="145">
        <v>606</v>
      </c>
      <c r="U1740" s="145">
        <v>750</v>
      </c>
      <c r="V1740" s="145">
        <v>891</v>
      </c>
      <c r="W1740" s="145">
        <v>189</v>
      </c>
      <c r="X1740" s="145">
        <v>347</v>
      </c>
      <c r="Y1740" s="145">
        <v>497</v>
      </c>
      <c r="Z1740" s="145">
        <v>632</v>
      </c>
      <c r="AA1740" s="136">
        <f>ROUND((T1740+X1740)-MAX(0.3*(T1740-149-469),0),0)</f>
        <v>953</v>
      </c>
      <c r="AB1740" s="136">
        <f>ROUND((U1740+Y1740)-MAX(0.3*(U1740-149-469),0),0)</f>
        <v>1207</v>
      </c>
      <c r="AC1740" s="136">
        <f>ROUND((V1740+Z1740)-MAX(0.3*(V1740-160-469),0),0)</f>
        <v>1444</v>
      </c>
      <c r="AD1740" s="203">
        <v>232991.08333333334</v>
      </c>
      <c r="AE1740" s="8">
        <v>721</v>
      </c>
      <c r="AF1740" s="8"/>
      <c r="AG1740" s="8"/>
      <c r="AH1740" s="8"/>
      <c r="AI1740" s="8">
        <v>6112</v>
      </c>
      <c r="AJ1740" s="197">
        <v>15.8</v>
      </c>
      <c r="AK1740" s="8">
        <v>1</v>
      </c>
      <c r="AL1740" s="8">
        <v>55</v>
      </c>
      <c r="AM1740" s="8">
        <v>25</v>
      </c>
      <c r="AN1740" s="6">
        <f>ROUND((AL1740)/(AL1740+AM1740),2)</f>
        <v>0.69</v>
      </c>
      <c r="AO1740" s="8">
        <v>28</v>
      </c>
      <c r="AP1740" s="8">
        <v>11</v>
      </c>
      <c r="AQ1740" s="6">
        <f>ROUND((AO1740/(AO1740+AP1740)),2)</f>
        <v>0.72</v>
      </c>
      <c r="AR1740" s="168">
        <v>7.6499999999999999E-2</v>
      </c>
      <c r="AS1740" s="168">
        <v>0.34</v>
      </c>
      <c r="AT1740" s="168">
        <v>0.4</v>
      </c>
      <c r="AU1740" s="149">
        <v>0.45</v>
      </c>
      <c r="AV1740" s="8">
        <v>496</v>
      </c>
      <c r="AW1740" s="8">
        <v>3305</v>
      </c>
      <c r="AX1740" s="8">
        <v>5460</v>
      </c>
      <c r="AY1740" s="136">
        <v>6143</v>
      </c>
      <c r="AZ1740" s="149">
        <v>7.6499999999999999E-2</v>
      </c>
      <c r="BA1740" s="149">
        <v>0.1598</v>
      </c>
      <c r="BB1740" s="149">
        <v>0.21060000000000001</v>
      </c>
      <c r="BC1740" s="149">
        <v>0.21060000000000001</v>
      </c>
      <c r="BD1740" s="138">
        <v>0</v>
      </c>
      <c r="BE1740" s="138"/>
      <c r="BF1740" s="138"/>
      <c r="BG1740" s="8">
        <v>0</v>
      </c>
      <c r="BH1740" s="6">
        <v>7.25</v>
      </c>
      <c r="BI1740" s="6">
        <v>9</v>
      </c>
      <c r="BJ1740" s="8">
        <v>1305589</v>
      </c>
      <c r="BK1740" s="8">
        <v>360683</v>
      </c>
      <c r="BL1740" s="8">
        <v>18803</v>
      </c>
      <c r="BM1740" s="8">
        <v>926103</v>
      </c>
      <c r="BN1740" s="236">
        <v>7726295</v>
      </c>
      <c r="BO1740" s="8">
        <v>1348939</v>
      </c>
      <c r="BP1740" s="8">
        <v>2310835.0011999998</v>
      </c>
      <c r="BQ1740" s="8">
        <v>365534.8014</v>
      </c>
      <c r="BR1740" s="8">
        <v>3257076.1116999998</v>
      </c>
      <c r="BS1740" s="8">
        <v>1261774.2352</v>
      </c>
      <c r="BT1740" s="8">
        <v>162196.85699999999</v>
      </c>
      <c r="BU1740" s="8">
        <v>1620884.6936999999</v>
      </c>
    </row>
    <row r="1741" spans="1:73">
      <c r="A1741" s="4" t="s">
        <v>75</v>
      </c>
      <c r="B1741" s="137">
        <v>6</v>
      </c>
      <c r="C1741" s="137">
        <v>2014</v>
      </c>
      <c r="D1741" s="192">
        <v>5355588</v>
      </c>
      <c r="E1741" s="141">
        <v>2669952</v>
      </c>
      <c r="F1741" s="141">
        <v>140463</v>
      </c>
      <c r="G1741" s="191">
        <v>5</v>
      </c>
      <c r="H1741" s="212">
        <v>21.236920000000001</v>
      </c>
      <c r="I1741" s="212">
        <v>13.293519999999999</v>
      </c>
      <c r="J1741" s="212">
        <v>4.0766499999999999</v>
      </c>
      <c r="K1741" s="145">
        <v>306663</v>
      </c>
      <c r="L1741" s="8">
        <v>40</v>
      </c>
      <c r="M1741" s="197">
        <v>3.1</v>
      </c>
      <c r="N1741" s="140">
        <v>266534568</v>
      </c>
      <c r="O1741" s="24">
        <v>489698</v>
      </c>
      <c r="P1741" s="145">
        <v>45018.333333333336</v>
      </c>
      <c r="Q1741" s="145">
        <v>17097.916666666668</v>
      </c>
      <c r="R1741" s="145">
        <v>505169</v>
      </c>
      <c r="S1741" s="145">
        <v>234098</v>
      </c>
      <c r="T1741" s="145">
        <v>364</v>
      </c>
      <c r="U1741" s="145">
        <v>462</v>
      </c>
      <c r="V1741" s="145">
        <v>561</v>
      </c>
      <c r="W1741" s="145">
        <v>189</v>
      </c>
      <c r="X1741" s="145">
        <v>347</v>
      </c>
      <c r="Y1741" s="145">
        <v>497</v>
      </c>
      <c r="Z1741" s="145">
        <v>632</v>
      </c>
      <c r="AA1741" s="136">
        <f>ROUND((T1741+X1741)-MAX(0.3*(T1741-149-469),0),0)</f>
        <v>711</v>
      </c>
      <c r="AB1741" s="136">
        <f>ROUND((U1741+Y1741)-MAX(0.3*(U1741-149-469),0),0)</f>
        <v>959</v>
      </c>
      <c r="AC1741" s="136">
        <f>ROUND((V1741+Z1741)-MAX(0.3*(V1741-160-469),0),0)</f>
        <v>1193</v>
      </c>
      <c r="AD1741" s="203">
        <v>5927.416666666667</v>
      </c>
      <c r="AE1741" s="8">
        <v>721</v>
      </c>
      <c r="AF1741" s="8"/>
      <c r="AG1741" s="8"/>
      <c r="AH1741" s="8"/>
      <c r="AI1741" s="8">
        <v>661</v>
      </c>
      <c r="AJ1741" s="197">
        <v>12.3</v>
      </c>
      <c r="AK1741" s="8">
        <v>1</v>
      </c>
      <c r="AL1741" s="8">
        <v>37</v>
      </c>
      <c r="AM1741" s="8">
        <v>28</v>
      </c>
      <c r="AN1741" s="6">
        <f>ROUND((AL1741)/(AL1741+AM1741),2)</f>
        <v>0.56999999999999995</v>
      </c>
      <c r="AO1741" s="8">
        <v>18</v>
      </c>
      <c r="AP1741" s="8">
        <v>17</v>
      </c>
      <c r="AQ1741" s="6">
        <f>ROUND((AO1741/(AO1741+AP1741)),2)</f>
        <v>0.51</v>
      </c>
      <c r="AR1741" s="168">
        <v>7.6499999999999999E-2</v>
      </c>
      <c r="AS1741" s="168">
        <v>0.34</v>
      </c>
      <c r="AT1741" s="168">
        <v>0.4</v>
      </c>
      <c r="AU1741" s="149">
        <v>0.45</v>
      </c>
      <c r="AV1741" s="8">
        <v>496</v>
      </c>
      <c r="AW1741" s="8">
        <v>3305</v>
      </c>
      <c r="AX1741" s="8">
        <v>5460</v>
      </c>
      <c r="AY1741" s="136">
        <v>6143</v>
      </c>
      <c r="AZ1741" s="149">
        <v>7.6499999999999999E-2</v>
      </c>
      <c r="BA1741" s="149">
        <v>0.1598</v>
      </c>
      <c r="BB1741" s="149">
        <v>0.21060000000000001</v>
      </c>
      <c r="BC1741" s="149">
        <v>0.21060000000000001</v>
      </c>
      <c r="BD1741" s="138">
        <v>0.1</v>
      </c>
      <c r="BE1741" s="138"/>
      <c r="BF1741" s="138"/>
      <c r="BG1741" s="8">
        <v>1</v>
      </c>
      <c r="BH1741" s="6">
        <v>7.25</v>
      </c>
      <c r="BI1741" s="6">
        <v>8</v>
      </c>
      <c r="BJ1741" s="8">
        <v>72831</v>
      </c>
      <c r="BK1741" s="8">
        <v>9078</v>
      </c>
      <c r="BL1741" s="8">
        <v>513</v>
      </c>
      <c r="BM1741" s="8">
        <v>63240</v>
      </c>
      <c r="BN1741" s="236">
        <v>1047466</v>
      </c>
      <c r="BO1741" s="8">
        <v>91991</v>
      </c>
      <c r="BP1741" s="8">
        <v>209994.0423</v>
      </c>
      <c r="BQ1741" s="8">
        <v>37257.759599999998</v>
      </c>
      <c r="BR1741" s="8">
        <v>372675.89600000001</v>
      </c>
      <c r="BS1741" s="8">
        <v>118125.1658</v>
      </c>
      <c r="BT1741" s="8">
        <v>17763.3325</v>
      </c>
      <c r="BU1741" s="8">
        <v>168991.60980000001</v>
      </c>
    </row>
    <row r="1742" spans="1:73">
      <c r="A1742" s="4" t="s">
        <v>76</v>
      </c>
      <c r="B1742" s="137">
        <v>7</v>
      </c>
      <c r="C1742" s="137">
        <v>2014</v>
      </c>
      <c r="D1742" s="192">
        <v>3594762</v>
      </c>
      <c r="E1742" s="141">
        <v>1759110</v>
      </c>
      <c r="F1742" s="141">
        <v>124627</v>
      </c>
      <c r="G1742" s="191">
        <v>6.6</v>
      </c>
      <c r="H1742" s="212">
        <v>22.175560000000001</v>
      </c>
      <c r="I1742" s="212">
        <v>13.98822</v>
      </c>
      <c r="J1742" s="212">
        <v>6.7192150000000002</v>
      </c>
      <c r="K1742" s="145">
        <v>253036</v>
      </c>
      <c r="L1742" s="8">
        <v>14</v>
      </c>
      <c r="M1742" s="197">
        <v>1.8</v>
      </c>
      <c r="N1742" s="140">
        <v>239829273</v>
      </c>
      <c r="O1742" s="24">
        <v>67035</v>
      </c>
      <c r="P1742" s="145">
        <v>28806.166666666668</v>
      </c>
      <c r="Q1742" s="145">
        <v>14458.25</v>
      </c>
      <c r="R1742" s="145">
        <v>438559</v>
      </c>
      <c r="S1742" s="145">
        <v>242982</v>
      </c>
      <c r="T1742" s="145">
        <v>470</v>
      </c>
      <c r="U1742" s="145">
        <v>576</v>
      </c>
      <c r="V1742" s="145">
        <v>677</v>
      </c>
      <c r="W1742" s="145">
        <v>189</v>
      </c>
      <c r="X1742" s="145">
        <v>347</v>
      </c>
      <c r="Y1742" s="145">
        <v>497</v>
      </c>
      <c r="Z1742" s="145">
        <v>632</v>
      </c>
      <c r="AA1742" s="136">
        <f>ROUND((T1742+X1742)-MAX(0.3*(T1742-149-469),0),0)</f>
        <v>817</v>
      </c>
      <c r="AB1742" s="136">
        <f>ROUND((U1742+Y1742)-MAX(0.3*(U1742-149-469),0),0)</f>
        <v>1073</v>
      </c>
      <c r="AC1742" s="136">
        <f>ROUND((V1742+Z1742)-MAX(0.3*(V1742-160-469),0),0)</f>
        <v>1295</v>
      </c>
      <c r="AD1742" s="203">
        <v>5987.916666666667</v>
      </c>
      <c r="AE1742" s="8">
        <v>721</v>
      </c>
      <c r="AF1742" s="8"/>
      <c r="AG1742" s="8"/>
      <c r="AH1742" s="8"/>
      <c r="AI1742" s="8">
        <v>308</v>
      </c>
      <c r="AJ1742" s="197">
        <v>8.6</v>
      </c>
      <c r="AK1742" s="8">
        <v>1</v>
      </c>
      <c r="AL1742" s="8">
        <v>98</v>
      </c>
      <c r="AM1742" s="8">
        <v>53</v>
      </c>
      <c r="AN1742" s="6">
        <f>ROUND((AL1742)/(AL1742+AM1742),2)</f>
        <v>0.65</v>
      </c>
      <c r="AO1742" s="8">
        <v>22</v>
      </c>
      <c r="AP1742" s="8">
        <v>14</v>
      </c>
      <c r="AQ1742" s="6">
        <f>ROUND((AO1742/(AO1742+AP1742)),2)</f>
        <v>0.61</v>
      </c>
      <c r="AR1742" s="168">
        <v>7.6499999999999999E-2</v>
      </c>
      <c r="AS1742" s="168">
        <v>0.34</v>
      </c>
      <c r="AT1742" s="168">
        <v>0.4</v>
      </c>
      <c r="AU1742" s="149">
        <v>0.45</v>
      </c>
      <c r="AV1742" s="8">
        <v>496</v>
      </c>
      <c r="AW1742" s="8">
        <v>3305</v>
      </c>
      <c r="AX1742" s="8">
        <v>5460</v>
      </c>
      <c r="AY1742" s="136">
        <v>6143</v>
      </c>
      <c r="AZ1742" s="149">
        <v>7.6499999999999999E-2</v>
      </c>
      <c r="BA1742" s="149">
        <v>0.1598</v>
      </c>
      <c r="BB1742" s="149">
        <v>0.21060000000000001</v>
      </c>
      <c r="BC1742" s="149">
        <v>0.21060000000000001</v>
      </c>
      <c r="BD1742" s="138">
        <v>0.3</v>
      </c>
      <c r="BE1742" s="138"/>
      <c r="BF1742" s="138"/>
      <c r="BG1742" s="8">
        <v>1</v>
      </c>
      <c r="BH1742" s="6">
        <v>7.25</v>
      </c>
      <c r="BI1742" s="6">
        <v>8.6999999999999993</v>
      </c>
      <c r="BJ1742" s="8">
        <v>63244</v>
      </c>
      <c r="BK1742" s="8">
        <v>6678</v>
      </c>
      <c r="BL1742" s="8">
        <v>429</v>
      </c>
      <c r="BM1742" s="8">
        <v>56137</v>
      </c>
      <c r="BN1742" s="236">
        <v>650639</v>
      </c>
      <c r="BO1742" s="8">
        <v>52561</v>
      </c>
      <c r="BP1742" s="8">
        <v>140043.89780000001</v>
      </c>
      <c r="BQ1742" s="8">
        <v>21713.118399999999</v>
      </c>
      <c r="BR1742" s="8">
        <v>281949.05910000001</v>
      </c>
      <c r="BS1742" s="8">
        <v>70734.407000000007</v>
      </c>
      <c r="BT1742" s="8">
        <v>6748.4578000000001</v>
      </c>
      <c r="BU1742" s="8">
        <v>93247.512900000002</v>
      </c>
    </row>
    <row r="1743" spans="1:73">
      <c r="A1743" s="4" t="s">
        <v>77</v>
      </c>
      <c r="B1743" s="137">
        <v>8</v>
      </c>
      <c r="C1743" s="137">
        <v>2014</v>
      </c>
      <c r="D1743" s="192">
        <v>935968</v>
      </c>
      <c r="E1743" s="141">
        <v>427348</v>
      </c>
      <c r="F1743" s="141">
        <v>25902</v>
      </c>
      <c r="G1743" s="191">
        <v>5.7</v>
      </c>
      <c r="H1743" s="212">
        <v>20.883179999999999</v>
      </c>
      <c r="I1743" s="212">
        <v>11.246779999999999</v>
      </c>
      <c r="J1743" s="212">
        <v>3.13219</v>
      </c>
      <c r="K1743" s="145">
        <v>62756</v>
      </c>
      <c r="L1743" s="8">
        <v>7</v>
      </c>
      <c r="M1743" s="197">
        <v>3.3</v>
      </c>
      <c r="N1743" s="140">
        <v>42384341</v>
      </c>
      <c r="O1743" s="24">
        <v>20219</v>
      </c>
      <c r="P1743" s="145">
        <v>13208.583333333334</v>
      </c>
      <c r="Q1743" s="145">
        <v>4696.916666666667</v>
      </c>
      <c r="R1743" s="145">
        <v>150232</v>
      </c>
      <c r="S1743" s="145">
        <v>71408</v>
      </c>
      <c r="T1743" s="145">
        <v>270</v>
      </c>
      <c r="U1743" s="145">
        <v>338</v>
      </c>
      <c r="V1743" s="145">
        <v>407</v>
      </c>
      <c r="W1743" s="145">
        <v>189</v>
      </c>
      <c r="X1743" s="145">
        <v>347</v>
      </c>
      <c r="Y1743" s="145">
        <v>497</v>
      </c>
      <c r="Z1743" s="145">
        <v>632</v>
      </c>
      <c r="AA1743" s="136">
        <f>ROUND((T1743+X1743)-MAX(0.3*(T1743-149-469),0),0)</f>
        <v>617</v>
      </c>
      <c r="AB1743" s="136">
        <f>ROUND((U1743+Y1743)-MAX(0.3*(U1743-149-469),0),0)</f>
        <v>835</v>
      </c>
      <c r="AC1743" s="136">
        <f>ROUND((V1743+Z1743)-MAX(0.3*(V1743-160-469),0),0)</f>
        <v>1039</v>
      </c>
      <c r="AD1743" s="203">
        <v>3085.4166666666665</v>
      </c>
      <c r="AE1743" s="8">
        <v>721</v>
      </c>
      <c r="AF1743" s="8"/>
      <c r="AG1743" s="8"/>
      <c r="AH1743" s="8"/>
      <c r="AI1743" s="8">
        <v>103</v>
      </c>
      <c r="AJ1743" s="197">
        <v>11</v>
      </c>
      <c r="AK1743" s="8">
        <v>1</v>
      </c>
      <c r="AL1743" s="8">
        <v>27</v>
      </c>
      <c r="AM1743" s="8">
        <v>14</v>
      </c>
      <c r="AN1743" s="6">
        <f>ROUND((AL1743)/(AL1743+AM1743),2)</f>
        <v>0.66</v>
      </c>
      <c r="AO1743" s="8">
        <v>13</v>
      </c>
      <c r="AP1743" s="8">
        <v>8</v>
      </c>
      <c r="AQ1743" s="6">
        <f>ROUND((AO1743/(AO1743+AP1743)),2)</f>
        <v>0.62</v>
      </c>
      <c r="AR1743" s="168">
        <v>7.6499999999999999E-2</v>
      </c>
      <c r="AS1743" s="168">
        <v>0.34</v>
      </c>
      <c r="AT1743" s="168">
        <v>0.4</v>
      </c>
      <c r="AU1743" s="149">
        <v>0.45</v>
      </c>
      <c r="AV1743" s="8">
        <v>496</v>
      </c>
      <c r="AW1743" s="8">
        <v>3305</v>
      </c>
      <c r="AX1743" s="8">
        <v>5460</v>
      </c>
      <c r="AY1743" s="136">
        <v>6143</v>
      </c>
      <c r="AZ1743" s="149">
        <v>7.6499999999999999E-2</v>
      </c>
      <c r="BA1743" s="149">
        <v>0.1598</v>
      </c>
      <c r="BB1743" s="149">
        <v>0.21060000000000001</v>
      </c>
      <c r="BC1743" s="149">
        <v>0.21060000000000001</v>
      </c>
      <c r="BD1743" s="138">
        <v>0.2</v>
      </c>
      <c r="BE1743" s="138"/>
      <c r="BF1743" s="138"/>
      <c r="BG1743" s="8">
        <v>0</v>
      </c>
      <c r="BH1743" s="6">
        <v>7.25</v>
      </c>
      <c r="BI1743" s="6">
        <v>7.75</v>
      </c>
      <c r="BJ1743" s="8">
        <v>16655</v>
      </c>
      <c r="BK1743" s="8">
        <v>1230</v>
      </c>
      <c r="BL1743" s="8">
        <v>97</v>
      </c>
      <c r="BM1743" s="8">
        <v>15328</v>
      </c>
      <c r="BN1743" s="236">
        <v>191451</v>
      </c>
      <c r="BO1743" s="8">
        <v>19873</v>
      </c>
      <c r="BP1743" s="8">
        <v>55947.392800000001</v>
      </c>
      <c r="BQ1743" s="8">
        <v>4837.9432999999999</v>
      </c>
      <c r="BR1743" s="8">
        <v>94823.564700000003</v>
      </c>
      <c r="BS1743" s="8">
        <v>30864.959699999999</v>
      </c>
      <c r="BT1743" s="8">
        <v>1956.9798000000001</v>
      </c>
      <c r="BU1743" s="8">
        <v>41136.881200000003</v>
      </c>
    </row>
    <row r="1744" spans="1:73">
      <c r="A1744" s="4" t="s">
        <v>78</v>
      </c>
      <c r="B1744" s="137">
        <v>9</v>
      </c>
      <c r="C1744" s="137">
        <v>2014</v>
      </c>
      <c r="D1744" s="192">
        <v>659836</v>
      </c>
      <c r="E1744" s="141">
        <v>348057</v>
      </c>
      <c r="F1744" s="141">
        <v>29353</v>
      </c>
      <c r="G1744" s="191">
        <v>7.8</v>
      </c>
      <c r="H1744" s="212">
        <v>22.640529999999998</v>
      </c>
      <c r="I1744" s="212">
        <v>11.77848</v>
      </c>
      <c r="J1744" s="212">
        <v>3.5039739999999999</v>
      </c>
      <c r="K1744" s="145">
        <v>115473</v>
      </c>
      <c r="L1744" s="8">
        <v>2</v>
      </c>
      <c r="M1744" s="197">
        <v>1.3</v>
      </c>
      <c r="N1744" s="140">
        <v>46438822</v>
      </c>
      <c r="O1744" s="24">
        <v>29574</v>
      </c>
      <c r="P1744" s="145">
        <v>16687.416666666668</v>
      </c>
      <c r="Q1744" s="145">
        <v>6491.25</v>
      </c>
      <c r="R1744" s="145">
        <v>142707</v>
      </c>
      <c r="S1744" s="145">
        <v>80360</v>
      </c>
      <c r="T1744" s="145">
        <v>336</v>
      </c>
      <c r="U1744" s="145">
        <v>428</v>
      </c>
      <c r="V1744" s="145">
        <v>523</v>
      </c>
      <c r="W1744" s="145">
        <v>189</v>
      </c>
      <c r="X1744" s="145">
        <v>347</v>
      </c>
      <c r="Y1744" s="145">
        <v>497</v>
      </c>
      <c r="Z1744" s="145">
        <v>632</v>
      </c>
      <c r="AA1744" s="136">
        <f>ROUND((T1744+X1744)-MAX(0.3*(T1744-149-469),0),0)</f>
        <v>683</v>
      </c>
      <c r="AB1744" s="136">
        <f>ROUND((U1744+Y1744)-MAX(0.3*(U1744-149-469),0),0)</f>
        <v>925</v>
      </c>
      <c r="AC1744" s="136">
        <f>ROUND((V1744+Z1744)-MAX(0.3*(V1744-160-469),0),0)</f>
        <v>1155</v>
      </c>
      <c r="AD1744" s="203">
        <v>2285.6666666666665</v>
      </c>
      <c r="AE1744" s="8">
        <v>721</v>
      </c>
      <c r="AF1744" s="8"/>
      <c r="AG1744" s="8"/>
      <c r="AH1744" s="8"/>
      <c r="AI1744" s="8">
        <v>125</v>
      </c>
      <c r="AJ1744" s="197">
        <v>19</v>
      </c>
      <c r="AK1744" s="8"/>
      <c r="AL1744" s="8"/>
      <c r="AM1744" s="8"/>
      <c r="AN1744" s="6"/>
      <c r="AO1744" s="8"/>
      <c r="AP1744" s="8"/>
      <c r="AQ1744" s="6"/>
      <c r="AR1744" s="168">
        <v>7.6499999999999999E-2</v>
      </c>
      <c r="AS1744" s="168">
        <v>0.34</v>
      </c>
      <c r="AT1744" s="168">
        <v>0.4</v>
      </c>
      <c r="AU1744" s="149">
        <v>0.45</v>
      </c>
      <c r="AV1744" s="8">
        <v>496</v>
      </c>
      <c r="AW1744" s="8">
        <v>3305</v>
      </c>
      <c r="AX1744" s="8">
        <v>5460</v>
      </c>
      <c r="AY1744" s="136">
        <v>6143</v>
      </c>
      <c r="AZ1744" s="149">
        <v>7.6499999999999999E-2</v>
      </c>
      <c r="BA1744" s="149">
        <v>0.1598</v>
      </c>
      <c r="BB1744" s="149">
        <v>0.21060000000000001</v>
      </c>
      <c r="BC1744" s="149">
        <v>0.21060000000000001</v>
      </c>
      <c r="BD1744" s="138">
        <v>0.4</v>
      </c>
      <c r="BE1744" s="138"/>
      <c r="BF1744" s="138"/>
      <c r="BG1744" s="8">
        <v>1</v>
      </c>
      <c r="BH1744" s="6">
        <v>7.25</v>
      </c>
      <c r="BI1744" s="6">
        <v>9.5</v>
      </c>
      <c r="BJ1744" s="8">
        <v>26852</v>
      </c>
      <c r="BK1744" s="8">
        <v>1986</v>
      </c>
      <c r="BL1744" s="8">
        <v>127</v>
      </c>
      <c r="BM1744" s="8">
        <v>24739</v>
      </c>
      <c r="BN1744" s="236">
        <v>236148</v>
      </c>
      <c r="BO1744" s="8">
        <v>14501</v>
      </c>
      <c r="BP1744" s="8">
        <v>43876.296499999997</v>
      </c>
      <c r="BQ1744" s="8">
        <v>1854.1018999999999</v>
      </c>
      <c r="BR1744" s="8">
        <v>51348.795400000003</v>
      </c>
      <c r="BS1744" s="8">
        <v>30386.860700000001</v>
      </c>
      <c r="BT1744" s="8">
        <v>1180.0213000000001</v>
      </c>
      <c r="BU1744" s="8">
        <v>35188.061900000001</v>
      </c>
    </row>
    <row r="1745" spans="1:73">
      <c r="A1745" s="4" t="s">
        <v>80</v>
      </c>
      <c r="B1745" s="137">
        <v>10</v>
      </c>
      <c r="C1745" s="137">
        <v>2014</v>
      </c>
      <c r="D1745" s="192">
        <v>19905569</v>
      </c>
      <c r="E1745" s="141">
        <v>8978167</v>
      </c>
      <c r="F1745" s="141">
        <v>601461</v>
      </c>
      <c r="G1745" s="191">
        <v>6.3</v>
      </c>
      <c r="H1745" s="212">
        <v>26.343019999999999</v>
      </c>
      <c r="I1745" s="212">
        <v>15.626720000000001</v>
      </c>
      <c r="J1745" s="212">
        <v>6.1420899999999996</v>
      </c>
      <c r="K1745" s="145">
        <v>839944</v>
      </c>
      <c r="L1745" s="8">
        <v>253</v>
      </c>
      <c r="M1745" s="197">
        <v>6</v>
      </c>
      <c r="N1745" s="140">
        <v>853317759</v>
      </c>
      <c r="O1745" s="24">
        <v>396026</v>
      </c>
      <c r="P1745" s="145">
        <v>86765.166666666672</v>
      </c>
      <c r="Q1745" s="145">
        <v>50146.416666666664</v>
      </c>
      <c r="R1745" s="145">
        <v>3526311</v>
      </c>
      <c r="S1745" s="145">
        <v>1920697</v>
      </c>
      <c r="T1745" s="145">
        <v>241</v>
      </c>
      <c r="U1745" s="145">
        <v>303</v>
      </c>
      <c r="V1745" s="145">
        <v>364</v>
      </c>
      <c r="W1745" s="145">
        <v>189</v>
      </c>
      <c r="X1745" s="145">
        <v>347</v>
      </c>
      <c r="Y1745" s="145">
        <v>497</v>
      </c>
      <c r="Z1745" s="145">
        <v>632</v>
      </c>
      <c r="AA1745" s="136">
        <f>ROUND((T1745+X1745)-MAX(0.3*(T1745-149-469),0),0)</f>
        <v>588</v>
      </c>
      <c r="AB1745" s="136">
        <f>ROUND((U1745+Y1745)-MAX(0.3*(U1745-149-469),0),0)</f>
        <v>800</v>
      </c>
      <c r="AC1745" s="136">
        <f>ROUND((V1745+Z1745)-MAX(0.3*(V1745-160-469),0),0)</f>
        <v>996</v>
      </c>
      <c r="AD1745" s="203">
        <v>38381.25</v>
      </c>
      <c r="AE1745" s="8">
        <v>721</v>
      </c>
      <c r="AF1745" s="8"/>
      <c r="AG1745" s="8"/>
      <c r="AH1745" s="8"/>
      <c r="AI1745" s="8">
        <v>3282</v>
      </c>
      <c r="AJ1745" s="197">
        <v>16.7</v>
      </c>
      <c r="AK1745" s="8">
        <v>0</v>
      </c>
      <c r="AL1745" s="8">
        <v>45</v>
      </c>
      <c r="AM1745" s="8">
        <v>74</v>
      </c>
      <c r="AN1745" s="6">
        <f>ROUND((AL1745)/(AL1745+AM1745),2)</f>
        <v>0.38</v>
      </c>
      <c r="AO1745" s="8">
        <v>14</v>
      </c>
      <c r="AP1745" s="8">
        <v>26</v>
      </c>
      <c r="AQ1745" s="6">
        <f>ROUND((AO1745/(AO1745+AP1745)),2)</f>
        <v>0.35</v>
      </c>
      <c r="AR1745" s="168">
        <v>7.6499999999999999E-2</v>
      </c>
      <c r="AS1745" s="168">
        <v>0.34</v>
      </c>
      <c r="AT1745" s="168">
        <v>0.4</v>
      </c>
      <c r="AU1745" s="149">
        <v>0.45</v>
      </c>
      <c r="AV1745" s="8">
        <v>496</v>
      </c>
      <c r="AW1745" s="8">
        <v>3305</v>
      </c>
      <c r="AX1745" s="8">
        <v>5460</v>
      </c>
      <c r="AY1745" s="136">
        <v>6143</v>
      </c>
      <c r="AZ1745" s="149">
        <v>7.6499999999999999E-2</v>
      </c>
      <c r="BA1745" s="149">
        <v>0.1598</v>
      </c>
      <c r="BB1745" s="149">
        <v>0.21060000000000001</v>
      </c>
      <c r="BC1745" s="149">
        <v>0.21060000000000001</v>
      </c>
      <c r="BD1745" s="138">
        <v>0</v>
      </c>
      <c r="BE1745" s="138"/>
      <c r="BF1745" s="138"/>
      <c r="BG1745" s="8">
        <v>0</v>
      </c>
      <c r="BH1745" s="6">
        <v>7.25</v>
      </c>
      <c r="BI1745" s="6">
        <v>7.93</v>
      </c>
      <c r="BJ1745" s="8">
        <v>560810</v>
      </c>
      <c r="BK1745" s="8">
        <v>127928</v>
      </c>
      <c r="BL1745" s="8">
        <v>2969</v>
      </c>
      <c r="BM1745" s="8">
        <v>429913</v>
      </c>
      <c r="BN1745" s="236">
        <v>3878138</v>
      </c>
      <c r="BO1745" s="8">
        <v>466736</v>
      </c>
      <c r="BP1745" s="8">
        <v>1229659.2609000001</v>
      </c>
      <c r="BQ1745" s="8">
        <v>118687.61010000001</v>
      </c>
      <c r="BR1745" s="8">
        <v>1652023.253</v>
      </c>
      <c r="BS1745" s="8">
        <v>616400.70239999995</v>
      </c>
      <c r="BT1745" s="8">
        <v>47150.911200000002</v>
      </c>
      <c r="BU1745" s="8">
        <v>772998.08219999995</v>
      </c>
    </row>
    <row r="1746" spans="1:73">
      <c r="A1746" s="4" t="s">
        <v>81</v>
      </c>
      <c r="B1746" s="137">
        <v>11</v>
      </c>
      <c r="C1746" s="137">
        <v>2014</v>
      </c>
      <c r="D1746" s="192">
        <v>10097132</v>
      </c>
      <c r="E1746" s="141">
        <v>4418471</v>
      </c>
      <c r="F1746" s="141">
        <v>338590</v>
      </c>
      <c r="G1746" s="191">
        <v>7.1</v>
      </c>
      <c r="H1746" s="212">
        <v>29.788630000000001</v>
      </c>
      <c r="I1746" s="212">
        <v>17.404869999999999</v>
      </c>
      <c r="J1746" s="212">
        <v>7.2324570000000001</v>
      </c>
      <c r="K1746" s="145">
        <v>476483</v>
      </c>
      <c r="L1746" s="8">
        <v>143</v>
      </c>
      <c r="M1746" s="197">
        <v>5.5</v>
      </c>
      <c r="N1746" s="140">
        <v>392123784</v>
      </c>
      <c r="O1746" s="24">
        <v>170029</v>
      </c>
      <c r="P1746" s="145">
        <v>29947.833333333332</v>
      </c>
      <c r="Q1746" s="145">
        <v>15389.666666666666</v>
      </c>
      <c r="R1746" s="145">
        <v>1815833</v>
      </c>
      <c r="S1746" s="145">
        <v>838034</v>
      </c>
      <c r="T1746" s="145">
        <v>235</v>
      </c>
      <c r="U1746" s="145">
        <v>280</v>
      </c>
      <c r="V1746" s="145">
        <v>330</v>
      </c>
      <c r="W1746" s="145">
        <v>189</v>
      </c>
      <c r="X1746" s="145">
        <v>347</v>
      </c>
      <c r="Y1746" s="145">
        <v>497</v>
      </c>
      <c r="Z1746" s="145">
        <v>632</v>
      </c>
      <c r="AA1746" s="136">
        <f>ROUND((T1746+X1746)-MAX(0.3*(T1746-149-469),0),0)</f>
        <v>582</v>
      </c>
      <c r="AB1746" s="136">
        <f>ROUND((U1746+Y1746)-MAX(0.3*(U1746-149-469),0),0)</f>
        <v>777</v>
      </c>
      <c r="AC1746" s="136">
        <f>ROUND((V1746+Z1746)-MAX(0.3*(V1746-160-469),0),0)</f>
        <v>962</v>
      </c>
      <c r="AD1746" s="203">
        <v>12117.583333333334</v>
      </c>
      <c r="AE1746" s="8">
        <v>721</v>
      </c>
      <c r="AF1746" s="8"/>
      <c r="AG1746" s="8"/>
      <c r="AH1746" s="8"/>
      <c r="AI1746" s="8">
        <v>1676</v>
      </c>
      <c r="AJ1746" s="197">
        <v>16.8</v>
      </c>
      <c r="AK1746" s="8">
        <v>0</v>
      </c>
      <c r="AL1746" s="8">
        <v>60</v>
      </c>
      <c r="AM1746" s="8">
        <v>117</v>
      </c>
      <c r="AN1746" s="6">
        <f>ROUND((AL1746)/(AL1746+AM1746),2)</f>
        <v>0.34</v>
      </c>
      <c r="AO1746" s="8">
        <v>18</v>
      </c>
      <c r="AP1746" s="8">
        <v>38</v>
      </c>
      <c r="AQ1746" s="6">
        <f>ROUND((AO1746/(AO1746+AP1746)),2)</f>
        <v>0.32</v>
      </c>
      <c r="AR1746" s="168">
        <v>7.6499999999999999E-2</v>
      </c>
      <c r="AS1746" s="168">
        <v>0.34</v>
      </c>
      <c r="AT1746" s="168">
        <v>0.4</v>
      </c>
      <c r="AU1746" s="149">
        <v>0.45</v>
      </c>
      <c r="AV1746" s="8">
        <v>496</v>
      </c>
      <c r="AW1746" s="8">
        <v>3305</v>
      </c>
      <c r="AX1746" s="8">
        <v>5460</v>
      </c>
      <c r="AY1746" s="136">
        <v>6143</v>
      </c>
      <c r="AZ1746" s="149">
        <v>7.6499999999999999E-2</v>
      </c>
      <c r="BA1746" s="149">
        <v>0.1598</v>
      </c>
      <c r="BB1746" s="149">
        <v>0.21060000000000001</v>
      </c>
      <c r="BC1746" s="149">
        <v>0.21060000000000001</v>
      </c>
      <c r="BD1746" s="138">
        <v>0</v>
      </c>
      <c r="BE1746" s="138"/>
      <c r="BF1746" s="138"/>
      <c r="BG1746" s="8">
        <v>0</v>
      </c>
      <c r="BH1746" s="6">
        <v>7.25</v>
      </c>
      <c r="BI1746" s="6">
        <v>5.15</v>
      </c>
      <c r="BJ1746" s="8">
        <v>256197</v>
      </c>
      <c r="BK1746" s="8">
        <v>24346</v>
      </c>
      <c r="BL1746" s="8">
        <v>1931</v>
      </c>
      <c r="BM1746" s="8">
        <v>229920</v>
      </c>
      <c r="BN1746" s="236">
        <v>1739952</v>
      </c>
      <c r="BO1746" s="8">
        <v>271416</v>
      </c>
      <c r="BP1746" s="8">
        <v>861066.44530000002</v>
      </c>
      <c r="BQ1746" s="8">
        <v>81266.030599999998</v>
      </c>
      <c r="BR1746" s="8">
        <v>1236304.4468</v>
      </c>
      <c r="BS1746" s="8">
        <v>506345.20659999998</v>
      </c>
      <c r="BT1746" s="8">
        <v>36938.985099999998</v>
      </c>
      <c r="BU1746" s="8">
        <v>626649.76630000002</v>
      </c>
    </row>
    <row r="1747" spans="1:73">
      <c r="A1747" s="4" t="s">
        <v>82</v>
      </c>
      <c r="B1747" s="137">
        <v>12</v>
      </c>
      <c r="C1747" s="137">
        <v>2014</v>
      </c>
      <c r="D1747" s="192">
        <v>1420257</v>
      </c>
      <c r="E1747" s="141">
        <v>636984</v>
      </c>
      <c r="F1747" s="141">
        <v>29098</v>
      </c>
      <c r="G1747" s="191">
        <v>4.4000000000000004</v>
      </c>
      <c r="H1747" s="212">
        <v>24.263010000000001</v>
      </c>
      <c r="I1747" s="212">
        <v>14.96529</v>
      </c>
      <c r="J1747" s="212">
        <v>3.547825</v>
      </c>
      <c r="K1747" s="145">
        <v>77389</v>
      </c>
      <c r="L1747" s="8">
        <v>5</v>
      </c>
      <c r="M1747" s="201">
        <v>1.6</v>
      </c>
      <c r="N1747" s="140">
        <v>65993420</v>
      </c>
      <c r="O1747" s="24">
        <v>31073</v>
      </c>
      <c r="P1747" s="145">
        <v>24399.166666666668</v>
      </c>
      <c r="Q1747" s="145">
        <v>8470</v>
      </c>
      <c r="R1747" s="145">
        <v>194264</v>
      </c>
      <c r="S1747" s="145">
        <v>98830</v>
      </c>
      <c r="T1747" s="145">
        <v>485</v>
      </c>
      <c r="U1747" s="145">
        <v>610</v>
      </c>
      <c r="V1747" s="145">
        <v>735</v>
      </c>
      <c r="W1747" s="145">
        <v>330</v>
      </c>
      <c r="X1747" s="145">
        <v>605</v>
      </c>
      <c r="Y1747" s="145">
        <v>867</v>
      </c>
      <c r="Z1747" s="145">
        <v>1100</v>
      </c>
      <c r="AA1747" s="136">
        <f>ROUND((T1747+X1747)-MAX(0.3*(T1747-149-469),0),0)</f>
        <v>1090</v>
      </c>
      <c r="AB1747" s="136">
        <f>ROUND((U1747+Y1747)-MAX(0.3*(U1747-149-469),0),0)</f>
        <v>1477</v>
      </c>
      <c r="AC1747" s="136">
        <f>ROUND((V1747+Z1747)-MAX(0.3*(V1747-160-469),0),0)</f>
        <v>1803</v>
      </c>
      <c r="AD1747" s="203">
        <v>1618.4166666666667</v>
      </c>
      <c r="AE1747" s="8">
        <v>721</v>
      </c>
      <c r="AF1747" s="8"/>
      <c r="AG1747" s="8"/>
      <c r="AH1747" s="8"/>
      <c r="AI1747" s="8">
        <v>147</v>
      </c>
      <c r="AJ1747" s="197">
        <v>10.8</v>
      </c>
      <c r="AK1747" s="8">
        <v>1</v>
      </c>
      <c r="AL1747" s="8">
        <v>44</v>
      </c>
      <c r="AM1747" s="8">
        <v>7</v>
      </c>
      <c r="AN1747" s="6">
        <f>ROUND((AL1747)/(AL1747+AM1747),2)</f>
        <v>0.86</v>
      </c>
      <c r="AO1747" s="8">
        <v>24</v>
      </c>
      <c r="AP1747" s="8">
        <v>1</v>
      </c>
      <c r="AQ1747" s="6">
        <f>ROUND((AO1747/(AO1747+AP1747)),2)</f>
        <v>0.96</v>
      </c>
      <c r="AR1747" s="168">
        <v>7.6499999999999999E-2</v>
      </c>
      <c r="AS1747" s="168">
        <v>0.34</v>
      </c>
      <c r="AT1747" s="168">
        <v>0.4</v>
      </c>
      <c r="AU1747" s="149">
        <v>0.45</v>
      </c>
      <c r="AV1747" s="8">
        <v>496</v>
      </c>
      <c r="AW1747" s="8">
        <v>3305</v>
      </c>
      <c r="AX1747" s="8">
        <v>5460</v>
      </c>
      <c r="AY1747" s="136">
        <v>6143</v>
      </c>
      <c r="AZ1747" s="149">
        <v>7.6499999999999999E-2</v>
      </c>
      <c r="BA1747" s="149">
        <v>0.1598</v>
      </c>
      <c r="BB1747" s="149">
        <v>0.21060000000000001</v>
      </c>
      <c r="BC1747" s="149">
        <v>0.21060000000000001</v>
      </c>
      <c r="BD1747" s="138">
        <v>0</v>
      </c>
      <c r="BE1747" s="138"/>
      <c r="BF1747" s="138"/>
      <c r="BG1747" s="8">
        <v>0</v>
      </c>
      <c r="BH1747" s="6">
        <v>7.25</v>
      </c>
      <c r="BI1747" s="6">
        <v>7.25</v>
      </c>
      <c r="BJ1747" s="8">
        <v>25215</v>
      </c>
      <c r="BK1747" s="8">
        <v>5810</v>
      </c>
      <c r="BL1747" s="8">
        <v>171</v>
      </c>
      <c r="BM1747" s="8">
        <v>19234</v>
      </c>
      <c r="BN1747" s="236">
        <v>287162</v>
      </c>
      <c r="BO1747" s="8">
        <v>33923</v>
      </c>
      <c r="BP1747" s="8">
        <v>58995.092900000003</v>
      </c>
      <c r="BQ1747" s="8">
        <v>13042.6152</v>
      </c>
      <c r="BR1747" s="8">
        <v>113989.3324</v>
      </c>
      <c r="BS1747" s="8">
        <v>26307.287199999999</v>
      </c>
      <c r="BT1747" s="8">
        <v>3761.8094000000001</v>
      </c>
      <c r="BU1747" s="8">
        <v>37586.599499999997</v>
      </c>
    </row>
    <row r="1748" spans="1:73">
      <c r="A1748" s="4" t="s">
        <v>83</v>
      </c>
      <c r="B1748" s="137">
        <v>13</v>
      </c>
      <c r="C1748" s="137">
        <v>2014</v>
      </c>
      <c r="D1748" s="192">
        <v>1634806</v>
      </c>
      <c r="E1748" s="141">
        <v>742989</v>
      </c>
      <c r="F1748" s="141">
        <v>37883</v>
      </c>
      <c r="G1748" s="191">
        <v>4.9000000000000004</v>
      </c>
      <c r="H1748" s="212">
        <v>25.556660000000001</v>
      </c>
      <c r="I1748" s="212">
        <v>13.219569999999999</v>
      </c>
      <c r="J1748" s="212">
        <v>4.4297060000000004</v>
      </c>
      <c r="K1748" s="145">
        <v>63952</v>
      </c>
      <c r="L1748" s="8">
        <v>21</v>
      </c>
      <c r="M1748" s="197">
        <v>4.5999999999999996</v>
      </c>
      <c r="N1748" s="140">
        <v>60737986</v>
      </c>
      <c r="O1748" s="24">
        <v>141960</v>
      </c>
      <c r="P1748" s="145">
        <v>2802.5</v>
      </c>
      <c r="Q1748" s="145">
        <v>1867</v>
      </c>
      <c r="R1748" s="145">
        <v>211781</v>
      </c>
      <c r="S1748" s="145">
        <v>90161</v>
      </c>
      <c r="T1748" s="145">
        <v>309</v>
      </c>
      <c r="U1748" s="145">
        <v>309</v>
      </c>
      <c r="V1748" s="145">
        <v>309</v>
      </c>
      <c r="W1748" s="145">
        <v>189</v>
      </c>
      <c r="X1748" s="145">
        <v>347</v>
      </c>
      <c r="Y1748" s="145">
        <v>497</v>
      </c>
      <c r="Z1748" s="145">
        <v>632</v>
      </c>
      <c r="AA1748" s="136">
        <f>ROUND((T1748+X1748)-MAX(0.3*(T1748-149-469),0),0)</f>
        <v>656</v>
      </c>
      <c r="AB1748" s="136">
        <f>ROUND((U1748+Y1748)-MAX(0.3*(U1748-149-469),0),0)</f>
        <v>806</v>
      </c>
      <c r="AC1748" s="136">
        <f>ROUND((V1748+Z1748)-MAX(0.3*(V1748-160-469),0),0)</f>
        <v>941</v>
      </c>
      <c r="AD1748" s="203">
        <v>1729.0833333333333</v>
      </c>
      <c r="AE1748" s="8">
        <v>721</v>
      </c>
      <c r="AF1748" s="8"/>
      <c r="AG1748" s="8"/>
      <c r="AH1748" s="8"/>
      <c r="AI1748" s="8">
        <v>199</v>
      </c>
      <c r="AJ1748" s="197">
        <v>12.4</v>
      </c>
      <c r="AK1748" s="8">
        <v>0</v>
      </c>
      <c r="AL1748" s="8">
        <v>13</v>
      </c>
      <c r="AM1748" s="8">
        <v>57</v>
      </c>
      <c r="AN1748" s="6">
        <f>ROUND((AL1748)/(AL1748+AM1748),2)</f>
        <v>0.19</v>
      </c>
      <c r="AO1748" s="8">
        <v>7</v>
      </c>
      <c r="AP1748" s="8">
        <v>28</v>
      </c>
      <c r="AQ1748" s="6">
        <f>ROUND((AO1748/(AO1748+AP1748)),2)</f>
        <v>0.2</v>
      </c>
      <c r="AR1748" s="168">
        <v>7.6499999999999999E-2</v>
      </c>
      <c r="AS1748" s="168">
        <v>0.34</v>
      </c>
      <c r="AT1748" s="168">
        <v>0.4</v>
      </c>
      <c r="AU1748" s="149">
        <v>0.45</v>
      </c>
      <c r="AV1748" s="8">
        <v>496</v>
      </c>
      <c r="AW1748" s="8">
        <v>3305</v>
      </c>
      <c r="AX1748" s="8">
        <v>5460</v>
      </c>
      <c r="AY1748" s="136">
        <v>6143</v>
      </c>
      <c r="AZ1748" s="149">
        <v>7.6499999999999999E-2</v>
      </c>
      <c r="BA1748" s="149">
        <v>0.1598</v>
      </c>
      <c r="BB1748" s="149">
        <v>0.21060000000000001</v>
      </c>
      <c r="BC1748" s="149">
        <v>0.21060000000000001</v>
      </c>
      <c r="BD1748" s="138">
        <v>0</v>
      </c>
      <c r="BE1748" s="138"/>
      <c r="BF1748" s="138"/>
      <c r="BG1748" s="8">
        <v>0</v>
      </c>
      <c r="BH1748" s="6">
        <v>7.25</v>
      </c>
      <c r="BI1748" s="6">
        <v>7.25</v>
      </c>
      <c r="BJ1748" s="8">
        <v>30451</v>
      </c>
      <c r="BK1748" s="8">
        <v>1801</v>
      </c>
      <c r="BL1748" s="8">
        <v>210</v>
      </c>
      <c r="BM1748" s="8">
        <v>28440</v>
      </c>
      <c r="BN1748" s="236">
        <v>276856</v>
      </c>
      <c r="BO1748" s="8">
        <v>41423</v>
      </c>
      <c r="BP1748" s="8">
        <v>86528.209600000002</v>
      </c>
      <c r="BQ1748" s="8">
        <v>18297.2804</v>
      </c>
      <c r="BR1748" s="8">
        <v>158265.61189999999</v>
      </c>
      <c r="BS1748" s="8">
        <v>49967.391100000001</v>
      </c>
      <c r="BT1748" s="8">
        <v>8680.9771000000001</v>
      </c>
      <c r="BU1748" s="8">
        <v>76033.321299999996</v>
      </c>
    </row>
    <row r="1749" spans="1:73">
      <c r="A1749" s="4" t="s">
        <v>84</v>
      </c>
      <c r="B1749" s="137">
        <v>14</v>
      </c>
      <c r="C1749" s="137">
        <v>2014</v>
      </c>
      <c r="D1749" s="192">
        <v>12882189</v>
      </c>
      <c r="E1749" s="141">
        <v>6046057</v>
      </c>
      <c r="F1749" s="141">
        <v>461133</v>
      </c>
      <c r="G1749" s="191">
        <v>7.1</v>
      </c>
      <c r="H1749" s="212">
        <v>22.456009999999999</v>
      </c>
      <c r="I1749" s="212">
        <v>12.316560000000001</v>
      </c>
      <c r="J1749" s="212">
        <v>4.4848210000000002</v>
      </c>
      <c r="K1749" s="145">
        <v>745875</v>
      </c>
      <c r="L1749" s="8">
        <v>61</v>
      </c>
      <c r="M1749" s="197">
        <v>2</v>
      </c>
      <c r="N1749" s="140">
        <v>624892159</v>
      </c>
      <c r="O1749" s="24">
        <v>151139</v>
      </c>
      <c r="P1749" s="145">
        <v>44546.166666666664</v>
      </c>
      <c r="Q1749" s="145">
        <v>20049.916666666668</v>
      </c>
      <c r="R1749" s="145">
        <v>2015303</v>
      </c>
      <c r="S1749" s="145">
        <v>1021150</v>
      </c>
      <c r="T1749" s="145">
        <v>318</v>
      </c>
      <c r="U1749" s="145">
        <v>432</v>
      </c>
      <c r="V1749" s="145">
        <v>474</v>
      </c>
      <c r="W1749" s="145">
        <v>189</v>
      </c>
      <c r="X1749" s="145">
        <v>347</v>
      </c>
      <c r="Y1749" s="145">
        <v>497</v>
      </c>
      <c r="Z1749" s="145">
        <v>632</v>
      </c>
      <c r="AA1749" s="136">
        <f>ROUND((T1749+X1749)-MAX(0.3*(T1749-149-469),0),0)</f>
        <v>665</v>
      </c>
      <c r="AB1749" s="136">
        <f>ROUND((U1749+Y1749)-MAX(0.3*(U1749-149-469),0),0)</f>
        <v>929</v>
      </c>
      <c r="AC1749" s="136">
        <f>ROUND((V1749+Z1749)-MAX(0.3*(V1749-160-469),0),0)</f>
        <v>1106</v>
      </c>
      <c r="AD1749" s="203">
        <v>13146.916666666666</v>
      </c>
      <c r="AE1749" s="8">
        <v>721</v>
      </c>
      <c r="AF1749" s="8"/>
      <c r="AG1749" s="8"/>
      <c r="AH1749" s="8"/>
      <c r="AI1749" s="8">
        <v>1756</v>
      </c>
      <c r="AJ1749" s="197">
        <v>13.7</v>
      </c>
      <c r="AK1749" s="8">
        <v>1</v>
      </c>
      <c r="AL1749" s="8">
        <v>71</v>
      </c>
      <c r="AM1749" s="8">
        <v>47</v>
      </c>
      <c r="AN1749" s="6">
        <f>ROUND((AL1749)/(AL1749+AM1749),2)</f>
        <v>0.6</v>
      </c>
      <c r="AO1749" s="8">
        <v>40</v>
      </c>
      <c r="AP1749" s="8">
        <v>19</v>
      </c>
      <c r="AQ1749" s="6">
        <f>ROUND((AO1749/(AO1749+AP1749)),2)</f>
        <v>0.68</v>
      </c>
      <c r="AR1749" s="168">
        <v>7.6499999999999999E-2</v>
      </c>
      <c r="AS1749" s="168">
        <v>0.34</v>
      </c>
      <c r="AT1749" s="168">
        <v>0.4</v>
      </c>
      <c r="AU1749" s="149">
        <v>0.45</v>
      </c>
      <c r="AV1749" s="8">
        <v>496</v>
      </c>
      <c r="AW1749" s="8">
        <v>3305</v>
      </c>
      <c r="AX1749" s="8">
        <v>5460</v>
      </c>
      <c r="AY1749" s="136">
        <v>6143</v>
      </c>
      <c r="AZ1749" s="149">
        <v>7.6499999999999999E-2</v>
      </c>
      <c r="BA1749" s="149">
        <v>0.1598</v>
      </c>
      <c r="BB1749" s="149">
        <v>0.21060000000000001</v>
      </c>
      <c r="BC1749" s="149">
        <v>0.21060000000000001</v>
      </c>
      <c r="BD1749" s="138">
        <v>0.1</v>
      </c>
      <c r="BE1749" s="138"/>
      <c r="BF1749" s="138"/>
      <c r="BG1749" s="8">
        <v>1</v>
      </c>
      <c r="BH1749" s="6">
        <v>7.25</v>
      </c>
      <c r="BI1749" s="6">
        <v>8.25</v>
      </c>
      <c r="BJ1749" s="8">
        <v>275772</v>
      </c>
      <c r="BK1749" s="8">
        <v>30315</v>
      </c>
      <c r="BL1749" s="8">
        <v>2394</v>
      </c>
      <c r="BM1749" s="8">
        <v>243063</v>
      </c>
      <c r="BN1749" s="236">
        <v>2934779</v>
      </c>
      <c r="BO1749" s="8">
        <v>265923</v>
      </c>
      <c r="BP1749" s="8">
        <v>777181.92440000002</v>
      </c>
      <c r="BQ1749" s="8">
        <v>52207.711300000003</v>
      </c>
      <c r="BR1749" s="8">
        <v>1100933.7169000001</v>
      </c>
      <c r="BS1749" s="8">
        <v>361744.44929999998</v>
      </c>
      <c r="BT1749" s="8">
        <v>14439.443799999999</v>
      </c>
      <c r="BU1749" s="8">
        <v>413317.8713</v>
      </c>
    </row>
    <row r="1750" spans="1:73">
      <c r="A1750" s="4" t="s">
        <v>85</v>
      </c>
      <c r="B1750" s="137">
        <v>15</v>
      </c>
      <c r="C1750" s="137">
        <v>2014</v>
      </c>
      <c r="D1750" s="192">
        <v>6597880</v>
      </c>
      <c r="E1750" s="141">
        <v>3035178</v>
      </c>
      <c r="F1750" s="141">
        <v>192016</v>
      </c>
      <c r="G1750" s="191">
        <v>5.9</v>
      </c>
      <c r="H1750" s="212">
        <v>27.180689999999998</v>
      </c>
      <c r="I1750" s="212">
        <v>16.584949999999999</v>
      </c>
      <c r="J1750" s="212">
        <v>6.949274</v>
      </c>
      <c r="K1750" s="145">
        <v>317840</v>
      </c>
      <c r="L1750" s="8">
        <v>74</v>
      </c>
      <c r="M1750" s="197">
        <v>4.5</v>
      </c>
      <c r="N1750" s="140">
        <v>266952598</v>
      </c>
      <c r="O1750" s="24">
        <v>50438</v>
      </c>
      <c r="P1750" s="145">
        <v>21296.083333333332</v>
      </c>
      <c r="Q1750" s="145">
        <v>10586.833333333334</v>
      </c>
      <c r="R1750" s="145">
        <v>892699</v>
      </c>
      <c r="S1750" s="145">
        <v>404575</v>
      </c>
      <c r="T1750" s="145">
        <v>229</v>
      </c>
      <c r="U1750" s="145">
        <v>288</v>
      </c>
      <c r="V1750" s="145">
        <v>346</v>
      </c>
      <c r="W1750" s="145">
        <v>189</v>
      </c>
      <c r="X1750" s="145">
        <v>347</v>
      </c>
      <c r="Y1750" s="145">
        <v>497</v>
      </c>
      <c r="Z1750" s="145">
        <v>632</v>
      </c>
      <c r="AA1750" s="136">
        <f>ROUND((T1750+X1750)-MAX(0.3*(T1750-149-469),0),0)</f>
        <v>576</v>
      </c>
      <c r="AB1750" s="136">
        <f>ROUND((U1750+Y1750)-MAX(0.3*(U1750-149-469),0),0)</f>
        <v>785</v>
      </c>
      <c r="AC1750" s="136">
        <f>ROUND((V1750+Z1750)-MAX(0.3*(V1750-160-469),0),0)</f>
        <v>978</v>
      </c>
      <c r="AD1750" s="203">
        <v>7659.25</v>
      </c>
      <c r="AE1750" s="8">
        <v>721</v>
      </c>
      <c r="AF1750" s="8"/>
      <c r="AG1750" s="8"/>
      <c r="AH1750" s="8"/>
      <c r="AI1750" s="8">
        <v>948</v>
      </c>
      <c r="AJ1750" s="197">
        <v>14.6</v>
      </c>
      <c r="AK1750" s="8">
        <v>0</v>
      </c>
      <c r="AL1750" s="8">
        <v>31</v>
      </c>
      <c r="AM1750" s="8">
        <v>69</v>
      </c>
      <c r="AN1750" s="6">
        <f>ROUND((AL1750)/(AL1750+AM1750),2)</f>
        <v>0.31</v>
      </c>
      <c r="AO1750" s="8">
        <v>13</v>
      </c>
      <c r="AP1750" s="8">
        <v>37</v>
      </c>
      <c r="AQ1750" s="6">
        <f>ROUND((AO1750/(AO1750+AP1750)),2)</f>
        <v>0.26</v>
      </c>
      <c r="AR1750" s="168">
        <v>7.6499999999999999E-2</v>
      </c>
      <c r="AS1750" s="168">
        <v>0.34</v>
      </c>
      <c r="AT1750" s="168">
        <v>0.4</v>
      </c>
      <c r="AU1750" s="149">
        <v>0.45</v>
      </c>
      <c r="AV1750" s="8">
        <v>496</v>
      </c>
      <c r="AW1750" s="8">
        <v>3305</v>
      </c>
      <c r="AX1750" s="8">
        <v>5460</v>
      </c>
      <c r="AY1750" s="136">
        <v>6143</v>
      </c>
      <c r="AZ1750" s="149">
        <v>7.6499999999999999E-2</v>
      </c>
      <c r="BA1750" s="149">
        <v>0.1598</v>
      </c>
      <c r="BB1750" s="149">
        <v>0.21060000000000001</v>
      </c>
      <c r="BC1750" s="149">
        <v>0.21060000000000001</v>
      </c>
      <c r="BD1750" s="138">
        <v>0.09</v>
      </c>
      <c r="BE1750" s="138"/>
      <c r="BF1750" s="138"/>
      <c r="BG1750" s="8">
        <v>1</v>
      </c>
      <c r="BH1750" s="6">
        <v>7.25</v>
      </c>
      <c r="BI1750" s="6">
        <v>7.25</v>
      </c>
      <c r="BJ1750" s="8">
        <v>127944</v>
      </c>
      <c r="BK1750" s="8">
        <v>5443</v>
      </c>
      <c r="BL1750" s="8">
        <v>892</v>
      </c>
      <c r="BM1750" s="8">
        <v>121609</v>
      </c>
      <c r="BN1750" s="236">
        <v>1096804</v>
      </c>
      <c r="BO1750" s="8">
        <v>155323</v>
      </c>
      <c r="BP1750" s="8">
        <v>391323.30709999998</v>
      </c>
      <c r="BQ1750" s="8">
        <v>69261.928199999995</v>
      </c>
      <c r="BR1750" s="8">
        <v>774692.79639999999</v>
      </c>
      <c r="BS1750" s="8">
        <v>196100.65419999999</v>
      </c>
      <c r="BT1750" s="8">
        <v>21477.771799999999</v>
      </c>
      <c r="BU1750" s="8">
        <v>260520.67600000001</v>
      </c>
    </row>
    <row r="1751" spans="1:73">
      <c r="A1751" s="4" t="s">
        <v>86</v>
      </c>
      <c r="B1751" s="137">
        <v>16</v>
      </c>
      <c r="C1751" s="137">
        <v>2014</v>
      </c>
      <c r="D1751" s="192">
        <v>3109481</v>
      </c>
      <c r="E1751" s="141">
        <v>1631047</v>
      </c>
      <c r="F1751" s="141">
        <v>72944</v>
      </c>
      <c r="G1751" s="191">
        <v>4.3</v>
      </c>
      <c r="H1751" s="212">
        <v>18.628779999999999</v>
      </c>
      <c r="I1751" s="212">
        <v>9.9972469999999998</v>
      </c>
      <c r="J1751" s="212">
        <v>3.860789</v>
      </c>
      <c r="K1751" s="145">
        <v>170613</v>
      </c>
      <c r="L1751" s="8">
        <v>14</v>
      </c>
      <c r="M1751" s="197">
        <v>1.9</v>
      </c>
      <c r="N1751" s="140">
        <v>138125908</v>
      </c>
      <c r="O1751" s="24">
        <v>19097</v>
      </c>
      <c r="P1751" s="145">
        <v>39027.583333333336</v>
      </c>
      <c r="Q1751" s="145">
        <v>15529.083333333334</v>
      </c>
      <c r="R1751" s="145">
        <v>408070</v>
      </c>
      <c r="S1751" s="145">
        <v>193372</v>
      </c>
      <c r="T1751" s="145">
        <v>361</v>
      </c>
      <c r="U1751" s="145">
        <v>426</v>
      </c>
      <c r="V1751" s="145">
        <v>495</v>
      </c>
      <c r="W1751" s="145">
        <v>189</v>
      </c>
      <c r="X1751" s="145">
        <v>347</v>
      </c>
      <c r="Y1751" s="145">
        <v>497</v>
      </c>
      <c r="Z1751" s="145">
        <v>632</v>
      </c>
      <c r="AA1751" s="136">
        <f>ROUND((T1751+X1751)-MAX(0.3*(T1751-149-469),0),0)</f>
        <v>708</v>
      </c>
      <c r="AB1751" s="136">
        <f>ROUND((U1751+Y1751)-MAX(0.3*(U1751-149-469),0),0)</f>
        <v>923</v>
      </c>
      <c r="AC1751" s="136">
        <f>ROUND((V1751+Z1751)-MAX(0.3*(V1751-160-469),0),0)</f>
        <v>1127</v>
      </c>
      <c r="AD1751" s="203">
        <v>5363.333333333333</v>
      </c>
      <c r="AE1751" s="8">
        <v>721</v>
      </c>
      <c r="AF1751" s="8"/>
      <c r="AG1751" s="8"/>
      <c r="AH1751" s="8"/>
      <c r="AI1751" s="8">
        <v>317</v>
      </c>
      <c r="AJ1751" s="197">
        <v>10.3</v>
      </c>
      <c r="AK1751" s="8">
        <v>0</v>
      </c>
      <c r="AL1751" s="8">
        <v>47</v>
      </c>
      <c r="AM1751" s="8">
        <v>53</v>
      </c>
      <c r="AN1751" s="6">
        <f>ROUND((AL1751)/(AL1751+AM1751),2)</f>
        <v>0.47</v>
      </c>
      <c r="AO1751" s="8">
        <v>26</v>
      </c>
      <c r="AP1751" s="8">
        <v>24</v>
      </c>
      <c r="AQ1751" s="6">
        <f>ROUND((AO1751/(AO1751+AP1751)),2)</f>
        <v>0.52</v>
      </c>
      <c r="AR1751" s="168">
        <v>7.6499999999999999E-2</v>
      </c>
      <c r="AS1751" s="168">
        <v>0.34</v>
      </c>
      <c r="AT1751" s="168">
        <v>0.4</v>
      </c>
      <c r="AU1751" s="149">
        <v>0.45</v>
      </c>
      <c r="AV1751" s="8">
        <v>496</v>
      </c>
      <c r="AW1751" s="8">
        <v>3305</v>
      </c>
      <c r="AX1751" s="8">
        <v>5460</v>
      </c>
      <c r="AY1751" s="136">
        <v>6143</v>
      </c>
      <c r="AZ1751" s="149">
        <v>7.6499999999999999E-2</v>
      </c>
      <c r="BA1751" s="149">
        <v>0.1598</v>
      </c>
      <c r="BB1751" s="149">
        <v>0.21060000000000001</v>
      </c>
      <c r="BC1751" s="149">
        <v>0.21060000000000001</v>
      </c>
      <c r="BD1751" s="138">
        <v>0.14000000000000001</v>
      </c>
      <c r="BE1751" s="138"/>
      <c r="BF1751" s="138"/>
      <c r="BG1751" s="8">
        <v>1</v>
      </c>
      <c r="BH1751" s="6">
        <v>7.25</v>
      </c>
      <c r="BI1751" s="6">
        <v>7.25</v>
      </c>
      <c r="BJ1751" s="8">
        <v>51223</v>
      </c>
      <c r="BK1751" s="8">
        <v>3153</v>
      </c>
      <c r="BL1751" s="8">
        <v>684</v>
      </c>
      <c r="BM1751" s="8">
        <v>47386</v>
      </c>
      <c r="BN1751" s="236">
        <v>549935</v>
      </c>
      <c r="BO1751" s="8">
        <v>63767</v>
      </c>
      <c r="BP1751" s="8">
        <v>152588.80900000001</v>
      </c>
      <c r="BQ1751" s="8">
        <v>28571.266899999999</v>
      </c>
      <c r="BR1751" s="8">
        <v>383593.67129999999</v>
      </c>
      <c r="BS1751" s="8">
        <v>65461.613599999997</v>
      </c>
      <c r="BT1751" s="8">
        <v>7342.0272999999997</v>
      </c>
      <c r="BU1751" s="8">
        <v>93853.170299999998</v>
      </c>
    </row>
    <row r="1752" spans="1:73">
      <c r="A1752" s="4" t="s">
        <v>87</v>
      </c>
      <c r="B1752" s="137">
        <v>17</v>
      </c>
      <c r="C1752" s="137">
        <v>2014</v>
      </c>
      <c r="D1752" s="192">
        <v>2902507</v>
      </c>
      <c r="E1752" s="141">
        <v>1426194</v>
      </c>
      <c r="F1752" s="141">
        <v>67792</v>
      </c>
      <c r="G1752" s="191">
        <v>4.5</v>
      </c>
      <c r="H1752" s="212">
        <v>30.09224</v>
      </c>
      <c r="I1752" s="212">
        <v>17.707709999999999</v>
      </c>
      <c r="J1752" s="212">
        <v>6.9124100000000004</v>
      </c>
      <c r="K1752" s="145">
        <v>147075</v>
      </c>
      <c r="L1752" s="8">
        <v>27</v>
      </c>
      <c r="M1752" s="197">
        <v>3.7</v>
      </c>
      <c r="N1752" s="140">
        <v>134654953</v>
      </c>
      <c r="O1752" s="24">
        <v>21806</v>
      </c>
      <c r="P1752" s="145">
        <v>16990.25</v>
      </c>
      <c r="Q1752" s="145">
        <v>7086.75</v>
      </c>
      <c r="R1752" s="145">
        <v>293456</v>
      </c>
      <c r="S1752" s="145">
        <v>132825</v>
      </c>
      <c r="T1752" s="145">
        <v>352</v>
      </c>
      <c r="U1752" s="145">
        <v>429</v>
      </c>
      <c r="V1752" s="145">
        <v>497</v>
      </c>
      <c r="W1752" s="145">
        <v>189</v>
      </c>
      <c r="X1752" s="145">
        <v>347</v>
      </c>
      <c r="Y1752" s="145">
        <v>497</v>
      </c>
      <c r="Z1752" s="145">
        <v>632</v>
      </c>
      <c r="AA1752" s="136">
        <f>ROUND((T1752+X1752)-MAX(0.3*(T1752-149-469),0),0)</f>
        <v>699</v>
      </c>
      <c r="AB1752" s="136">
        <f>ROUND((U1752+Y1752)-MAX(0.3*(U1752-149-469),0),0)</f>
        <v>926</v>
      </c>
      <c r="AC1752" s="136">
        <f>ROUND((V1752+Z1752)-MAX(0.3*(V1752-160-469),0),0)</f>
        <v>1129</v>
      </c>
      <c r="AD1752" s="203">
        <v>3135.0833333333335</v>
      </c>
      <c r="AE1752" s="8">
        <v>721</v>
      </c>
      <c r="AF1752" s="8"/>
      <c r="AG1752" s="8"/>
      <c r="AH1752" s="8"/>
      <c r="AI1752" s="8">
        <v>345</v>
      </c>
      <c r="AJ1752" s="197">
        <v>12.1</v>
      </c>
      <c r="AK1752" s="8">
        <v>0</v>
      </c>
      <c r="AL1752" s="8">
        <v>33</v>
      </c>
      <c r="AM1752" s="8">
        <v>92</v>
      </c>
      <c r="AN1752" s="6">
        <f>ROUND((AL1752)/(AL1752+AM1752),2)</f>
        <v>0.26</v>
      </c>
      <c r="AO1752" s="8">
        <v>8</v>
      </c>
      <c r="AP1752" s="8">
        <v>32</v>
      </c>
      <c r="AQ1752" s="6">
        <f>ROUND((AO1752/(AO1752+AP1752)),2)</f>
        <v>0.2</v>
      </c>
      <c r="AR1752" s="168">
        <v>7.6499999999999999E-2</v>
      </c>
      <c r="AS1752" s="168">
        <v>0.34</v>
      </c>
      <c r="AT1752" s="168">
        <v>0.4</v>
      </c>
      <c r="AU1752" s="149">
        <v>0.45</v>
      </c>
      <c r="AV1752" s="8">
        <v>496</v>
      </c>
      <c r="AW1752" s="8">
        <v>3305</v>
      </c>
      <c r="AX1752" s="8">
        <v>5460</v>
      </c>
      <c r="AY1752" s="136">
        <v>6143</v>
      </c>
      <c r="AZ1752" s="149">
        <v>7.6499999999999999E-2</v>
      </c>
      <c r="BA1752" s="149">
        <v>0.1598</v>
      </c>
      <c r="BB1752" s="149">
        <v>0.21060000000000001</v>
      </c>
      <c r="BC1752" s="149">
        <v>0.21060000000000001</v>
      </c>
      <c r="BD1752" s="138">
        <v>0.17</v>
      </c>
      <c r="BE1752" s="138"/>
      <c r="BF1752" s="138"/>
      <c r="BG1752" s="8">
        <v>1</v>
      </c>
      <c r="BH1752" s="6">
        <v>7.25</v>
      </c>
      <c r="BI1752" s="6">
        <v>7.25</v>
      </c>
      <c r="BJ1752" s="8">
        <v>48870</v>
      </c>
      <c r="BK1752" s="8">
        <v>2947</v>
      </c>
      <c r="BL1752" s="8">
        <v>332</v>
      </c>
      <c r="BM1752" s="8">
        <v>45591</v>
      </c>
      <c r="BN1752" s="236">
        <v>369707</v>
      </c>
      <c r="BO1752" s="8">
        <v>65699</v>
      </c>
      <c r="BP1752" s="8">
        <v>168473.0245</v>
      </c>
      <c r="BQ1752" s="8">
        <v>36036.695099999997</v>
      </c>
      <c r="BR1752" s="8">
        <v>346298.33390000003</v>
      </c>
      <c r="BS1752" s="8">
        <v>84987.431100000002</v>
      </c>
      <c r="BT1752" s="8">
        <v>11857.1232</v>
      </c>
      <c r="BU1752" s="8">
        <v>113861.92019999999</v>
      </c>
    </row>
    <row r="1753" spans="1:73">
      <c r="A1753" s="4" t="s">
        <v>88</v>
      </c>
      <c r="B1753" s="137">
        <v>18</v>
      </c>
      <c r="C1753" s="137">
        <v>2014</v>
      </c>
      <c r="D1753" s="192">
        <v>4412617</v>
      </c>
      <c r="E1753" s="141">
        <v>1877812</v>
      </c>
      <c r="F1753" s="141">
        <v>129372</v>
      </c>
      <c r="G1753" s="191">
        <v>6.4</v>
      </c>
      <c r="H1753" s="212">
        <v>29.83813</v>
      </c>
      <c r="I1753" s="212">
        <v>19.189029999999999</v>
      </c>
      <c r="J1753" s="212">
        <v>8.0084750000000007</v>
      </c>
      <c r="K1753" s="145">
        <v>188602</v>
      </c>
      <c r="L1753" s="8">
        <v>29</v>
      </c>
      <c r="M1753" s="197">
        <v>2.8</v>
      </c>
      <c r="N1753" s="140">
        <v>163526197</v>
      </c>
      <c r="O1753" s="24">
        <v>230837</v>
      </c>
      <c r="P1753" s="145">
        <v>57766.416666666664</v>
      </c>
      <c r="Q1753" s="145">
        <v>28586.583333333332</v>
      </c>
      <c r="R1753" s="145">
        <v>828076</v>
      </c>
      <c r="S1753" s="145">
        <v>399207</v>
      </c>
      <c r="T1753" s="145">
        <v>225</v>
      </c>
      <c r="U1753" s="145">
        <v>262</v>
      </c>
      <c r="V1753" s="145">
        <v>325</v>
      </c>
      <c r="W1753" s="145">
        <v>189</v>
      </c>
      <c r="X1753" s="145">
        <v>347</v>
      </c>
      <c r="Y1753" s="145">
        <v>497</v>
      </c>
      <c r="Z1753" s="145">
        <v>632</v>
      </c>
      <c r="AA1753" s="136">
        <f>ROUND((T1753+X1753)-MAX(0.3*(T1753-149-469),0),0)</f>
        <v>572</v>
      </c>
      <c r="AB1753" s="136">
        <f>ROUND((U1753+Y1753)-MAX(0.3*(U1753-149-469),0),0)</f>
        <v>759</v>
      </c>
      <c r="AC1753" s="136">
        <f>ROUND((V1753+Z1753)-MAX(0.3*(V1753-160-469),0),0)</f>
        <v>957</v>
      </c>
      <c r="AD1753" s="203">
        <v>17901.666666666668</v>
      </c>
      <c r="AE1753" s="8">
        <v>721</v>
      </c>
      <c r="AF1753" s="8"/>
      <c r="AG1753" s="8"/>
      <c r="AH1753" s="8"/>
      <c r="AI1753" s="8">
        <v>861</v>
      </c>
      <c r="AJ1753" s="197">
        <v>20</v>
      </c>
      <c r="AK1753" s="8">
        <v>1</v>
      </c>
      <c r="AL1753" s="8">
        <v>54</v>
      </c>
      <c r="AM1753" s="8">
        <v>46</v>
      </c>
      <c r="AN1753" s="6">
        <f>ROUND((AL1753)/(AL1753+AM1753),2)</f>
        <v>0.54</v>
      </c>
      <c r="AO1753" s="8">
        <v>14</v>
      </c>
      <c r="AP1753" s="8">
        <v>23</v>
      </c>
      <c r="AQ1753" s="6">
        <f>ROUND((AO1753/(AO1753+AP1753)),2)</f>
        <v>0.38</v>
      </c>
      <c r="AR1753" s="168">
        <v>7.6499999999999999E-2</v>
      </c>
      <c r="AS1753" s="168">
        <v>0.34</v>
      </c>
      <c r="AT1753" s="168">
        <v>0.4</v>
      </c>
      <c r="AU1753" s="149">
        <v>0.45</v>
      </c>
      <c r="AV1753" s="8">
        <v>496</v>
      </c>
      <c r="AW1753" s="8">
        <v>3305</v>
      </c>
      <c r="AX1753" s="8">
        <v>5460</v>
      </c>
      <c r="AY1753" s="136">
        <v>6143</v>
      </c>
      <c r="AZ1753" s="149">
        <v>7.6499999999999999E-2</v>
      </c>
      <c r="BA1753" s="149">
        <v>0.1598</v>
      </c>
      <c r="BB1753" s="149">
        <v>0.21060000000000001</v>
      </c>
      <c r="BC1753" s="149">
        <v>0.21060000000000001</v>
      </c>
      <c r="BD1753" s="138">
        <v>0</v>
      </c>
      <c r="BE1753" s="138"/>
      <c r="BF1753" s="138"/>
      <c r="BG1753" s="8">
        <v>0</v>
      </c>
      <c r="BH1753" s="6">
        <v>7.25</v>
      </c>
      <c r="BI1753" s="6">
        <v>7.25</v>
      </c>
      <c r="BJ1753" s="8">
        <v>188535</v>
      </c>
      <c r="BK1753" s="8">
        <v>9616</v>
      </c>
      <c r="BL1753" s="8">
        <v>1159</v>
      </c>
      <c r="BM1753" s="8">
        <v>177760</v>
      </c>
      <c r="BN1753" s="236">
        <v>1108768</v>
      </c>
      <c r="BO1753" s="8">
        <v>121682</v>
      </c>
      <c r="BP1753" s="8">
        <v>352554.52730000002</v>
      </c>
      <c r="BQ1753" s="8">
        <v>29325.250599999999</v>
      </c>
      <c r="BR1753" s="8">
        <v>529400.57530000003</v>
      </c>
      <c r="BS1753" s="8">
        <v>226876.18919999999</v>
      </c>
      <c r="BT1753" s="8">
        <v>12672.900100000001</v>
      </c>
      <c r="BU1753" s="8">
        <v>278707.41940000001</v>
      </c>
    </row>
    <row r="1754" spans="1:73">
      <c r="A1754" s="4" t="s">
        <v>89</v>
      </c>
      <c r="B1754" s="137">
        <v>19</v>
      </c>
      <c r="C1754" s="137">
        <v>2014</v>
      </c>
      <c r="D1754" s="192">
        <v>4648990</v>
      </c>
      <c r="E1754" s="141">
        <v>2015124</v>
      </c>
      <c r="F1754" s="141">
        <v>137081</v>
      </c>
      <c r="G1754" s="191">
        <v>6.4</v>
      </c>
      <c r="H1754" s="212">
        <v>32.151510000000002</v>
      </c>
      <c r="I1754" s="212">
        <v>22.779530000000001</v>
      </c>
      <c r="J1754" s="212">
        <v>8.7045759999999994</v>
      </c>
      <c r="K1754" s="145">
        <v>251397</v>
      </c>
      <c r="L1754" s="8">
        <v>35</v>
      </c>
      <c r="M1754" s="197">
        <v>3.1</v>
      </c>
      <c r="N1754" s="140">
        <v>194377951</v>
      </c>
      <c r="O1754" s="24">
        <v>133463</v>
      </c>
      <c r="P1754" s="145">
        <v>12888.666666666666</v>
      </c>
      <c r="Q1754" s="145">
        <v>5769.916666666667</v>
      </c>
      <c r="R1754" s="145">
        <v>877340</v>
      </c>
      <c r="S1754" s="145">
        <v>396428</v>
      </c>
      <c r="T1754" s="145">
        <v>188</v>
      </c>
      <c r="U1754" s="145">
        <v>240</v>
      </c>
      <c r="V1754" s="145">
        <v>284</v>
      </c>
      <c r="W1754" s="145">
        <v>189</v>
      </c>
      <c r="X1754" s="145">
        <v>347</v>
      </c>
      <c r="Y1754" s="145">
        <v>497</v>
      </c>
      <c r="Z1754" s="145">
        <v>632</v>
      </c>
      <c r="AA1754" s="136">
        <f>ROUND((T1754+X1754)-MAX(0.3*(T1754-149-469),0),0)</f>
        <v>535</v>
      </c>
      <c r="AB1754" s="136">
        <f>ROUND((U1754+Y1754)-MAX(0.3*(U1754-149-469),0),0)</f>
        <v>737</v>
      </c>
      <c r="AC1754" s="136">
        <f>ROUND((V1754+Z1754)-MAX(0.3*(V1754-160-469),0),0)</f>
        <v>916</v>
      </c>
      <c r="AD1754" s="203">
        <v>4233.666666666667</v>
      </c>
      <c r="AE1754" s="8">
        <v>721</v>
      </c>
      <c r="AF1754" s="8"/>
      <c r="AG1754" s="8"/>
      <c r="AH1754" s="8"/>
      <c r="AI1754" s="8">
        <v>1049</v>
      </c>
      <c r="AJ1754" s="197">
        <v>23.1</v>
      </c>
      <c r="AK1754" s="8">
        <v>0</v>
      </c>
      <c r="AL1754" s="8">
        <v>44</v>
      </c>
      <c r="AM1754" s="8">
        <v>59</v>
      </c>
      <c r="AN1754" s="6">
        <f>ROUND((AL1754)/(AL1754+AM1754),2)</f>
        <v>0.43</v>
      </c>
      <c r="AO1754" s="8">
        <v>13</v>
      </c>
      <c r="AP1754" s="8">
        <v>26</v>
      </c>
      <c r="AQ1754" s="6">
        <f>ROUND((AO1754/(AO1754+AP1754)),2)</f>
        <v>0.33</v>
      </c>
      <c r="AR1754" s="168">
        <v>7.6499999999999999E-2</v>
      </c>
      <c r="AS1754" s="168">
        <v>0.34</v>
      </c>
      <c r="AT1754" s="168">
        <v>0.4</v>
      </c>
      <c r="AU1754" s="149">
        <v>0.45</v>
      </c>
      <c r="AV1754" s="8">
        <v>496</v>
      </c>
      <c r="AW1754" s="8">
        <v>3305</v>
      </c>
      <c r="AX1754" s="8">
        <v>5460</v>
      </c>
      <c r="AY1754" s="136">
        <v>6143</v>
      </c>
      <c r="AZ1754" s="149">
        <v>7.6499999999999999E-2</v>
      </c>
      <c r="BA1754" s="149">
        <v>0.1598</v>
      </c>
      <c r="BB1754" s="149">
        <v>0.21060000000000001</v>
      </c>
      <c r="BC1754" s="149">
        <v>0.21060000000000001</v>
      </c>
      <c r="BD1754" s="138">
        <v>3.5000000000000003E-2</v>
      </c>
      <c r="BE1754" s="138"/>
      <c r="BF1754" s="138"/>
      <c r="BG1754" s="8">
        <v>1</v>
      </c>
      <c r="BH1754" s="6">
        <v>7.25</v>
      </c>
      <c r="BI1754" s="6">
        <v>7.25</v>
      </c>
      <c r="BJ1754" s="8">
        <v>181261</v>
      </c>
      <c r="BK1754" s="8">
        <v>12375</v>
      </c>
      <c r="BL1754" s="8">
        <v>1319</v>
      </c>
      <c r="BM1754" s="8">
        <v>167567</v>
      </c>
      <c r="BN1754" s="236">
        <v>1264882</v>
      </c>
      <c r="BO1754" s="8">
        <v>130399</v>
      </c>
      <c r="BP1754" s="8">
        <v>374880.87819999998</v>
      </c>
      <c r="BQ1754" s="8">
        <v>36381.097500000003</v>
      </c>
      <c r="BR1754" s="8">
        <v>554244.03689999995</v>
      </c>
      <c r="BS1754" s="8">
        <v>217809.12650000001</v>
      </c>
      <c r="BT1754" s="8">
        <v>14800.803</v>
      </c>
      <c r="BU1754" s="8">
        <v>264460.74550000002</v>
      </c>
    </row>
    <row r="1755" spans="1:73">
      <c r="A1755" s="4" t="s">
        <v>90</v>
      </c>
      <c r="B1755" s="137">
        <v>20</v>
      </c>
      <c r="C1755" s="137">
        <v>2014</v>
      </c>
      <c r="D1755" s="192">
        <v>1330256</v>
      </c>
      <c r="E1755" s="141">
        <v>657352</v>
      </c>
      <c r="F1755" s="141">
        <v>39241</v>
      </c>
      <c r="G1755" s="191">
        <v>5.6</v>
      </c>
      <c r="H1755" s="212">
        <v>27.320540000000001</v>
      </c>
      <c r="I1755" s="212">
        <v>17.97533</v>
      </c>
      <c r="J1755" s="212">
        <v>7.0183479999999996</v>
      </c>
      <c r="K1755" s="145">
        <v>55838</v>
      </c>
      <c r="L1755" s="8">
        <v>8</v>
      </c>
      <c r="M1755" s="197">
        <v>3</v>
      </c>
      <c r="N1755" s="140">
        <v>54860192</v>
      </c>
      <c r="O1755" s="24">
        <v>26708</v>
      </c>
      <c r="P1755" s="145">
        <v>53207.916666666664</v>
      </c>
      <c r="Q1755" s="145">
        <v>25608.166666666668</v>
      </c>
      <c r="R1755" s="145">
        <v>230536</v>
      </c>
      <c r="S1755" s="145">
        <v>122690</v>
      </c>
      <c r="T1755" s="145">
        <v>363</v>
      </c>
      <c r="U1755" s="145">
        <v>485</v>
      </c>
      <c r="V1755" s="145">
        <v>611</v>
      </c>
      <c r="W1755" s="145">
        <v>189</v>
      </c>
      <c r="X1755" s="145">
        <v>347</v>
      </c>
      <c r="Y1755" s="145">
        <v>497</v>
      </c>
      <c r="Z1755" s="145">
        <v>632</v>
      </c>
      <c r="AA1755" s="136">
        <f>ROUND((T1755+X1755)-MAX(0.3*(T1755-149-469),0),0)</f>
        <v>710</v>
      </c>
      <c r="AB1755" s="136">
        <f>ROUND((U1755+Y1755)-MAX(0.3*(U1755-149-469),0),0)</f>
        <v>982</v>
      </c>
      <c r="AC1755" s="136">
        <f>ROUND((V1755+Z1755)-MAX(0.3*(V1755-160-469),0),0)</f>
        <v>1243</v>
      </c>
      <c r="AD1755" s="203">
        <v>2417.9166666666665</v>
      </c>
      <c r="AE1755" s="8">
        <v>721</v>
      </c>
      <c r="AF1755" s="8"/>
      <c r="AG1755" s="8"/>
      <c r="AH1755" s="8"/>
      <c r="AI1755" s="8">
        <v>190</v>
      </c>
      <c r="AJ1755" s="197">
        <v>14.6</v>
      </c>
      <c r="AK1755" s="8">
        <v>0</v>
      </c>
      <c r="AL1755" s="8">
        <v>89</v>
      </c>
      <c r="AM1755" s="8">
        <v>58</v>
      </c>
      <c r="AN1755" s="6">
        <f>ROUND((AL1755)/(AL1755+AM1755),2)</f>
        <v>0.61</v>
      </c>
      <c r="AO1755" s="8">
        <v>19</v>
      </c>
      <c r="AP1755" s="8">
        <v>15</v>
      </c>
      <c r="AQ1755" s="6">
        <f>ROUND((AO1755/(AO1755+AP1755)),2)</f>
        <v>0.56000000000000005</v>
      </c>
      <c r="AR1755" s="168">
        <v>7.6499999999999999E-2</v>
      </c>
      <c r="AS1755" s="168">
        <v>0.34</v>
      </c>
      <c r="AT1755" s="168">
        <v>0.4</v>
      </c>
      <c r="AU1755" s="149">
        <v>0.45</v>
      </c>
      <c r="AV1755" s="8">
        <v>496</v>
      </c>
      <c r="AW1755" s="8">
        <v>3305</v>
      </c>
      <c r="AX1755" s="8">
        <v>5460</v>
      </c>
      <c r="AY1755" s="136">
        <v>6143</v>
      </c>
      <c r="AZ1755" s="149">
        <v>7.6499999999999999E-2</v>
      </c>
      <c r="BA1755" s="149">
        <v>0.1598</v>
      </c>
      <c r="BB1755" s="149">
        <v>0.21060000000000001</v>
      </c>
      <c r="BC1755" s="149">
        <v>0.21060000000000001</v>
      </c>
      <c r="BD1755" s="138">
        <v>0.05</v>
      </c>
      <c r="BE1755" s="138"/>
      <c r="BF1755" s="138"/>
      <c r="BG1755" s="8">
        <v>0</v>
      </c>
      <c r="BH1755" s="6">
        <v>7.25</v>
      </c>
      <c r="BI1755" s="6">
        <v>7.5</v>
      </c>
      <c r="BJ1755" s="8">
        <v>37628</v>
      </c>
      <c r="BK1755" s="8">
        <v>1795</v>
      </c>
      <c r="BL1755" s="8">
        <v>231</v>
      </c>
      <c r="BM1755" s="8">
        <v>35602</v>
      </c>
      <c r="BN1755" s="236">
        <v>294435</v>
      </c>
      <c r="BO1755" s="8">
        <v>22947</v>
      </c>
      <c r="BP1755" s="8">
        <v>54004.953800000003</v>
      </c>
      <c r="BQ1755" s="8">
        <v>8200.4084000000003</v>
      </c>
      <c r="BR1755" s="8">
        <v>99023.133199999997</v>
      </c>
      <c r="BS1755" s="8">
        <v>31157.713199999998</v>
      </c>
      <c r="BT1755" s="8">
        <v>4240.3338999999996</v>
      </c>
      <c r="BU1755" s="8">
        <v>46814.695</v>
      </c>
    </row>
    <row r="1756" spans="1:73">
      <c r="A1756" s="4" t="s">
        <v>91</v>
      </c>
      <c r="B1756" s="137">
        <v>21</v>
      </c>
      <c r="C1756" s="137">
        <v>2014</v>
      </c>
      <c r="D1756" s="192">
        <v>5975346</v>
      </c>
      <c r="E1756" s="141">
        <v>2943560</v>
      </c>
      <c r="F1756" s="141">
        <v>181765</v>
      </c>
      <c r="G1756" s="191">
        <v>5.8</v>
      </c>
      <c r="H1756" s="212">
        <v>20.3491</v>
      </c>
      <c r="I1756" s="212">
        <v>12.324809999999999</v>
      </c>
      <c r="J1756" s="212">
        <v>6.4519320000000002</v>
      </c>
      <c r="K1756" s="145">
        <v>348631</v>
      </c>
      <c r="L1756" s="8">
        <v>24</v>
      </c>
      <c r="M1756" s="197">
        <v>1.7</v>
      </c>
      <c r="N1756" s="140">
        <v>322884651</v>
      </c>
      <c r="O1756" s="24">
        <v>356647</v>
      </c>
      <c r="P1756" s="145">
        <v>50146.333333333336</v>
      </c>
      <c r="Q1756" s="145">
        <v>20770.25</v>
      </c>
      <c r="R1756" s="145">
        <v>787597</v>
      </c>
      <c r="S1756" s="145">
        <v>403781</v>
      </c>
      <c r="T1756" s="145">
        <v>493</v>
      </c>
      <c r="U1756" s="145">
        <v>624</v>
      </c>
      <c r="V1756" s="145">
        <v>755</v>
      </c>
      <c r="W1756" s="145">
        <v>189</v>
      </c>
      <c r="X1756" s="145">
        <v>347</v>
      </c>
      <c r="Y1756" s="145">
        <v>497</v>
      </c>
      <c r="Z1756" s="145">
        <v>632</v>
      </c>
      <c r="AA1756" s="136">
        <f>ROUND((T1756+X1756)-MAX(0.3*(T1756-149-469),0),0)</f>
        <v>840</v>
      </c>
      <c r="AB1756" s="136">
        <f>ROUND((U1756+Y1756)-MAX(0.3*(U1756-149-469),0),0)</f>
        <v>1119</v>
      </c>
      <c r="AC1756" s="136">
        <f>ROUND((V1756+Z1756)-MAX(0.3*(V1756-160-469),0),0)</f>
        <v>1349</v>
      </c>
      <c r="AD1756" s="203">
        <v>7491.5</v>
      </c>
      <c r="AE1756" s="8">
        <v>721</v>
      </c>
      <c r="AF1756" s="8"/>
      <c r="AG1756" s="8"/>
      <c r="AH1756" s="8"/>
      <c r="AI1756" s="8">
        <v>584</v>
      </c>
      <c r="AJ1756" s="197">
        <v>9.8000000000000007</v>
      </c>
      <c r="AK1756" s="8">
        <v>1</v>
      </c>
      <c r="AL1756" s="8">
        <v>98</v>
      </c>
      <c r="AM1756" s="8">
        <v>43</v>
      </c>
      <c r="AN1756" s="6">
        <f>ROUND((AL1756)/(AL1756+AM1756),2)</f>
        <v>0.7</v>
      </c>
      <c r="AO1756" s="8">
        <v>35</v>
      </c>
      <c r="AP1756" s="8">
        <v>12</v>
      </c>
      <c r="AQ1756" s="6">
        <f>ROUND((AO1756/(AO1756+AP1756)),2)</f>
        <v>0.74</v>
      </c>
      <c r="AR1756" s="168">
        <v>7.6499999999999999E-2</v>
      </c>
      <c r="AS1756" s="168">
        <v>0.34</v>
      </c>
      <c r="AT1756" s="168">
        <v>0.4</v>
      </c>
      <c r="AU1756" s="149">
        <v>0.45</v>
      </c>
      <c r="AV1756" s="8">
        <v>496</v>
      </c>
      <c r="AW1756" s="8">
        <v>3305</v>
      </c>
      <c r="AX1756" s="8">
        <v>5460</v>
      </c>
      <c r="AY1756" s="136">
        <v>6143</v>
      </c>
      <c r="AZ1756" s="149">
        <v>7.6499999999999999E-2</v>
      </c>
      <c r="BA1756" s="149">
        <v>0.1598</v>
      </c>
      <c r="BB1756" s="149">
        <v>0.21060000000000001</v>
      </c>
      <c r="BC1756" s="149">
        <v>0.21060000000000001</v>
      </c>
      <c r="BD1756" s="138">
        <v>0.25</v>
      </c>
      <c r="BE1756" s="138"/>
      <c r="BF1756" s="138"/>
      <c r="BG1756" s="8">
        <v>1</v>
      </c>
      <c r="BH1756" s="6">
        <v>7.25</v>
      </c>
      <c r="BI1756" s="6">
        <v>7.25</v>
      </c>
      <c r="BJ1756" s="8">
        <v>118153</v>
      </c>
      <c r="BK1756" s="8">
        <v>15006</v>
      </c>
      <c r="BL1756" s="8">
        <v>654</v>
      </c>
      <c r="BM1756" s="8">
        <v>102493</v>
      </c>
      <c r="BN1756" s="236">
        <v>1160217</v>
      </c>
      <c r="BO1756" s="8">
        <v>140467</v>
      </c>
      <c r="BP1756" s="8">
        <v>263140.25140000001</v>
      </c>
      <c r="BQ1756" s="8">
        <v>35752.764199999998</v>
      </c>
      <c r="BR1756" s="8">
        <v>423552.91859999998</v>
      </c>
      <c r="BS1756" s="8">
        <v>161526.0025</v>
      </c>
      <c r="BT1756" s="8">
        <v>18940.050500000001</v>
      </c>
      <c r="BU1756" s="8">
        <v>235995.0857</v>
      </c>
    </row>
    <row r="1757" spans="1:73">
      <c r="A1757" s="4" t="s">
        <v>92</v>
      </c>
      <c r="B1757" s="137">
        <v>22</v>
      </c>
      <c r="C1757" s="137">
        <v>2014</v>
      </c>
      <c r="D1757" s="192">
        <v>6755124</v>
      </c>
      <c r="E1757" s="141">
        <v>3349160</v>
      </c>
      <c r="F1757" s="141">
        <v>204593</v>
      </c>
      <c r="G1757" s="191">
        <v>5.8</v>
      </c>
      <c r="H1757" s="212">
        <v>17.782830000000001</v>
      </c>
      <c r="I1757" s="212">
        <v>10.221500000000001</v>
      </c>
      <c r="J1757" s="212">
        <v>5.3461639999999999</v>
      </c>
      <c r="K1757" s="145">
        <v>459937</v>
      </c>
      <c r="L1757" s="8">
        <v>11</v>
      </c>
      <c r="M1757" s="197">
        <v>0.7</v>
      </c>
      <c r="N1757" s="140">
        <v>402628928</v>
      </c>
      <c r="O1757" s="24">
        <v>126752</v>
      </c>
      <c r="P1757" s="145">
        <v>162239</v>
      </c>
      <c r="Q1757" s="145">
        <v>68598</v>
      </c>
      <c r="R1757" s="145">
        <v>863412</v>
      </c>
      <c r="S1757" s="145">
        <v>489039</v>
      </c>
      <c r="T1757" s="145">
        <v>531</v>
      </c>
      <c r="U1757" s="145">
        <v>633</v>
      </c>
      <c r="V1757" s="145">
        <v>731</v>
      </c>
      <c r="W1757" s="145">
        <v>189</v>
      </c>
      <c r="X1757" s="145">
        <v>347</v>
      </c>
      <c r="Y1757" s="145">
        <v>497</v>
      </c>
      <c r="Z1757" s="145">
        <v>632</v>
      </c>
      <c r="AA1757" s="136">
        <f>ROUND((T1757+X1757)-MAX(0.3*(T1757-149-469),0),0)</f>
        <v>878</v>
      </c>
      <c r="AB1757" s="136">
        <f>ROUND((U1757+Y1757)-MAX(0.3*(U1757-149-469),0),0)</f>
        <v>1126</v>
      </c>
      <c r="AC1757" s="136">
        <f>ROUND((V1757+Z1757)-MAX(0.3*(V1757-160-469),0),0)</f>
        <v>1332</v>
      </c>
      <c r="AD1757" s="203">
        <v>18109.833333333332</v>
      </c>
      <c r="AE1757" s="8">
        <v>721</v>
      </c>
      <c r="AF1757" s="8"/>
      <c r="AG1757" s="8"/>
      <c r="AH1757" s="8"/>
      <c r="AI1757" s="8">
        <v>902</v>
      </c>
      <c r="AJ1757" s="197">
        <v>13.6</v>
      </c>
      <c r="AK1757" s="8">
        <v>1</v>
      </c>
      <c r="AL1757" s="8">
        <v>125</v>
      </c>
      <c r="AM1757" s="8">
        <v>29</v>
      </c>
      <c r="AN1757" s="6">
        <f>ROUND((AL1757)/(AL1757+AM1757),2)</f>
        <v>0.81</v>
      </c>
      <c r="AO1757" s="8">
        <v>35</v>
      </c>
      <c r="AP1757" s="8">
        <v>4</v>
      </c>
      <c r="AQ1757" s="6">
        <f>ROUND((AO1757/(AO1757+AP1757)),2)</f>
        <v>0.9</v>
      </c>
      <c r="AR1757" s="168">
        <v>7.6499999999999999E-2</v>
      </c>
      <c r="AS1757" s="168">
        <v>0.34</v>
      </c>
      <c r="AT1757" s="168">
        <v>0.4</v>
      </c>
      <c r="AU1757" s="149">
        <v>0.45</v>
      </c>
      <c r="AV1757" s="8">
        <v>496</v>
      </c>
      <c r="AW1757" s="8">
        <v>3305</v>
      </c>
      <c r="AX1757" s="8">
        <v>5460</v>
      </c>
      <c r="AY1757" s="136">
        <v>6143</v>
      </c>
      <c r="AZ1757" s="149">
        <v>7.6499999999999999E-2</v>
      </c>
      <c r="BA1757" s="149">
        <v>0.1598</v>
      </c>
      <c r="BB1757" s="149">
        <v>0.21060000000000001</v>
      </c>
      <c r="BC1757" s="149">
        <v>0.21060000000000001</v>
      </c>
      <c r="BD1757" s="138">
        <v>0.15</v>
      </c>
      <c r="BE1757" s="138"/>
      <c r="BF1757" s="138"/>
      <c r="BG1757" s="8">
        <v>1</v>
      </c>
      <c r="BH1757" s="6">
        <v>7.25</v>
      </c>
      <c r="BI1757" s="6">
        <v>8</v>
      </c>
      <c r="BJ1757" s="8">
        <v>188606</v>
      </c>
      <c r="BK1757" s="8">
        <v>22220</v>
      </c>
      <c r="BL1757" s="8">
        <v>2352</v>
      </c>
      <c r="BM1757" s="8">
        <v>164034</v>
      </c>
      <c r="BN1757" s="236">
        <v>1798346</v>
      </c>
      <c r="BO1757" s="8">
        <v>115110</v>
      </c>
      <c r="BP1757" s="8">
        <v>279747.42200000002</v>
      </c>
      <c r="BQ1757" s="8">
        <v>30256.478800000001</v>
      </c>
      <c r="BR1757" s="8">
        <v>515505.81319999998</v>
      </c>
      <c r="BS1757" s="8">
        <v>128452.9564</v>
      </c>
      <c r="BT1757" s="8">
        <v>8771.6226999999999</v>
      </c>
      <c r="BU1757" s="8">
        <v>158633.8248</v>
      </c>
    </row>
    <row r="1758" spans="1:73">
      <c r="A1758" s="4" t="s">
        <v>93</v>
      </c>
      <c r="B1758" s="137">
        <v>23</v>
      </c>
      <c r="C1758" s="137">
        <v>2014</v>
      </c>
      <c r="D1758" s="192">
        <v>9916306</v>
      </c>
      <c r="E1758" s="141">
        <v>4408800</v>
      </c>
      <c r="F1758" s="141">
        <v>345359</v>
      </c>
      <c r="G1758" s="191">
        <v>7.3</v>
      </c>
      <c r="H1758" s="212">
        <v>22.56409</v>
      </c>
      <c r="I1758" s="212">
        <v>14.019080000000001</v>
      </c>
      <c r="J1758" s="212">
        <v>4.3806409999999998</v>
      </c>
      <c r="K1758" s="145">
        <v>451516</v>
      </c>
      <c r="L1758" s="8">
        <v>55</v>
      </c>
      <c r="M1758" s="197">
        <v>2.4</v>
      </c>
      <c r="N1758" s="140">
        <v>405974703</v>
      </c>
      <c r="O1758" s="24">
        <v>76324</v>
      </c>
      <c r="P1758" s="145">
        <v>61280.25</v>
      </c>
      <c r="Q1758" s="145">
        <v>26720.833333333332</v>
      </c>
      <c r="R1758" s="145">
        <v>1679421</v>
      </c>
      <c r="S1758" s="145">
        <v>872538</v>
      </c>
      <c r="T1758" s="145">
        <v>403</v>
      </c>
      <c r="U1758" s="145">
        <v>492</v>
      </c>
      <c r="V1758" s="145">
        <v>597</v>
      </c>
      <c r="W1758" s="145">
        <v>189</v>
      </c>
      <c r="X1758" s="145">
        <v>347</v>
      </c>
      <c r="Y1758" s="145">
        <v>497</v>
      </c>
      <c r="Z1758" s="145">
        <v>632</v>
      </c>
      <c r="AA1758" s="136">
        <f>ROUND((T1758+X1758)-MAX(0.3*(T1758-149-469),0),0)</f>
        <v>750</v>
      </c>
      <c r="AB1758" s="136">
        <f>ROUND((U1758+Y1758)-MAX(0.3*(U1758-149-469),0),0)</f>
        <v>989</v>
      </c>
      <c r="AC1758" s="136">
        <f>ROUND((V1758+Z1758)-MAX(0.3*(V1758-160-469),0),0)</f>
        <v>1229</v>
      </c>
      <c r="AD1758" s="203">
        <v>12551.166666666666</v>
      </c>
      <c r="AE1758" s="8">
        <v>721</v>
      </c>
      <c r="AF1758" s="8"/>
      <c r="AG1758" s="8"/>
      <c r="AH1758" s="8"/>
      <c r="AI1758" s="8">
        <v>1462</v>
      </c>
      <c r="AJ1758" s="197">
        <v>14.8</v>
      </c>
      <c r="AK1758" s="8">
        <v>0</v>
      </c>
      <c r="AL1758" s="8">
        <v>51</v>
      </c>
      <c r="AM1758" s="8">
        <v>59</v>
      </c>
      <c r="AN1758" s="6">
        <f>ROUND((AL1758)/(AL1758+AM1758),2)</f>
        <v>0.46</v>
      </c>
      <c r="AO1758" s="8">
        <v>12</v>
      </c>
      <c r="AP1758" s="8">
        <v>26</v>
      </c>
      <c r="AQ1758" s="6">
        <f>ROUND((AO1758/(AO1758+AP1758)),2)</f>
        <v>0.32</v>
      </c>
      <c r="AR1758" s="168">
        <v>7.6499999999999999E-2</v>
      </c>
      <c r="AS1758" s="168">
        <v>0.34</v>
      </c>
      <c r="AT1758" s="168">
        <v>0.4</v>
      </c>
      <c r="AU1758" s="149">
        <v>0.45</v>
      </c>
      <c r="AV1758" s="8">
        <v>496</v>
      </c>
      <c r="AW1758" s="8">
        <v>3305</v>
      </c>
      <c r="AX1758" s="8">
        <v>5460</v>
      </c>
      <c r="AY1758" s="136">
        <v>6143</v>
      </c>
      <c r="AZ1758" s="149">
        <v>7.6499999999999999E-2</v>
      </c>
      <c r="BA1758" s="149">
        <v>0.1598</v>
      </c>
      <c r="BB1758" s="149">
        <v>0.21060000000000001</v>
      </c>
      <c r="BC1758" s="149">
        <v>0.21060000000000001</v>
      </c>
      <c r="BD1758" s="138">
        <v>0.06</v>
      </c>
      <c r="BE1758" s="138"/>
      <c r="BF1758" s="138"/>
      <c r="BG1758" s="8">
        <v>1</v>
      </c>
      <c r="BH1758" s="6">
        <v>7.25</v>
      </c>
      <c r="BI1758" s="6">
        <v>8.15</v>
      </c>
      <c r="BJ1758" s="8">
        <v>277362</v>
      </c>
      <c r="BK1758" s="8">
        <v>18155</v>
      </c>
      <c r="BL1758" s="8">
        <v>1584</v>
      </c>
      <c r="BM1758" s="8">
        <v>257623</v>
      </c>
      <c r="BN1758" s="236">
        <v>2129065</v>
      </c>
      <c r="BO1758" s="8">
        <v>251716</v>
      </c>
      <c r="BP1758" s="8">
        <v>550571.95799999998</v>
      </c>
      <c r="BQ1758" s="8">
        <v>58249.7762</v>
      </c>
      <c r="BR1758" s="8">
        <v>860173.55870000005</v>
      </c>
      <c r="BS1758" s="8">
        <v>314214.03470000002</v>
      </c>
      <c r="BT1758" s="8">
        <v>19964.338199999998</v>
      </c>
      <c r="BU1758" s="8">
        <v>388785.08929999999</v>
      </c>
    </row>
    <row r="1759" spans="1:73">
      <c r="A1759" s="4" t="s">
        <v>94</v>
      </c>
      <c r="B1759" s="137">
        <v>24</v>
      </c>
      <c r="C1759" s="137">
        <v>2014</v>
      </c>
      <c r="D1759" s="192">
        <v>5457125</v>
      </c>
      <c r="E1759" s="141">
        <v>2837612</v>
      </c>
      <c r="F1759" s="141">
        <v>123720</v>
      </c>
      <c r="G1759" s="191">
        <v>4.2</v>
      </c>
      <c r="H1759" s="212">
        <v>18.418769999999999</v>
      </c>
      <c r="I1759" s="212">
        <v>10.13517</v>
      </c>
      <c r="J1759" s="212">
        <v>3.6818209999999998</v>
      </c>
      <c r="K1759" s="145">
        <v>316204</v>
      </c>
      <c r="L1759" s="8">
        <v>30</v>
      </c>
      <c r="M1759" s="197">
        <v>2.2999999999999998</v>
      </c>
      <c r="N1759" s="140">
        <v>268126460</v>
      </c>
      <c r="O1759" s="24">
        <v>99504</v>
      </c>
      <c r="P1759" s="145">
        <v>48805.25</v>
      </c>
      <c r="Q1759" s="145">
        <v>21939.083333333332</v>
      </c>
      <c r="R1759" s="145">
        <v>533743</v>
      </c>
      <c r="S1759" s="145">
        <v>260437</v>
      </c>
      <c r="T1759" s="145">
        <v>437</v>
      </c>
      <c r="U1759" s="145">
        <v>532</v>
      </c>
      <c r="V1759" s="145">
        <v>621</v>
      </c>
      <c r="W1759" s="145">
        <v>189</v>
      </c>
      <c r="X1759" s="145">
        <v>347</v>
      </c>
      <c r="Y1759" s="145">
        <v>497</v>
      </c>
      <c r="Z1759" s="145">
        <v>632</v>
      </c>
      <c r="AA1759" s="136">
        <f>ROUND((T1759+X1759)-MAX(0.3*(T1759-149-469),0),0)</f>
        <v>784</v>
      </c>
      <c r="AB1759" s="136">
        <f>ROUND((U1759+Y1759)-MAX(0.3*(U1759-149-469),0),0)</f>
        <v>1029</v>
      </c>
      <c r="AC1759" s="136">
        <f>ROUND((V1759+Z1759)-MAX(0.3*(V1759-160-469),0),0)</f>
        <v>1253</v>
      </c>
      <c r="AD1759" s="203">
        <v>10436</v>
      </c>
      <c r="AE1759" s="8">
        <v>721</v>
      </c>
      <c r="AF1759" s="8"/>
      <c r="AG1759" s="8"/>
      <c r="AH1759" s="8"/>
      <c r="AI1759" s="8">
        <v>447</v>
      </c>
      <c r="AJ1759" s="197">
        <v>8.3000000000000007</v>
      </c>
      <c r="AK1759" s="8">
        <v>1</v>
      </c>
      <c r="AL1759" s="8">
        <v>73</v>
      </c>
      <c r="AM1759" s="8">
        <v>61</v>
      </c>
      <c r="AN1759" s="6">
        <f>ROUND((AL1759)/(AL1759+AM1759),2)</f>
        <v>0.54</v>
      </c>
      <c r="AO1759" s="8">
        <v>39</v>
      </c>
      <c r="AP1759" s="8">
        <v>28</v>
      </c>
      <c r="AQ1759" s="6">
        <f>ROUND((AO1759/(AO1759+AP1759)),2)</f>
        <v>0.57999999999999996</v>
      </c>
      <c r="AR1759" s="168">
        <v>7.6499999999999999E-2</v>
      </c>
      <c r="AS1759" s="168">
        <v>0.34</v>
      </c>
      <c r="AT1759" s="168">
        <v>0.4</v>
      </c>
      <c r="AU1759" s="149">
        <v>0.45</v>
      </c>
      <c r="AV1759" s="8">
        <v>496</v>
      </c>
      <c r="AW1759" s="8">
        <v>3305</v>
      </c>
      <c r="AX1759" s="8">
        <v>5460</v>
      </c>
      <c r="AY1759" s="136">
        <v>6143</v>
      </c>
      <c r="AZ1759" s="149">
        <v>7.6499999999999999E-2</v>
      </c>
      <c r="BA1759" s="149">
        <v>0.1598</v>
      </c>
      <c r="BB1759" s="149">
        <v>0.21060000000000001</v>
      </c>
      <c r="BC1759" s="149">
        <v>0.21060000000000001</v>
      </c>
      <c r="BD1759" s="138">
        <v>0.33</v>
      </c>
      <c r="BE1759" s="138"/>
      <c r="BF1759" s="138"/>
      <c r="BG1759" s="8">
        <v>1</v>
      </c>
      <c r="BH1759" s="6">
        <v>7.25</v>
      </c>
      <c r="BI1759" s="6">
        <v>8</v>
      </c>
      <c r="BJ1759" s="8">
        <v>94215</v>
      </c>
      <c r="BK1759" s="8">
        <v>10602</v>
      </c>
      <c r="BL1759" s="8">
        <v>730</v>
      </c>
      <c r="BM1759" s="8">
        <v>82883</v>
      </c>
      <c r="BN1759" s="236">
        <v>1029769</v>
      </c>
      <c r="BO1759" s="8">
        <v>121755</v>
      </c>
      <c r="BP1759" s="8">
        <v>233134.94380000001</v>
      </c>
      <c r="BQ1759" s="8">
        <v>53252.973400000003</v>
      </c>
      <c r="BR1759" s="8">
        <v>610326.74100000004</v>
      </c>
      <c r="BS1759" s="8">
        <v>119011.49649999999</v>
      </c>
      <c r="BT1759" s="8">
        <v>20026.3056</v>
      </c>
      <c r="BU1759" s="8">
        <v>190638.61919999999</v>
      </c>
    </row>
    <row r="1760" spans="1:73">
      <c r="A1760" s="4" t="s">
        <v>95</v>
      </c>
      <c r="B1760" s="137">
        <v>25</v>
      </c>
      <c r="C1760" s="137">
        <v>2014</v>
      </c>
      <c r="D1760" s="192">
        <v>2993443</v>
      </c>
      <c r="E1760" s="141">
        <v>1152785</v>
      </c>
      <c r="F1760" s="141">
        <v>94062</v>
      </c>
      <c r="G1760" s="191">
        <v>7.5</v>
      </c>
      <c r="H1760" s="212">
        <v>35.60239</v>
      </c>
      <c r="I1760" s="212">
        <v>21.284610000000001</v>
      </c>
      <c r="J1760" s="212">
        <v>6.5356079999999999</v>
      </c>
      <c r="K1760" s="145">
        <v>104851</v>
      </c>
      <c r="L1760" s="8">
        <v>28</v>
      </c>
      <c r="M1760" s="197">
        <v>3.7</v>
      </c>
      <c r="N1760" s="140">
        <v>102192019</v>
      </c>
      <c r="O1760" s="24">
        <v>44641</v>
      </c>
      <c r="P1760" s="145">
        <v>18036.416666666668</v>
      </c>
      <c r="Q1760" s="145">
        <v>8694</v>
      </c>
      <c r="R1760" s="145">
        <v>656871</v>
      </c>
      <c r="S1760" s="145">
        <v>302202</v>
      </c>
      <c r="T1760" s="145">
        <v>146</v>
      </c>
      <c r="U1760" s="145">
        <v>170</v>
      </c>
      <c r="V1760" s="145">
        <v>194</v>
      </c>
      <c r="W1760" s="145">
        <v>189</v>
      </c>
      <c r="X1760" s="145">
        <v>347</v>
      </c>
      <c r="Y1760" s="145">
        <v>497</v>
      </c>
      <c r="Z1760" s="145">
        <v>632</v>
      </c>
      <c r="AA1760" s="136">
        <f>ROUND((T1760+X1760)-MAX(0.3*(T1760-149-469),0),0)</f>
        <v>493</v>
      </c>
      <c r="AB1760" s="136">
        <f>ROUND((U1760+Y1760)-MAX(0.3*(U1760-149-469),0),0)</f>
        <v>667</v>
      </c>
      <c r="AC1760" s="136">
        <f>ROUND((V1760+Z1760)-MAX(0.3*(V1760-160-469),0),0)</f>
        <v>826</v>
      </c>
      <c r="AD1760" s="203">
        <v>4303.916666666667</v>
      </c>
      <c r="AE1760" s="8">
        <v>721</v>
      </c>
      <c r="AF1760" s="8"/>
      <c r="AG1760" s="8"/>
      <c r="AH1760" s="8"/>
      <c r="AI1760" s="8">
        <v>654</v>
      </c>
      <c r="AJ1760" s="197">
        <v>22.1</v>
      </c>
      <c r="AK1760" s="8">
        <v>0</v>
      </c>
      <c r="AL1760" s="8">
        <v>57</v>
      </c>
      <c r="AM1760" s="8">
        <v>65</v>
      </c>
      <c r="AN1760" s="6">
        <f>ROUND((AL1760)/(AL1760+AM1760),2)</f>
        <v>0.47</v>
      </c>
      <c r="AO1760" s="8">
        <v>20</v>
      </c>
      <c r="AP1760" s="8">
        <v>32</v>
      </c>
      <c r="AQ1760" s="6">
        <f>ROUND((AO1760/(AO1760+AP1760)),2)</f>
        <v>0.38</v>
      </c>
      <c r="AR1760" s="168">
        <v>7.6499999999999999E-2</v>
      </c>
      <c r="AS1760" s="168">
        <v>0.34</v>
      </c>
      <c r="AT1760" s="168">
        <v>0.4</v>
      </c>
      <c r="AU1760" s="149">
        <v>0.45</v>
      </c>
      <c r="AV1760" s="8">
        <v>496</v>
      </c>
      <c r="AW1760" s="8">
        <v>3305</v>
      </c>
      <c r="AX1760" s="8">
        <v>5460</v>
      </c>
      <c r="AY1760" s="136">
        <v>6143</v>
      </c>
      <c r="AZ1760" s="149">
        <v>7.6499999999999999E-2</v>
      </c>
      <c r="BA1760" s="149">
        <v>0.1598</v>
      </c>
      <c r="BB1760" s="149">
        <v>0.21060000000000001</v>
      </c>
      <c r="BC1760" s="149">
        <v>0.21060000000000001</v>
      </c>
      <c r="BD1760" s="138">
        <v>0</v>
      </c>
      <c r="BE1760" s="138"/>
      <c r="BF1760" s="138"/>
      <c r="BG1760" s="8">
        <v>0</v>
      </c>
      <c r="BH1760" s="6">
        <v>7.25</v>
      </c>
      <c r="BI1760" s="6">
        <v>7.25</v>
      </c>
      <c r="BJ1760" s="8">
        <v>125605</v>
      </c>
      <c r="BK1760" s="8">
        <v>8791</v>
      </c>
      <c r="BL1760" s="8">
        <v>891</v>
      </c>
      <c r="BM1760" s="8">
        <v>115923</v>
      </c>
      <c r="BN1760" s="236">
        <v>689153</v>
      </c>
      <c r="BO1760" s="8">
        <v>87973</v>
      </c>
      <c r="BP1760" s="8">
        <v>292732.80310000002</v>
      </c>
      <c r="BQ1760" s="8">
        <v>30285.9719</v>
      </c>
      <c r="BR1760" s="8">
        <v>389497.06339999998</v>
      </c>
      <c r="BS1760" s="8">
        <v>178071.68840000001</v>
      </c>
      <c r="BT1760" s="8">
        <v>12715.551100000001</v>
      </c>
      <c r="BU1760" s="8">
        <v>206865.39610000001</v>
      </c>
    </row>
    <row r="1761" spans="1:73">
      <c r="A1761" s="4" t="s">
        <v>96</v>
      </c>
      <c r="B1761" s="137">
        <v>26</v>
      </c>
      <c r="C1761" s="137">
        <v>2014</v>
      </c>
      <c r="D1761" s="192">
        <v>6063827</v>
      </c>
      <c r="E1761" s="141">
        <v>2872368</v>
      </c>
      <c r="F1761" s="141">
        <v>186699</v>
      </c>
      <c r="G1761" s="191">
        <v>6.1</v>
      </c>
      <c r="H1761" s="212">
        <v>27.294260000000001</v>
      </c>
      <c r="I1761" s="212">
        <v>17.17801</v>
      </c>
      <c r="J1761" s="212">
        <v>6.6394669999999998</v>
      </c>
      <c r="K1761" s="145">
        <v>284462</v>
      </c>
      <c r="L1761" s="8">
        <v>70</v>
      </c>
      <c r="M1761" s="197">
        <v>4.9000000000000004</v>
      </c>
      <c r="N1761" s="140">
        <v>249263293</v>
      </c>
      <c r="O1761" s="24">
        <v>77972</v>
      </c>
      <c r="P1761" s="145">
        <v>73733</v>
      </c>
      <c r="Q1761" s="145">
        <v>30581.833333333332</v>
      </c>
      <c r="R1761" s="145">
        <v>858416</v>
      </c>
      <c r="S1761" s="145">
        <v>403913</v>
      </c>
      <c r="T1761" s="145">
        <v>234</v>
      </c>
      <c r="U1761" s="145">
        <v>292</v>
      </c>
      <c r="V1761" s="145">
        <v>342</v>
      </c>
      <c r="W1761" s="145">
        <v>189</v>
      </c>
      <c r="X1761" s="145">
        <v>347</v>
      </c>
      <c r="Y1761" s="145">
        <v>497</v>
      </c>
      <c r="Z1761" s="145">
        <v>632</v>
      </c>
      <c r="AA1761" s="136">
        <f>ROUND((T1761+X1761)-MAX(0.3*(T1761-149-469),0),0)</f>
        <v>581</v>
      </c>
      <c r="AB1761" s="136">
        <f>ROUND((U1761+Y1761)-MAX(0.3*(U1761-149-469),0),0)</f>
        <v>789</v>
      </c>
      <c r="AC1761" s="136">
        <f>ROUND((V1761+Z1761)-MAX(0.3*(V1761-160-469),0),0)</f>
        <v>974</v>
      </c>
      <c r="AD1761" s="203">
        <v>7108.25</v>
      </c>
      <c r="AE1761" s="8">
        <v>721</v>
      </c>
      <c r="AF1761" s="8"/>
      <c r="AG1761" s="8"/>
      <c r="AH1761" s="8"/>
      <c r="AI1761" s="8">
        <v>620</v>
      </c>
      <c r="AJ1761" s="197">
        <v>10.4</v>
      </c>
      <c r="AK1761" s="8">
        <v>1</v>
      </c>
      <c r="AL1761" s="8">
        <v>52</v>
      </c>
      <c r="AM1761" s="8">
        <v>108</v>
      </c>
      <c r="AN1761" s="6">
        <f>ROUND((AL1761)/(AL1761+AM1761),2)</f>
        <v>0.33</v>
      </c>
      <c r="AO1761" s="8">
        <v>9</v>
      </c>
      <c r="AP1761" s="8">
        <v>24</v>
      </c>
      <c r="AQ1761" s="6">
        <f>ROUND((AO1761/(AO1761+AP1761)),2)</f>
        <v>0.27</v>
      </c>
      <c r="AR1761" s="168">
        <v>7.6499999999999999E-2</v>
      </c>
      <c r="AS1761" s="168">
        <v>0.34</v>
      </c>
      <c r="AT1761" s="168">
        <v>0.4</v>
      </c>
      <c r="AU1761" s="149">
        <v>0.45</v>
      </c>
      <c r="AV1761" s="8">
        <v>496</v>
      </c>
      <c r="AW1761" s="8">
        <v>3305</v>
      </c>
      <c r="AX1761" s="8">
        <v>5460</v>
      </c>
      <c r="AY1761" s="136">
        <v>6143</v>
      </c>
      <c r="AZ1761" s="149">
        <v>7.6499999999999999E-2</v>
      </c>
      <c r="BA1761" s="149">
        <v>0.1598</v>
      </c>
      <c r="BB1761" s="149">
        <v>0.21060000000000001</v>
      </c>
      <c r="BC1761" s="149">
        <v>0.21060000000000001</v>
      </c>
      <c r="BD1761" s="138">
        <v>0</v>
      </c>
      <c r="BE1761" s="138"/>
      <c r="BF1761" s="138"/>
      <c r="BG1761" s="8">
        <v>0</v>
      </c>
      <c r="BH1761" s="6">
        <v>7.25</v>
      </c>
      <c r="BI1761" s="6">
        <v>7.5</v>
      </c>
      <c r="BJ1761" s="8">
        <v>142743</v>
      </c>
      <c r="BK1761" s="8">
        <v>7239</v>
      </c>
      <c r="BL1761" s="8">
        <v>858</v>
      </c>
      <c r="BM1761" s="8">
        <v>134646</v>
      </c>
      <c r="BN1761" s="236">
        <v>782371</v>
      </c>
      <c r="BO1761" s="8">
        <v>138657</v>
      </c>
      <c r="BP1761" s="8">
        <v>334931.25349999999</v>
      </c>
      <c r="BQ1761" s="8">
        <v>51078.846299999997</v>
      </c>
      <c r="BR1761" s="8">
        <v>604485.91630000004</v>
      </c>
      <c r="BS1761" s="8">
        <v>196881.0637</v>
      </c>
      <c r="BT1761" s="8">
        <v>22171.120699999999</v>
      </c>
      <c r="BU1761" s="8">
        <v>271376.60310000001</v>
      </c>
    </row>
    <row r="1762" spans="1:73">
      <c r="A1762" s="4" t="s">
        <v>97</v>
      </c>
      <c r="B1762" s="137">
        <v>27</v>
      </c>
      <c r="C1762" s="137">
        <v>2014</v>
      </c>
      <c r="D1762" s="192">
        <v>1023252</v>
      </c>
      <c r="E1762" s="141">
        <v>489680</v>
      </c>
      <c r="F1762" s="141">
        <v>23984</v>
      </c>
      <c r="G1762" s="191">
        <v>4.7</v>
      </c>
      <c r="H1762" s="212">
        <v>22.01782</v>
      </c>
      <c r="I1762" s="212">
        <v>15.107290000000001</v>
      </c>
      <c r="J1762" s="212">
        <v>6.1468559999999997</v>
      </c>
      <c r="K1762" s="145">
        <v>44269</v>
      </c>
      <c r="L1762" s="8">
        <v>12</v>
      </c>
      <c r="M1762" s="197">
        <v>5.2</v>
      </c>
      <c r="N1762" s="140">
        <v>41542641</v>
      </c>
      <c r="O1762" s="24">
        <v>130975</v>
      </c>
      <c r="P1762" s="145">
        <v>7418.166666666667</v>
      </c>
      <c r="Q1762" s="145">
        <v>3060.1666666666665</v>
      </c>
      <c r="R1762" s="145">
        <v>124906</v>
      </c>
      <c r="S1762" s="145">
        <v>59097</v>
      </c>
      <c r="T1762" s="145">
        <v>405</v>
      </c>
      <c r="U1762" s="145">
        <v>510</v>
      </c>
      <c r="V1762" s="145">
        <v>615</v>
      </c>
      <c r="W1762" s="145">
        <v>189</v>
      </c>
      <c r="X1762" s="145">
        <v>347</v>
      </c>
      <c r="Y1762" s="145">
        <v>497</v>
      </c>
      <c r="Z1762" s="145">
        <v>632</v>
      </c>
      <c r="AA1762" s="136">
        <f>ROUND((T1762+X1762)-MAX(0.3*(T1762-149-469),0),0)</f>
        <v>752</v>
      </c>
      <c r="AB1762" s="136">
        <f>ROUND((U1762+Y1762)-MAX(0.3*(U1762-149-469),0),0)</f>
        <v>1007</v>
      </c>
      <c r="AC1762" s="136">
        <f>ROUND((V1762+Z1762)-MAX(0.3*(V1762-160-469),0),0)</f>
        <v>1247</v>
      </c>
      <c r="AD1762" s="203">
        <v>1115.1666666666667</v>
      </c>
      <c r="AE1762" s="8">
        <v>721</v>
      </c>
      <c r="AF1762" s="8"/>
      <c r="AG1762" s="8"/>
      <c r="AH1762" s="8"/>
      <c r="AI1762" s="8">
        <v>121</v>
      </c>
      <c r="AJ1762" s="197">
        <v>12</v>
      </c>
      <c r="AK1762" s="8">
        <v>1</v>
      </c>
      <c r="AL1762" s="8">
        <v>39</v>
      </c>
      <c r="AM1762" s="8">
        <v>61</v>
      </c>
      <c r="AN1762" s="6">
        <f>ROUND((AL1762)/(AL1762+AM1762),2)</f>
        <v>0.39</v>
      </c>
      <c r="AO1762" s="8">
        <v>21</v>
      </c>
      <c r="AP1762" s="8">
        <v>29</v>
      </c>
      <c r="AQ1762" s="6">
        <f>ROUND((AO1762/(AO1762+AP1762)),2)</f>
        <v>0.42</v>
      </c>
      <c r="AR1762" s="168">
        <v>7.6499999999999999E-2</v>
      </c>
      <c r="AS1762" s="168">
        <v>0.34</v>
      </c>
      <c r="AT1762" s="168">
        <v>0.4</v>
      </c>
      <c r="AU1762" s="149">
        <v>0.45</v>
      </c>
      <c r="AV1762" s="8">
        <v>496</v>
      </c>
      <c r="AW1762" s="8">
        <v>3305</v>
      </c>
      <c r="AX1762" s="8">
        <v>5460</v>
      </c>
      <c r="AY1762" s="136">
        <v>6143</v>
      </c>
      <c r="AZ1762" s="149">
        <v>7.6499999999999999E-2</v>
      </c>
      <c r="BA1762" s="149">
        <v>0.1598</v>
      </c>
      <c r="BB1762" s="149">
        <v>0.21060000000000001</v>
      </c>
      <c r="BC1762" s="149">
        <v>0.21060000000000001</v>
      </c>
      <c r="BD1762" s="138">
        <v>0</v>
      </c>
      <c r="BE1762" s="138"/>
      <c r="BF1762" s="138"/>
      <c r="BG1762" s="8">
        <v>0</v>
      </c>
      <c r="BH1762" s="6">
        <v>7.25</v>
      </c>
      <c r="BI1762" s="6">
        <v>7.9</v>
      </c>
      <c r="BJ1762" s="8">
        <v>18249</v>
      </c>
      <c r="BK1762" s="8">
        <v>1293</v>
      </c>
      <c r="BL1762" s="8">
        <v>126</v>
      </c>
      <c r="BM1762" s="8">
        <v>16830</v>
      </c>
      <c r="BN1762" s="236">
        <v>148812</v>
      </c>
      <c r="BO1762" s="8">
        <v>19227</v>
      </c>
      <c r="BP1762" s="8">
        <v>40621.377</v>
      </c>
      <c r="BQ1762" s="8">
        <v>8340.8778000000002</v>
      </c>
      <c r="BR1762" s="8">
        <v>83247.992299999998</v>
      </c>
      <c r="BS1762" s="8">
        <v>19893.9823</v>
      </c>
      <c r="BT1762" s="8">
        <v>2804.0457000000001</v>
      </c>
      <c r="BU1762" s="8">
        <v>28944.144799999998</v>
      </c>
    </row>
    <row r="1763" spans="1:73">
      <c r="A1763" s="4" t="s">
        <v>98</v>
      </c>
      <c r="B1763" s="137">
        <v>28</v>
      </c>
      <c r="C1763" s="137">
        <v>2014</v>
      </c>
      <c r="D1763" s="192">
        <v>1882980</v>
      </c>
      <c r="E1763" s="141">
        <v>978458</v>
      </c>
      <c r="F1763" s="141">
        <v>33324</v>
      </c>
      <c r="G1763" s="191">
        <v>3.3</v>
      </c>
      <c r="H1763" s="212">
        <v>22.958400000000001</v>
      </c>
      <c r="I1763" s="212">
        <v>14.967610000000001</v>
      </c>
      <c r="J1763" s="212">
        <v>5.1253380000000002</v>
      </c>
      <c r="K1763" s="145">
        <v>112159</v>
      </c>
      <c r="L1763" s="8">
        <v>17</v>
      </c>
      <c r="M1763" s="197">
        <v>3.4</v>
      </c>
      <c r="N1763" s="140">
        <v>90988217</v>
      </c>
      <c r="O1763" s="24">
        <v>12205</v>
      </c>
      <c r="P1763" s="145">
        <v>14410</v>
      </c>
      <c r="Q1763" s="145">
        <v>6009.25</v>
      </c>
      <c r="R1763" s="145">
        <v>173530</v>
      </c>
      <c r="S1763" s="145">
        <v>76919</v>
      </c>
      <c r="T1763" s="145">
        <v>293</v>
      </c>
      <c r="U1763" s="145">
        <v>364</v>
      </c>
      <c r="V1763" s="145">
        <v>435</v>
      </c>
      <c r="W1763" s="145">
        <v>189</v>
      </c>
      <c r="X1763" s="145">
        <v>347</v>
      </c>
      <c r="Y1763" s="145">
        <v>497</v>
      </c>
      <c r="Z1763" s="145">
        <v>632</v>
      </c>
      <c r="AA1763" s="136">
        <f>ROUND((T1763+X1763)-MAX(0.3*(T1763-149-469),0),0)</f>
        <v>640</v>
      </c>
      <c r="AB1763" s="136">
        <f>ROUND((U1763+Y1763)-MAX(0.3*(U1763-149-469),0),0)</f>
        <v>861</v>
      </c>
      <c r="AC1763" s="136">
        <f>ROUND((V1763+Z1763)-MAX(0.3*(V1763-160-469),0),0)</f>
        <v>1067</v>
      </c>
      <c r="AD1763" s="203">
        <v>3238</v>
      </c>
      <c r="AE1763" s="8">
        <v>721</v>
      </c>
      <c r="AF1763" s="8"/>
      <c r="AG1763" s="8"/>
      <c r="AH1763" s="8"/>
      <c r="AI1763" s="8">
        <v>221</v>
      </c>
      <c r="AJ1763" s="197">
        <v>11.8</v>
      </c>
      <c r="AK1763" s="8">
        <v>0</v>
      </c>
      <c r="AL1763" s="8"/>
      <c r="AM1763" s="8"/>
      <c r="AN1763" s="6"/>
      <c r="AO1763" s="8"/>
      <c r="AP1763" s="8"/>
      <c r="AQ1763" s="6"/>
      <c r="AR1763" s="168">
        <v>7.6499999999999999E-2</v>
      </c>
      <c r="AS1763" s="168">
        <v>0.34</v>
      </c>
      <c r="AT1763" s="168">
        <v>0.4</v>
      </c>
      <c r="AU1763" s="149">
        <v>0.45</v>
      </c>
      <c r="AV1763" s="8">
        <v>496</v>
      </c>
      <c r="AW1763" s="8">
        <v>3305</v>
      </c>
      <c r="AX1763" s="8">
        <v>5460</v>
      </c>
      <c r="AY1763" s="136">
        <v>6143</v>
      </c>
      <c r="AZ1763" s="149">
        <v>7.6499999999999999E-2</v>
      </c>
      <c r="BA1763" s="149">
        <v>0.1598</v>
      </c>
      <c r="BB1763" s="149">
        <v>0.21060000000000001</v>
      </c>
      <c r="BC1763" s="149">
        <v>0.21060000000000001</v>
      </c>
      <c r="BD1763" s="138">
        <v>0.1</v>
      </c>
      <c r="BE1763" s="138"/>
      <c r="BF1763" s="138"/>
      <c r="BG1763" s="8">
        <v>1</v>
      </c>
      <c r="BH1763" s="6">
        <v>7.25</v>
      </c>
      <c r="BI1763" s="6">
        <v>7.25</v>
      </c>
      <c r="BJ1763" s="8">
        <v>27683</v>
      </c>
      <c r="BK1763" s="8">
        <v>2172</v>
      </c>
      <c r="BL1763" s="8">
        <v>229</v>
      </c>
      <c r="BM1763" s="8">
        <v>25282</v>
      </c>
      <c r="BN1763" s="236">
        <v>231795</v>
      </c>
      <c r="BO1763" s="8">
        <v>39211</v>
      </c>
      <c r="BP1763" s="8">
        <v>99773.098700000002</v>
      </c>
      <c r="BQ1763" s="8">
        <v>25043.965899999999</v>
      </c>
      <c r="BR1763" s="8">
        <v>242273.16310000001</v>
      </c>
      <c r="BS1763" s="8">
        <v>42501.159800000001</v>
      </c>
      <c r="BT1763" s="8">
        <v>7422.2628000000004</v>
      </c>
      <c r="BU1763" s="8">
        <v>68913.220700000005</v>
      </c>
    </row>
    <row r="1764" spans="1:73">
      <c r="A1764" s="4" t="s">
        <v>99</v>
      </c>
      <c r="B1764" s="137">
        <v>29</v>
      </c>
      <c r="C1764" s="137">
        <v>2014</v>
      </c>
      <c r="D1764" s="192">
        <v>2838281</v>
      </c>
      <c r="E1764" s="141">
        <v>1284908</v>
      </c>
      <c r="F1764" s="141">
        <v>110467</v>
      </c>
      <c r="G1764" s="191">
        <v>7.9</v>
      </c>
      <c r="H1764" s="212">
        <v>29.656860000000002</v>
      </c>
      <c r="I1764" s="212">
        <v>16.379580000000001</v>
      </c>
      <c r="J1764" s="212">
        <v>6.750203</v>
      </c>
      <c r="K1764" s="145">
        <v>132064</v>
      </c>
      <c r="L1764" s="8">
        <v>43</v>
      </c>
      <c r="M1764" s="197">
        <v>6.3</v>
      </c>
      <c r="N1764" s="140">
        <v>114922561</v>
      </c>
      <c r="O1764" s="24">
        <v>40203</v>
      </c>
      <c r="P1764" s="145">
        <v>31869.166666666668</v>
      </c>
      <c r="Q1764" s="145">
        <v>12134.333333333334</v>
      </c>
      <c r="R1764" s="145">
        <v>383622</v>
      </c>
      <c r="S1764" s="145">
        <v>188739</v>
      </c>
      <c r="T1764" s="145">
        <v>318</v>
      </c>
      <c r="U1764" s="145">
        <v>383</v>
      </c>
      <c r="V1764" s="145">
        <v>448</v>
      </c>
      <c r="W1764" s="145">
        <v>189</v>
      </c>
      <c r="X1764" s="145">
        <v>347</v>
      </c>
      <c r="Y1764" s="145">
        <v>497</v>
      </c>
      <c r="Z1764" s="145">
        <v>632</v>
      </c>
      <c r="AA1764" s="136">
        <f>ROUND((T1764+X1764)-MAX(0.3*(T1764-149-469),0),0)</f>
        <v>665</v>
      </c>
      <c r="AB1764" s="136">
        <f>ROUND((U1764+Y1764)-MAX(0.3*(U1764-149-469),0),0)</f>
        <v>880</v>
      </c>
      <c r="AC1764" s="136">
        <f>ROUND((V1764+Z1764)-MAX(0.3*(V1764-160-469),0),0)</f>
        <v>1080</v>
      </c>
      <c r="AD1764" s="203">
        <v>4774.666666666667</v>
      </c>
      <c r="AE1764" s="8">
        <v>721</v>
      </c>
      <c r="AF1764" s="8"/>
      <c r="AG1764" s="8"/>
      <c r="AH1764" s="8"/>
      <c r="AI1764" s="8">
        <v>478</v>
      </c>
      <c r="AJ1764" s="197">
        <v>17</v>
      </c>
      <c r="AK1764" s="8">
        <v>0</v>
      </c>
      <c r="AL1764" s="8">
        <v>27</v>
      </c>
      <c r="AM1764" s="8">
        <v>15</v>
      </c>
      <c r="AN1764" s="6">
        <f>ROUND((AL1764)/(AL1764+AM1764),2)</f>
        <v>0.64</v>
      </c>
      <c r="AO1764" s="8">
        <v>11</v>
      </c>
      <c r="AP1764" s="8">
        <v>10</v>
      </c>
      <c r="AQ1764" s="6">
        <f>ROUND((AO1764/(AO1764+AP1764)),2)</f>
        <v>0.52</v>
      </c>
      <c r="AR1764" s="168">
        <v>7.6499999999999999E-2</v>
      </c>
      <c r="AS1764" s="168">
        <v>0.34</v>
      </c>
      <c r="AT1764" s="168">
        <v>0.4</v>
      </c>
      <c r="AU1764" s="149">
        <v>0.45</v>
      </c>
      <c r="AV1764" s="8">
        <v>496</v>
      </c>
      <c r="AW1764" s="8">
        <v>3305</v>
      </c>
      <c r="AX1764" s="8">
        <v>5460</v>
      </c>
      <c r="AY1764" s="136">
        <v>6143</v>
      </c>
      <c r="AZ1764" s="149">
        <v>7.6499999999999999E-2</v>
      </c>
      <c r="BA1764" s="149">
        <v>0.1598</v>
      </c>
      <c r="BB1764" s="149">
        <v>0.21060000000000001</v>
      </c>
      <c r="BC1764" s="149">
        <v>0.21060000000000001</v>
      </c>
      <c r="BD1764" s="138">
        <v>0</v>
      </c>
      <c r="BE1764" s="138"/>
      <c r="BF1764" s="138"/>
      <c r="BG1764" s="8">
        <v>0</v>
      </c>
      <c r="BH1764" s="6">
        <v>7.25</v>
      </c>
      <c r="BI1764" s="6">
        <v>8.25</v>
      </c>
      <c r="BJ1764" s="8">
        <v>50714</v>
      </c>
      <c r="BK1764" s="8">
        <v>12147</v>
      </c>
      <c r="BL1764" s="8">
        <v>695</v>
      </c>
      <c r="BM1764" s="8">
        <v>37872</v>
      </c>
      <c r="BN1764" s="236">
        <v>514707</v>
      </c>
      <c r="BO1764" s="8">
        <v>74262</v>
      </c>
      <c r="BP1764" s="8">
        <v>151930.7616</v>
      </c>
      <c r="BQ1764" s="8">
        <v>23909.5586</v>
      </c>
      <c r="BR1764" s="8">
        <v>212395.18160000001</v>
      </c>
      <c r="BS1764" s="8">
        <v>73167.039199999999</v>
      </c>
      <c r="BT1764" s="8">
        <v>8817.0730000000003</v>
      </c>
      <c r="BU1764" s="8">
        <v>90757.521299999993</v>
      </c>
    </row>
    <row r="1765" spans="1:73">
      <c r="A1765" s="4" t="s">
        <v>100</v>
      </c>
      <c r="B1765" s="137">
        <v>30</v>
      </c>
      <c r="C1765" s="137">
        <v>2014</v>
      </c>
      <c r="D1765" s="192">
        <v>1327996</v>
      </c>
      <c r="E1765" s="141">
        <v>709325</v>
      </c>
      <c r="F1765" s="141">
        <v>31668</v>
      </c>
      <c r="G1765" s="191">
        <v>4.3</v>
      </c>
      <c r="H1765" s="212">
        <v>17.791889999999999</v>
      </c>
      <c r="I1765" s="212">
        <v>10.07827</v>
      </c>
      <c r="J1765" s="212">
        <v>3.953913</v>
      </c>
      <c r="K1765" s="145">
        <v>71552</v>
      </c>
      <c r="L1765" s="8">
        <v>5</v>
      </c>
      <c r="M1765" s="197">
        <v>1.7</v>
      </c>
      <c r="N1765" s="140">
        <v>71219034</v>
      </c>
      <c r="O1765" s="24">
        <v>21210</v>
      </c>
      <c r="P1765" s="145">
        <v>14441.666666666666</v>
      </c>
      <c r="Q1765" s="145">
        <v>5924.083333333333</v>
      </c>
      <c r="R1765" s="145">
        <v>111701</v>
      </c>
      <c r="S1765" s="145">
        <v>53559</v>
      </c>
      <c r="T1765" s="145">
        <v>606</v>
      </c>
      <c r="U1765" s="145">
        <v>675</v>
      </c>
      <c r="V1765" s="145">
        <v>738</v>
      </c>
      <c r="W1765" s="145">
        <v>189</v>
      </c>
      <c r="X1765" s="145">
        <v>347</v>
      </c>
      <c r="Y1765" s="145">
        <v>497</v>
      </c>
      <c r="Z1765" s="145">
        <v>632</v>
      </c>
      <c r="AA1765" s="136">
        <f>ROUND((T1765+X1765)-MAX(0.3*(T1765-149-469),0),0)</f>
        <v>953</v>
      </c>
      <c r="AB1765" s="136">
        <f>ROUND((U1765+Y1765)-MAX(0.3*(U1765-149-469),0),0)</f>
        <v>1155</v>
      </c>
      <c r="AC1765" s="136">
        <f>ROUND((V1765+Z1765)-MAX(0.3*(V1765-160-469),0),0)</f>
        <v>1337</v>
      </c>
      <c r="AD1765" s="203">
        <v>1406.4166666666667</v>
      </c>
      <c r="AE1765" s="8">
        <v>721</v>
      </c>
      <c r="AF1765" s="8"/>
      <c r="AG1765" s="8"/>
      <c r="AH1765" s="8"/>
      <c r="AI1765" s="8">
        <v>95</v>
      </c>
      <c r="AJ1765" s="197">
        <v>7.2</v>
      </c>
      <c r="AK1765" s="8">
        <v>1</v>
      </c>
      <c r="AL1765" s="8">
        <v>216</v>
      </c>
      <c r="AM1765" s="8">
        <v>178</v>
      </c>
      <c r="AN1765" s="6">
        <f>ROUND((AL1765)/(AL1765+AM1765),2)</f>
        <v>0.55000000000000004</v>
      </c>
      <c r="AO1765" s="8">
        <v>11</v>
      </c>
      <c r="AP1765" s="8">
        <v>13</v>
      </c>
      <c r="AQ1765" s="6">
        <f>ROUND((AO1765/(AO1765+AP1765)),2)</f>
        <v>0.46</v>
      </c>
      <c r="AR1765" s="168">
        <v>7.6499999999999999E-2</v>
      </c>
      <c r="AS1765" s="168">
        <v>0.34</v>
      </c>
      <c r="AT1765" s="168">
        <v>0.4</v>
      </c>
      <c r="AU1765" s="149">
        <v>0.45</v>
      </c>
      <c r="AV1765" s="8">
        <v>496</v>
      </c>
      <c r="AW1765" s="8">
        <v>3305</v>
      </c>
      <c r="AX1765" s="8">
        <v>5460</v>
      </c>
      <c r="AY1765" s="136">
        <v>6143</v>
      </c>
      <c r="AZ1765" s="149">
        <v>7.6499999999999999E-2</v>
      </c>
      <c r="BA1765" s="149">
        <v>0.1598</v>
      </c>
      <c r="BB1765" s="149">
        <v>0.21060000000000001</v>
      </c>
      <c r="BC1765" s="149">
        <v>0.21060000000000001</v>
      </c>
      <c r="BD1765" s="138">
        <v>0</v>
      </c>
      <c r="BE1765" s="138"/>
      <c r="BF1765" s="138"/>
      <c r="BG1765" s="8">
        <v>0</v>
      </c>
      <c r="BH1765" s="6">
        <v>7.25</v>
      </c>
      <c r="BI1765" s="6">
        <v>7.25</v>
      </c>
      <c r="BJ1765" s="8">
        <v>19656</v>
      </c>
      <c r="BK1765" s="8">
        <v>894</v>
      </c>
      <c r="BL1765" s="8">
        <v>137</v>
      </c>
      <c r="BM1765" s="8">
        <v>18625</v>
      </c>
      <c r="BN1765" s="236">
        <v>139105</v>
      </c>
      <c r="BO1765" s="8">
        <v>14736</v>
      </c>
      <c r="BP1765" s="8">
        <v>35110.994700000003</v>
      </c>
      <c r="BQ1765" s="8">
        <v>6475.0403999999999</v>
      </c>
      <c r="BR1765" s="8">
        <v>91812.058000000005</v>
      </c>
      <c r="BS1765" s="8">
        <v>15008.2035</v>
      </c>
      <c r="BT1765" s="8">
        <v>1613.1657</v>
      </c>
      <c r="BU1765" s="8">
        <v>22111.7104</v>
      </c>
    </row>
    <row r="1766" spans="1:73">
      <c r="A1766" s="4" t="s">
        <v>101</v>
      </c>
      <c r="B1766" s="137">
        <v>31</v>
      </c>
      <c r="C1766" s="137">
        <v>2014</v>
      </c>
      <c r="D1766" s="192">
        <v>8938844</v>
      </c>
      <c r="E1766" s="141">
        <v>4211529</v>
      </c>
      <c r="F1766" s="141">
        <v>304280</v>
      </c>
      <c r="G1766" s="191">
        <v>6.7</v>
      </c>
      <c r="H1766" s="212">
        <v>21.02693</v>
      </c>
      <c r="I1766" s="212">
        <v>14.213609999999999</v>
      </c>
      <c r="J1766" s="212">
        <v>5.5797790000000003</v>
      </c>
      <c r="K1766" s="145">
        <v>549099</v>
      </c>
      <c r="L1766" s="8">
        <v>51</v>
      </c>
      <c r="M1766" s="197">
        <v>2.4</v>
      </c>
      <c r="N1766" s="140">
        <v>516019664</v>
      </c>
      <c r="O1766" s="24">
        <v>401262</v>
      </c>
      <c r="P1766" s="145">
        <v>66124.75</v>
      </c>
      <c r="Q1766" s="145">
        <v>28052.25</v>
      </c>
      <c r="R1766" s="145">
        <v>883434</v>
      </c>
      <c r="S1766" s="145">
        <v>439695</v>
      </c>
      <c r="T1766" s="145">
        <v>322</v>
      </c>
      <c r="U1766" s="145">
        <v>424</v>
      </c>
      <c r="V1766" s="145">
        <v>488</v>
      </c>
      <c r="W1766" s="145">
        <v>189</v>
      </c>
      <c r="X1766" s="145">
        <v>347</v>
      </c>
      <c r="Y1766" s="145">
        <v>497</v>
      </c>
      <c r="Z1766" s="145">
        <v>632</v>
      </c>
      <c r="AA1766" s="136">
        <f>ROUND((T1766+X1766)-MAX(0.3*(T1766-149-469),0),0)</f>
        <v>669</v>
      </c>
      <c r="AB1766" s="136">
        <f>ROUND((U1766+Y1766)-MAX(0.3*(U1766-149-469),0),0)</f>
        <v>921</v>
      </c>
      <c r="AC1766" s="136">
        <f>ROUND((V1766+Z1766)-MAX(0.3*(V1766-160-469),0),0)</f>
        <v>1120</v>
      </c>
      <c r="AD1766" s="203">
        <v>8351.6666666666661</v>
      </c>
      <c r="AE1766" s="8">
        <v>721</v>
      </c>
      <c r="AF1766" s="8"/>
      <c r="AG1766" s="8"/>
      <c r="AH1766" s="8"/>
      <c r="AI1766" s="8">
        <v>1013</v>
      </c>
      <c r="AJ1766" s="197">
        <v>11.3</v>
      </c>
      <c r="AK1766" s="8">
        <v>0</v>
      </c>
      <c r="AL1766" s="8">
        <v>48</v>
      </c>
      <c r="AM1766" s="8">
        <v>32</v>
      </c>
      <c r="AN1766" s="6">
        <f>ROUND((AL1766)/(AL1766+AM1766),2)</f>
        <v>0.6</v>
      </c>
      <c r="AO1766" s="8">
        <v>24</v>
      </c>
      <c r="AP1766" s="8">
        <v>16</v>
      </c>
      <c r="AQ1766" s="6">
        <f>ROUND((AO1766/(AO1766+AP1766)),2)</f>
        <v>0.6</v>
      </c>
      <c r="AR1766" s="168">
        <v>7.6499999999999999E-2</v>
      </c>
      <c r="AS1766" s="168">
        <v>0.34</v>
      </c>
      <c r="AT1766" s="168">
        <v>0.4</v>
      </c>
      <c r="AU1766" s="149">
        <v>0.45</v>
      </c>
      <c r="AV1766" s="8">
        <v>496</v>
      </c>
      <c r="AW1766" s="8">
        <v>3305</v>
      </c>
      <c r="AX1766" s="8">
        <v>5460</v>
      </c>
      <c r="AY1766" s="136">
        <v>6143</v>
      </c>
      <c r="AZ1766" s="149">
        <v>7.6499999999999999E-2</v>
      </c>
      <c r="BA1766" s="149">
        <v>0.1598</v>
      </c>
      <c r="BB1766" s="149">
        <v>0.21060000000000001</v>
      </c>
      <c r="BC1766" s="149">
        <v>0.21060000000000001</v>
      </c>
      <c r="BD1766" s="138">
        <v>0.2</v>
      </c>
      <c r="BE1766" s="138"/>
      <c r="BF1766" s="138"/>
      <c r="BG1766" s="8">
        <v>1</v>
      </c>
      <c r="BH1766" s="6">
        <v>7.25</v>
      </c>
      <c r="BI1766" s="6">
        <v>8.25</v>
      </c>
      <c r="BJ1766" s="8">
        <v>181864</v>
      </c>
      <c r="BK1766" s="8">
        <v>35736</v>
      </c>
      <c r="BL1766" s="8">
        <v>758</v>
      </c>
      <c r="BM1766" s="8">
        <v>145370</v>
      </c>
      <c r="BN1766" s="236">
        <v>1534071</v>
      </c>
      <c r="BO1766" s="8">
        <v>163049</v>
      </c>
      <c r="BP1766" s="8">
        <v>398231.1066</v>
      </c>
      <c r="BQ1766" s="8">
        <v>55303.3514</v>
      </c>
      <c r="BR1766" s="8">
        <v>688937.43259999994</v>
      </c>
      <c r="BS1766" s="8">
        <v>213287.731</v>
      </c>
      <c r="BT1766" s="8">
        <v>19652.068200000002</v>
      </c>
      <c r="BU1766" s="8">
        <v>273379.95929999999</v>
      </c>
    </row>
    <row r="1767" spans="1:73">
      <c r="A1767" s="4" t="s">
        <v>102</v>
      </c>
      <c r="B1767" s="137">
        <v>32</v>
      </c>
      <c r="C1767" s="137">
        <v>2014</v>
      </c>
      <c r="D1767" s="192">
        <v>2085567</v>
      </c>
      <c r="E1767" s="141">
        <v>860396</v>
      </c>
      <c r="F1767" s="141">
        <v>61992</v>
      </c>
      <c r="G1767" s="191">
        <v>6.7</v>
      </c>
      <c r="H1767" s="212">
        <v>24.845469999999999</v>
      </c>
      <c r="I1767" s="212">
        <v>15.431179999999999</v>
      </c>
      <c r="J1767" s="212">
        <v>5.6037319999999999</v>
      </c>
      <c r="K1767" s="145">
        <v>92959</v>
      </c>
      <c r="L1767" s="8">
        <v>27</v>
      </c>
      <c r="M1767" s="197">
        <v>5.0999999999999996</v>
      </c>
      <c r="N1767" s="140">
        <v>76449091</v>
      </c>
      <c r="O1767" s="24">
        <v>62500</v>
      </c>
      <c r="P1767" s="145">
        <v>36143.416666666664</v>
      </c>
      <c r="Q1767" s="145">
        <v>13160.5</v>
      </c>
      <c r="R1767" s="145">
        <v>430622</v>
      </c>
      <c r="S1767" s="145">
        <v>194963</v>
      </c>
      <c r="T1767" s="145">
        <v>304</v>
      </c>
      <c r="U1767" s="145">
        <v>380</v>
      </c>
      <c r="V1767" s="145">
        <v>459</v>
      </c>
      <c r="W1767" s="145">
        <v>189</v>
      </c>
      <c r="X1767" s="145">
        <v>347</v>
      </c>
      <c r="Y1767" s="145">
        <v>497</v>
      </c>
      <c r="Z1767" s="145">
        <v>632</v>
      </c>
      <c r="AA1767" s="136">
        <f>ROUND((T1767+X1767)-MAX(0.3*(T1767-149-469),0),0)</f>
        <v>651</v>
      </c>
      <c r="AB1767" s="136">
        <f>ROUND((U1767+Y1767)-MAX(0.3*(U1767-149-469),0),0)</f>
        <v>877</v>
      </c>
      <c r="AC1767" s="136">
        <f>ROUND((V1767+Z1767)-MAX(0.3*(V1767-160-469),0),0)</f>
        <v>1091</v>
      </c>
      <c r="AD1767" s="203">
        <v>5471.833333333333</v>
      </c>
      <c r="AE1767" s="8">
        <v>721</v>
      </c>
      <c r="AF1767" s="8"/>
      <c r="AG1767" s="8"/>
      <c r="AH1767" s="8"/>
      <c r="AI1767" s="8">
        <v>406</v>
      </c>
      <c r="AJ1767" s="197">
        <v>20</v>
      </c>
      <c r="AK1767" s="8">
        <v>0</v>
      </c>
      <c r="AL1767" s="8">
        <v>37</v>
      </c>
      <c r="AM1767" s="8">
        <v>33</v>
      </c>
      <c r="AN1767" s="6">
        <f>ROUND((AL1767)/(AL1767+AM1767),2)</f>
        <v>0.53</v>
      </c>
      <c r="AO1767" s="8">
        <v>25</v>
      </c>
      <c r="AP1767" s="8">
        <v>17</v>
      </c>
      <c r="AQ1767" s="6">
        <f>ROUND((AO1767/(AO1767+AP1767)),2)</f>
        <v>0.6</v>
      </c>
      <c r="AR1767" s="168">
        <v>7.6499999999999999E-2</v>
      </c>
      <c r="AS1767" s="168">
        <v>0.34</v>
      </c>
      <c r="AT1767" s="168">
        <v>0.4</v>
      </c>
      <c r="AU1767" s="149">
        <v>0.45</v>
      </c>
      <c r="AV1767" s="8">
        <v>496</v>
      </c>
      <c r="AW1767" s="8">
        <v>3305</v>
      </c>
      <c r="AX1767" s="8">
        <v>5460</v>
      </c>
      <c r="AY1767" s="136">
        <v>6143</v>
      </c>
      <c r="AZ1767" s="149">
        <v>7.6499999999999999E-2</v>
      </c>
      <c r="BA1767" s="149">
        <v>0.1598</v>
      </c>
      <c r="BB1767" s="149">
        <v>0.21060000000000001</v>
      </c>
      <c r="BC1767" s="149">
        <v>0.21060000000000001</v>
      </c>
      <c r="BD1767" s="138">
        <v>0.1</v>
      </c>
      <c r="BE1767" s="138"/>
      <c r="BF1767" s="138"/>
      <c r="BG1767" s="8">
        <v>1</v>
      </c>
      <c r="BH1767" s="6">
        <v>7.25</v>
      </c>
      <c r="BI1767" s="6">
        <v>7.5</v>
      </c>
      <c r="BJ1767" s="8">
        <v>64072</v>
      </c>
      <c r="BK1767" s="8">
        <v>8508</v>
      </c>
      <c r="BL1767" s="8">
        <v>447</v>
      </c>
      <c r="BM1767" s="8">
        <v>55117</v>
      </c>
      <c r="BN1767" s="236">
        <v>679117</v>
      </c>
      <c r="BO1767" s="8">
        <v>58376</v>
      </c>
      <c r="BP1767" s="8">
        <v>152153.1208</v>
      </c>
      <c r="BQ1767" s="8">
        <v>20289.947</v>
      </c>
      <c r="BR1767" s="8">
        <v>215567.06219999999</v>
      </c>
      <c r="BS1767" s="8">
        <v>110058.0297</v>
      </c>
      <c r="BT1767" s="8">
        <v>13044.1386</v>
      </c>
      <c r="BU1767" s="8">
        <v>149228.69469999999</v>
      </c>
    </row>
    <row r="1768" spans="1:73">
      <c r="A1768" s="4" t="s">
        <v>103</v>
      </c>
      <c r="B1768" s="137">
        <v>33</v>
      </c>
      <c r="C1768" s="137">
        <v>2014</v>
      </c>
      <c r="D1768" s="192">
        <v>19748858</v>
      </c>
      <c r="E1768" s="141">
        <v>8965437</v>
      </c>
      <c r="F1768" s="141">
        <v>605271</v>
      </c>
      <c r="G1768" s="191">
        <v>6.3</v>
      </c>
      <c r="H1768" s="212">
        <v>27.408169999999998</v>
      </c>
      <c r="I1768" s="212">
        <v>17.03566</v>
      </c>
      <c r="J1768" s="212">
        <v>4.6039240000000001</v>
      </c>
      <c r="K1768" s="145">
        <v>1404518</v>
      </c>
      <c r="L1768" s="8">
        <v>86</v>
      </c>
      <c r="M1768" s="197">
        <v>2</v>
      </c>
      <c r="N1768" s="140">
        <v>1119433988</v>
      </c>
      <c r="O1768" s="24">
        <v>2421418</v>
      </c>
      <c r="P1768" s="145">
        <v>383880.16666666669</v>
      </c>
      <c r="Q1768" s="145">
        <v>150461.08333333334</v>
      </c>
      <c r="R1768" s="145">
        <v>3122879</v>
      </c>
      <c r="S1768" s="145">
        <v>1698559</v>
      </c>
      <c r="T1768" s="145">
        <v>574</v>
      </c>
      <c r="U1768" s="145">
        <v>789</v>
      </c>
      <c r="V1768" s="145">
        <v>951</v>
      </c>
      <c r="W1768" s="145">
        <v>189</v>
      </c>
      <c r="X1768" s="145">
        <v>347</v>
      </c>
      <c r="Y1768" s="145">
        <v>497</v>
      </c>
      <c r="Z1768" s="145">
        <v>632</v>
      </c>
      <c r="AA1768" s="136">
        <f>ROUND((T1768+X1768)-MAX(0.3*(T1768-149-469),0),0)</f>
        <v>921</v>
      </c>
      <c r="AB1768" s="136">
        <f>ROUND((U1768+Y1768)-MAX(0.3*(U1768-149-469),0),0)</f>
        <v>1235</v>
      </c>
      <c r="AC1768" s="136">
        <f>ROUND((V1768+Z1768)-MAX(0.3*(V1768-160-469),0),0)</f>
        <v>1486</v>
      </c>
      <c r="AD1768" s="203">
        <v>52909.75</v>
      </c>
      <c r="AE1768" s="8">
        <v>721</v>
      </c>
      <c r="AF1768" s="8"/>
      <c r="AG1768" s="8"/>
      <c r="AH1768" s="8"/>
      <c r="AI1768" s="8">
        <v>2755</v>
      </c>
      <c r="AJ1768" s="197">
        <v>14</v>
      </c>
      <c r="AK1768" s="8">
        <v>1</v>
      </c>
      <c r="AL1768" s="8">
        <v>100</v>
      </c>
      <c r="AM1768" s="8">
        <v>40</v>
      </c>
      <c r="AN1768" s="6">
        <f>ROUND((AL1768)/(AL1768+AM1768),2)</f>
        <v>0.71</v>
      </c>
      <c r="AO1768" s="8">
        <v>32</v>
      </c>
      <c r="AP1768" s="8">
        <v>29</v>
      </c>
      <c r="AQ1768" s="6">
        <f>ROUND((AO1768/(AO1768+AP1768)),2)</f>
        <v>0.52</v>
      </c>
      <c r="AR1768" s="168">
        <v>7.6499999999999999E-2</v>
      </c>
      <c r="AS1768" s="168">
        <v>0.34</v>
      </c>
      <c r="AT1768" s="168">
        <v>0.4</v>
      </c>
      <c r="AU1768" s="149">
        <v>0.45</v>
      </c>
      <c r="AV1768" s="8">
        <v>496</v>
      </c>
      <c r="AW1768" s="8">
        <v>3305</v>
      </c>
      <c r="AX1768" s="8">
        <v>5460</v>
      </c>
      <c r="AY1768" s="136">
        <v>6143</v>
      </c>
      <c r="AZ1768" s="149">
        <v>7.6499999999999999E-2</v>
      </c>
      <c r="BA1768" s="149">
        <v>0.1598</v>
      </c>
      <c r="BB1768" s="149">
        <v>0.21060000000000001</v>
      </c>
      <c r="BC1768" s="149">
        <v>0.21060000000000001</v>
      </c>
      <c r="BD1768" s="138">
        <v>0.3</v>
      </c>
      <c r="BE1768" s="138"/>
      <c r="BF1768" s="138"/>
      <c r="BG1768" s="8">
        <v>1</v>
      </c>
      <c r="BH1768" s="6">
        <v>7.25</v>
      </c>
      <c r="BI1768" s="6">
        <v>8</v>
      </c>
      <c r="BJ1768" s="8">
        <v>654316</v>
      </c>
      <c r="BK1768" s="8">
        <v>118518</v>
      </c>
      <c r="BL1768" s="8">
        <v>2837</v>
      </c>
      <c r="BM1768" s="8">
        <v>532961</v>
      </c>
      <c r="BN1768" s="236">
        <v>5778646</v>
      </c>
      <c r="BO1768" s="8">
        <v>485825</v>
      </c>
      <c r="BP1768" s="8">
        <v>1124158.4276000001</v>
      </c>
      <c r="BQ1768" s="8">
        <v>123592.4691</v>
      </c>
      <c r="BR1768" s="8">
        <v>1697756.922</v>
      </c>
      <c r="BS1768" s="8">
        <v>527273.21990000003</v>
      </c>
      <c r="BT1768" s="8">
        <v>39769.6417</v>
      </c>
      <c r="BU1768" s="8">
        <v>660111.5906</v>
      </c>
    </row>
    <row r="1769" spans="1:73">
      <c r="A1769" s="4" t="s">
        <v>104</v>
      </c>
      <c r="B1769" s="137">
        <v>34</v>
      </c>
      <c r="C1769" s="137">
        <v>2014</v>
      </c>
      <c r="D1769" s="192">
        <v>9940387</v>
      </c>
      <c r="E1769" s="141">
        <v>4392646</v>
      </c>
      <c r="F1769" s="141">
        <v>295342</v>
      </c>
      <c r="G1769" s="191">
        <v>6.3</v>
      </c>
      <c r="H1769" s="212">
        <v>26.684049999999999</v>
      </c>
      <c r="I1769" s="212">
        <v>17.987929999999999</v>
      </c>
      <c r="J1769" s="212">
        <v>6.7219049999999996</v>
      </c>
      <c r="K1769" s="145">
        <v>483126</v>
      </c>
      <c r="L1769" s="8">
        <v>83</v>
      </c>
      <c r="M1769" s="197">
        <v>3.5</v>
      </c>
      <c r="N1769" s="140">
        <v>391300375</v>
      </c>
      <c r="O1769" s="24">
        <v>120385</v>
      </c>
      <c r="P1769" s="145">
        <v>31223.25</v>
      </c>
      <c r="Q1769" s="145">
        <v>16553.5</v>
      </c>
      <c r="R1769" s="145">
        <v>1575676</v>
      </c>
      <c r="S1769" s="145">
        <v>761105</v>
      </c>
      <c r="T1769" s="145">
        <v>236</v>
      </c>
      <c r="U1769" s="145">
        <v>272</v>
      </c>
      <c r="V1769" s="145">
        <v>297</v>
      </c>
      <c r="W1769" s="145">
        <v>189</v>
      </c>
      <c r="X1769" s="145">
        <v>347</v>
      </c>
      <c r="Y1769" s="145">
        <v>497</v>
      </c>
      <c r="Z1769" s="145">
        <v>632</v>
      </c>
      <c r="AA1769" s="136">
        <f>ROUND((T1769+X1769)-MAX(0.3*(T1769-149-469),0),0)</f>
        <v>583</v>
      </c>
      <c r="AB1769" s="136">
        <f>ROUND((U1769+Y1769)-MAX(0.3*(U1769-149-469),0),0)</f>
        <v>769</v>
      </c>
      <c r="AC1769" s="136">
        <f>ROUND((V1769+Z1769)-MAX(0.3*(V1769-160-469),0),0)</f>
        <v>929</v>
      </c>
      <c r="AD1769" s="203">
        <v>12360.416666666666</v>
      </c>
      <c r="AE1769" s="8">
        <v>721</v>
      </c>
      <c r="AF1769" s="8"/>
      <c r="AG1769" s="8"/>
      <c r="AH1769" s="8"/>
      <c r="AI1769" s="8">
        <v>1678</v>
      </c>
      <c r="AJ1769" s="197">
        <v>17.100000000000001</v>
      </c>
      <c r="AK1769" s="8">
        <v>0</v>
      </c>
      <c r="AL1769" s="8">
        <v>43</v>
      </c>
      <c r="AM1769" s="8">
        <v>77</v>
      </c>
      <c r="AN1769" s="6">
        <f>ROUND((AL1769)/(AL1769+AM1769),2)</f>
        <v>0.36</v>
      </c>
      <c r="AO1769" s="8">
        <v>17</v>
      </c>
      <c r="AP1769" s="8">
        <v>33</v>
      </c>
      <c r="AQ1769" s="6">
        <f>ROUND((AO1769/(AO1769+AP1769)),2)</f>
        <v>0.34</v>
      </c>
      <c r="AR1769" s="168">
        <v>7.6499999999999999E-2</v>
      </c>
      <c r="AS1769" s="168">
        <v>0.34</v>
      </c>
      <c r="AT1769" s="168">
        <v>0.4</v>
      </c>
      <c r="AU1769" s="149">
        <v>0.45</v>
      </c>
      <c r="AV1769" s="8">
        <v>496</v>
      </c>
      <c r="AW1769" s="8">
        <v>3305</v>
      </c>
      <c r="AX1769" s="8">
        <v>5460</v>
      </c>
      <c r="AY1769" s="136">
        <v>6143</v>
      </c>
      <c r="AZ1769" s="149">
        <v>7.6499999999999999E-2</v>
      </c>
      <c r="BA1769" s="149">
        <v>0.1598</v>
      </c>
      <c r="BB1769" s="149">
        <v>0.21060000000000001</v>
      </c>
      <c r="BC1769" s="149">
        <v>0.21060000000000001</v>
      </c>
      <c r="BD1769" s="138">
        <v>0.05</v>
      </c>
      <c r="BE1769" s="138"/>
      <c r="BF1769" s="138"/>
      <c r="BG1769" s="8">
        <v>1</v>
      </c>
      <c r="BH1769" s="6">
        <v>7.25</v>
      </c>
      <c r="BI1769" s="6">
        <v>7.25</v>
      </c>
      <c r="BJ1769" s="8">
        <v>235256</v>
      </c>
      <c r="BK1769" s="8">
        <v>18575</v>
      </c>
      <c r="BL1769" s="8">
        <v>1782</v>
      </c>
      <c r="BM1769" s="8">
        <v>214899</v>
      </c>
      <c r="BN1769" s="236">
        <v>1859214</v>
      </c>
      <c r="BO1769" s="8">
        <v>255672</v>
      </c>
      <c r="BP1769" s="8">
        <v>604781.40720000002</v>
      </c>
      <c r="BQ1769" s="8">
        <v>69714.2497</v>
      </c>
      <c r="BR1769" s="8">
        <v>889937.31270000001</v>
      </c>
      <c r="BS1769" s="8">
        <v>337234.77</v>
      </c>
      <c r="BT1769" s="8">
        <v>32328.191599999998</v>
      </c>
      <c r="BU1769" s="8">
        <v>432595.22950000002</v>
      </c>
    </row>
    <row r="1770" spans="1:73">
      <c r="A1770" s="4" t="s">
        <v>105</v>
      </c>
      <c r="B1770" s="137">
        <v>35</v>
      </c>
      <c r="C1770" s="137">
        <v>2014</v>
      </c>
      <c r="D1770" s="192">
        <v>740040</v>
      </c>
      <c r="E1770" s="141">
        <v>404202</v>
      </c>
      <c r="F1770" s="141">
        <v>11152</v>
      </c>
      <c r="G1770" s="191">
        <v>2.7</v>
      </c>
      <c r="H1770" s="212">
        <v>16.138590000000001</v>
      </c>
      <c r="I1770" s="212">
        <v>9.5878820000000005</v>
      </c>
      <c r="J1770" s="212">
        <v>3.113877</v>
      </c>
      <c r="K1770" s="145">
        <v>55136</v>
      </c>
      <c r="L1770" s="8">
        <v>4</v>
      </c>
      <c r="M1770" s="197">
        <v>2.2999999999999998</v>
      </c>
      <c r="N1770" s="140">
        <v>42848356</v>
      </c>
      <c r="O1770" s="24">
        <v>250556</v>
      </c>
      <c r="P1770" s="145">
        <v>3274.3333333333335</v>
      </c>
      <c r="Q1770" s="145">
        <v>1303.9166666666667</v>
      </c>
      <c r="R1770" s="145">
        <v>53753</v>
      </c>
      <c r="S1770" s="145">
        <v>25011</v>
      </c>
      <c r="T1770" s="145">
        <v>378</v>
      </c>
      <c r="U1770" s="145">
        <v>477</v>
      </c>
      <c r="V1770" s="145">
        <v>573</v>
      </c>
      <c r="W1770" s="145">
        <v>189</v>
      </c>
      <c r="X1770" s="145">
        <v>347</v>
      </c>
      <c r="Y1770" s="145">
        <v>497</v>
      </c>
      <c r="Z1770" s="145">
        <v>632</v>
      </c>
      <c r="AA1770" s="136">
        <f>ROUND((T1770+X1770)-MAX(0.3*(T1770-149-469),0),0)</f>
        <v>725</v>
      </c>
      <c r="AB1770" s="136">
        <f>ROUND((U1770+Y1770)-MAX(0.3*(U1770-149-469),0),0)</f>
        <v>974</v>
      </c>
      <c r="AC1770" s="136">
        <f>ROUND((V1770+Z1770)-MAX(0.3*(V1770-160-469),0),0)</f>
        <v>1205</v>
      </c>
      <c r="AD1770" s="203">
        <v>651.25</v>
      </c>
      <c r="AE1770" s="8">
        <v>721</v>
      </c>
      <c r="AF1770" s="8"/>
      <c r="AG1770" s="8"/>
      <c r="AH1770" s="8"/>
      <c r="AI1770" s="8">
        <v>71</v>
      </c>
      <c r="AJ1770" s="197">
        <v>9.6999999999999993</v>
      </c>
      <c r="AK1770" s="8">
        <v>0</v>
      </c>
      <c r="AL1770" s="8">
        <v>23</v>
      </c>
      <c r="AM1770" s="8">
        <v>71</v>
      </c>
      <c r="AN1770" s="6">
        <f>ROUND((AL1770)/(AL1770+AM1770),2)</f>
        <v>0.24</v>
      </c>
      <c r="AO1770" s="8">
        <v>14</v>
      </c>
      <c r="AP1770" s="8">
        <v>33</v>
      </c>
      <c r="AQ1770" s="6">
        <f>ROUND((AO1770/(AO1770+AP1770)),2)</f>
        <v>0.3</v>
      </c>
      <c r="AR1770" s="168">
        <v>7.6499999999999999E-2</v>
      </c>
      <c r="AS1770" s="168">
        <v>0.34</v>
      </c>
      <c r="AT1770" s="168">
        <v>0.4</v>
      </c>
      <c r="AU1770" s="149">
        <v>0.45</v>
      </c>
      <c r="AV1770" s="8">
        <v>496</v>
      </c>
      <c r="AW1770" s="8">
        <v>3305</v>
      </c>
      <c r="AX1770" s="8">
        <v>5460</v>
      </c>
      <c r="AY1770" s="136">
        <v>6143</v>
      </c>
      <c r="AZ1770" s="149">
        <v>7.6499999999999999E-2</v>
      </c>
      <c r="BA1770" s="149">
        <v>0.1598</v>
      </c>
      <c r="BB1770" s="149">
        <v>0.21060000000000001</v>
      </c>
      <c r="BC1770" s="149">
        <v>0.21060000000000001</v>
      </c>
      <c r="BD1770" s="138">
        <v>0</v>
      </c>
      <c r="BE1770" s="138"/>
      <c r="BF1770" s="138"/>
      <c r="BG1770" s="8">
        <v>0</v>
      </c>
      <c r="BH1770" s="6">
        <v>7.25</v>
      </c>
      <c r="BI1770" s="6">
        <v>7.25</v>
      </c>
      <c r="BJ1770" s="8">
        <v>8237</v>
      </c>
      <c r="BK1770" s="8">
        <v>703</v>
      </c>
      <c r="BL1770" s="8">
        <v>57</v>
      </c>
      <c r="BM1770" s="8">
        <v>7477</v>
      </c>
      <c r="BN1770" s="236">
        <v>79076</v>
      </c>
      <c r="BO1770" s="8">
        <v>12814</v>
      </c>
      <c r="BP1770" s="8">
        <v>25352.8184</v>
      </c>
      <c r="BQ1770" s="8">
        <v>6045.9103999999998</v>
      </c>
      <c r="BR1770" s="8">
        <v>89001.558199999999</v>
      </c>
      <c r="BS1770" s="8">
        <v>12580.849200000001</v>
      </c>
      <c r="BT1770" s="8">
        <v>1940.1261</v>
      </c>
      <c r="BU1770" s="8">
        <v>24087.3786</v>
      </c>
    </row>
    <row r="1771" spans="1:73">
      <c r="A1771" s="4" t="s">
        <v>106</v>
      </c>
      <c r="B1771" s="137">
        <v>36</v>
      </c>
      <c r="C1771" s="137">
        <v>2014</v>
      </c>
      <c r="D1771" s="192">
        <v>11596998</v>
      </c>
      <c r="E1771" s="141">
        <v>5367282</v>
      </c>
      <c r="F1771" s="141">
        <v>330415</v>
      </c>
      <c r="G1771" s="191">
        <v>5.8</v>
      </c>
      <c r="H1771" s="212">
        <v>27.81514</v>
      </c>
      <c r="I1771" s="212">
        <v>17.945229999999999</v>
      </c>
      <c r="J1771" s="212">
        <v>7.0075529999999997</v>
      </c>
      <c r="K1771" s="145">
        <v>583261</v>
      </c>
      <c r="L1771" s="8">
        <v>83</v>
      </c>
      <c r="M1771" s="197">
        <v>3</v>
      </c>
      <c r="N1771" s="140">
        <v>488867951</v>
      </c>
      <c r="O1771" s="24">
        <v>1187547</v>
      </c>
      <c r="P1771" s="145">
        <v>163520.75</v>
      </c>
      <c r="Q1771" s="145">
        <v>76139.916666666672</v>
      </c>
      <c r="R1771" s="145">
        <v>1752135</v>
      </c>
      <c r="S1771" s="145">
        <v>851972</v>
      </c>
      <c r="T1771" s="145">
        <v>380</v>
      </c>
      <c r="U1771" s="145">
        <v>465</v>
      </c>
      <c r="V1771" s="145">
        <v>572</v>
      </c>
      <c r="W1771" s="145">
        <v>189</v>
      </c>
      <c r="X1771" s="145">
        <v>347</v>
      </c>
      <c r="Y1771" s="145">
        <v>497</v>
      </c>
      <c r="Z1771" s="145">
        <v>632</v>
      </c>
      <c r="AA1771" s="136">
        <f>ROUND((T1771+X1771)-MAX(0.3*(T1771-149-469),0),0)</f>
        <v>727</v>
      </c>
      <c r="AB1771" s="136">
        <f>ROUND((U1771+Y1771)-MAX(0.3*(U1771-149-469),0),0)</f>
        <v>962</v>
      </c>
      <c r="AC1771" s="136">
        <f>ROUND((V1771+Z1771)-MAX(0.3*(V1771-160-469),0),0)</f>
        <v>1204</v>
      </c>
      <c r="AD1771" s="203">
        <v>45942.25</v>
      </c>
      <c r="AE1771" s="8">
        <v>721</v>
      </c>
      <c r="AF1771" s="8"/>
      <c r="AG1771" s="8"/>
      <c r="AH1771" s="8"/>
      <c r="AI1771" s="8">
        <v>1792</v>
      </c>
      <c r="AJ1771" s="197">
        <v>15.6</v>
      </c>
      <c r="AK1771" s="8">
        <v>0</v>
      </c>
      <c r="AL1771" s="8">
        <v>39</v>
      </c>
      <c r="AM1771" s="8">
        <v>60</v>
      </c>
      <c r="AN1771" s="6">
        <f>ROUND((AL1771)/(AL1771+AM1771),2)</f>
        <v>0.39</v>
      </c>
      <c r="AO1771" s="8">
        <v>10</v>
      </c>
      <c r="AP1771" s="8">
        <v>23</v>
      </c>
      <c r="AQ1771" s="6">
        <f>ROUND((AO1771/(AO1771+AP1771)),2)</f>
        <v>0.3</v>
      </c>
      <c r="AR1771" s="168">
        <v>7.6499999999999999E-2</v>
      </c>
      <c r="AS1771" s="168">
        <v>0.34</v>
      </c>
      <c r="AT1771" s="168">
        <v>0.4</v>
      </c>
      <c r="AU1771" s="149">
        <v>0.45</v>
      </c>
      <c r="AV1771" s="8">
        <v>496</v>
      </c>
      <c r="AW1771" s="8">
        <v>3305</v>
      </c>
      <c r="AX1771" s="8">
        <v>5460</v>
      </c>
      <c r="AY1771" s="136">
        <v>6143</v>
      </c>
      <c r="AZ1771" s="149">
        <v>7.6499999999999999E-2</v>
      </c>
      <c r="BA1771" s="149">
        <v>0.1598</v>
      </c>
      <c r="BB1771" s="149">
        <v>0.21060000000000001</v>
      </c>
      <c r="BC1771" s="149">
        <v>0.21060000000000001</v>
      </c>
      <c r="BD1771" s="138">
        <v>0.05</v>
      </c>
      <c r="BE1771" s="138"/>
      <c r="BF1771" s="138"/>
      <c r="BG1771" s="8">
        <v>0</v>
      </c>
      <c r="BH1771" s="6">
        <v>7.25</v>
      </c>
      <c r="BI1771" s="6">
        <v>7.95</v>
      </c>
      <c r="BJ1771" s="8">
        <v>313170</v>
      </c>
      <c r="BK1771" s="8">
        <v>15215</v>
      </c>
      <c r="BL1771" s="8">
        <v>1883</v>
      </c>
      <c r="BM1771" s="8">
        <v>296072</v>
      </c>
      <c r="BN1771" s="236">
        <v>2751033</v>
      </c>
      <c r="BO1771" s="8">
        <v>250370</v>
      </c>
      <c r="BP1771" s="8">
        <v>619418.28780000005</v>
      </c>
      <c r="BQ1771" s="8">
        <v>70440.823399999994</v>
      </c>
      <c r="BR1771" s="8">
        <v>1051279.1562000001</v>
      </c>
      <c r="BS1771" s="8">
        <v>335987.8125</v>
      </c>
      <c r="BT1771" s="8">
        <v>22465.967400000001</v>
      </c>
      <c r="BU1771" s="8">
        <v>428384.03450000001</v>
      </c>
    </row>
    <row r="1772" spans="1:73">
      <c r="A1772" s="4" t="s">
        <v>107</v>
      </c>
      <c r="B1772" s="137">
        <v>37</v>
      </c>
      <c r="C1772" s="137">
        <v>2014</v>
      </c>
      <c r="D1772" s="192">
        <v>3879610</v>
      </c>
      <c r="E1772" s="141">
        <v>1712627</v>
      </c>
      <c r="F1772" s="141">
        <v>80628</v>
      </c>
      <c r="G1772" s="191">
        <v>4.5</v>
      </c>
      <c r="H1772" s="212">
        <v>29.867560000000001</v>
      </c>
      <c r="I1772" s="212">
        <v>17.390879999999999</v>
      </c>
      <c r="J1772" s="212">
        <v>6.363912</v>
      </c>
      <c r="K1772" s="145">
        <v>183501</v>
      </c>
      <c r="L1772" s="8">
        <v>50</v>
      </c>
      <c r="M1772" s="197">
        <v>5.0999999999999996</v>
      </c>
      <c r="N1772" s="140">
        <v>175037452</v>
      </c>
      <c r="O1772" s="24">
        <v>317924</v>
      </c>
      <c r="P1772" s="145">
        <v>15706.666666666666</v>
      </c>
      <c r="Q1772" s="145">
        <v>7161.583333333333</v>
      </c>
      <c r="R1772" s="145">
        <v>608492</v>
      </c>
      <c r="S1772" s="145">
        <v>279606</v>
      </c>
      <c r="T1772" s="145">
        <v>225</v>
      </c>
      <c r="U1772" s="145">
        <v>292</v>
      </c>
      <c r="V1772" s="145">
        <v>361</v>
      </c>
      <c r="W1772" s="145">
        <v>189</v>
      </c>
      <c r="X1772" s="145">
        <v>347</v>
      </c>
      <c r="Y1772" s="145">
        <v>497</v>
      </c>
      <c r="Z1772" s="145">
        <v>632</v>
      </c>
      <c r="AA1772" s="136">
        <f>ROUND((T1772+X1772)-MAX(0.3*(T1772-149-469),0),0)</f>
        <v>572</v>
      </c>
      <c r="AB1772" s="136">
        <f>ROUND((U1772+Y1772)-MAX(0.3*(U1772-149-469),0),0)</f>
        <v>789</v>
      </c>
      <c r="AC1772" s="136">
        <f>ROUND((V1772+Z1772)-MAX(0.3*(V1772-160-469),0),0)</f>
        <v>993</v>
      </c>
      <c r="AD1772" s="203">
        <v>4809.666666666667</v>
      </c>
      <c r="AE1772" s="8">
        <v>721</v>
      </c>
      <c r="AF1772" s="8"/>
      <c r="AG1772" s="8"/>
      <c r="AH1772" s="8"/>
      <c r="AI1772" s="8">
        <v>647</v>
      </c>
      <c r="AJ1772" s="197">
        <v>17.3</v>
      </c>
      <c r="AK1772" s="8">
        <v>0</v>
      </c>
      <c r="AL1772" s="8">
        <v>29</v>
      </c>
      <c r="AM1772" s="8">
        <v>72</v>
      </c>
      <c r="AN1772" s="6">
        <f>ROUND((AL1772)/(AL1772+AM1772),2)</f>
        <v>0.28999999999999998</v>
      </c>
      <c r="AO1772" s="8">
        <v>12</v>
      </c>
      <c r="AP1772" s="8">
        <v>36</v>
      </c>
      <c r="AQ1772" s="6">
        <f>ROUND((AO1772/(AO1772+AP1772)),2)</f>
        <v>0.25</v>
      </c>
      <c r="AR1772" s="168">
        <v>7.6499999999999999E-2</v>
      </c>
      <c r="AS1772" s="168">
        <v>0.34</v>
      </c>
      <c r="AT1772" s="168">
        <v>0.4</v>
      </c>
      <c r="AU1772" s="149">
        <v>0.45</v>
      </c>
      <c r="AV1772" s="8">
        <v>496</v>
      </c>
      <c r="AW1772" s="8">
        <v>3305</v>
      </c>
      <c r="AX1772" s="8">
        <v>5460</v>
      </c>
      <c r="AY1772" s="136">
        <v>6143</v>
      </c>
      <c r="AZ1772" s="149">
        <v>7.6499999999999999E-2</v>
      </c>
      <c r="BA1772" s="149">
        <v>0.1598</v>
      </c>
      <c r="BB1772" s="149">
        <v>0.21060000000000001</v>
      </c>
      <c r="BC1772" s="149">
        <v>0.21060000000000001</v>
      </c>
      <c r="BD1772" s="138">
        <v>0.05</v>
      </c>
      <c r="BE1772" s="138"/>
      <c r="BF1772" s="138"/>
      <c r="BG1772" s="8">
        <v>1</v>
      </c>
      <c r="BH1772" s="6">
        <v>7.25</v>
      </c>
      <c r="BI1772" s="6">
        <v>7.25</v>
      </c>
      <c r="BJ1772" s="8">
        <v>96969</v>
      </c>
      <c r="BK1772" s="8">
        <v>6126</v>
      </c>
      <c r="BL1772" s="8">
        <v>642</v>
      </c>
      <c r="BM1772" s="8">
        <v>90201</v>
      </c>
      <c r="BN1772" s="236">
        <v>732897</v>
      </c>
      <c r="BO1772" s="8">
        <v>114490</v>
      </c>
      <c r="BP1772" s="8">
        <v>274341.45140000002</v>
      </c>
      <c r="BQ1772" s="8">
        <v>43488.1999</v>
      </c>
      <c r="BR1772" s="8">
        <v>439577.61</v>
      </c>
      <c r="BS1772" s="8">
        <v>166344.24969999999</v>
      </c>
      <c r="BT1772" s="8">
        <v>21199.044900000001</v>
      </c>
      <c r="BU1772" s="8">
        <v>226575.5723</v>
      </c>
    </row>
    <row r="1773" spans="1:73">
      <c r="A1773" s="4" t="s">
        <v>108</v>
      </c>
      <c r="B1773" s="137">
        <v>38</v>
      </c>
      <c r="C1773" s="137">
        <v>2014</v>
      </c>
      <c r="D1773" s="192">
        <v>3971202</v>
      </c>
      <c r="E1773" s="141">
        <v>1805955</v>
      </c>
      <c r="F1773" s="141">
        <v>131938</v>
      </c>
      <c r="G1773" s="191">
        <v>6.8</v>
      </c>
      <c r="H1773" s="212">
        <v>30.389990000000001</v>
      </c>
      <c r="I1773" s="212">
        <v>18.19265</v>
      </c>
      <c r="J1773" s="212">
        <v>6.4864860000000002</v>
      </c>
      <c r="K1773" s="145">
        <v>215677</v>
      </c>
      <c r="L1773" s="8">
        <v>27</v>
      </c>
      <c r="M1773" s="197">
        <v>3</v>
      </c>
      <c r="N1773" s="140">
        <v>165559773</v>
      </c>
      <c r="O1773" s="24">
        <v>381968</v>
      </c>
      <c r="P1773" s="145">
        <v>119618.25</v>
      </c>
      <c r="Q1773" s="145">
        <v>46332.833333333336</v>
      </c>
      <c r="R1773" s="145">
        <v>802190</v>
      </c>
      <c r="S1773" s="145">
        <v>448855</v>
      </c>
      <c r="T1773" s="145">
        <v>432</v>
      </c>
      <c r="U1773" s="145">
        <v>506</v>
      </c>
      <c r="V1773" s="145">
        <v>621</v>
      </c>
      <c r="W1773" s="145">
        <v>189</v>
      </c>
      <c r="X1773" s="145">
        <v>347</v>
      </c>
      <c r="Y1773" s="145">
        <v>497</v>
      </c>
      <c r="Z1773" s="145">
        <v>632</v>
      </c>
      <c r="AA1773" s="136">
        <f>ROUND((T1773+X1773)-MAX(0.3*(T1773-149-469),0),0)</f>
        <v>779</v>
      </c>
      <c r="AB1773" s="136">
        <f>ROUND((U1773+Y1773)-MAX(0.3*(U1773-149-469),0),0)</f>
        <v>1003</v>
      </c>
      <c r="AC1773" s="136">
        <f>ROUND((V1773+Z1773)-MAX(0.3*(V1773-160-469),0),0)</f>
        <v>1253</v>
      </c>
      <c r="AD1773" s="203">
        <v>6066.916666666667</v>
      </c>
      <c r="AE1773" s="8">
        <v>721</v>
      </c>
      <c r="AF1773" s="8"/>
      <c r="AG1773" s="8"/>
      <c r="AH1773" s="8"/>
      <c r="AI1773" s="8">
        <v>570</v>
      </c>
      <c r="AJ1773" s="197">
        <v>14.4</v>
      </c>
      <c r="AK1773" s="8">
        <v>1</v>
      </c>
      <c r="AL1773" s="8">
        <v>34</v>
      </c>
      <c r="AM1773" s="8">
        <v>26</v>
      </c>
      <c r="AN1773" s="6">
        <f>ROUND((AL1773)/(AL1773+AM1773),2)</f>
        <v>0.56999999999999995</v>
      </c>
      <c r="AO1773" s="8">
        <v>16</v>
      </c>
      <c r="AP1773" s="8">
        <v>14</v>
      </c>
      <c r="AQ1773" s="6">
        <f>ROUND((AO1773/(AO1773+AP1773)),2)</f>
        <v>0.53</v>
      </c>
      <c r="AR1773" s="168">
        <v>7.6499999999999999E-2</v>
      </c>
      <c r="AS1773" s="168">
        <v>0.34</v>
      </c>
      <c r="AT1773" s="168">
        <v>0.4</v>
      </c>
      <c r="AU1773" s="149">
        <v>0.45</v>
      </c>
      <c r="AV1773" s="8">
        <v>496</v>
      </c>
      <c r="AW1773" s="8">
        <v>3305</v>
      </c>
      <c r="AX1773" s="8">
        <v>5460</v>
      </c>
      <c r="AY1773" s="136">
        <v>6143</v>
      </c>
      <c r="AZ1773" s="149">
        <v>7.6499999999999999E-2</v>
      </c>
      <c r="BA1773" s="149">
        <v>0.1598</v>
      </c>
      <c r="BB1773" s="149">
        <v>0.21060000000000001</v>
      </c>
      <c r="BC1773" s="149">
        <v>0.21060000000000001</v>
      </c>
      <c r="BD1773" s="138">
        <v>0.06</v>
      </c>
      <c r="BE1773" s="138"/>
      <c r="BF1773" s="138"/>
      <c r="BG1773" s="8">
        <v>1</v>
      </c>
      <c r="BH1773" s="6">
        <v>7.25</v>
      </c>
      <c r="BI1773" s="6">
        <v>9.1</v>
      </c>
      <c r="BJ1773" s="8">
        <v>85051</v>
      </c>
      <c r="BK1773" s="8">
        <v>9093</v>
      </c>
      <c r="BL1773" s="8">
        <v>634</v>
      </c>
      <c r="BM1773" s="8">
        <v>75324</v>
      </c>
      <c r="BN1773" s="236">
        <v>965191</v>
      </c>
      <c r="BO1773" s="8">
        <v>103227</v>
      </c>
      <c r="BP1773" s="8">
        <v>191358.35140000001</v>
      </c>
      <c r="BQ1773" s="8">
        <v>23680.362000000001</v>
      </c>
      <c r="BR1773" s="8">
        <v>288159.65480000002</v>
      </c>
      <c r="BS1773" s="8">
        <v>102323.19590000001</v>
      </c>
      <c r="BT1773" s="8">
        <v>11934.2212</v>
      </c>
      <c r="BU1773" s="8">
        <v>139404.77050000001</v>
      </c>
    </row>
    <row r="1774" spans="1:73">
      <c r="A1774" s="4" t="s">
        <v>109</v>
      </c>
      <c r="B1774" s="137">
        <v>39</v>
      </c>
      <c r="C1774" s="137">
        <v>2014</v>
      </c>
      <c r="D1774" s="192">
        <v>12793767</v>
      </c>
      <c r="E1774" s="141">
        <v>6025454</v>
      </c>
      <c r="F1774" s="141">
        <v>373732</v>
      </c>
      <c r="G1774" s="191">
        <v>5.8</v>
      </c>
      <c r="H1774" s="212">
        <v>20.986969999999999</v>
      </c>
      <c r="I1774" s="212">
        <v>11.827629999999999</v>
      </c>
      <c r="J1774" s="212">
        <v>4.7601129999999996</v>
      </c>
      <c r="K1774" s="145">
        <v>662890</v>
      </c>
      <c r="L1774" s="8">
        <v>86</v>
      </c>
      <c r="M1774" s="197">
        <v>3.1</v>
      </c>
      <c r="N1774" s="140">
        <v>613524377</v>
      </c>
      <c r="O1774" s="24">
        <v>495633</v>
      </c>
      <c r="P1774" s="145">
        <v>171544.33333333334</v>
      </c>
      <c r="Q1774" s="145">
        <v>69295.416666666672</v>
      </c>
      <c r="R1774" s="145">
        <v>1796154</v>
      </c>
      <c r="S1774" s="145">
        <v>889725</v>
      </c>
      <c r="T1774" s="145">
        <v>316</v>
      </c>
      <c r="U1774" s="145">
        <v>403</v>
      </c>
      <c r="V1774" s="145">
        <v>497</v>
      </c>
      <c r="W1774" s="145">
        <v>189</v>
      </c>
      <c r="X1774" s="145">
        <v>347</v>
      </c>
      <c r="Y1774" s="145">
        <v>497</v>
      </c>
      <c r="Z1774" s="145">
        <v>632</v>
      </c>
      <c r="AA1774" s="136">
        <f>ROUND((T1774+X1774)-MAX(0.3*(T1774-149-469),0),0)</f>
        <v>663</v>
      </c>
      <c r="AB1774" s="136">
        <f>ROUND((U1774+Y1774)-MAX(0.3*(U1774-149-469),0),0)</f>
        <v>900</v>
      </c>
      <c r="AC1774" s="136">
        <f>ROUND((V1774+Z1774)-MAX(0.3*(V1774-160-469),0),0)</f>
        <v>1129</v>
      </c>
      <c r="AD1774" s="203">
        <v>19421.333333333332</v>
      </c>
      <c r="AE1774" s="8">
        <v>721</v>
      </c>
      <c r="AF1774" s="8"/>
      <c r="AG1774" s="8"/>
      <c r="AH1774" s="8"/>
      <c r="AI1774" s="8">
        <v>1581</v>
      </c>
      <c r="AJ1774" s="197">
        <v>12.5</v>
      </c>
      <c r="AK1774" s="8">
        <v>0</v>
      </c>
      <c r="AL1774" s="8">
        <v>92</v>
      </c>
      <c r="AM1774" s="8">
        <v>110</v>
      </c>
      <c r="AN1774" s="6">
        <f>ROUND((AL1774)/(AL1774+AM1774),2)</f>
        <v>0.46</v>
      </c>
      <c r="AO1774" s="8">
        <v>23</v>
      </c>
      <c r="AP1774" s="8">
        <v>26</v>
      </c>
      <c r="AQ1774" s="6">
        <f>ROUND((AO1774/(AO1774+AP1774)),2)</f>
        <v>0.47</v>
      </c>
      <c r="AR1774" s="168">
        <v>7.6499999999999999E-2</v>
      </c>
      <c r="AS1774" s="168">
        <v>0.34</v>
      </c>
      <c r="AT1774" s="168">
        <v>0.4</v>
      </c>
      <c r="AU1774" s="149">
        <v>0.45</v>
      </c>
      <c r="AV1774" s="8">
        <v>496</v>
      </c>
      <c r="AW1774" s="8">
        <v>3305</v>
      </c>
      <c r="AX1774" s="8">
        <v>5460</v>
      </c>
      <c r="AY1774" s="136">
        <v>6143</v>
      </c>
      <c r="AZ1774" s="149">
        <v>7.6499999999999999E-2</v>
      </c>
      <c r="BA1774" s="149">
        <v>0.1598</v>
      </c>
      <c r="BB1774" s="149">
        <v>0.21060000000000001</v>
      </c>
      <c r="BC1774" s="149">
        <v>0.21060000000000001</v>
      </c>
      <c r="BD1774" s="138">
        <v>0</v>
      </c>
      <c r="BE1774" s="138"/>
      <c r="BF1774" s="138"/>
      <c r="BG1774" s="8">
        <v>0</v>
      </c>
      <c r="BH1774" s="6">
        <v>7.25</v>
      </c>
      <c r="BI1774" s="6">
        <v>7.25</v>
      </c>
      <c r="BJ1774" s="8">
        <v>373914</v>
      </c>
      <c r="BK1774" s="8">
        <v>24295</v>
      </c>
      <c r="BL1774" s="8">
        <v>1953</v>
      </c>
      <c r="BM1774" s="8">
        <v>347666</v>
      </c>
      <c r="BN1774" s="236">
        <v>2095848</v>
      </c>
      <c r="BO1774" s="8">
        <v>248761</v>
      </c>
      <c r="BP1774" s="8">
        <v>545798.48620000004</v>
      </c>
      <c r="BQ1774" s="8">
        <v>70145.133199999997</v>
      </c>
      <c r="BR1774" s="8">
        <v>1040494.1868</v>
      </c>
      <c r="BS1774" s="8">
        <v>259027.39679999999</v>
      </c>
      <c r="BT1774" s="8">
        <v>21366.6957</v>
      </c>
      <c r="BU1774" s="8">
        <v>346467.69750000001</v>
      </c>
    </row>
    <row r="1775" spans="1:73">
      <c r="A1775" s="4" t="s">
        <v>110</v>
      </c>
      <c r="B1775" s="137">
        <v>40</v>
      </c>
      <c r="C1775" s="137">
        <v>2014</v>
      </c>
      <c r="D1775" s="192">
        <v>1054907</v>
      </c>
      <c r="E1775" s="141">
        <v>512695</v>
      </c>
      <c r="F1775" s="141">
        <v>42722</v>
      </c>
      <c r="G1775" s="191">
        <v>7.7</v>
      </c>
      <c r="H1775" s="212">
        <v>22.322569999999999</v>
      </c>
      <c r="I1775" s="212">
        <v>11.56978</v>
      </c>
      <c r="J1775" s="212">
        <v>4.7021800000000002</v>
      </c>
      <c r="K1775" s="145">
        <v>54960</v>
      </c>
      <c r="L1775" s="8">
        <v>4</v>
      </c>
      <c r="M1775" s="197">
        <v>1.9</v>
      </c>
      <c r="N1775" s="140">
        <v>50660274</v>
      </c>
      <c r="O1775" s="24">
        <v>16216</v>
      </c>
      <c r="P1775" s="145">
        <v>13422.666666666666</v>
      </c>
      <c r="Q1775" s="145">
        <v>5596.916666666667</v>
      </c>
      <c r="R1775" s="145">
        <v>178518</v>
      </c>
      <c r="S1775" s="145">
        <v>101002</v>
      </c>
      <c r="T1775" s="145">
        <v>449</v>
      </c>
      <c r="U1775" s="145">
        <v>554</v>
      </c>
      <c r="V1775" s="145">
        <v>634</v>
      </c>
      <c r="W1775" s="145">
        <v>189</v>
      </c>
      <c r="X1775" s="145">
        <v>347</v>
      </c>
      <c r="Y1775" s="145">
        <v>497</v>
      </c>
      <c r="Z1775" s="145">
        <v>632</v>
      </c>
      <c r="AA1775" s="136">
        <f>ROUND((T1775+X1775)-MAX(0.3*(T1775-149-469),0),0)</f>
        <v>796</v>
      </c>
      <c r="AB1775" s="136">
        <f>ROUND((U1775+Y1775)-MAX(0.3*(U1775-149-469),0),0)</f>
        <v>1051</v>
      </c>
      <c r="AC1775" s="136">
        <f>ROUND((V1775+Z1775)-MAX(0.3*(V1775-160-469),0),0)</f>
        <v>1265</v>
      </c>
      <c r="AD1775" s="203">
        <v>1806.5833333333333</v>
      </c>
      <c r="AE1775" s="8">
        <v>721</v>
      </c>
      <c r="AF1775" s="8"/>
      <c r="AG1775" s="8"/>
      <c r="AH1775" s="8"/>
      <c r="AI1775" s="8">
        <v>119</v>
      </c>
      <c r="AJ1775" s="197">
        <v>11.3</v>
      </c>
      <c r="AK1775" s="8">
        <v>1</v>
      </c>
      <c r="AL1775" s="8">
        <v>69</v>
      </c>
      <c r="AM1775" s="8">
        <v>6</v>
      </c>
      <c r="AN1775" s="6">
        <f>ROUND((AL1775)/(AL1775+AM1775),2)</f>
        <v>0.92</v>
      </c>
      <c r="AO1775" s="8">
        <v>32</v>
      </c>
      <c r="AP1775" s="8">
        <v>5</v>
      </c>
      <c r="AQ1775" s="6">
        <f>ROUND((AO1775/(AO1775+AP1775)),2)</f>
        <v>0.86</v>
      </c>
      <c r="AR1775" s="168">
        <v>7.6499999999999999E-2</v>
      </c>
      <c r="AS1775" s="168">
        <v>0.34</v>
      </c>
      <c r="AT1775" s="168">
        <v>0.4</v>
      </c>
      <c r="AU1775" s="149">
        <v>0.45</v>
      </c>
      <c r="AV1775" s="8">
        <v>496</v>
      </c>
      <c r="AW1775" s="8">
        <v>3305</v>
      </c>
      <c r="AX1775" s="8">
        <v>5460</v>
      </c>
      <c r="AY1775" s="136">
        <v>6143</v>
      </c>
      <c r="AZ1775" s="149">
        <v>7.6499999999999999E-2</v>
      </c>
      <c r="BA1775" s="149">
        <v>0.1598</v>
      </c>
      <c r="BB1775" s="149">
        <v>0.21060000000000001</v>
      </c>
      <c r="BC1775" s="149">
        <v>0.21060000000000001</v>
      </c>
      <c r="BD1775" s="138">
        <v>0.25</v>
      </c>
      <c r="BE1775" s="138"/>
      <c r="BF1775" s="138"/>
      <c r="BG1775" s="8">
        <v>1</v>
      </c>
      <c r="BH1775" s="6">
        <v>7.25</v>
      </c>
      <c r="BI1775" s="6">
        <v>8</v>
      </c>
      <c r="BJ1775" s="8">
        <v>33345</v>
      </c>
      <c r="BK1775" s="8">
        <v>3235</v>
      </c>
      <c r="BL1775" s="8">
        <v>170</v>
      </c>
      <c r="BM1775" s="8">
        <v>29940</v>
      </c>
      <c r="BN1775" s="236">
        <v>259243</v>
      </c>
      <c r="BO1775" s="8">
        <v>22139</v>
      </c>
      <c r="BP1775" s="8">
        <v>48733.9182</v>
      </c>
      <c r="BQ1775" s="8">
        <v>5687.0586999999996</v>
      </c>
      <c r="BR1775" s="8">
        <v>76867.433799999999</v>
      </c>
      <c r="BS1775" s="8">
        <v>25414.275300000001</v>
      </c>
      <c r="BT1775" s="8">
        <v>2071.7350999999999</v>
      </c>
      <c r="BU1775" s="8">
        <v>32832.3145</v>
      </c>
    </row>
    <row r="1776" spans="1:73">
      <c r="A1776" s="4" t="s">
        <v>111</v>
      </c>
      <c r="B1776" s="137">
        <v>41</v>
      </c>
      <c r="C1776" s="137">
        <v>2014</v>
      </c>
      <c r="D1776" s="192">
        <v>4829160</v>
      </c>
      <c r="E1776" s="141">
        <v>2081511</v>
      </c>
      <c r="F1776" s="141">
        <v>143151</v>
      </c>
      <c r="G1776" s="191">
        <v>6.4</v>
      </c>
      <c r="H1776" s="212">
        <v>27.566310000000001</v>
      </c>
      <c r="I1776" s="212">
        <v>17.854890000000001</v>
      </c>
      <c r="J1776" s="212">
        <v>5.8309870000000004</v>
      </c>
      <c r="K1776" s="145">
        <v>190304</v>
      </c>
      <c r="L1776" s="8">
        <v>40</v>
      </c>
      <c r="M1776" s="197">
        <v>3.6</v>
      </c>
      <c r="N1776" s="140">
        <v>178001545</v>
      </c>
      <c r="O1776" s="24">
        <v>169608</v>
      </c>
      <c r="P1776" s="145">
        <v>25356.333333333332</v>
      </c>
      <c r="Q1776" s="145">
        <v>11251.5</v>
      </c>
      <c r="R1776" s="145">
        <v>834511</v>
      </c>
      <c r="S1776" s="145">
        <v>395209</v>
      </c>
      <c r="T1776" s="145">
        <v>217</v>
      </c>
      <c r="U1776" s="145">
        <v>274</v>
      </c>
      <c r="V1776" s="145">
        <v>330</v>
      </c>
      <c r="W1776" s="145">
        <v>189</v>
      </c>
      <c r="X1776" s="145">
        <v>347</v>
      </c>
      <c r="Y1776" s="145">
        <v>497</v>
      </c>
      <c r="Z1776" s="145">
        <v>632</v>
      </c>
      <c r="AA1776" s="136">
        <f>ROUND((T1776+X1776)-MAX(0.3*(T1776-149-469),0),0)</f>
        <v>564</v>
      </c>
      <c r="AB1776" s="136">
        <f>ROUND((U1776+Y1776)-MAX(0.3*(U1776-149-469),0),0)</f>
        <v>771</v>
      </c>
      <c r="AC1776" s="136">
        <f>ROUND((V1776+Z1776)-MAX(0.3*(V1776-160-469),0),0)</f>
        <v>962</v>
      </c>
      <c r="AD1776" s="203">
        <v>5823.416666666667</v>
      </c>
      <c r="AE1776" s="8">
        <v>721</v>
      </c>
      <c r="AF1776" s="8"/>
      <c r="AG1776" s="8"/>
      <c r="AH1776" s="8"/>
      <c r="AI1776" s="8">
        <v>788</v>
      </c>
      <c r="AJ1776" s="197">
        <v>16.5</v>
      </c>
      <c r="AK1776" s="8">
        <v>0</v>
      </c>
      <c r="AL1776" s="8">
        <v>46</v>
      </c>
      <c r="AM1776" s="8">
        <v>78</v>
      </c>
      <c r="AN1776" s="6">
        <f>ROUND((AL1776)/(AL1776+AM1776),2)</f>
        <v>0.37</v>
      </c>
      <c r="AO1776" s="8">
        <v>18</v>
      </c>
      <c r="AP1776" s="8">
        <v>28</v>
      </c>
      <c r="AQ1776" s="6">
        <f>ROUND((AO1776/(AO1776+AP1776)),2)</f>
        <v>0.39</v>
      </c>
      <c r="AR1776" s="168">
        <v>7.6499999999999999E-2</v>
      </c>
      <c r="AS1776" s="168">
        <v>0.34</v>
      </c>
      <c r="AT1776" s="168">
        <v>0.4</v>
      </c>
      <c r="AU1776" s="149">
        <v>0.45</v>
      </c>
      <c r="AV1776" s="8">
        <v>496</v>
      </c>
      <c r="AW1776" s="8">
        <v>3305</v>
      </c>
      <c r="AX1776" s="8">
        <v>5460</v>
      </c>
      <c r="AY1776" s="136">
        <v>6143</v>
      </c>
      <c r="AZ1776" s="149">
        <v>7.6499999999999999E-2</v>
      </c>
      <c r="BA1776" s="149">
        <v>0.1598</v>
      </c>
      <c r="BB1776" s="149">
        <v>0.21060000000000001</v>
      </c>
      <c r="BC1776" s="149">
        <v>0.21060000000000001</v>
      </c>
      <c r="BD1776" s="138">
        <v>0</v>
      </c>
      <c r="BE1776" s="138"/>
      <c r="BF1776" s="138"/>
      <c r="BG1776" s="8">
        <v>0</v>
      </c>
      <c r="BH1776" s="6">
        <v>7.25</v>
      </c>
      <c r="BI1776" s="6">
        <v>7.25</v>
      </c>
      <c r="BJ1776" s="8">
        <v>118245</v>
      </c>
      <c r="BK1776" s="8">
        <v>8292</v>
      </c>
      <c r="BL1776" s="8">
        <v>1207</v>
      </c>
      <c r="BM1776" s="8">
        <v>108746</v>
      </c>
      <c r="BN1776" s="236">
        <v>1089973</v>
      </c>
      <c r="BO1776" s="8">
        <v>113179</v>
      </c>
      <c r="BP1776" s="8">
        <v>327074.01390000002</v>
      </c>
      <c r="BQ1776" s="8">
        <v>32922.938900000001</v>
      </c>
      <c r="BR1776" s="8">
        <v>472289.70390000002</v>
      </c>
      <c r="BS1776" s="8">
        <v>214644.49979999999</v>
      </c>
      <c r="BT1776" s="8">
        <v>16218.7767</v>
      </c>
      <c r="BU1776" s="8">
        <v>270238.64319999999</v>
      </c>
    </row>
    <row r="1777" spans="1:73">
      <c r="A1777" s="4" t="s">
        <v>112</v>
      </c>
      <c r="B1777" s="137">
        <v>42</v>
      </c>
      <c r="C1777" s="137">
        <v>2014</v>
      </c>
      <c r="D1777" s="192">
        <v>853304</v>
      </c>
      <c r="E1777" s="141">
        <v>432824</v>
      </c>
      <c r="F1777" s="141">
        <v>15378</v>
      </c>
      <c r="G1777" s="191">
        <v>3.4</v>
      </c>
      <c r="H1777" s="212">
        <v>21.47927</v>
      </c>
      <c r="I1777" s="212">
        <v>13.470079999999999</v>
      </c>
      <c r="J1777" s="212">
        <v>5.6817849999999996</v>
      </c>
      <c r="K1777" s="145">
        <v>45867</v>
      </c>
      <c r="L1777" s="8">
        <v>7</v>
      </c>
      <c r="M1777" s="197">
        <v>3.1</v>
      </c>
      <c r="N1777" s="140">
        <v>39222985</v>
      </c>
      <c r="O1777" s="24">
        <v>10030</v>
      </c>
      <c r="P1777" s="145">
        <v>6237.333333333333</v>
      </c>
      <c r="Q1777" s="145">
        <v>3122.4166666666665</v>
      </c>
      <c r="R1777" s="145">
        <v>100938</v>
      </c>
      <c r="S1777" s="145">
        <v>44039</v>
      </c>
      <c r="T1777" s="145">
        <v>536</v>
      </c>
      <c r="U1777" s="145">
        <v>599</v>
      </c>
      <c r="V1777" s="145">
        <v>662</v>
      </c>
      <c r="W1777" s="145">
        <v>189</v>
      </c>
      <c r="X1777" s="145">
        <v>347</v>
      </c>
      <c r="Y1777" s="145">
        <v>497</v>
      </c>
      <c r="Z1777" s="145">
        <v>632</v>
      </c>
      <c r="AA1777" s="136">
        <f>ROUND((T1777+X1777)-MAX(0.3*(T1777-149-469),0),0)</f>
        <v>883</v>
      </c>
      <c r="AB1777" s="136">
        <f>ROUND((U1777+Y1777)-MAX(0.3*(U1777-149-469),0),0)</f>
        <v>1096</v>
      </c>
      <c r="AC1777" s="136">
        <f>ROUND((V1777+Z1777)-MAX(0.3*(V1777-160-469),0),0)</f>
        <v>1284</v>
      </c>
      <c r="AD1777" s="203">
        <v>2345.25</v>
      </c>
      <c r="AE1777" s="8">
        <v>721</v>
      </c>
      <c r="AF1777" s="8"/>
      <c r="AG1777" s="8"/>
      <c r="AH1777" s="8"/>
      <c r="AI1777" s="8">
        <v>109</v>
      </c>
      <c r="AJ1777" s="197">
        <v>12.8</v>
      </c>
      <c r="AK1777" s="8">
        <v>0</v>
      </c>
      <c r="AL1777" s="8">
        <v>17</v>
      </c>
      <c r="AM1777" s="8">
        <v>53</v>
      </c>
      <c r="AN1777" s="6">
        <f>ROUND((AL1777)/(AL1777+AM1777),2)</f>
        <v>0.24</v>
      </c>
      <c r="AO1777" s="8">
        <v>7</v>
      </c>
      <c r="AP1777" s="8">
        <v>28</v>
      </c>
      <c r="AQ1777" s="6">
        <f>ROUND((AO1777/(AO1777+AP1777)),2)</f>
        <v>0.2</v>
      </c>
      <c r="AR1777" s="168">
        <v>7.6499999999999999E-2</v>
      </c>
      <c r="AS1777" s="168">
        <v>0.34</v>
      </c>
      <c r="AT1777" s="168">
        <v>0.4</v>
      </c>
      <c r="AU1777" s="149">
        <v>0.45</v>
      </c>
      <c r="AV1777" s="8">
        <v>496</v>
      </c>
      <c r="AW1777" s="8">
        <v>3305</v>
      </c>
      <c r="AX1777" s="8">
        <v>5460</v>
      </c>
      <c r="AY1777" s="136">
        <v>6143</v>
      </c>
      <c r="AZ1777" s="149">
        <v>7.6499999999999999E-2</v>
      </c>
      <c r="BA1777" s="149">
        <v>0.1598</v>
      </c>
      <c r="BB1777" s="149">
        <v>0.21060000000000001</v>
      </c>
      <c r="BC1777" s="149">
        <v>0.21060000000000001</v>
      </c>
      <c r="BD1777" s="138">
        <v>0</v>
      </c>
      <c r="BE1777" s="138"/>
      <c r="BF1777" s="138"/>
      <c r="BG1777" s="8">
        <v>0</v>
      </c>
      <c r="BH1777" s="6">
        <v>7.25</v>
      </c>
      <c r="BI1777" s="6">
        <v>7.25</v>
      </c>
      <c r="BJ1777" s="8">
        <v>14880</v>
      </c>
      <c r="BK1777" s="8">
        <v>1434</v>
      </c>
      <c r="BL1777" s="8">
        <v>116</v>
      </c>
      <c r="BM1777" s="8">
        <v>13330</v>
      </c>
      <c r="BN1777" s="236">
        <v>105085</v>
      </c>
      <c r="BO1777" s="8">
        <v>19573</v>
      </c>
      <c r="BP1777" s="8">
        <v>43135.440900000001</v>
      </c>
      <c r="BQ1777" s="8">
        <v>9117.5295000000006</v>
      </c>
      <c r="BR1777" s="8">
        <v>107748.8913</v>
      </c>
      <c r="BS1777" s="8">
        <v>20347.6993</v>
      </c>
      <c r="BT1777" s="8">
        <v>2336.1545999999998</v>
      </c>
      <c r="BU1777" s="8">
        <v>28419.6332</v>
      </c>
    </row>
    <row r="1778" spans="1:73">
      <c r="A1778" s="4" t="s">
        <v>113</v>
      </c>
      <c r="B1778" s="137">
        <v>43</v>
      </c>
      <c r="C1778" s="137">
        <v>2014</v>
      </c>
      <c r="D1778" s="192">
        <v>6547779</v>
      </c>
      <c r="E1778" s="141">
        <v>2841451</v>
      </c>
      <c r="F1778" s="141">
        <v>198610</v>
      </c>
      <c r="G1778" s="191">
        <v>6.5</v>
      </c>
      <c r="H1778" s="212">
        <v>24.36637</v>
      </c>
      <c r="I1778" s="212">
        <v>13.290229999999999</v>
      </c>
      <c r="J1778" s="212">
        <v>4.6831670000000001</v>
      </c>
      <c r="K1778" s="145">
        <v>300604</v>
      </c>
      <c r="L1778" s="8">
        <v>54</v>
      </c>
      <c r="M1778" s="197">
        <v>3.5</v>
      </c>
      <c r="N1778" s="140">
        <v>263437186</v>
      </c>
      <c r="O1778" s="24">
        <v>105625</v>
      </c>
      <c r="P1778" s="145">
        <v>113748.75</v>
      </c>
      <c r="Q1778" s="145">
        <v>47692.083333333336</v>
      </c>
      <c r="R1778" s="145">
        <v>1312505</v>
      </c>
      <c r="S1778" s="145">
        <v>650251</v>
      </c>
      <c r="T1778" s="145">
        <v>142</v>
      </c>
      <c r="U1778" s="145">
        <v>185</v>
      </c>
      <c r="V1778" s="145">
        <v>226</v>
      </c>
      <c r="W1778" s="145">
        <v>189</v>
      </c>
      <c r="X1778" s="145">
        <v>347</v>
      </c>
      <c r="Y1778" s="145">
        <v>497</v>
      </c>
      <c r="Z1778" s="145">
        <v>632</v>
      </c>
      <c r="AA1778" s="136">
        <f>ROUND((T1778+X1778)-MAX(0.3*(T1778-149-469),0),0)</f>
        <v>489</v>
      </c>
      <c r="AB1778" s="136">
        <f>ROUND((U1778+Y1778)-MAX(0.3*(U1778-149-469),0),0)</f>
        <v>682</v>
      </c>
      <c r="AC1778" s="136">
        <f>ROUND((V1778+Z1778)-MAX(0.3*(V1778-160-469),0),0)</f>
        <v>858</v>
      </c>
      <c r="AD1778" s="203">
        <v>18609.75</v>
      </c>
      <c r="AE1778" s="8">
        <v>721</v>
      </c>
      <c r="AF1778" s="8"/>
      <c r="AG1778" s="8"/>
      <c r="AH1778" s="8"/>
      <c r="AI1778" s="8">
        <v>1122</v>
      </c>
      <c r="AJ1778" s="197">
        <v>17.3</v>
      </c>
      <c r="AK1778" s="8">
        <v>0</v>
      </c>
      <c r="AL1778" s="8">
        <v>27</v>
      </c>
      <c r="AM1778" s="8">
        <v>71</v>
      </c>
      <c r="AN1778" s="6">
        <f>ROUND((AL1778)/(AL1778+AM1778),2)</f>
        <v>0.28000000000000003</v>
      </c>
      <c r="AO1778" s="8">
        <v>7</v>
      </c>
      <c r="AP1778" s="8">
        <v>26</v>
      </c>
      <c r="AQ1778" s="6">
        <f>ROUND((AO1778/(AO1778+AP1778)),2)</f>
        <v>0.21</v>
      </c>
      <c r="AR1778" s="168">
        <v>7.6499999999999999E-2</v>
      </c>
      <c r="AS1778" s="168">
        <v>0.34</v>
      </c>
      <c r="AT1778" s="168">
        <v>0.4</v>
      </c>
      <c r="AU1778" s="149">
        <v>0.45</v>
      </c>
      <c r="AV1778" s="8">
        <v>496</v>
      </c>
      <c r="AW1778" s="8">
        <v>3305</v>
      </c>
      <c r="AX1778" s="8">
        <v>5460</v>
      </c>
      <c r="AY1778" s="136">
        <v>6143</v>
      </c>
      <c r="AZ1778" s="149">
        <v>7.6499999999999999E-2</v>
      </c>
      <c r="BA1778" s="149">
        <v>0.1598</v>
      </c>
      <c r="BB1778" s="149">
        <v>0.21060000000000001</v>
      </c>
      <c r="BC1778" s="149">
        <v>0.21060000000000001</v>
      </c>
      <c r="BD1778" s="138">
        <v>0</v>
      </c>
      <c r="BE1778" s="138"/>
      <c r="BF1778" s="138"/>
      <c r="BG1778" s="8">
        <v>0</v>
      </c>
      <c r="BH1778" s="6">
        <v>7.25</v>
      </c>
      <c r="BI1778" s="6">
        <v>7.25</v>
      </c>
      <c r="BJ1778" s="8">
        <v>183778</v>
      </c>
      <c r="BK1778" s="8">
        <v>11846</v>
      </c>
      <c r="BL1778" s="8">
        <v>1411</v>
      </c>
      <c r="BM1778" s="8">
        <v>170521</v>
      </c>
      <c r="BN1778" s="236">
        <v>1424822</v>
      </c>
      <c r="BO1778" s="8">
        <v>153742</v>
      </c>
      <c r="BP1778" s="8">
        <v>439701.03600000002</v>
      </c>
      <c r="BQ1778" s="8">
        <v>47356.232600000003</v>
      </c>
      <c r="BR1778" s="8">
        <v>649935.15520000004</v>
      </c>
      <c r="BS1778" s="8">
        <v>278620.89809999999</v>
      </c>
      <c r="BT1778" s="8">
        <v>23935.936799999999</v>
      </c>
      <c r="BU1778" s="8">
        <v>361069.63919999998</v>
      </c>
    </row>
    <row r="1779" spans="1:73">
      <c r="A1779" s="4" t="s">
        <v>114</v>
      </c>
      <c r="B1779" s="137">
        <v>44</v>
      </c>
      <c r="C1779" s="137">
        <v>2014</v>
      </c>
      <c r="D1779" s="192">
        <v>26979078</v>
      </c>
      <c r="E1779" s="141">
        <v>12340567</v>
      </c>
      <c r="F1779" s="141">
        <v>663778</v>
      </c>
      <c r="G1779" s="191">
        <v>5.0999999999999996</v>
      </c>
      <c r="H1779" s="212">
        <v>28.95899</v>
      </c>
      <c r="I1779" s="212">
        <v>18.266069999999999</v>
      </c>
      <c r="J1779" s="212">
        <v>5.2282849999999996</v>
      </c>
      <c r="K1779" s="145">
        <v>1648036</v>
      </c>
      <c r="L1779" s="8">
        <v>527</v>
      </c>
      <c r="M1779" s="197">
        <v>7.1</v>
      </c>
      <c r="N1779" s="140">
        <v>1234438147</v>
      </c>
      <c r="O1779" s="24">
        <v>752110</v>
      </c>
      <c r="P1779" s="145">
        <v>80118.25</v>
      </c>
      <c r="Q1779" s="145">
        <v>36499.833333333336</v>
      </c>
      <c r="R1779" s="145">
        <v>3852675</v>
      </c>
      <c r="S1779" s="145">
        <v>1607669</v>
      </c>
      <c r="T1779" s="145">
        <v>240</v>
      </c>
      <c r="U1779" s="145">
        <v>277</v>
      </c>
      <c r="V1779" s="145">
        <v>333</v>
      </c>
      <c r="W1779" s="145">
        <v>189</v>
      </c>
      <c r="X1779" s="145">
        <v>347</v>
      </c>
      <c r="Y1779" s="145">
        <v>497</v>
      </c>
      <c r="Z1779" s="145">
        <v>632</v>
      </c>
      <c r="AA1779" s="136">
        <f>ROUND((T1779+X1779)-MAX(0.3*(T1779-149-469),0),0)</f>
        <v>587</v>
      </c>
      <c r="AB1779" s="136">
        <f>ROUND((U1779+Y1779)-MAX(0.3*(U1779-149-469),0),0)</f>
        <v>774</v>
      </c>
      <c r="AC1779" s="136">
        <f>ROUND((V1779+Z1779)-MAX(0.3*(V1779-160-469),0),0)</f>
        <v>965</v>
      </c>
      <c r="AD1779" s="203">
        <v>26994.416666666668</v>
      </c>
      <c r="AE1779" s="8">
        <v>721</v>
      </c>
      <c r="AF1779" s="8"/>
      <c r="AG1779" s="8"/>
      <c r="AH1779" s="8"/>
      <c r="AI1779" s="8">
        <v>4364</v>
      </c>
      <c r="AJ1779" s="197">
        <v>16.399999999999999</v>
      </c>
      <c r="AK1779" s="8">
        <v>0</v>
      </c>
      <c r="AL1779" s="8">
        <v>55</v>
      </c>
      <c r="AM1779" s="8">
        <v>95</v>
      </c>
      <c r="AN1779" s="6">
        <f>ROUND((AL1779)/(AL1779+AM1779),2)</f>
        <v>0.37</v>
      </c>
      <c r="AO1779" s="8">
        <v>12</v>
      </c>
      <c r="AP1779" s="8">
        <v>18</v>
      </c>
      <c r="AQ1779" s="6">
        <f>ROUND((AO1779/(AO1779+AP1779)),2)</f>
        <v>0.4</v>
      </c>
      <c r="AR1779" s="168">
        <v>7.6499999999999999E-2</v>
      </c>
      <c r="AS1779" s="168">
        <v>0.34</v>
      </c>
      <c r="AT1779" s="168">
        <v>0.4</v>
      </c>
      <c r="AU1779" s="149">
        <v>0.45</v>
      </c>
      <c r="AV1779" s="8">
        <v>496</v>
      </c>
      <c r="AW1779" s="8">
        <v>3305</v>
      </c>
      <c r="AX1779" s="8">
        <v>5460</v>
      </c>
      <c r="AY1779" s="136">
        <v>6143</v>
      </c>
      <c r="AZ1779" s="149">
        <v>7.6499999999999999E-2</v>
      </c>
      <c r="BA1779" s="149">
        <v>0.1598</v>
      </c>
      <c r="BB1779" s="149">
        <v>0.21060000000000001</v>
      </c>
      <c r="BC1779" s="149">
        <v>0.21060000000000001</v>
      </c>
      <c r="BD1779" s="138">
        <v>0</v>
      </c>
      <c r="BE1779" s="138"/>
      <c r="BF1779" s="138"/>
      <c r="BG1779" s="8">
        <v>0</v>
      </c>
      <c r="BH1779" s="6">
        <v>7.25</v>
      </c>
      <c r="BI1779" s="6">
        <v>7.25</v>
      </c>
      <c r="BJ1779" s="8">
        <v>665989</v>
      </c>
      <c r="BK1779" s="8">
        <v>104973</v>
      </c>
      <c r="BL1779" s="8">
        <v>6730</v>
      </c>
      <c r="BM1779" s="8">
        <v>554286</v>
      </c>
      <c r="BN1779" s="236">
        <v>4089970</v>
      </c>
      <c r="BO1779" s="8">
        <v>916461</v>
      </c>
      <c r="BP1779" s="8">
        <v>2280923.176</v>
      </c>
      <c r="BQ1779" s="8">
        <v>268962.16110000003</v>
      </c>
      <c r="BR1779" s="8">
        <v>3322459.6667999998</v>
      </c>
      <c r="BS1779" s="8">
        <v>1448788.6261</v>
      </c>
      <c r="BT1779" s="8">
        <v>136499.37400000001</v>
      </c>
      <c r="BU1779" s="8">
        <v>1864859.1634</v>
      </c>
    </row>
    <row r="1780" spans="1:73">
      <c r="A1780" s="4" t="s">
        <v>115</v>
      </c>
      <c r="B1780" s="137">
        <v>45</v>
      </c>
      <c r="C1780" s="137">
        <v>2014</v>
      </c>
      <c r="D1780" s="192">
        <v>2944498</v>
      </c>
      <c r="E1780" s="141">
        <v>1375910</v>
      </c>
      <c r="F1780" s="141">
        <v>54593</v>
      </c>
      <c r="G1780" s="191">
        <v>3.8</v>
      </c>
      <c r="H1780" s="212">
        <v>23.473479999999999</v>
      </c>
      <c r="I1780" s="212">
        <v>13.58095</v>
      </c>
      <c r="J1780" s="212">
        <v>5.7205079999999997</v>
      </c>
      <c r="K1780" s="145">
        <v>141410</v>
      </c>
      <c r="L1780" s="8">
        <v>54</v>
      </c>
      <c r="M1780" s="197">
        <v>5.7</v>
      </c>
      <c r="N1780" s="140">
        <v>110843820</v>
      </c>
      <c r="O1780" s="24">
        <v>216445</v>
      </c>
      <c r="P1780" s="145">
        <v>10562.083333333334</v>
      </c>
      <c r="Q1780" s="145">
        <v>4320.333333333333</v>
      </c>
      <c r="R1780" s="145">
        <v>229911</v>
      </c>
      <c r="S1780" s="145">
        <v>90570</v>
      </c>
      <c r="T1780" s="145">
        <v>399</v>
      </c>
      <c r="U1780" s="145">
        <v>498</v>
      </c>
      <c r="V1780" s="145">
        <v>583</v>
      </c>
      <c r="W1780" s="145">
        <v>189</v>
      </c>
      <c r="X1780" s="145">
        <v>347</v>
      </c>
      <c r="Y1780" s="145">
        <v>497</v>
      </c>
      <c r="Z1780" s="145">
        <v>632</v>
      </c>
      <c r="AA1780" s="136">
        <f>ROUND((T1780+X1780)-MAX(0.3*(T1780-149-469),0),0)</f>
        <v>746</v>
      </c>
      <c r="AB1780" s="136">
        <f>ROUND((U1780+Y1780)-MAX(0.3*(U1780-149-469),0),0)</f>
        <v>995</v>
      </c>
      <c r="AC1780" s="136">
        <f>ROUND((V1780+Z1780)-MAX(0.3*(V1780-160-469),0),0)</f>
        <v>1215</v>
      </c>
      <c r="AD1780" s="203">
        <v>2094.9166666666665</v>
      </c>
      <c r="AE1780" s="8">
        <v>721</v>
      </c>
      <c r="AF1780" s="8"/>
      <c r="AG1780" s="8"/>
      <c r="AH1780" s="8"/>
      <c r="AI1780" s="8">
        <v>298</v>
      </c>
      <c r="AJ1780" s="197">
        <v>10.199999999999999</v>
      </c>
      <c r="AK1780" s="8">
        <v>0</v>
      </c>
      <c r="AL1780" s="8">
        <v>14</v>
      </c>
      <c r="AM1780" s="8">
        <v>61</v>
      </c>
      <c r="AN1780" s="6">
        <f>ROUND((AL1780)/(AL1780+AM1780),2)</f>
        <v>0.19</v>
      </c>
      <c r="AO1780" s="8">
        <v>5</v>
      </c>
      <c r="AP1780" s="8">
        <v>24</v>
      </c>
      <c r="AQ1780" s="6">
        <f>ROUND((AO1780/(AO1780+AP1780)),2)</f>
        <v>0.17</v>
      </c>
      <c r="AR1780" s="168">
        <v>7.6499999999999999E-2</v>
      </c>
      <c r="AS1780" s="168">
        <v>0.34</v>
      </c>
      <c r="AT1780" s="168">
        <v>0.4</v>
      </c>
      <c r="AU1780" s="149">
        <v>0.45</v>
      </c>
      <c r="AV1780" s="8">
        <v>496</v>
      </c>
      <c r="AW1780" s="8">
        <v>3305</v>
      </c>
      <c r="AX1780" s="8">
        <v>5460</v>
      </c>
      <c r="AY1780" s="136">
        <v>6143</v>
      </c>
      <c r="AZ1780" s="149">
        <v>7.6499999999999999E-2</v>
      </c>
      <c r="BA1780" s="149">
        <v>0.1598</v>
      </c>
      <c r="BB1780" s="149">
        <v>0.21060000000000001</v>
      </c>
      <c r="BC1780" s="149">
        <v>0.21060000000000001</v>
      </c>
      <c r="BD1780" s="138">
        <v>0</v>
      </c>
      <c r="BE1780" s="138"/>
      <c r="BF1780" s="138"/>
      <c r="BG1780" s="8">
        <v>0</v>
      </c>
      <c r="BH1780" s="6">
        <v>7.25</v>
      </c>
      <c r="BI1780" s="6">
        <v>7.25</v>
      </c>
      <c r="BJ1780" s="8">
        <v>31163</v>
      </c>
      <c r="BK1780" s="8">
        <v>2746</v>
      </c>
      <c r="BL1780" s="8">
        <v>210</v>
      </c>
      <c r="BM1780" s="8">
        <v>28207</v>
      </c>
      <c r="BN1780" s="236">
        <v>311905</v>
      </c>
      <c r="BO1780" s="8">
        <v>61259</v>
      </c>
      <c r="BP1780" s="8">
        <v>137290.44839999999</v>
      </c>
      <c r="BQ1780" s="8">
        <v>37387.924899999998</v>
      </c>
      <c r="BR1780" s="8">
        <v>329700.7072</v>
      </c>
      <c r="BS1780" s="8">
        <v>52293.548499999997</v>
      </c>
      <c r="BT1780" s="8">
        <v>8214.2543999999998</v>
      </c>
      <c r="BU1780" s="8">
        <v>75078.3891</v>
      </c>
    </row>
    <row r="1781" spans="1:73">
      <c r="A1781" s="4" t="s">
        <v>116</v>
      </c>
      <c r="B1781" s="137">
        <v>46</v>
      </c>
      <c r="C1781" s="137">
        <v>2014</v>
      </c>
      <c r="D1781" s="192">
        <v>626767</v>
      </c>
      <c r="E1781" s="141">
        <v>334202</v>
      </c>
      <c r="F1781" s="141">
        <v>13763</v>
      </c>
      <c r="G1781" s="191">
        <v>4</v>
      </c>
      <c r="H1781" s="212">
        <v>20.82197</v>
      </c>
      <c r="I1781" s="212">
        <v>11.735749999999999</v>
      </c>
      <c r="J1781" s="212">
        <v>4.5426960000000003</v>
      </c>
      <c r="K1781" s="145">
        <v>29613</v>
      </c>
      <c r="L1781" s="8">
        <v>1</v>
      </c>
      <c r="M1781" s="197">
        <v>1</v>
      </c>
      <c r="N1781" s="140">
        <v>29548584</v>
      </c>
      <c r="O1781" s="24">
        <v>8926</v>
      </c>
      <c r="P1781" s="145">
        <v>8177.25</v>
      </c>
      <c r="Q1781" s="145">
        <v>3556.75</v>
      </c>
      <c r="R1781" s="145">
        <v>93000</v>
      </c>
      <c r="S1781" s="145">
        <v>48575</v>
      </c>
      <c r="T1781" s="145">
        <v>536</v>
      </c>
      <c r="U1781" s="145">
        <v>640</v>
      </c>
      <c r="V1781" s="145">
        <v>726</v>
      </c>
      <c r="W1781" s="145">
        <v>189</v>
      </c>
      <c r="X1781" s="145">
        <v>347</v>
      </c>
      <c r="Y1781" s="145">
        <v>497</v>
      </c>
      <c r="Z1781" s="145">
        <v>632</v>
      </c>
      <c r="AA1781" s="136">
        <f>ROUND((T1781+X1781)-MAX(0.3*(T1781-149-469),0),0)</f>
        <v>883</v>
      </c>
      <c r="AB1781" s="136">
        <f>ROUND((U1781+Y1781)-MAX(0.3*(U1781-149-469),0),0)</f>
        <v>1130</v>
      </c>
      <c r="AC1781" s="136">
        <f>ROUND((V1781+Z1781)-MAX(0.3*(V1781-160-469),0),0)</f>
        <v>1329</v>
      </c>
      <c r="AD1781" s="203">
        <v>1467.1666666666667</v>
      </c>
      <c r="AE1781" s="8">
        <v>721</v>
      </c>
      <c r="AF1781" s="8"/>
      <c r="AG1781" s="8"/>
      <c r="AH1781" s="8"/>
      <c r="AI1781" s="8">
        <v>57</v>
      </c>
      <c r="AJ1781" s="197">
        <v>9.3000000000000007</v>
      </c>
      <c r="AK1781" s="8">
        <v>1</v>
      </c>
      <c r="AL1781" s="8">
        <v>96</v>
      </c>
      <c r="AM1781" s="8">
        <v>45</v>
      </c>
      <c r="AN1781" s="6">
        <f>ROUND((AL1781)/(AL1781+AM1781),2)</f>
        <v>0.68</v>
      </c>
      <c r="AO1781" s="8">
        <v>20</v>
      </c>
      <c r="AP1781" s="8">
        <v>7</v>
      </c>
      <c r="AQ1781" s="6">
        <f>ROUND((AO1781/(AO1781+AP1781)),2)</f>
        <v>0.74</v>
      </c>
      <c r="AR1781" s="168">
        <v>7.6499999999999999E-2</v>
      </c>
      <c r="AS1781" s="168">
        <v>0.34</v>
      </c>
      <c r="AT1781" s="168">
        <v>0.4</v>
      </c>
      <c r="AU1781" s="149">
        <v>0.45</v>
      </c>
      <c r="AV1781" s="8">
        <v>496</v>
      </c>
      <c r="AW1781" s="8">
        <v>3305</v>
      </c>
      <c r="AX1781" s="8">
        <v>5460</v>
      </c>
      <c r="AY1781" s="136">
        <v>6143</v>
      </c>
      <c r="AZ1781" s="149">
        <v>7.6499999999999999E-2</v>
      </c>
      <c r="BA1781" s="149">
        <v>0.1598</v>
      </c>
      <c r="BB1781" s="149">
        <v>0.21060000000000001</v>
      </c>
      <c r="BC1781" s="149">
        <v>0.21060000000000001</v>
      </c>
      <c r="BD1781" s="138">
        <v>0.32</v>
      </c>
      <c r="BE1781" s="138"/>
      <c r="BF1781" s="138"/>
      <c r="BG1781" s="8">
        <v>1</v>
      </c>
      <c r="BH1781" s="6">
        <v>7.25</v>
      </c>
      <c r="BI1781" s="6">
        <v>8.73</v>
      </c>
      <c r="BJ1781" s="8">
        <v>15825</v>
      </c>
      <c r="BK1781" s="8">
        <v>1002</v>
      </c>
      <c r="BL1781" s="8">
        <v>64</v>
      </c>
      <c r="BM1781" s="8">
        <v>14759</v>
      </c>
      <c r="BN1781" s="236">
        <v>183705</v>
      </c>
      <c r="BO1781" s="8">
        <v>14227</v>
      </c>
      <c r="BP1781" s="8">
        <v>23826.584800000001</v>
      </c>
      <c r="BQ1781" s="8">
        <v>4384.8046999999997</v>
      </c>
      <c r="BR1781" s="8">
        <v>50499.9401</v>
      </c>
      <c r="BS1781" s="8">
        <v>14976.331899999999</v>
      </c>
      <c r="BT1781" s="8">
        <v>2361.4974000000002</v>
      </c>
      <c r="BU1781" s="8">
        <v>22969.0759</v>
      </c>
    </row>
    <row r="1782" spans="1:73">
      <c r="A1782" s="4" t="s">
        <v>117</v>
      </c>
      <c r="B1782" s="137">
        <v>47</v>
      </c>
      <c r="C1782" s="137">
        <v>2014</v>
      </c>
      <c r="D1782" s="192">
        <v>8328098</v>
      </c>
      <c r="E1782" s="141">
        <v>4026451</v>
      </c>
      <c r="F1782" s="141">
        <v>222342</v>
      </c>
      <c r="G1782" s="191">
        <v>5.2</v>
      </c>
      <c r="H1782" s="212">
        <v>20.99165</v>
      </c>
      <c r="I1782" s="212">
        <v>11.486000000000001</v>
      </c>
      <c r="J1782" s="212">
        <v>3.9660099999999998</v>
      </c>
      <c r="K1782" s="145">
        <v>463613</v>
      </c>
      <c r="L1782" s="8">
        <v>69</v>
      </c>
      <c r="M1782" s="197">
        <v>3.6</v>
      </c>
      <c r="N1782" s="140">
        <v>417276976</v>
      </c>
      <c r="O1782" s="24">
        <v>158857</v>
      </c>
      <c r="P1782" s="145">
        <v>60724.333333333336</v>
      </c>
      <c r="Q1782" s="145">
        <v>27776.666666666668</v>
      </c>
      <c r="R1782" s="145">
        <v>918902</v>
      </c>
      <c r="S1782" s="145">
        <v>443607</v>
      </c>
      <c r="T1782" s="145">
        <v>254</v>
      </c>
      <c r="U1782" s="145">
        <v>320</v>
      </c>
      <c r="V1782" s="145">
        <v>382</v>
      </c>
      <c r="W1782" s="145">
        <v>189</v>
      </c>
      <c r="X1782" s="145">
        <v>347</v>
      </c>
      <c r="Y1782" s="145">
        <v>497</v>
      </c>
      <c r="Z1782" s="145">
        <v>632</v>
      </c>
      <c r="AA1782" s="136">
        <f>ROUND((T1782+X1782)-MAX(0.3*(T1782-149-469),0),0)</f>
        <v>601</v>
      </c>
      <c r="AB1782" s="136">
        <f>ROUND((U1782+Y1782)-MAX(0.3*(U1782-149-469),0),0)</f>
        <v>817</v>
      </c>
      <c r="AC1782" s="136">
        <f>ROUND((V1782+Z1782)-MAX(0.3*(V1782-160-469),0),0)</f>
        <v>1014</v>
      </c>
      <c r="AD1782" s="203">
        <v>11100.416666666666</v>
      </c>
      <c r="AE1782" s="8">
        <v>721</v>
      </c>
      <c r="AF1782" s="8"/>
      <c r="AG1782" s="8"/>
      <c r="AH1782" s="8"/>
      <c r="AI1782" s="8">
        <v>842</v>
      </c>
      <c r="AJ1782" s="197">
        <v>10.199999999999999</v>
      </c>
      <c r="AK1782" s="8">
        <v>1</v>
      </c>
      <c r="AL1782" s="8">
        <v>33</v>
      </c>
      <c r="AM1782" s="8">
        <v>67</v>
      </c>
      <c r="AN1782" s="6">
        <f>ROUND((AL1782)/(AL1782+AM1782),2)</f>
        <v>0.33</v>
      </c>
      <c r="AO1782" s="8">
        <v>20</v>
      </c>
      <c r="AP1782" s="8">
        <v>20</v>
      </c>
      <c r="AQ1782" s="6">
        <f>ROUND((AO1782/(AO1782+AP1782)),2)</f>
        <v>0.5</v>
      </c>
      <c r="AR1782" s="168">
        <v>7.6499999999999999E-2</v>
      </c>
      <c r="AS1782" s="168">
        <v>0.34</v>
      </c>
      <c r="AT1782" s="168">
        <v>0.4</v>
      </c>
      <c r="AU1782" s="149">
        <v>0.45</v>
      </c>
      <c r="AV1782" s="8">
        <v>496</v>
      </c>
      <c r="AW1782" s="8">
        <v>3305</v>
      </c>
      <c r="AX1782" s="8">
        <v>5460</v>
      </c>
      <c r="AY1782" s="136">
        <v>6143</v>
      </c>
      <c r="AZ1782" s="149">
        <v>7.6499999999999999E-2</v>
      </c>
      <c r="BA1782" s="149">
        <v>0.1598</v>
      </c>
      <c r="BB1782" s="149">
        <v>0.21060000000000001</v>
      </c>
      <c r="BC1782" s="149">
        <v>0.21060000000000001</v>
      </c>
      <c r="BD1782" s="138">
        <v>0.2</v>
      </c>
      <c r="BE1782" s="138"/>
      <c r="BF1782" s="138"/>
      <c r="BG1782" s="8">
        <v>0</v>
      </c>
      <c r="BH1782" s="6">
        <v>7.25</v>
      </c>
      <c r="BI1782" s="6">
        <v>7.25</v>
      </c>
      <c r="BJ1782" s="8">
        <v>155434</v>
      </c>
      <c r="BK1782" s="8">
        <v>18216</v>
      </c>
      <c r="BL1782" s="8">
        <v>1099</v>
      </c>
      <c r="BM1782" s="8">
        <v>136119</v>
      </c>
      <c r="BN1782" s="236">
        <v>906574</v>
      </c>
      <c r="BO1782" s="8">
        <v>144598</v>
      </c>
      <c r="BP1782" s="8">
        <v>369732.43839999998</v>
      </c>
      <c r="BQ1782" s="8">
        <v>65286.916499999999</v>
      </c>
      <c r="BR1782" s="8">
        <v>708104.63859999995</v>
      </c>
      <c r="BS1782" s="8">
        <v>199993.56030000001</v>
      </c>
      <c r="BT1782" s="8">
        <v>24946.933199999999</v>
      </c>
      <c r="BU1782" s="8">
        <v>276308.16249999998</v>
      </c>
    </row>
    <row r="1783" spans="1:73">
      <c r="A1783" s="4" t="s">
        <v>118</v>
      </c>
      <c r="B1783" s="137">
        <v>48</v>
      </c>
      <c r="C1783" s="137">
        <v>2014</v>
      </c>
      <c r="D1783" s="192">
        <v>7063166</v>
      </c>
      <c r="E1783" s="141">
        <v>3276706</v>
      </c>
      <c r="F1783" s="141">
        <v>213739</v>
      </c>
      <c r="G1783" s="191">
        <v>6.1</v>
      </c>
      <c r="H1783" s="212">
        <v>24.695979999999999</v>
      </c>
      <c r="I1783" s="212">
        <v>15.90029</v>
      </c>
      <c r="J1783" s="212">
        <v>6.6118300000000003</v>
      </c>
      <c r="K1783" s="145">
        <v>427052</v>
      </c>
      <c r="L1783" s="8">
        <v>43</v>
      </c>
      <c r="M1783" s="197">
        <v>2.6</v>
      </c>
      <c r="N1783" s="140">
        <v>355676661</v>
      </c>
      <c r="O1783" s="24">
        <v>2007956</v>
      </c>
      <c r="P1783" s="145">
        <v>94336.583333333328</v>
      </c>
      <c r="Q1783" s="145">
        <v>41043.833333333336</v>
      </c>
      <c r="R1783" s="145">
        <v>1095551</v>
      </c>
      <c r="S1783" s="145">
        <v>585105</v>
      </c>
      <c r="T1783" s="145">
        <v>385</v>
      </c>
      <c r="U1783" s="145">
        <v>478</v>
      </c>
      <c r="V1783" s="145">
        <v>562</v>
      </c>
      <c r="W1783" s="145">
        <v>189</v>
      </c>
      <c r="X1783" s="145">
        <v>347</v>
      </c>
      <c r="Y1783" s="145">
        <v>497</v>
      </c>
      <c r="Z1783" s="145">
        <v>632</v>
      </c>
      <c r="AA1783" s="136">
        <f>ROUND((T1783+X1783)-MAX(0.3*(T1783-149-469),0),0)</f>
        <v>732</v>
      </c>
      <c r="AB1783" s="136">
        <f>ROUND((U1783+Y1783)-MAX(0.3*(U1783-149-469),0),0)</f>
        <v>975</v>
      </c>
      <c r="AC1783" s="136">
        <f>ROUND((V1783+Z1783)-MAX(0.3*(V1783-160-469),0),0)</f>
        <v>1194</v>
      </c>
      <c r="AD1783" s="203">
        <v>15806.583333333334</v>
      </c>
      <c r="AE1783" s="8">
        <v>721</v>
      </c>
      <c r="AF1783" s="8"/>
      <c r="AG1783" s="8"/>
      <c r="AH1783" s="8"/>
      <c r="AI1783" s="8">
        <v>852</v>
      </c>
      <c r="AJ1783" s="197">
        <v>12</v>
      </c>
      <c r="AK1783" s="8">
        <v>1</v>
      </c>
      <c r="AL1783" s="8">
        <v>55</v>
      </c>
      <c r="AM1783" s="8">
        <v>43</v>
      </c>
      <c r="AN1783" s="6">
        <f>ROUND((AL1783)/(AL1783+AM1783),2)</f>
        <v>0.56000000000000005</v>
      </c>
      <c r="AO1783" s="8">
        <v>25</v>
      </c>
      <c r="AP1783" s="8">
        <v>24</v>
      </c>
      <c r="AQ1783" s="6">
        <f>ROUND((AO1783/(AO1783+AP1783)),2)</f>
        <v>0.51</v>
      </c>
      <c r="AR1783" s="168">
        <v>7.6499999999999999E-2</v>
      </c>
      <c r="AS1783" s="168">
        <v>0.34</v>
      </c>
      <c r="AT1783" s="168">
        <v>0.4</v>
      </c>
      <c r="AU1783" s="149">
        <v>0.45</v>
      </c>
      <c r="AV1783" s="8">
        <v>496</v>
      </c>
      <c r="AW1783" s="8">
        <v>3305</v>
      </c>
      <c r="AX1783" s="8">
        <v>5460</v>
      </c>
      <c r="AY1783" s="136">
        <v>6143</v>
      </c>
      <c r="AZ1783" s="149">
        <v>7.6499999999999999E-2</v>
      </c>
      <c r="BA1783" s="149">
        <v>0.1598</v>
      </c>
      <c r="BB1783" s="149">
        <v>0.21060000000000001</v>
      </c>
      <c r="BC1783" s="149">
        <v>0.21060000000000001</v>
      </c>
      <c r="BD1783" s="138">
        <v>0</v>
      </c>
      <c r="BE1783" s="138"/>
      <c r="BF1783" s="138"/>
      <c r="BG1783" s="8">
        <v>0</v>
      </c>
      <c r="BH1783" s="6">
        <v>7.25</v>
      </c>
      <c r="BI1783" s="6">
        <v>9.32</v>
      </c>
      <c r="BJ1783" s="8">
        <v>151180</v>
      </c>
      <c r="BK1783" s="8">
        <v>17116</v>
      </c>
      <c r="BL1783" s="8">
        <v>887</v>
      </c>
      <c r="BM1783" s="8">
        <v>133177</v>
      </c>
      <c r="BN1783" s="236">
        <v>1588275</v>
      </c>
      <c r="BO1783" s="8">
        <v>183405</v>
      </c>
      <c r="BP1783" s="8">
        <v>317318.70539999998</v>
      </c>
      <c r="BQ1783" s="8">
        <v>52690.503799999999</v>
      </c>
      <c r="BR1783" s="8">
        <v>523555.67540000001</v>
      </c>
      <c r="BS1783" s="8">
        <v>143539.9473</v>
      </c>
      <c r="BT1783" s="8">
        <v>20001.097099999999</v>
      </c>
      <c r="BU1783" s="8">
        <v>187540.33319999999</v>
      </c>
    </row>
    <row r="1784" spans="1:73">
      <c r="A1784" s="4" t="s">
        <v>119</v>
      </c>
      <c r="B1784" s="137">
        <v>49</v>
      </c>
      <c r="C1784" s="137">
        <v>2014</v>
      </c>
      <c r="D1784" s="192">
        <v>1848751</v>
      </c>
      <c r="E1784" s="141">
        <v>736506</v>
      </c>
      <c r="F1784" s="141">
        <v>52450</v>
      </c>
      <c r="G1784" s="191">
        <v>6.6</v>
      </c>
      <c r="H1784" s="212">
        <v>27.72344</v>
      </c>
      <c r="I1784" s="212">
        <v>16.503679999999999</v>
      </c>
      <c r="J1784" s="212">
        <v>4.9993049999999997</v>
      </c>
      <c r="K1784" s="145">
        <v>75337</v>
      </c>
      <c r="L1784" s="8">
        <v>5</v>
      </c>
      <c r="M1784" s="197">
        <v>1.3</v>
      </c>
      <c r="N1784" s="140">
        <v>66145384</v>
      </c>
      <c r="O1784" s="24">
        <v>114492</v>
      </c>
      <c r="P1784" s="145">
        <v>18649.25</v>
      </c>
      <c r="Q1784" s="145">
        <v>8591.4166666666661</v>
      </c>
      <c r="R1784" s="145">
        <v>362501</v>
      </c>
      <c r="S1784" s="145">
        <v>176029</v>
      </c>
      <c r="T1784" s="145">
        <v>301</v>
      </c>
      <c r="U1784" s="145">
        <v>340</v>
      </c>
      <c r="V1784" s="145">
        <v>384</v>
      </c>
      <c r="W1784" s="145">
        <v>189</v>
      </c>
      <c r="X1784" s="145">
        <v>347</v>
      </c>
      <c r="Y1784" s="145">
        <v>497</v>
      </c>
      <c r="Z1784" s="145">
        <v>632</v>
      </c>
      <c r="AA1784" s="136">
        <f>ROUND((T1784+X1784)-MAX(0.3*(T1784-149-469),0),0)</f>
        <v>648</v>
      </c>
      <c r="AB1784" s="136">
        <f>ROUND((U1784+Y1784)-MAX(0.3*(U1784-149-469),0),0)</f>
        <v>837</v>
      </c>
      <c r="AC1784" s="136">
        <f>ROUND((V1784+Z1784)-MAX(0.3*(V1784-160-469),0),0)</f>
        <v>1016</v>
      </c>
      <c r="AD1784" s="203">
        <v>4917.333333333333</v>
      </c>
      <c r="AE1784" s="8">
        <v>721</v>
      </c>
      <c r="AF1784" s="8"/>
      <c r="AG1784" s="8"/>
      <c r="AH1784" s="8"/>
      <c r="AI1784" s="8">
        <v>376</v>
      </c>
      <c r="AJ1784" s="197">
        <v>20.6</v>
      </c>
      <c r="AK1784" s="8">
        <v>1</v>
      </c>
      <c r="AL1784" s="8">
        <v>53</v>
      </c>
      <c r="AM1784" s="8">
        <v>47</v>
      </c>
      <c r="AN1784" s="6">
        <f>ROUND((AL1784)/(AL1784+AM1784),2)</f>
        <v>0.53</v>
      </c>
      <c r="AO1784" s="8">
        <v>24</v>
      </c>
      <c r="AP1784" s="8">
        <v>10</v>
      </c>
      <c r="AQ1784" s="6">
        <f>ROUND((AO1784/(AO1784+AP1784)),2)</f>
        <v>0.71</v>
      </c>
      <c r="AR1784" s="168">
        <v>7.6499999999999999E-2</v>
      </c>
      <c r="AS1784" s="168">
        <v>0.34</v>
      </c>
      <c r="AT1784" s="168">
        <v>0.4</v>
      </c>
      <c r="AU1784" s="149">
        <v>0.45</v>
      </c>
      <c r="AV1784" s="8">
        <v>496</v>
      </c>
      <c r="AW1784" s="8">
        <v>3305</v>
      </c>
      <c r="AX1784" s="8">
        <v>5460</v>
      </c>
      <c r="AY1784" s="136">
        <v>6143</v>
      </c>
      <c r="AZ1784" s="149">
        <v>7.6499999999999999E-2</v>
      </c>
      <c r="BA1784" s="149">
        <v>0.1598</v>
      </c>
      <c r="BB1784" s="149">
        <v>0.21060000000000001</v>
      </c>
      <c r="BC1784" s="149">
        <v>0.21060000000000001</v>
      </c>
      <c r="BD1784" s="138">
        <v>0</v>
      </c>
      <c r="BE1784" s="138"/>
      <c r="BF1784" s="138"/>
      <c r="BG1784" s="8">
        <v>0</v>
      </c>
      <c r="BH1784" s="6">
        <v>7.25</v>
      </c>
      <c r="BI1784" s="6">
        <v>7.25</v>
      </c>
      <c r="BJ1784" s="8">
        <v>77725</v>
      </c>
      <c r="BK1784" s="8">
        <v>2560</v>
      </c>
      <c r="BL1784" s="8">
        <v>472</v>
      </c>
      <c r="BM1784" s="8">
        <v>74693</v>
      </c>
      <c r="BN1784" s="236">
        <v>497890</v>
      </c>
      <c r="BO1784" s="8">
        <v>43763</v>
      </c>
      <c r="BP1784" s="8">
        <v>119726.3143</v>
      </c>
      <c r="BQ1784" s="8">
        <v>8443.8295999999991</v>
      </c>
      <c r="BR1784" s="8">
        <v>192217.06820000001</v>
      </c>
      <c r="BS1784" s="8">
        <v>91152.653600000005</v>
      </c>
      <c r="BT1784" s="8">
        <v>4881.7354999999998</v>
      </c>
      <c r="BU1784" s="8">
        <v>131986.45569999999</v>
      </c>
    </row>
    <row r="1785" spans="1:73">
      <c r="A1785" s="4" t="s">
        <v>120</v>
      </c>
      <c r="B1785" s="137">
        <v>50</v>
      </c>
      <c r="C1785" s="137">
        <v>2014</v>
      </c>
      <c r="D1785" s="192">
        <v>5759432</v>
      </c>
      <c r="E1785" s="141">
        <v>2917799</v>
      </c>
      <c r="F1785" s="141">
        <v>167290</v>
      </c>
      <c r="G1785" s="191">
        <v>5.4</v>
      </c>
      <c r="H1785" s="212">
        <v>18.82976</v>
      </c>
      <c r="I1785" s="212">
        <v>11.990399999999999</v>
      </c>
      <c r="J1785" s="212">
        <v>5.1130100000000001</v>
      </c>
      <c r="K1785" s="145">
        <v>292891</v>
      </c>
      <c r="L1785" s="8">
        <v>37</v>
      </c>
      <c r="M1785" s="197">
        <v>2.8</v>
      </c>
      <c r="N1785" s="140">
        <v>255753166</v>
      </c>
      <c r="O1785" s="24">
        <v>46925</v>
      </c>
      <c r="P1785" s="145">
        <v>66070.5</v>
      </c>
      <c r="Q1785" s="145">
        <v>27239.583333333332</v>
      </c>
      <c r="R1785" s="145">
        <v>841533</v>
      </c>
      <c r="S1785" s="145">
        <v>420833</v>
      </c>
      <c r="T1785" s="145">
        <v>608</v>
      </c>
      <c r="U1785" s="145">
        <v>608</v>
      </c>
      <c r="V1785" s="145">
        <v>608</v>
      </c>
      <c r="W1785" s="145">
        <v>189</v>
      </c>
      <c r="X1785" s="145">
        <v>347</v>
      </c>
      <c r="Y1785" s="145">
        <v>497</v>
      </c>
      <c r="Z1785" s="145">
        <v>632</v>
      </c>
      <c r="AA1785" s="136">
        <f>ROUND((T1785+X1785)-MAX(0.3*(T1785-149-469),0),0)</f>
        <v>955</v>
      </c>
      <c r="AB1785" s="136">
        <f>ROUND((U1785+Y1785)-MAX(0.3*(U1785-149-469),0),0)</f>
        <v>1105</v>
      </c>
      <c r="AC1785" s="136">
        <f>ROUND((V1785+Z1785)-MAX(0.3*(V1785-160-469),0),0)</f>
        <v>1240</v>
      </c>
      <c r="AD1785" s="203">
        <v>11676.666666666666</v>
      </c>
      <c r="AE1785" s="8">
        <v>721</v>
      </c>
      <c r="AF1785" s="8"/>
      <c r="AG1785" s="8"/>
      <c r="AH1785" s="8"/>
      <c r="AI1785" s="8">
        <v>628</v>
      </c>
      <c r="AJ1785" s="197">
        <v>10.9</v>
      </c>
      <c r="AK1785" s="8">
        <v>0</v>
      </c>
      <c r="AL1785" s="8">
        <v>39</v>
      </c>
      <c r="AM1785" s="8">
        <v>60</v>
      </c>
      <c r="AN1785" s="6">
        <f>ROUND((AL1785)/(AL1785+AM1785),2)</f>
        <v>0.39</v>
      </c>
      <c r="AO1785" s="8">
        <v>15</v>
      </c>
      <c r="AP1785" s="8">
        <v>18</v>
      </c>
      <c r="AQ1785" s="6">
        <f>ROUND((AO1785/(AO1785+AP1785)),2)</f>
        <v>0.45</v>
      </c>
      <c r="AR1785" s="168">
        <v>7.6499999999999999E-2</v>
      </c>
      <c r="AS1785" s="168">
        <v>0.34</v>
      </c>
      <c r="AT1785" s="168">
        <v>0.4</v>
      </c>
      <c r="AU1785" s="149">
        <v>0.45</v>
      </c>
      <c r="AV1785" s="8">
        <v>496</v>
      </c>
      <c r="AW1785" s="8">
        <v>3305</v>
      </c>
      <c r="AX1785" s="8">
        <v>5460</v>
      </c>
      <c r="AY1785" s="136">
        <v>6143</v>
      </c>
      <c r="AZ1785" s="149">
        <v>7.6499999999999999E-2</v>
      </c>
      <c r="BA1785" s="149">
        <v>0.1598</v>
      </c>
      <c r="BB1785" s="149">
        <v>0.21060000000000001</v>
      </c>
      <c r="BC1785" s="149">
        <v>0.21060000000000001</v>
      </c>
      <c r="BD1785" s="138">
        <v>0.04</v>
      </c>
      <c r="BE1785" s="138">
        <v>0.11</v>
      </c>
      <c r="BF1785" s="138">
        <v>0.34</v>
      </c>
      <c r="BG1785" s="8">
        <v>1</v>
      </c>
      <c r="BH1785" s="6">
        <v>7.25</v>
      </c>
      <c r="BI1785" s="6">
        <v>7.25</v>
      </c>
      <c r="BJ1785" s="8">
        <v>117641</v>
      </c>
      <c r="BK1785" s="8">
        <v>6901</v>
      </c>
      <c r="BL1785" s="8">
        <v>875</v>
      </c>
      <c r="BM1785" s="8">
        <v>109865</v>
      </c>
      <c r="BN1785" s="236">
        <v>1200151</v>
      </c>
      <c r="BO1785" s="8">
        <v>108901</v>
      </c>
      <c r="BP1785" s="8">
        <v>266133.54369999998</v>
      </c>
      <c r="BQ1785" s="8">
        <v>36625.939200000001</v>
      </c>
      <c r="BR1785" s="8">
        <v>550170.4423</v>
      </c>
      <c r="BS1785" s="8">
        <v>127167.04829999999</v>
      </c>
      <c r="BT1785" s="8">
        <v>12131.4575</v>
      </c>
      <c r="BU1785" s="8">
        <v>177034.0405</v>
      </c>
    </row>
    <row r="1786" spans="1:73">
      <c r="A1786" s="4" t="s">
        <v>121</v>
      </c>
      <c r="B1786" s="137">
        <v>51</v>
      </c>
      <c r="C1786" s="137">
        <v>2014</v>
      </c>
      <c r="D1786" s="192">
        <v>584304</v>
      </c>
      <c r="E1786" s="141">
        <v>293734</v>
      </c>
      <c r="F1786" s="141">
        <v>12721</v>
      </c>
      <c r="G1786" s="191">
        <v>4.2</v>
      </c>
      <c r="H1786" s="212">
        <v>16.875039999999998</v>
      </c>
      <c r="I1786" s="212">
        <v>11.66071</v>
      </c>
      <c r="J1786" s="212">
        <v>3.3508879999999999</v>
      </c>
      <c r="K1786" s="145">
        <v>44190</v>
      </c>
      <c r="L1786" s="8">
        <v>5</v>
      </c>
      <c r="M1786" s="197">
        <v>3.4</v>
      </c>
      <c r="N1786" s="140">
        <v>32723587</v>
      </c>
      <c r="O1786" s="24">
        <v>163519</v>
      </c>
      <c r="P1786" s="145">
        <v>742.58333333333337</v>
      </c>
      <c r="Q1786" s="145">
        <v>357.08333333333331</v>
      </c>
      <c r="R1786" s="145">
        <v>35871</v>
      </c>
      <c r="S1786" s="145">
        <v>15249</v>
      </c>
      <c r="T1786" s="145">
        <v>597</v>
      </c>
      <c r="U1786" s="145">
        <v>635</v>
      </c>
      <c r="V1786" s="145">
        <v>635</v>
      </c>
      <c r="W1786" s="145">
        <v>189</v>
      </c>
      <c r="X1786" s="145">
        <v>347</v>
      </c>
      <c r="Y1786" s="145">
        <v>497</v>
      </c>
      <c r="Z1786" s="145">
        <v>632</v>
      </c>
      <c r="AA1786" s="136">
        <f>ROUND((T1786+X1786)-MAX(0.3*(T1786-149-469),0),0)</f>
        <v>944</v>
      </c>
      <c r="AB1786" s="136">
        <f>ROUND((U1786+Y1786)-MAX(0.3*(U1786-149-469),0),0)</f>
        <v>1127</v>
      </c>
      <c r="AC1786" s="136">
        <f>ROUND((V1786+Z1786)-MAX(0.3*(V1786-160-469),0),0)</f>
        <v>1265</v>
      </c>
      <c r="AD1786" s="203">
        <v>220.66666666666666</v>
      </c>
      <c r="AE1786" s="8">
        <v>721</v>
      </c>
      <c r="AF1786" s="8"/>
      <c r="AG1786" s="8"/>
      <c r="AH1786" s="8"/>
      <c r="AI1786" s="8">
        <v>55</v>
      </c>
      <c r="AJ1786" s="197">
        <v>9.6999999999999993</v>
      </c>
      <c r="AK1786" s="8">
        <v>0</v>
      </c>
      <c r="AL1786" s="8">
        <v>8</v>
      </c>
      <c r="AM1786" s="8">
        <v>52</v>
      </c>
      <c r="AN1786" s="6">
        <f>ROUND((AL1786)/(AL1786+AM1786),2)</f>
        <v>0.13</v>
      </c>
      <c r="AO1786" s="8">
        <v>4</v>
      </c>
      <c r="AP1786" s="8">
        <v>26</v>
      </c>
      <c r="AQ1786" s="6">
        <f>ROUND((AO1786/(AO1786+AP1786)),2)</f>
        <v>0.13</v>
      </c>
      <c r="AR1786" s="168">
        <v>7.6499999999999999E-2</v>
      </c>
      <c r="AS1786" s="168">
        <v>0.34</v>
      </c>
      <c r="AT1786" s="168">
        <v>0.4</v>
      </c>
      <c r="AU1786" s="149">
        <v>0.45</v>
      </c>
      <c r="AV1786" s="8">
        <v>496</v>
      </c>
      <c r="AW1786" s="8">
        <v>3305</v>
      </c>
      <c r="AX1786" s="8">
        <v>5460</v>
      </c>
      <c r="AY1786" s="136">
        <v>6143</v>
      </c>
      <c r="AZ1786" s="149">
        <v>7.6499999999999999E-2</v>
      </c>
      <c r="BA1786" s="149">
        <v>0.1598</v>
      </c>
      <c r="BB1786" s="149">
        <v>0.21060000000000001</v>
      </c>
      <c r="BC1786" s="149">
        <v>0.21060000000000001</v>
      </c>
      <c r="BD1786" s="138">
        <v>0</v>
      </c>
      <c r="BE1786" s="138"/>
      <c r="BF1786" s="138"/>
      <c r="BG1786" s="8">
        <v>0</v>
      </c>
      <c r="BH1786" s="6">
        <v>7.25</v>
      </c>
      <c r="BI1786" s="6">
        <v>5.15</v>
      </c>
      <c r="BJ1786" s="8">
        <v>6807</v>
      </c>
      <c r="BK1786" s="8">
        <v>329</v>
      </c>
      <c r="BL1786" s="8">
        <v>38</v>
      </c>
      <c r="BM1786" s="8">
        <v>6440</v>
      </c>
      <c r="BN1786" s="236">
        <v>68320</v>
      </c>
      <c r="BO1786" s="8">
        <v>11629</v>
      </c>
      <c r="BP1786" s="8">
        <v>20697.605800000001</v>
      </c>
      <c r="BQ1786" s="8">
        <v>6343.3869999999997</v>
      </c>
      <c r="BR1786" s="8">
        <v>52885.412900000003</v>
      </c>
      <c r="BS1786" s="8">
        <v>9172.6895999999997</v>
      </c>
      <c r="BT1786" s="8">
        <v>1846.1159</v>
      </c>
      <c r="BU1786" s="8">
        <v>14860.002399999999</v>
      </c>
    </row>
    <row r="1787" spans="1:73" s="249" customFormat="1">
      <c r="A1787" s="230" t="s">
        <v>70</v>
      </c>
      <c r="B1787" s="231">
        <v>1</v>
      </c>
      <c r="C1787" s="231">
        <v>2015</v>
      </c>
      <c r="D1787" s="250">
        <v>4858979</v>
      </c>
      <c r="E1787" s="242">
        <v>2020675</v>
      </c>
      <c r="F1787" s="242">
        <v>131614</v>
      </c>
      <c r="G1787" s="251">
        <v>6.1</v>
      </c>
      <c r="H1787" s="252">
        <v>30.902519999999999</v>
      </c>
      <c r="I1787" s="252">
        <v>19.581489999999999</v>
      </c>
      <c r="J1787" s="252">
        <v>7.0440040000000002</v>
      </c>
      <c r="K1787" s="232">
        <v>204235</v>
      </c>
      <c r="L1787" s="236">
        <v>24</v>
      </c>
      <c r="M1787" s="237">
        <v>2.1</v>
      </c>
      <c r="N1787" s="232">
        <v>184784917</v>
      </c>
      <c r="O1787" s="253">
        <v>92928</v>
      </c>
      <c r="P1787" s="232">
        <v>31774</v>
      </c>
      <c r="Q1787" s="232">
        <v>13595</v>
      </c>
      <c r="R1787" s="232">
        <v>889380</v>
      </c>
      <c r="S1787" s="232">
        <v>417943.4167</v>
      </c>
      <c r="T1787" s="232">
        <v>190</v>
      </c>
      <c r="U1787" s="232">
        <v>215</v>
      </c>
      <c r="V1787" s="232">
        <v>245</v>
      </c>
      <c r="W1787" s="232">
        <v>194</v>
      </c>
      <c r="X1787" s="232">
        <v>357</v>
      </c>
      <c r="Y1787" s="232">
        <v>511</v>
      </c>
      <c r="Z1787" s="232">
        <v>649</v>
      </c>
      <c r="AA1787" s="238">
        <f>ROUND((T1787+X1787)-MAX(0.3*(T1787-149-469),0),0)</f>
        <v>547</v>
      </c>
      <c r="AB1787" s="238">
        <f>ROUND((U1787+Y1787)-MAX(0.3*(U1787-149-469),0),0)</f>
        <v>726</v>
      </c>
      <c r="AC1787" s="238">
        <f>ROUND((V1787+Z1787)-MAX(0.3*(V1787-160-469),0),0)</f>
        <v>894</v>
      </c>
      <c r="AD1787" s="239">
        <v>6430</v>
      </c>
      <c r="AE1787" s="236">
        <v>733</v>
      </c>
      <c r="AF1787" s="236"/>
      <c r="AG1787" s="236"/>
      <c r="AH1787" s="236"/>
      <c r="AI1787" s="236">
        <v>784</v>
      </c>
      <c r="AJ1787" s="237">
        <v>16.3</v>
      </c>
      <c r="AK1787" s="236">
        <v>0</v>
      </c>
      <c r="AL1787" s="236">
        <v>33</v>
      </c>
      <c r="AM1787" s="236">
        <v>72</v>
      </c>
      <c r="AN1787" s="243">
        <f>AL1787/(AL1787+AM1787)</f>
        <v>0.31428571428571428</v>
      </c>
      <c r="AO1787" s="236">
        <v>8</v>
      </c>
      <c r="AP1787" s="236">
        <v>26</v>
      </c>
      <c r="AQ1787" s="243">
        <f>AO1787/(AO1787+AP1787)</f>
        <v>0.23529411764705882</v>
      </c>
      <c r="AR1787" s="244">
        <v>7.6499999999999999E-2</v>
      </c>
      <c r="AS1787" s="244">
        <v>0.34</v>
      </c>
      <c r="AT1787" s="244">
        <v>0.4</v>
      </c>
      <c r="AU1787" s="245">
        <v>0.45</v>
      </c>
      <c r="AV1787" s="236">
        <v>503</v>
      </c>
      <c r="AW1787" s="236">
        <v>3359</v>
      </c>
      <c r="AX1787" s="236">
        <v>5548</v>
      </c>
      <c r="AY1787" s="238">
        <v>6242</v>
      </c>
      <c r="AZ1787" s="245">
        <v>7.6499999999999999E-2</v>
      </c>
      <c r="BA1787" s="245">
        <v>0.1598</v>
      </c>
      <c r="BB1787" s="245">
        <v>0.21060000000000001</v>
      </c>
      <c r="BC1787" s="245">
        <v>0.21060000000000001</v>
      </c>
      <c r="BD1787" s="246">
        <v>0</v>
      </c>
      <c r="BE1787" s="246"/>
      <c r="BF1787" s="246"/>
      <c r="BG1787" s="236">
        <v>0</v>
      </c>
      <c r="BH1787" s="243">
        <v>7.25</v>
      </c>
      <c r="BI1787" s="243">
        <v>7.25</v>
      </c>
      <c r="BJ1787" s="236">
        <v>170844</v>
      </c>
      <c r="BK1787" s="236">
        <v>9007</v>
      </c>
      <c r="BL1787" s="236">
        <v>850</v>
      </c>
      <c r="BM1787" s="236">
        <v>161006</v>
      </c>
      <c r="BN1787" s="236">
        <v>1050432</v>
      </c>
      <c r="BO1787" s="254">
        <v>132132.75</v>
      </c>
      <c r="BP1787" s="236">
        <v>370851.68420000002</v>
      </c>
      <c r="BQ1787" s="236">
        <v>30415.003400000001</v>
      </c>
      <c r="BR1787" s="236">
        <v>531306.48450000002</v>
      </c>
      <c r="BS1787" s="236">
        <v>211746.8683</v>
      </c>
      <c r="BT1787" s="236">
        <v>11330.314200000001</v>
      </c>
      <c r="BU1787" s="236">
        <v>254270.28649999999</v>
      </c>
    </row>
    <row r="1788" spans="1:73">
      <c r="A1788" s="4" t="s">
        <v>71</v>
      </c>
      <c r="B1788" s="137">
        <v>2</v>
      </c>
      <c r="C1788" s="137">
        <v>2015</v>
      </c>
      <c r="D1788" s="193">
        <v>738432</v>
      </c>
      <c r="E1788" s="141">
        <v>339308</v>
      </c>
      <c r="F1788" s="141">
        <v>23355</v>
      </c>
      <c r="G1788" s="191">
        <v>6.4</v>
      </c>
      <c r="H1788" s="212">
        <v>26.508420000000001</v>
      </c>
      <c r="I1788" s="212">
        <v>15.43435</v>
      </c>
      <c r="J1788" s="212">
        <v>3.2649879999999998</v>
      </c>
      <c r="K1788" s="145">
        <v>52804</v>
      </c>
      <c r="L1788" s="8">
        <v>8</v>
      </c>
      <c r="M1788" s="197">
        <v>3.9</v>
      </c>
      <c r="N1788" s="145">
        <v>41460746</v>
      </c>
      <c r="O1788" s="24">
        <v>19998</v>
      </c>
      <c r="P1788" s="145">
        <v>8471</v>
      </c>
      <c r="Q1788" s="145">
        <v>3139</v>
      </c>
      <c r="R1788" s="145">
        <v>81121.25</v>
      </c>
      <c r="S1788" s="145">
        <v>34187.333299999998</v>
      </c>
      <c r="T1788" s="145">
        <v>821</v>
      </c>
      <c r="U1788" s="145">
        <v>923</v>
      </c>
      <c r="V1788" s="145">
        <v>1025</v>
      </c>
      <c r="W1788" s="145">
        <v>227</v>
      </c>
      <c r="X1788" s="145">
        <v>417</v>
      </c>
      <c r="Y1788" s="145">
        <v>598</v>
      </c>
      <c r="Z1788" s="145">
        <v>759</v>
      </c>
      <c r="AA1788" s="136">
        <f>ROUND((T1788+X1788)-MAX(0.3*(T1788-149-469),0),0)</f>
        <v>1177</v>
      </c>
      <c r="AB1788" s="136">
        <f>ROUND((U1788+Y1788)-MAX(0.3*(U1788-149-469),0),0)</f>
        <v>1430</v>
      </c>
      <c r="AC1788" s="136">
        <f>ROUND((V1788+Z1788)-MAX(0.3*(V1788-160-469),0),0)</f>
        <v>1665</v>
      </c>
      <c r="AD1788" s="203">
        <v>841</v>
      </c>
      <c r="AE1788" s="8">
        <v>733</v>
      </c>
      <c r="AF1788" s="8"/>
      <c r="AG1788" s="8"/>
      <c r="AH1788" s="8"/>
      <c r="AI1788" s="8">
        <v>65</v>
      </c>
      <c r="AJ1788" s="197">
        <v>9.1999999999999993</v>
      </c>
      <c r="AK1788" s="8">
        <v>0</v>
      </c>
      <c r="AL1788" s="8">
        <v>16</v>
      </c>
      <c r="AM1788" s="8">
        <v>23</v>
      </c>
      <c r="AN1788" s="6">
        <f>AL1788/(AL1788+AM1788)</f>
        <v>0.41025641025641024</v>
      </c>
      <c r="AO1788" s="8">
        <v>6</v>
      </c>
      <c r="AP1788" s="8">
        <v>14</v>
      </c>
      <c r="AQ1788" s="6">
        <f>AO1788/(AO1788+AP1788)</f>
        <v>0.3</v>
      </c>
      <c r="AR1788" s="168">
        <v>7.6499999999999999E-2</v>
      </c>
      <c r="AS1788" s="168">
        <v>0.34</v>
      </c>
      <c r="AT1788" s="168">
        <v>0.4</v>
      </c>
      <c r="AU1788" s="149">
        <v>0.45</v>
      </c>
      <c r="AV1788" s="8">
        <v>503</v>
      </c>
      <c r="AW1788" s="8">
        <v>3359</v>
      </c>
      <c r="AX1788" s="8">
        <v>5548</v>
      </c>
      <c r="AY1788" s="136">
        <v>6242</v>
      </c>
      <c r="AZ1788" s="149">
        <v>7.6499999999999999E-2</v>
      </c>
      <c r="BA1788" s="149">
        <v>0.1598</v>
      </c>
      <c r="BB1788" s="149">
        <v>0.21060000000000001</v>
      </c>
      <c r="BC1788" s="149">
        <v>0.21060000000000001</v>
      </c>
      <c r="BD1788" s="138">
        <v>0</v>
      </c>
      <c r="BE1788" s="138"/>
      <c r="BF1788" s="138"/>
      <c r="BG1788" s="8">
        <v>0</v>
      </c>
      <c r="BH1788" s="6">
        <v>7.25</v>
      </c>
      <c r="BI1788" s="6">
        <v>8.75</v>
      </c>
      <c r="BJ1788" s="8">
        <v>12515</v>
      </c>
      <c r="BK1788" s="8">
        <v>1789</v>
      </c>
      <c r="BL1788" s="8">
        <v>79</v>
      </c>
      <c r="BM1788" s="8">
        <v>10652</v>
      </c>
      <c r="BN1788" s="236">
        <v>130021</v>
      </c>
      <c r="BO1788" s="188">
        <v>19682</v>
      </c>
      <c r="BP1788" s="8">
        <v>37477.765700000004</v>
      </c>
      <c r="BQ1788" s="8">
        <v>3126.5140999999999</v>
      </c>
      <c r="BR1788" s="8">
        <v>53616.924400000004</v>
      </c>
      <c r="BS1788" s="8">
        <v>20161.946499999998</v>
      </c>
      <c r="BT1788" s="8">
        <v>1056.9912999999999</v>
      </c>
      <c r="BU1788" s="8">
        <v>25111.231</v>
      </c>
    </row>
    <row r="1789" spans="1:73">
      <c r="A1789" s="4" t="s">
        <v>72</v>
      </c>
      <c r="B1789" s="137">
        <v>3</v>
      </c>
      <c r="C1789" s="137">
        <v>2015</v>
      </c>
      <c r="D1789" s="193">
        <v>6828065</v>
      </c>
      <c r="E1789" s="141">
        <v>2974068</v>
      </c>
      <c r="F1789" s="141">
        <v>190813</v>
      </c>
      <c r="G1789" s="191">
        <v>6</v>
      </c>
      <c r="H1789" s="212">
        <v>26.502680000000002</v>
      </c>
      <c r="I1789" s="212">
        <v>14.159750000000001</v>
      </c>
      <c r="J1789" s="212">
        <v>5.8607469999999999</v>
      </c>
      <c r="K1789" s="145">
        <v>290578</v>
      </c>
      <c r="L1789" s="8">
        <v>99</v>
      </c>
      <c r="M1789" s="197">
        <v>5.9</v>
      </c>
      <c r="N1789" s="145">
        <v>267361132</v>
      </c>
      <c r="O1789" s="24">
        <v>233132</v>
      </c>
      <c r="P1789" s="145">
        <v>24869</v>
      </c>
      <c r="Q1789" s="145">
        <v>11551</v>
      </c>
      <c r="R1789" s="145">
        <v>999401</v>
      </c>
      <c r="S1789" s="145">
        <v>439329.6667</v>
      </c>
      <c r="T1789" s="145">
        <v>220</v>
      </c>
      <c r="U1789" s="145">
        <v>277</v>
      </c>
      <c r="V1789" s="145">
        <v>334</v>
      </c>
      <c r="W1789" s="145">
        <v>194</v>
      </c>
      <c r="X1789" s="145">
        <v>357</v>
      </c>
      <c r="Y1789" s="145">
        <v>511</v>
      </c>
      <c r="Z1789" s="145">
        <v>649</v>
      </c>
      <c r="AA1789" s="136">
        <f>ROUND((T1789+X1789)-MAX(0.3*(T1789-149-469),0),0)</f>
        <v>577</v>
      </c>
      <c r="AB1789" s="136">
        <f>ROUND((U1789+Y1789)-MAX(0.3*(U1789-149-469),0),0)</f>
        <v>788</v>
      </c>
      <c r="AC1789" s="136">
        <f>ROUND((V1789+Z1789)-MAX(0.3*(V1789-160-469),0),0)</f>
        <v>983</v>
      </c>
      <c r="AD1789" s="203">
        <v>5849</v>
      </c>
      <c r="AE1789" s="8">
        <v>733</v>
      </c>
      <c r="AF1789" s="8"/>
      <c r="AG1789" s="8"/>
      <c r="AH1789" s="8"/>
      <c r="AI1789" s="8">
        <v>1156</v>
      </c>
      <c r="AJ1789" s="197">
        <v>17.2</v>
      </c>
      <c r="AK1789" s="8">
        <v>0</v>
      </c>
      <c r="AL1789" s="8">
        <v>24</v>
      </c>
      <c r="AM1789" s="8">
        <v>36</v>
      </c>
      <c r="AN1789" s="6">
        <f>AL1789/(AL1789+AM1789)</f>
        <v>0.4</v>
      </c>
      <c r="AO1789" s="8">
        <v>13</v>
      </c>
      <c r="AP1789" s="8">
        <v>17</v>
      </c>
      <c r="AQ1789" s="6">
        <f>AO1789/(AO1789+AP1789)</f>
        <v>0.43333333333333335</v>
      </c>
      <c r="AR1789" s="168">
        <v>7.6499999999999999E-2</v>
      </c>
      <c r="AS1789" s="168">
        <v>0.34</v>
      </c>
      <c r="AT1789" s="168">
        <v>0.4</v>
      </c>
      <c r="AU1789" s="149">
        <v>0.45</v>
      </c>
      <c r="AV1789" s="8">
        <v>503</v>
      </c>
      <c r="AW1789" s="8">
        <v>3359</v>
      </c>
      <c r="AX1789" s="8">
        <v>5548</v>
      </c>
      <c r="AY1789" s="136">
        <v>6242</v>
      </c>
      <c r="AZ1789" s="149">
        <v>7.6499999999999999E-2</v>
      </c>
      <c r="BA1789" s="149">
        <v>0.1598</v>
      </c>
      <c r="BB1789" s="149">
        <v>0.21060000000000001</v>
      </c>
      <c r="BC1789" s="149">
        <v>0.21060000000000001</v>
      </c>
      <c r="BD1789" s="138">
        <v>0</v>
      </c>
      <c r="BE1789" s="138"/>
      <c r="BF1789" s="138"/>
      <c r="BG1789" s="8">
        <v>0</v>
      </c>
      <c r="BH1789" s="6">
        <v>7.25</v>
      </c>
      <c r="BI1789" s="6">
        <v>8.0500000000000007</v>
      </c>
      <c r="BJ1789" s="8">
        <v>119715</v>
      </c>
      <c r="BK1789" s="8">
        <v>16164</v>
      </c>
      <c r="BL1789" s="8">
        <v>1049</v>
      </c>
      <c r="BM1789" s="8">
        <v>102374</v>
      </c>
      <c r="BN1789" s="236">
        <v>1737871</v>
      </c>
      <c r="BO1789" s="188">
        <v>167072.25</v>
      </c>
      <c r="BP1789" s="8">
        <v>451434.26789999998</v>
      </c>
      <c r="BQ1789" s="8">
        <v>54465.271399999998</v>
      </c>
      <c r="BR1789" s="8">
        <v>647390.62690000003</v>
      </c>
      <c r="BS1789" s="8">
        <v>242126.06</v>
      </c>
      <c r="BT1789" s="8">
        <v>22382.890800000001</v>
      </c>
      <c r="BU1789" s="8">
        <v>308723.36090000003</v>
      </c>
    </row>
    <row r="1790" spans="1:73">
      <c r="A1790" s="4" t="s">
        <v>73</v>
      </c>
      <c r="B1790" s="137">
        <v>4</v>
      </c>
      <c r="C1790" s="137">
        <v>2015</v>
      </c>
      <c r="D1790" s="193">
        <v>2978204</v>
      </c>
      <c r="E1790" s="141">
        <v>1265174</v>
      </c>
      <c r="F1790" s="141">
        <v>67405</v>
      </c>
      <c r="G1790" s="191">
        <v>5.0999999999999996</v>
      </c>
      <c r="H1790" s="212">
        <v>29.136710000000001</v>
      </c>
      <c r="I1790" s="212">
        <v>20.123290000000001</v>
      </c>
      <c r="J1790" s="212">
        <v>6.4363789999999996</v>
      </c>
      <c r="K1790" s="145">
        <v>123207</v>
      </c>
      <c r="L1790" s="8">
        <v>27</v>
      </c>
      <c r="M1790" s="197">
        <v>3.7</v>
      </c>
      <c r="N1790" s="145">
        <v>113923539</v>
      </c>
      <c r="O1790" s="24">
        <v>52704</v>
      </c>
      <c r="P1790" s="145">
        <v>10855</v>
      </c>
      <c r="Q1790" s="145">
        <v>4861</v>
      </c>
      <c r="R1790" s="145">
        <v>468904</v>
      </c>
      <c r="S1790" s="145">
        <v>214055.75</v>
      </c>
      <c r="T1790" s="145">
        <v>162</v>
      </c>
      <c r="U1790" s="145">
        <v>204</v>
      </c>
      <c r="V1790" s="145">
        <v>247</v>
      </c>
      <c r="W1790" s="145">
        <v>194</v>
      </c>
      <c r="X1790" s="145">
        <v>357</v>
      </c>
      <c r="Y1790" s="145">
        <v>511</v>
      </c>
      <c r="Z1790" s="145">
        <v>649</v>
      </c>
      <c r="AA1790" s="136">
        <f>ROUND((T1790+X1790)-MAX(0.3*(T1790-149-469),0),0)</f>
        <v>519</v>
      </c>
      <c r="AB1790" s="136">
        <f>ROUND((U1790+Y1790)-MAX(0.3*(U1790-149-469),0),0)</f>
        <v>715</v>
      </c>
      <c r="AC1790" s="136">
        <f>ROUND((V1790+Z1790)-MAX(0.3*(V1790-160-469),0),0)</f>
        <v>896</v>
      </c>
      <c r="AD1790" s="203">
        <v>2039</v>
      </c>
      <c r="AE1790" s="8">
        <v>733</v>
      </c>
      <c r="AF1790" s="8"/>
      <c r="AG1790" s="8"/>
      <c r="AH1790" s="8"/>
      <c r="AI1790" s="8">
        <v>475</v>
      </c>
      <c r="AJ1790" s="197">
        <v>16.100000000000001</v>
      </c>
      <c r="AK1790" s="8">
        <v>0</v>
      </c>
      <c r="AL1790" s="8">
        <v>36</v>
      </c>
      <c r="AM1790" s="8">
        <v>64</v>
      </c>
      <c r="AN1790" s="6">
        <f>AL1790/(AL1790+AM1790)</f>
        <v>0.36</v>
      </c>
      <c r="AO1790" s="8">
        <v>11</v>
      </c>
      <c r="AP1790" s="8">
        <v>23</v>
      </c>
      <c r="AQ1790" s="6">
        <f>AO1790/(AO1790+AP1790)</f>
        <v>0.3235294117647059</v>
      </c>
      <c r="AR1790" s="168">
        <v>7.6499999999999999E-2</v>
      </c>
      <c r="AS1790" s="168">
        <v>0.34</v>
      </c>
      <c r="AT1790" s="168">
        <v>0.4</v>
      </c>
      <c r="AU1790" s="149">
        <v>0.45</v>
      </c>
      <c r="AV1790" s="8">
        <v>503</v>
      </c>
      <c r="AW1790" s="8">
        <v>3359</v>
      </c>
      <c r="AX1790" s="8">
        <v>5548</v>
      </c>
      <c r="AY1790" s="136">
        <v>6242</v>
      </c>
      <c r="AZ1790" s="149">
        <v>7.6499999999999999E-2</v>
      </c>
      <c r="BA1790" s="149">
        <v>0.1598</v>
      </c>
      <c r="BB1790" s="149">
        <v>0.21060000000000001</v>
      </c>
      <c r="BC1790" s="149">
        <v>0.21060000000000001</v>
      </c>
      <c r="BD1790" s="138">
        <v>0</v>
      </c>
      <c r="BE1790" s="138"/>
      <c r="BF1790" s="138"/>
      <c r="BG1790" s="8">
        <v>0</v>
      </c>
      <c r="BH1790" s="6">
        <v>7.25</v>
      </c>
      <c r="BI1790" s="6">
        <v>7.5</v>
      </c>
      <c r="BJ1790" s="8">
        <v>110053</v>
      </c>
      <c r="BK1790" s="8">
        <v>5365</v>
      </c>
      <c r="BL1790" s="8">
        <v>669</v>
      </c>
      <c r="BM1790" s="8">
        <v>104060</v>
      </c>
      <c r="BN1790" s="236">
        <v>915045</v>
      </c>
      <c r="BO1790" s="188">
        <v>84219.583299999998</v>
      </c>
      <c r="BP1790" s="8">
        <v>214488.14689999999</v>
      </c>
      <c r="BQ1790" s="8">
        <v>32759.829399999999</v>
      </c>
      <c r="BR1790" s="8">
        <v>320995.20549999998</v>
      </c>
      <c r="BS1790" s="8">
        <v>136768.3505</v>
      </c>
      <c r="BT1790" s="8">
        <v>16780.029399999999</v>
      </c>
      <c r="BU1790" s="8">
        <v>180502.57699999999</v>
      </c>
    </row>
    <row r="1791" spans="1:73">
      <c r="A1791" s="4" t="s">
        <v>74</v>
      </c>
      <c r="B1791" s="137">
        <v>5</v>
      </c>
      <c r="C1791" s="137">
        <v>2015</v>
      </c>
      <c r="D1791" s="193">
        <v>39144818</v>
      </c>
      <c r="E1791" s="141">
        <v>17723266</v>
      </c>
      <c r="F1791" s="141">
        <v>1169886</v>
      </c>
      <c r="G1791" s="191">
        <v>6.2</v>
      </c>
      <c r="H1791" s="212">
        <v>22.197199999999999</v>
      </c>
      <c r="I1791" s="212">
        <v>13.743650000000001</v>
      </c>
      <c r="J1791" s="212">
        <v>3.8491960000000001</v>
      </c>
      <c r="K1791" s="145">
        <v>2458535</v>
      </c>
      <c r="L1791" s="8">
        <v>193</v>
      </c>
      <c r="M1791" s="197">
        <v>2</v>
      </c>
      <c r="N1791" s="145">
        <v>2103669473</v>
      </c>
      <c r="O1791" s="24">
        <v>2052668</v>
      </c>
      <c r="P1791" s="145">
        <v>1806069</v>
      </c>
      <c r="Q1791" s="145">
        <v>623452</v>
      </c>
      <c r="R1791" s="145">
        <v>4417772</v>
      </c>
      <c r="S1791" s="145">
        <v>2096959.6666999999</v>
      </c>
      <c r="T1791" s="145">
        <v>636</v>
      </c>
      <c r="U1791" s="145">
        <v>788</v>
      </c>
      <c r="V1791" s="145">
        <v>936</v>
      </c>
      <c r="W1791" s="145">
        <v>194</v>
      </c>
      <c r="X1791" s="145">
        <v>357</v>
      </c>
      <c r="Y1791" s="145">
        <v>511</v>
      </c>
      <c r="Z1791" s="145">
        <v>649</v>
      </c>
      <c r="AA1791" s="136">
        <f>ROUND((T1791+X1791)-MAX(0.3*(T1791-149-469),0),0)</f>
        <v>988</v>
      </c>
      <c r="AB1791" s="136">
        <f>ROUND((U1791+Y1791)-MAX(0.3*(U1791-149-469),0),0)</f>
        <v>1248</v>
      </c>
      <c r="AC1791" s="136">
        <f>ROUND((V1791+Z1791)-MAX(0.3*(V1791-160-469),0),0)</f>
        <v>1493</v>
      </c>
      <c r="AD1791" s="203">
        <v>167594</v>
      </c>
      <c r="AE1791" s="8">
        <v>733</v>
      </c>
      <c r="AF1791" s="8"/>
      <c r="AG1791" s="8"/>
      <c r="AH1791" s="8"/>
      <c r="AI1791" s="8">
        <v>5441</v>
      </c>
      <c r="AJ1791" s="197">
        <v>13.9</v>
      </c>
      <c r="AK1791" s="8">
        <v>1</v>
      </c>
      <c r="AL1791" s="8">
        <v>52</v>
      </c>
      <c r="AM1791" s="8">
        <v>28</v>
      </c>
      <c r="AN1791" s="6">
        <f>AL1791/(AL1791+AM1791)</f>
        <v>0.65</v>
      </c>
      <c r="AO1791" s="8">
        <v>26</v>
      </c>
      <c r="AP1791" s="8">
        <v>14</v>
      </c>
      <c r="AQ1791" s="6">
        <f>AO1791/(AO1791+AP1791)</f>
        <v>0.65</v>
      </c>
      <c r="AR1791" s="168">
        <v>7.6499999999999999E-2</v>
      </c>
      <c r="AS1791" s="168">
        <v>0.34</v>
      </c>
      <c r="AT1791" s="168">
        <v>0.4</v>
      </c>
      <c r="AU1791" s="149">
        <v>0.45</v>
      </c>
      <c r="AV1791" s="8">
        <v>503</v>
      </c>
      <c r="AW1791" s="8">
        <v>3359</v>
      </c>
      <c r="AX1791" s="8">
        <v>5548</v>
      </c>
      <c r="AY1791" s="136">
        <v>6242</v>
      </c>
      <c r="AZ1791" s="149">
        <v>7.6499999999999999E-2</v>
      </c>
      <c r="BA1791" s="149">
        <v>0.1598</v>
      </c>
      <c r="BB1791" s="149">
        <v>0.21060000000000001</v>
      </c>
      <c r="BC1791" s="149">
        <v>0.21060000000000001</v>
      </c>
      <c r="BD1791" s="138">
        <v>0</v>
      </c>
      <c r="BE1791" s="138"/>
      <c r="BF1791" s="138"/>
      <c r="BG1791" s="8">
        <v>0</v>
      </c>
      <c r="BH1791" s="6">
        <v>7.25</v>
      </c>
      <c r="BI1791" s="6">
        <v>9</v>
      </c>
      <c r="BJ1791" s="8">
        <v>1292302</v>
      </c>
      <c r="BK1791" s="8">
        <v>360518</v>
      </c>
      <c r="BL1791" s="8">
        <v>18445</v>
      </c>
      <c r="BM1791" s="8">
        <v>914341</v>
      </c>
      <c r="BN1791" s="236">
        <v>9626603</v>
      </c>
      <c r="BO1791" s="188">
        <v>1265005.25</v>
      </c>
      <c r="BP1791" s="8">
        <v>2313964.3985000001</v>
      </c>
      <c r="BQ1791" s="8">
        <v>363524.42589999997</v>
      </c>
      <c r="BR1791" s="8">
        <v>3271856.5263999999</v>
      </c>
      <c r="BS1791" s="8">
        <v>1295232.4558000001</v>
      </c>
      <c r="BT1791" s="8">
        <v>170213.0827</v>
      </c>
      <c r="BU1791" s="8">
        <v>1691545.8467999999</v>
      </c>
    </row>
    <row r="1792" spans="1:73">
      <c r="A1792" s="4" t="s">
        <v>75</v>
      </c>
      <c r="B1792" s="137">
        <v>6</v>
      </c>
      <c r="C1792" s="137">
        <v>2015</v>
      </c>
      <c r="D1792" s="193">
        <v>5456574</v>
      </c>
      <c r="E1792" s="141">
        <v>2722985</v>
      </c>
      <c r="F1792" s="141">
        <v>110524</v>
      </c>
      <c r="G1792" s="191">
        <v>3.9</v>
      </c>
      <c r="H1792" s="212">
        <v>15.318809999999999</v>
      </c>
      <c r="I1792" s="212">
        <v>9.9319930000000003</v>
      </c>
      <c r="J1792" s="212">
        <v>4.5616250000000003</v>
      </c>
      <c r="K1792" s="145">
        <v>314878</v>
      </c>
      <c r="L1792" s="8">
        <v>27</v>
      </c>
      <c r="M1792" s="197">
        <v>2.1</v>
      </c>
      <c r="N1792" s="145">
        <v>277731754</v>
      </c>
      <c r="O1792" s="24">
        <v>485016</v>
      </c>
      <c r="P1792" s="145">
        <v>45174</v>
      </c>
      <c r="Q1792" s="145">
        <v>17137</v>
      </c>
      <c r="R1792" s="145">
        <v>495133.75</v>
      </c>
      <c r="S1792" s="145">
        <v>233113.4167</v>
      </c>
      <c r="T1792" s="145">
        <v>364</v>
      </c>
      <c r="U1792" s="145">
        <v>462</v>
      </c>
      <c r="V1792" s="145">
        <v>561</v>
      </c>
      <c r="W1792" s="145">
        <v>194</v>
      </c>
      <c r="X1792" s="145">
        <v>357</v>
      </c>
      <c r="Y1792" s="145">
        <v>511</v>
      </c>
      <c r="Z1792" s="145">
        <v>649</v>
      </c>
      <c r="AA1792" s="136">
        <f>ROUND((T1792+X1792)-MAX(0.3*(T1792-149-469),0),0)</f>
        <v>721</v>
      </c>
      <c r="AB1792" s="136">
        <f>ROUND((U1792+Y1792)-MAX(0.3*(U1792-149-469),0),0)</f>
        <v>973</v>
      </c>
      <c r="AC1792" s="136">
        <f>ROUND((V1792+Z1792)-MAX(0.3*(V1792-160-469),0),0)</f>
        <v>1210</v>
      </c>
      <c r="AD1792" s="203">
        <v>5819</v>
      </c>
      <c r="AE1792" s="8">
        <v>733</v>
      </c>
      <c r="AF1792" s="8"/>
      <c r="AG1792" s="8"/>
      <c r="AH1792" s="8"/>
      <c r="AI1792" s="8">
        <v>538</v>
      </c>
      <c r="AJ1792" s="197">
        <v>9.9</v>
      </c>
      <c r="AK1792" s="8">
        <v>1</v>
      </c>
      <c r="AL1792" s="8">
        <v>34</v>
      </c>
      <c r="AM1792" s="8">
        <v>31</v>
      </c>
      <c r="AN1792" s="6">
        <f>AL1792/(AL1792+AM1792)</f>
        <v>0.52307692307692311</v>
      </c>
      <c r="AO1792" s="8">
        <v>17</v>
      </c>
      <c r="AP1792" s="8">
        <v>18</v>
      </c>
      <c r="AQ1792" s="6">
        <f>AO1792/(AO1792+AP1792)</f>
        <v>0.48571428571428571</v>
      </c>
      <c r="AR1792" s="168">
        <v>7.6499999999999999E-2</v>
      </c>
      <c r="AS1792" s="168">
        <v>0.34</v>
      </c>
      <c r="AT1792" s="168">
        <v>0.4</v>
      </c>
      <c r="AU1792" s="149">
        <v>0.45</v>
      </c>
      <c r="AV1792" s="8">
        <v>503</v>
      </c>
      <c r="AW1792" s="8">
        <v>3359</v>
      </c>
      <c r="AX1792" s="8">
        <v>5548</v>
      </c>
      <c r="AY1792" s="136">
        <v>6242</v>
      </c>
      <c r="AZ1792" s="149">
        <v>7.6499999999999999E-2</v>
      </c>
      <c r="BA1792" s="149">
        <v>0.1598</v>
      </c>
      <c r="BB1792" s="149">
        <v>0.21060000000000001</v>
      </c>
      <c r="BC1792" s="149">
        <v>0.21060000000000001</v>
      </c>
      <c r="BD1792" s="138">
        <v>0.1</v>
      </c>
      <c r="BE1792" s="138"/>
      <c r="BF1792" s="138"/>
      <c r="BG1792" s="8">
        <v>1</v>
      </c>
      <c r="BH1792" s="6">
        <v>7.25</v>
      </c>
      <c r="BI1792" s="6">
        <v>8.23</v>
      </c>
      <c r="BJ1792" s="8">
        <v>72806</v>
      </c>
      <c r="BK1792" s="8">
        <v>9332</v>
      </c>
      <c r="BL1792" s="8">
        <v>519</v>
      </c>
      <c r="BM1792" s="8">
        <v>62913</v>
      </c>
      <c r="BN1792" s="236">
        <v>1241434</v>
      </c>
      <c r="BO1792" s="188">
        <v>90953.5</v>
      </c>
      <c r="BP1792" s="8">
        <v>208546.3426</v>
      </c>
      <c r="BQ1792" s="8">
        <v>38693.408900000002</v>
      </c>
      <c r="BR1792" s="8">
        <v>378228.93440000003</v>
      </c>
      <c r="BS1792" s="8">
        <v>127207.7515</v>
      </c>
      <c r="BT1792" s="8">
        <v>19572.576700000001</v>
      </c>
      <c r="BU1792" s="8">
        <v>185013.66409999999</v>
      </c>
    </row>
    <row r="1793" spans="1:73">
      <c r="A1793" s="4" t="s">
        <v>76</v>
      </c>
      <c r="B1793" s="137">
        <v>7</v>
      </c>
      <c r="C1793" s="137">
        <v>2015</v>
      </c>
      <c r="D1793" s="193">
        <v>3590886</v>
      </c>
      <c r="E1793" s="141">
        <v>1782269</v>
      </c>
      <c r="F1793" s="141">
        <v>108237</v>
      </c>
      <c r="G1793" s="191">
        <v>5.7</v>
      </c>
      <c r="H1793" s="212">
        <v>26.1358</v>
      </c>
      <c r="I1793" s="212">
        <v>14.386939999999999</v>
      </c>
      <c r="J1793" s="212">
        <v>5.8564910000000001</v>
      </c>
      <c r="K1793" s="145">
        <v>258532</v>
      </c>
      <c r="L1793" s="8">
        <v>12</v>
      </c>
      <c r="M1793" s="197">
        <v>1.6</v>
      </c>
      <c r="N1793" s="145">
        <v>246709339</v>
      </c>
      <c r="O1793" s="24">
        <v>66378</v>
      </c>
      <c r="P1793" s="145">
        <v>26274</v>
      </c>
      <c r="Q1793" s="145">
        <v>13144</v>
      </c>
      <c r="R1793" s="145">
        <v>442161.25</v>
      </c>
      <c r="S1793" s="145">
        <v>248203.5</v>
      </c>
      <c r="T1793" s="145">
        <v>487</v>
      </c>
      <c r="U1793" s="145">
        <v>597</v>
      </c>
      <c r="V1793" s="145">
        <v>701</v>
      </c>
      <c r="W1793" s="145">
        <v>194</v>
      </c>
      <c r="X1793" s="145">
        <v>357</v>
      </c>
      <c r="Y1793" s="145">
        <v>511</v>
      </c>
      <c r="Z1793" s="145">
        <v>649</v>
      </c>
      <c r="AA1793" s="136">
        <f>ROUND((T1793+X1793)-MAX(0.3*(T1793-149-469),0),0)</f>
        <v>844</v>
      </c>
      <c r="AB1793" s="136">
        <f>ROUND((U1793+Y1793)-MAX(0.3*(U1793-149-469),0),0)</f>
        <v>1108</v>
      </c>
      <c r="AC1793" s="136">
        <f>ROUND((V1793+Z1793)-MAX(0.3*(V1793-160-469),0),0)</f>
        <v>1328</v>
      </c>
      <c r="AD1793" s="203">
        <v>5515</v>
      </c>
      <c r="AE1793" s="8">
        <v>733</v>
      </c>
      <c r="AF1793" s="8"/>
      <c r="AG1793" s="8"/>
      <c r="AH1793" s="8"/>
      <c r="AI1793" s="8">
        <v>324</v>
      </c>
      <c r="AJ1793" s="197">
        <v>9.1</v>
      </c>
      <c r="AK1793" s="8">
        <v>1</v>
      </c>
      <c r="AL1793" s="8">
        <v>87</v>
      </c>
      <c r="AM1793" s="8">
        <v>64</v>
      </c>
      <c r="AN1793" s="6">
        <f>AL1793/(AL1793+AM1793)</f>
        <v>0.57615894039735094</v>
      </c>
      <c r="AO1793" s="8">
        <v>21</v>
      </c>
      <c r="AP1793" s="8">
        <v>15</v>
      </c>
      <c r="AQ1793" s="6">
        <f>AO1793/(AO1793+AP1793)</f>
        <v>0.58333333333333337</v>
      </c>
      <c r="AR1793" s="168">
        <v>7.6499999999999999E-2</v>
      </c>
      <c r="AS1793" s="168">
        <v>0.34</v>
      </c>
      <c r="AT1793" s="168">
        <v>0.4</v>
      </c>
      <c r="AU1793" s="149">
        <v>0.45</v>
      </c>
      <c r="AV1793" s="8">
        <v>503</v>
      </c>
      <c r="AW1793" s="8">
        <v>3359</v>
      </c>
      <c r="AX1793" s="8">
        <v>5548</v>
      </c>
      <c r="AY1793" s="136">
        <v>6242</v>
      </c>
      <c r="AZ1793" s="149">
        <v>7.6499999999999999E-2</v>
      </c>
      <c r="BA1793" s="149">
        <v>0.1598</v>
      </c>
      <c r="BB1793" s="149">
        <v>0.21060000000000001</v>
      </c>
      <c r="BC1793" s="149">
        <v>0.21060000000000001</v>
      </c>
      <c r="BD1793" s="138">
        <v>0.3</v>
      </c>
      <c r="BE1793" s="138"/>
      <c r="BF1793" s="138"/>
      <c r="BG1793" s="8">
        <v>1</v>
      </c>
      <c r="BH1793" s="6">
        <v>7.25</v>
      </c>
      <c r="BI1793" s="6">
        <v>9.15</v>
      </c>
      <c r="BJ1793" s="8">
        <v>63736</v>
      </c>
      <c r="BK1793" s="8">
        <v>6773</v>
      </c>
      <c r="BL1793" s="8">
        <v>429</v>
      </c>
      <c r="BM1793" s="8">
        <v>56538</v>
      </c>
      <c r="BN1793" s="236">
        <v>815915</v>
      </c>
      <c r="BO1793" s="188">
        <v>51295.416700000002</v>
      </c>
      <c r="BP1793" s="8">
        <v>151205.39859999999</v>
      </c>
      <c r="BQ1793" s="8">
        <v>17460.872100000001</v>
      </c>
      <c r="BR1793" s="8">
        <v>280151.62410000002</v>
      </c>
      <c r="BS1793" s="8">
        <v>75352.943299999999</v>
      </c>
      <c r="BT1793" s="8">
        <v>5137.4925999999996</v>
      </c>
      <c r="BU1793" s="8">
        <v>95008.63</v>
      </c>
    </row>
    <row r="1794" spans="1:73">
      <c r="A1794" s="4" t="s">
        <v>77</v>
      </c>
      <c r="B1794" s="137">
        <v>8</v>
      </c>
      <c r="C1794" s="137">
        <v>2015</v>
      </c>
      <c r="D1794" s="193">
        <v>945934</v>
      </c>
      <c r="E1794" s="141">
        <v>444629</v>
      </c>
      <c r="F1794" s="141">
        <v>22597</v>
      </c>
      <c r="G1794" s="191">
        <v>4.8</v>
      </c>
      <c r="H1794" s="212">
        <v>18.470279999999999</v>
      </c>
      <c r="I1794" s="212">
        <v>12.30917</v>
      </c>
      <c r="J1794" s="212">
        <v>1.899322</v>
      </c>
      <c r="K1794" s="145">
        <v>68071</v>
      </c>
      <c r="L1794" s="8">
        <v>3</v>
      </c>
      <c r="M1794" s="197">
        <v>1.6</v>
      </c>
      <c r="N1794" s="145">
        <v>45057962</v>
      </c>
      <c r="O1794" s="24">
        <v>20017</v>
      </c>
      <c r="P1794" s="145">
        <v>12789</v>
      </c>
      <c r="Q1794" s="145">
        <v>4535</v>
      </c>
      <c r="R1794" s="145">
        <v>149980.5</v>
      </c>
      <c r="S1794" s="145">
        <v>71820.75</v>
      </c>
      <c r="T1794" s="145">
        <v>270</v>
      </c>
      <c r="U1794" s="145">
        <v>338</v>
      </c>
      <c r="V1794" s="145">
        <v>407</v>
      </c>
      <c r="W1794" s="145">
        <v>194</v>
      </c>
      <c r="X1794" s="145">
        <v>357</v>
      </c>
      <c r="Y1794" s="145">
        <v>511</v>
      </c>
      <c r="Z1794" s="145">
        <v>649</v>
      </c>
      <c r="AA1794" s="136">
        <f>ROUND((T1794+X1794)-MAX(0.3*(T1794-149-469),0),0)</f>
        <v>627</v>
      </c>
      <c r="AB1794" s="136">
        <f>ROUND((U1794+Y1794)-MAX(0.3*(U1794-149-469),0),0)</f>
        <v>849</v>
      </c>
      <c r="AC1794" s="136">
        <f>ROUND((V1794+Z1794)-MAX(0.3*(V1794-160-469),0),0)</f>
        <v>1056</v>
      </c>
      <c r="AD1794" s="203">
        <v>3102</v>
      </c>
      <c r="AE1794" s="8">
        <v>733</v>
      </c>
      <c r="AF1794" s="8"/>
      <c r="AG1794" s="8"/>
      <c r="AH1794" s="8"/>
      <c r="AI1794" s="8">
        <v>106</v>
      </c>
      <c r="AJ1794" s="197">
        <v>11.1</v>
      </c>
      <c r="AK1794" s="8">
        <v>1</v>
      </c>
      <c r="AL1794" s="8">
        <v>25</v>
      </c>
      <c r="AM1794" s="8">
        <v>16</v>
      </c>
      <c r="AN1794" s="6">
        <f>AL1794/(AL1794+AM1794)</f>
        <v>0.6097560975609756</v>
      </c>
      <c r="AO1794" s="8">
        <v>12</v>
      </c>
      <c r="AP1794" s="8">
        <v>9</v>
      </c>
      <c r="AQ1794" s="6">
        <f>AO1794/(AO1794+AP1794)</f>
        <v>0.5714285714285714</v>
      </c>
      <c r="AR1794" s="168">
        <v>7.6499999999999999E-2</v>
      </c>
      <c r="AS1794" s="168">
        <v>0.34</v>
      </c>
      <c r="AT1794" s="168">
        <v>0.4</v>
      </c>
      <c r="AU1794" s="149">
        <v>0.45</v>
      </c>
      <c r="AV1794" s="8">
        <v>503</v>
      </c>
      <c r="AW1794" s="8">
        <v>3359</v>
      </c>
      <c r="AX1794" s="8">
        <v>5548</v>
      </c>
      <c r="AY1794" s="136">
        <v>6242</v>
      </c>
      <c r="AZ1794" s="149">
        <v>7.6499999999999999E-2</v>
      </c>
      <c r="BA1794" s="149">
        <v>0.1598</v>
      </c>
      <c r="BB1794" s="149">
        <v>0.21060000000000001</v>
      </c>
      <c r="BC1794" s="149">
        <v>0.21060000000000001</v>
      </c>
      <c r="BD1794" s="138">
        <v>0.2</v>
      </c>
      <c r="BE1794" s="138"/>
      <c r="BF1794" s="138"/>
      <c r="BG1794" s="8">
        <v>0</v>
      </c>
      <c r="BH1794" s="6">
        <v>7.25</v>
      </c>
      <c r="BI1794" s="6">
        <v>8.25</v>
      </c>
      <c r="BJ1794" s="8">
        <v>16880</v>
      </c>
      <c r="BK1794" s="8">
        <v>1238</v>
      </c>
      <c r="BL1794" s="8">
        <v>90</v>
      </c>
      <c r="BM1794" s="8">
        <v>15541</v>
      </c>
      <c r="BN1794" s="236">
        <v>209937</v>
      </c>
      <c r="BO1794" s="188">
        <v>18997.916700000002</v>
      </c>
      <c r="BP1794" s="8">
        <v>63355.215100000001</v>
      </c>
      <c r="BQ1794" s="8">
        <v>3363.9144999999999</v>
      </c>
      <c r="BR1794" s="8">
        <v>97977.945600000006</v>
      </c>
      <c r="BS1794" s="8">
        <v>38145.473100000003</v>
      </c>
      <c r="BT1794" s="8">
        <v>1319.5786000000001</v>
      </c>
      <c r="BU1794" s="8">
        <v>47973.9902</v>
      </c>
    </row>
    <row r="1795" spans="1:73">
      <c r="A1795" s="4" t="s">
        <v>78</v>
      </c>
      <c r="B1795" s="137">
        <v>9</v>
      </c>
      <c r="C1795" s="137">
        <v>2015</v>
      </c>
      <c r="D1795" s="193">
        <v>672228</v>
      </c>
      <c r="E1795" s="141">
        <v>360059</v>
      </c>
      <c r="F1795" s="141">
        <v>26650</v>
      </c>
      <c r="G1795" s="191">
        <v>6.9</v>
      </c>
      <c r="H1795" s="212">
        <v>24.51493</v>
      </c>
      <c r="I1795" s="212">
        <v>13.72085</v>
      </c>
      <c r="J1795" s="212">
        <v>3.952232</v>
      </c>
      <c r="K1795" s="145">
        <v>122510</v>
      </c>
      <c r="L1795" s="8">
        <v>1</v>
      </c>
      <c r="M1795" s="197">
        <v>0.6</v>
      </c>
      <c r="N1795" s="145">
        <v>49275917</v>
      </c>
      <c r="O1795" s="24">
        <v>29273</v>
      </c>
      <c r="P1795" s="145">
        <v>15670</v>
      </c>
      <c r="Q1795" s="145">
        <v>6244</v>
      </c>
      <c r="R1795" s="145">
        <v>141845.0833</v>
      </c>
      <c r="S1795" s="145">
        <v>80006.5</v>
      </c>
      <c r="T1795" s="145">
        <v>341</v>
      </c>
      <c r="U1795" s="145">
        <v>434</v>
      </c>
      <c r="V1795" s="145">
        <v>531</v>
      </c>
      <c r="W1795" s="145">
        <v>194</v>
      </c>
      <c r="X1795" s="145">
        <v>357</v>
      </c>
      <c r="Y1795" s="145">
        <v>511</v>
      </c>
      <c r="Z1795" s="145">
        <v>649</v>
      </c>
      <c r="AA1795" s="136">
        <f>ROUND((T1795+X1795)-MAX(0.3*(T1795-149-469),0),0)</f>
        <v>698</v>
      </c>
      <c r="AB1795" s="136">
        <f>ROUND((U1795+Y1795)-MAX(0.3*(U1795-149-469),0),0)</f>
        <v>945</v>
      </c>
      <c r="AC1795" s="136">
        <f>ROUND((V1795+Z1795)-MAX(0.3*(V1795-160-469),0),0)</f>
        <v>1180</v>
      </c>
      <c r="AD1795" s="203">
        <v>2154</v>
      </c>
      <c r="AE1795" s="8">
        <v>733</v>
      </c>
      <c r="AF1795" s="8"/>
      <c r="AG1795" s="8"/>
      <c r="AH1795" s="8"/>
      <c r="AI1795" s="8">
        <v>113</v>
      </c>
      <c r="AJ1795" s="197">
        <v>16.600000000000001</v>
      </c>
      <c r="AK1795" s="8"/>
      <c r="AL1795" s="8"/>
      <c r="AM1795" s="8"/>
      <c r="AN1795" s="6"/>
      <c r="AO1795" s="8"/>
      <c r="AP1795" s="8"/>
      <c r="AQ1795" s="6"/>
      <c r="AR1795" s="168">
        <v>7.6499999999999999E-2</v>
      </c>
      <c r="AS1795" s="168">
        <v>0.34</v>
      </c>
      <c r="AT1795" s="168">
        <v>0.4</v>
      </c>
      <c r="AU1795" s="149">
        <v>0.45</v>
      </c>
      <c r="AV1795" s="8">
        <v>503</v>
      </c>
      <c r="AW1795" s="8">
        <v>3359</v>
      </c>
      <c r="AX1795" s="8">
        <v>5548</v>
      </c>
      <c r="AY1795" s="136">
        <v>6242</v>
      </c>
      <c r="AZ1795" s="149">
        <v>7.6499999999999999E-2</v>
      </c>
      <c r="BA1795" s="149">
        <v>0.1598</v>
      </c>
      <c r="BB1795" s="149">
        <v>0.21060000000000001</v>
      </c>
      <c r="BC1795" s="149">
        <v>0.21060000000000001</v>
      </c>
      <c r="BD1795" s="138">
        <v>0.4</v>
      </c>
      <c r="BE1795" s="138"/>
      <c r="BF1795" s="138"/>
      <c r="BG1795" s="8">
        <v>1</v>
      </c>
      <c r="BH1795" s="6">
        <v>7.25</v>
      </c>
      <c r="BI1795" s="6">
        <v>10.5</v>
      </c>
      <c r="BJ1795" s="8">
        <v>26886</v>
      </c>
      <c r="BK1795" s="8">
        <v>2052</v>
      </c>
      <c r="BL1795" s="8">
        <v>128</v>
      </c>
      <c r="BM1795" s="8">
        <v>24785</v>
      </c>
      <c r="BN1795" s="236">
        <v>248868</v>
      </c>
      <c r="BO1795" s="188">
        <v>14525.9167</v>
      </c>
      <c r="BP1795" s="8">
        <v>44419.0501</v>
      </c>
      <c r="BQ1795" s="8">
        <v>1949.6987999999999</v>
      </c>
      <c r="BR1795" s="8">
        <v>52668.344700000001</v>
      </c>
      <c r="BS1795" s="8">
        <v>29598.470799999999</v>
      </c>
      <c r="BT1795" s="8">
        <v>1155.5652</v>
      </c>
      <c r="BU1795" s="8">
        <v>34498.741499999996</v>
      </c>
    </row>
    <row r="1796" spans="1:73">
      <c r="A1796" s="4" t="s">
        <v>80</v>
      </c>
      <c r="B1796" s="137">
        <v>10</v>
      </c>
      <c r="C1796" s="137">
        <v>2015</v>
      </c>
      <c r="D1796" s="193">
        <v>20271272</v>
      </c>
      <c r="E1796" s="141">
        <v>9097880</v>
      </c>
      <c r="F1796" s="141">
        <v>520792</v>
      </c>
      <c r="G1796" s="191">
        <v>5.4</v>
      </c>
      <c r="H1796" s="212">
        <v>19.70984</v>
      </c>
      <c r="I1796" s="212">
        <v>11.81545</v>
      </c>
      <c r="J1796" s="212">
        <v>5.4026079999999999</v>
      </c>
      <c r="K1796" s="145">
        <v>882798</v>
      </c>
      <c r="L1796" s="8">
        <v>195</v>
      </c>
      <c r="M1796" s="197">
        <v>4.5999999999999996</v>
      </c>
      <c r="N1796" s="145">
        <v>900636248</v>
      </c>
      <c r="O1796" s="24">
        <v>392047</v>
      </c>
      <c r="P1796" s="145">
        <v>84148</v>
      </c>
      <c r="Q1796" s="145">
        <v>49046</v>
      </c>
      <c r="R1796" s="145">
        <v>3656169.4166999999</v>
      </c>
      <c r="S1796" s="145">
        <v>2009593.9166999999</v>
      </c>
      <c r="T1796" s="145">
        <v>241</v>
      </c>
      <c r="U1796" s="145">
        <v>303</v>
      </c>
      <c r="V1796" s="145">
        <v>364</v>
      </c>
      <c r="W1796" s="145">
        <v>194</v>
      </c>
      <c r="X1796" s="145">
        <v>357</v>
      </c>
      <c r="Y1796" s="145">
        <v>511</v>
      </c>
      <c r="Z1796" s="145">
        <v>649</v>
      </c>
      <c r="AA1796" s="136">
        <f>ROUND((T1796+X1796)-MAX(0.3*(T1796-149-469),0),0)</f>
        <v>598</v>
      </c>
      <c r="AB1796" s="136">
        <f>ROUND((U1796+Y1796)-MAX(0.3*(U1796-149-469),0),0)</f>
        <v>814</v>
      </c>
      <c r="AC1796" s="136">
        <f>ROUND((V1796+Z1796)-MAX(0.3*(V1796-160-469),0),0)</f>
        <v>1013</v>
      </c>
      <c r="AD1796" s="203">
        <v>38070</v>
      </c>
      <c r="AE1796" s="8">
        <v>733</v>
      </c>
      <c r="AF1796" s="8"/>
      <c r="AG1796" s="8"/>
      <c r="AH1796" s="8"/>
      <c r="AI1796" s="8">
        <v>3253</v>
      </c>
      <c r="AJ1796" s="197">
        <v>16.2</v>
      </c>
      <c r="AK1796" s="8">
        <v>0</v>
      </c>
      <c r="AL1796" s="8">
        <v>38</v>
      </c>
      <c r="AM1796" s="8">
        <v>80</v>
      </c>
      <c r="AN1796" s="6">
        <f>AL1796/(AL1796+AM1796)</f>
        <v>0.32203389830508472</v>
      </c>
      <c r="AO1796" s="8">
        <v>14</v>
      </c>
      <c r="AP1796" s="8">
        <v>25</v>
      </c>
      <c r="AQ1796" s="6">
        <f>AO1796/(AO1796+AP1796)</f>
        <v>0.35897435897435898</v>
      </c>
      <c r="AR1796" s="168">
        <v>7.6499999999999999E-2</v>
      </c>
      <c r="AS1796" s="168">
        <v>0.34</v>
      </c>
      <c r="AT1796" s="168">
        <v>0.4</v>
      </c>
      <c r="AU1796" s="149">
        <v>0.45</v>
      </c>
      <c r="AV1796" s="8">
        <v>503</v>
      </c>
      <c r="AW1796" s="8">
        <v>3359</v>
      </c>
      <c r="AX1796" s="8">
        <v>5548</v>
      </c>
      <c r="AY1796" s="136">
        <v>6242</v>
      </c>
      <c r="AZ1796" s="149">
        <v>7.6499999999999999E-2</v>
      </c>
      <c r="BA1796" s="149">
        <v>0.1598</v>
      </c>
      <c r="BB1796" s="149">
        <v>0.21060000000000001</v>
      </c>
      <c r="BC1796" s="149">
        <v>0.21060000000000001</v>
      </c>
      <c r="BD1796" s="138">
        <v>0</v>
      </c>
      <c r="BE1796" s="138"/>
      <c r="BF1796" s="138"/>
      <c r="BG1796" s="8">
        <v>0</v>
      </c>
      <c r="BH1796" s="6">
        <v>7.25</v>
      </c>
      <c r="BI1796" s="6">
        <v>8.0500000000000007</v>
      </c>
      <c r="BJ1796" s="8">
        <v>571293</v>
      </c>
      <c r="BK1796" s="8">
        <v>134445</v>
      </c>
      <c r="BL1796" s="8">
        <v>3149</v>
      </c>
      <c r="BM1796" s="8">
        <v>433284</v>
      </c>
      <c r="BN1796" s="236">
        <v>4080246</v>
      </c>
      <c r="BO1796" s="188">
        <v>483810.8333</v>
      </c>
      <c r="BP1796" s="8">
        <v>1287804.7748</v>
      </c>
      <c r="BQ1796" s="8">
        <v>98057.718999999997</v>
      </c>
      <c r="BR1796" s="8">
        <v>1675731.0319999999</v>
      </c>
      <c r="BS1796" s="8">
        <v>643574.22970000003</v>
      </c>
      <c r="BT1796" s="8">
        <v>39306.675600000002</v>
      </c>
      <c r="BU1796" s="8">
        <v>786519.35750000004</v>
      </c>
    </row>
    <row r="1797" spans="1:73">
      <c r="A1797" s="4" t="s">
        <v>81</v>
      </c>
      <c r="B1797" s="137">
        <v>11</v>
      </c>
      <c r="C1797" s="137">
        <v>2015</v>
      </c>
      <c r="D1797" s="193">
        <v>10214860</v>
      </c>
      <c r="E1797" s="141">
        <v>4502021</v>
      </c>
      <c r="F1797" s="141">
        <v>285343</v>
      </c>
      <c r="G1797" s="191">
        <v>6</v>
      </c>
      <c r="H1797" s="212">
        <v>23.262319999999999</v>
      </c>
      <c r="I1797" s="212">
        <v>13.706619999999999</v>
      </c>
      <c r="J1797" s="212">
        <v>4.8118639999999999</v>
      </c>
      <c r="K1797" s="145">
        <v>495727</v>
      </c>
      <c r="L1797" s="8">
        <v>127</v>
      </c>
      <c r="M1797" s="197">
        <v>4.9000000000000004</v>
      </c>
      <c r="N1797" s="145">
        <v>411721423</v>
      </c>
      <c r="O1797" s="24">
        <v>168272</v>
      </c>
      <c r="P1797" s="145">
        <v>25853</v>
      </c>
      <c r="Q1797" s="145">
        <v>13337</v>
      </c>
      <c r="R1797" s="145">
        <v>1800530.9166999999</v>
      </c>
      <c r="S1797" s="145">
        <v>839206.66669999994</v>
      </c>
      <c r="T1797" s="145">
        <v>235</v>
      </c>
      <c r="U1797" s="145">
        <v>280</v>
      </c>
      <c r="V1797" s="145">
        <v>330</v>
      </c>
      <c r="W1797" s="145">
        <v>194</v>
      </c>
      <c r="X1797" s="145">
        <v>357</v>
      </c>
      <c r="Y1797" s="145">
        <v>511</v>
      </c>
      <c r="Z1797" s="145">
        <v>649</v>
      </c>
      <c r="AA1797" s="136">
        <f>ROUND((T1797+X1797)-MAX(0.3*(T1797-149-469),0),0)</f>
        <v>592</v>
      </c>
      <c r="AB1797" s="136">
        <f>ROUND((U1797+Y1797)-MAX(0.3*(U1797-149-469),0),0)</f>
        <v>791</v>
      </c>
      <c r="AC1797" s="136">
        <f>ROUND((V1797+Z1797)-MAX(0.3*(V1797-160-469),0),0)</f>
        <v>979</v>
      </c>
      <c r="AD1797" s="203">
        <v>10701</v>
      </c>
      <c r="AE1797" s="8">
        <v>733</v>
      </c>
      <c r="AF1797" s="8"/>
      <c r="AG1797" s="8"/>
      <c r="AH1797" s="8"/>
      <c r="AI1797" s="8">
        <v>1833</v>
      </c>
      <c r="AJ1797" s="197">
        <v>18.100000000000001</v>
      </c>
      <c r="AK1797" s="8">
        <v>0</v>
      </c>
      <c r="AL1797" s="8">
        <v>59</v>
      </c>
      <c r="AM1797" s="8">
        <v>120</v>
      </c>
      <c r="AN1797" s="6">
        <f>AL1797/(AL1797+AM1797)</f>
        <v>0.32960893854748602</v>
      </c>
      <c r="AO1797" s="8">
        <v>18</v>
      </c>
      <c r="AP1797" s="8">
        <v>38</v>
      </c>
      <c r="AQ1797" s="6">
        <f>AO1797/(AO1797+AP1797)</f>
        <v>0.32142857142857145</v>
      </c>
      <c r="AR1797" s="168">
        <v>7.6499999999999999E-2</v>
      </c>
      <c r="AS1797" s="168">
        <v>0.34</v>
      </c>
      <c r="AT1797" s="168">
        <v>0.4</v>
      </c>
      <c r="AU1797" s="149">
        <v>0.45</v>
      </c>
      <c r="AV1797" s="8">
        <v>503</v>
      </c>
      <c r="AW1797" s="8">
        <v>3359</v>
      </c>
      <c r="AX1797" s="8">
        <v>5548</v>
      </c>
      <c r="AY1797" s="136">
        <v>6242</v>
      </c>
      <c r="AZ1797" s="149">
        <v>7.6499999999999999E-2</v>
      </c>
      <c r="BA1797" s="149">
        <v>0.1598</v>
      </c>
      <c r="BB1797" s="149">
        <v>0.21060000000000001</v>
      </c>
      <c r="BC1797" s="149">
        <v>0.21060000000000001</v>
      </c>
      <c r="BD1797" s="138">
        <v>0</v>
      </c>
      <c r="BE1797" s="138"/>
      <c r="BF1797" s="138"/>
      <c r="BG1797" s="8">
        <v>0</v>
      </c>
      <c r="BH1797" s="6">
        <v>7.25</v>
      </c>
      <c r="BI1797" s="6">
        <v>5.15</v>
      </c>
      <c r="BJ1797" s="8">
        <v>258401</v>
      </c>
      <c r="BK1797" s="8">
        <v>24488</v>
      </c>
      <c r="BL1797" s="8">
        <v>1998</v>
      </c>
      <c r="BM1797" s="8">
        <v>231839</v>
      </c>
      <c r="BN1797" s="236">
        <v>1819982</v>
      </c>
      <c r="BO1797" s="188">
        <v>264298.9167</v>
      </c>
      <c r="BP1797" s="8">
        <v>870800.85640000005</v>
      </c>
      <c r="BQ1797" s="8">
        <v>78323.788100000005</v>
      </c>
      <c r="BR1797" s="8">
        <v>1236153.5419000001</v>
      </c>
      <c r="BS1797" s="8">
        <v>509006.90899999999</v>
      </c>
      <c r="BT1797" s="8">
        <v>35663.317499999997</v>
      </c>
      <c r="BU1797" s="8">
        <v>626930.24089999998</v>
      </c>
    </row>
    <row r="1798" spans="1:73">
      <c r="A1798" s="4" t="s">
        <v>82</v>
      </c>
      <c r="B1798" s="137">
        <v>12</v>
      </c>
      <c r="C1798" s="137">
        <v>2015</v>
      </c>
      <c r="D1798" s="193">
        <v>1431603</v>
      </c>
      <c r="E1798" s="141">
        <v>650767</v>
      </c>
      <c r="F1798" s="141">
        <v>24143</v>
      </c>
      <c r="G1798" s="191">
        <v>3.6</v>
      </c>
      <c r="H1798" s="212">
        <v>15.925850000000001</v>
      </c>
      <c r="I1798" s="212">
        <v>6.923349</v>
      </c>
      <c r="J1798" s="212">
        <v>2.192863</v>
      </c>
      <c r="K1798" s="145">
        <v>79745</v>
      </c>
      <c r="L1798" s="8">
        <v>2</v>
      </c>
      <c r="M1798" s="201">
        <v>0.8</v>
      </c>
      <c r="N1798" s="145">
        <v>69129101</v>
      </c>
      <c r="O1798" s="24">
        <v>30752</v>
      </c>
      <c r="P1798" s="145">
        <v>21735</v>
      </c>
      <c r="Q1798" s="145">
        <v>7587</v>
      </c>
      <c r="R1798" s="145">
        <v>188895.0833</v>
      </c>
      <c r="S1798" s="145">
        <v>95544.75</v>
      </c>
      <c r="T1798" s="145">
        <v>485</v>
      </c>
      <c r="U1798" s="145">
        <v>610</v>
      </c>
      <c r="V1798" s="145">
        <v>735</v>
      </c>
      <c r="W1798" s="145">
        <v>332</v>
      </c>
      <c r="X1798" s="145">
        <v>609</v>
      </c>
      <c r="Y1798" s="145">
        <v>872</v>
      </c>
      <c r="Z1798" s="145">
        <v>1107</v>
      </c>
      <c r="AA1798" s="136">
        <f>ROUND((T1798+X1798)-MAX(0.3*(T1798-149-469),0),0)</f>
        <v>1094</v>
      </c>
      <c r="AB1798" s="136">
        <f>ROUND((U1798+Y1798)-MAX(0.3*(U1798-149-469),0),0)</f>
        <v>1482</v>
      </c>
      <c r="AC1798" s="136">
        <f>ROUND((V1798+Z1798)-MAX(0.3*(V1798-160-469),0),0)</f>
        <v>1810</v>
      </c>
      <c r="AD1798" s="203">
        <v>1523</v>
      </c>
      <c r="AE1798" s="8">
        <v>733</v>
      </c>
      <c r="AF1798" s="8"/>
      <c r="AG1798" s="8"/>
      <c r="AH1798" s="8"/>
      <c r="AI1798" s="8">
        <v>151</v>
      </c>
      <c r="AJ1798" s="197">
        <v>10.9</v>
      </c>
      <c r="AK1798" s="8">
        <v>1</v>
      </c>
      <c r="AL1798" s="8">
        <v>43</v>
      </c>
      <c r="AM1798" s="8">
        <v>8</v>
      </c>
      <c r="AN1798" s="6">
        <f>AL1798/(AL1798+AM1798)</f>
        <v>0.84313725490196079</v>
      </c>
      <c r="AO1798" s="8">
        <v>24</v>
      </c>
      <c r="AP1798" s="8">
        <v>1</v>
      </c>
      <c r="AQ1798" s="6">
        <f>AO1798/(AO1798+AP1798)</f>
        <v>0.96</v>
      </c>
      <c r="AR1798" s="168">
        <v>7.6499999999999999E-2</v>
      </c>
      <c r="AS1798" s="168">
        <v>0.34</v>
      </c>
      <c r="AT1798" s="168">
        <v>0.4</v>
      </c>
      <c r="AU1798" s="149">
        <v>0.45</v>
      </c>
      <c r="AV1798" s="8">
        <v>503</v>
      </c>
      <c r="AW1798" s="8">
        <v>3359</v>
      </c>
      <c r="AX1798" s="8">
        <v>5548</v>
      </c>
      <c r="AY1798" s="136">
        <v>6242</v>
      </c>
      <c r="AZ1798" s="149">
        <v>7.6499999999999999E-2</v>
      </c>
      <c r="BA1798" s="149">
        <v>0.1598</v>
      </c>
      <c r="BB1798" s="149">
        <v>0.21060000000000001</v>
      </c>
      <c r="BC1798" s="149">
        <v>0.21060000000000001</v>
      </c>
      <c r="BD1798" s="138">
        <v>0</v>
      </c>
      <c r="BE1798" s="138"/>
      <c r="BF1798" s="138"/>
      <c r="BG1798" s="8">
        <v>0</v>
      </c>
      <c r="BH1798" s="6">
        <v>7.25</v>
      </c>
      <c r="BI1798" s="6">
        <v>7.75</v>
      </c>
      <c r="BJ1798" s="8">
        <v>24778</v>
      </c>
      <c r="BK1798" s="8">
        <v>5692</v>
      </c>
      <c r="BL1798" s="8">
        <v>170</v>
      </c>
      <c r="BM1798" s="8">
        <v>18913</v>
      </c>
      <c r="BN1798" s="236">
        <v>299123</v>
      </c>
      <c r="BO1798" s="188">
        <v>31616</v>
      </c>
      <c r="BP1798" s="8">
        <v>56966.229700000004</v>
      </c>
      <c r="BQ1798" s="8">
        <v>12059.0219</v>
      </c>
      <c r="BR1798" s="8">
        <v>109591.394</v>
      </c>
      <c r="BS1798" s="8">
        <v>26271.3629</v>
      </c>
      <c r="BT1798" s="8">
        <v>3638.9708000000001</v>
      </c>
      <c r="BU1798" s="8">
        <v>37814.335400000004</v>
      </c>
    </row>
    <row r="1799" spans="1:73">
      <c r="A1799" s="4" t="s">
        <v>83</v>
      </c>
      <c r="B1799" s="137">
        <v>13</v>
      </c>
      <c r="C1799" s="137">
        <v>2015</v>
      </c>
      <c r="D1799" s="193">
        <v>1654930</v>
      </c>
      <c r="E1799" s="141">
        <v>763402</v>
      </c>
      <c r="F1799" s="141">
        <v>33647</v>
      </c>
      <c r="G1799" s="191">
        <v>4.2</v>
      </c>
      <c r="H1799" s="212">
        <v>25.19941</v>
      </c>
      <c r="I1799" s="212">
        <v>13.184340000000001</v>
      </c>
      <c r="J1799" s="212">
        <v>4.8070940000000002</v>
      </c>
      <c r="K1799" s="145">
        <v>65242</v>
      </c>
      <c r="L1799" s="8">
        <v>13</v>
      </c>
      <c r="M1799" s="197">
        <v>2.9</v>
      </c>
      <c r="N1799" s="145">
        <v>63535406</v>
      </c>
      <c r="O1799" s="24">
        <v>140605</v>
      </c>
      <c r="P1799" s="145">
        <v>2735</v>
      </c>
      <c r="Q1799" s="145">
        <v>1862</v>
      </c>
      <c r="R1799" s="145">
        <v>196871.5</v>
      </c>
      <c r="S1799" s="145">
        <v>83868.666700000002</v>
      </c>
      <c r="T1799" s="145">
        <v>309</v>
      </c>
      <c r="U1799" s="145">
        <v>309</v>
      </c>
      <c r="V1799" s="145">
        <v>309</v>
      </c>
      <c r="W1799" s="145">
        <v>194</v>
      </c>
      <c r="X1799" s="145">
        <v>357</v>
      </c>
      <c r="Y1799" s="145">
        <v>511</v>
      </c>
      <c r="Z1799" s="145">
        <v>649</v>
      </c>
      <c r="AA1799" s="136">
        <f>ROUND((T1799+X1799)-MAX(0.3*(T1799-149-469),0),0)</f>
        <v>666</v>
      </c>
      <c r="AB1799" s="136">
        <f>ROUND((U1799+Y1799)-MAX(0.3*(U1799-149-469),0),0)</f>
        <v>820</v>
      </c>
      <c r="AC1799" s="136">
        <f>ROUND((V1799+Z1799)-MAX(0.3*(V1799-160-469),0),0)</f>
        <v>958</v>
      </c>
      <c r="AD1799" s="203">
        <v>1772</v>
      </c>
      <c r="AE1799" s="8">
        <v>733</v>
      </c>
      <c r="AF1799" s="8"/>
      <c r="AG1799" s="8"/>
      <c r="AH1799" s="8"/>
      <c r="AI1799" s="8">
        <v>204</v>
      </c>
      <c r="AJ1799" s="197">
        <v>12.3</v>
      </c>
      <c r="AK1799" s="8">
        <v>0</v>
      </c>
      <c r="AL1799" s="8">
        <v>14</v>
      </c>
      <c r="AM1799" s="8">
        <v>56</v>
      </c>
      <c r="AN1799" s="6">
        <f>AL1799/(AL1799+AM1799)</f>
        <v>0.2</v>
      </c>
      <c r="AO1799" s="8">
        <v>7</v>
      </c>
      <c r="AP1799" s="8">
        <v>28</v>
      </c>
      <c r="AQ1799" s="6">
        <f>AO1799/(AO1799+AP1799)</f>
        <v>0.2</v>
      </c>
      <c r="AR1799" s="168">
        <v>7.6499999999999999E-2</v>
      </c>
      <c r="AS1799" s="168">
        <v>0.34</v>
      </c>
      <c r="AT1799" s="168">
        <v>0.4</v>
      </c>
      <c r="AU1799" s="149">
        <v>0.45</v>
      </c>
      <c r="AV1799" s="8">
        <v>503</v>
      </c>
      <c r="AW1799" s="8">
        <v>3359</v>
      </c>
      <c r="AX1799" s="8">
        <v>5548</v>
      </c>
      <c r="AY1799" s="136">
        <v>6242</v>
      </c>
      <c r="AZ1799" s="149">
        <v>7.6499999999999999E-2</v>
      </c>
      <c r="BA1799" s="149">
        <v>0.1598</v>
      </c>
      <c r="BB1799" s="149">
        <v>0.21060000000000001</v>
      </c>
      <c r="BC1799" s="149">
        <v>0.21060000000000001</v>
      </c>
      <c r="BD1799" s="138">
        <v>0</v>
      </c>
      <c r="BE1799" s="138"/>
      <c r="BF1799" s="138"/>
      <c r="BG1799" s="8">
        <v>0</v>
      </c>
      <c r="BH1799" s="6">
        <v>7.25</v>
      </c>
      <c r="BI1799" s="6">
        <v>7.25</v>
      </c>
      <c r="BJ1799" s="8">
        <v>30774</v>
      </c>
      <c r="BK1799" s="8">
        <v>1816</v>
      </c>
      <c r="BL1799" s="8">
        <v>208</v>
      </c>
      <c r="BM1799" s="8">
        <v>28711</v>
      </c>
      <c r="BN1799" s="236">
        <v>300242</v>
      </c>
      <c r="BO1799" s="188">
        <v>40506.416700000002</v>
      </c>
      <c r="BP1799" s="8">
        <v>86189.327000000005</v>
      </c>
      <c r="BQ1799" s="8">
        <v>17327.887599999998</v>
      </c>
      <c r="BR1799" s="8">
        <v>156991.72959999999</v>
      </c>
      <c r="BS1799" s="8">
        <v>51876.163</v>
      </c>
      <c r="BT1799" s="8">
        <v>7819.9548000000004</v>
      </c>
      <c r="BU1799" s="8">
        <v>77464.700899999996</v>
      </c>
    </row>
    <row r="1800" spans="1:73">
      <c r="A1800" s="4" t="s">
        <v>84</v>
      </c>
      <c r="B1800" s="137">
        <v>14</v>
      </c>
      <c r="C1800" s="137">
        <v>2015</v>
      </c>
      <c r="D1800" s="193">
        <v>12859995</v>
      </c>
      <c r="E1800" s="141">
        <v>6120860</v>
      </c>
      <c r="F1800" s="141">
        <v>386452</v>
      </c>
      <c r="G1800" s="191">
        <v>5.9</v>
      </c>
      <c r="H1800" s="212">
        <v>19.531189999999999</v>
      </c>
      <c r="I1800" s="212">
        <v>10.566879999999999</v>
      </c>
      <c r="J1800" s="212">
        <v>4.1943460000000004</v>
      </c>
      <c r="K1800" s="145">
        <v>775007</v>
      </c>
      <c r="L1800" s="8">
        <v>44</v>
      </c>
      <c r="M1800" s="197">
        <v>1.4</v>
      </c>
      <c r="N1800" s="145">
        <v>646789116</v>
      </c>
      <c r="O1800" s="24">
        <v>149588</v>
      </c>
      <c r="P1800" s="145">
        <v>41886</v>
      </c>
      <c r="Q1800" s="145">
        <v>18643</v>
      </c>
      <c r="R1800" s="145">
        <v>2042305.5</v>
      </c>
      <c r="S1800" s="145">
        <v>1060589.1666999999</v>
      </c>
      <c r="T1800" s="145">
        <v>318</v>
      </c>
      <c r="U1800" s="145">
        <v>432</v>
      </c>
      <c r="V1800" s="145">
        <v>474</v>
      </c>
      <c r="W1800" s="145">
        <v>194</v>
      </c>
      <c r="X1800" s="145">
        <v>357</v>
      </c>
      <c r="Y1800" s="145">
        <v>511</v>
      </c>
      <c r="Z1800" s="145">
        <v>649</v>
      </c>
      <c r="AA1800" s="136">
        <f>ROUND((T1800+X1800)-MAX(0.3*(T1800-149-469),0),0)</f>
        <v>675</v>
      </c>
      <c r="AB1800" s="136">
        <f>ROUND((U1800+Y1800)-MAX(0.3*(U1800-149-469),0),0)</f>
        <v>943</v>
      </c>
      <c r="AC1800" s="136">
        <f>ROUND((V1800+Z1800)-MAX(0.3*(V1800-160-469),0),0)</f>
        <v>1123</v>
      </c>
      <c r="AD1800" s="203">
        <v>12253</v>
      </c>
      <c r="AE1800" s="8">
        <v>733</v>
      </c>
      <c r="AF1800" s="8"/>
      <c r="AG1800" s="8"/>
      <c r="AH1800" s="8"/>
      <c r="AI1800" s="8">
        <v>1380</v>
      </c>
      <c r="AJ1800" s="197">
        <v>10.9</v>
      </c>
      <c r="AK1800" s="8">
        <v>0</v>
      </c>
      <c r="AL1800" s="8">
        <v>71</v>
      </c>
      <c r="AM1800" s="8">
        <v>47</v>
      </c>
      <c r="AN1800" s="6">
        <f>AL1800/(AL1800+AM1800)</f>
        <v>0.60169491525423724</v>
      </c>
      <c r="AO1800" s="8">
        <v>39</v>
      </c>
      <c r="AP1800" s="8">
        <v>20</v>
      </c>
      <c r="AQ1800" s="6">
        <f>AO1800/(AO1800+AP1800)</f>
        <v>0.66101694915254239</v>
      </c>
      <c r="AR1800" s="168">
        <v>7.6499999999999999E-2</v>
      </c>
      <c r="AS1800" s="168">
        <v>0.34</v>
      </c>
      <c r="AT1800" s="168">
        <v>0.4</v>
      </c>
      <c r="AU1800" s="149">
        <v>0.45</v>
      </c>
      <c r="AV1800" s="8">
        <v>503</v>
      </c>
      <c r="AW1800" s="8">
        <v>3359</v>
      </c>
      <c r="AX1800" s="8">
        <v>5548</v>
      </c>
      <c r="AY1800" s="136">
        <v>6242</v>
      </c>
      <c r="AZ1800" s="149">
        <v>7.6499999999999999E-2</v>
      </c>
      <c r="BA1800" s="149">
        <v>0.1598</v>
      </c>
      <c r="BB1800" s="149">
        <v>0.21060000000000001</v>
      </c>
      <c r="BC1800" s="149">
        <v>0.21060000000000001</v>
      </c>
      <c r="BD1800" s="138">
        <v>0.1</v>
      </c>
      <c r="BE1800" s="138"/>
      <c r="BF1800" s="138"/>
      <c r="BG1800" s="8">
        <v>1</v>
      </c>
      <c r="BH1800" s="6">
        <v>7.25</v>
      </c>
      <c r="BI1800" s="6">
        <v>8.25</v>
      </c>
      <c r="BJ1800" s="8">
        <v>274621</v>
      </c>
      <c r="BK1800" s="8">
        <v>30513</v>
      </c>
      <c r="BL1800" s="8">
        <v>2447</v>
      </c>
      <c r="BM1800" s="8">
        <v>241782</v>
      </c>
      <c r="BN1800" s="236">
        <v>3006972</v>
      </c>
      <c r="BO1800" s="188">
        <v>247593.9167</v>
      </c>
      <c r="BP1800" s="8">
        <v>830181.80720000004</v>
      </c>
      <c r="BQ1800" s="8">
        <v>32396.821499999998</v>
      </c>
      <c r="BR1800" s="8">
        <v>1108557.4733</v>
      </c>
      <c r="BS1800" s="8">
        <v>387319.27149999997</v>
      </c>
      <c r="BT1800" s="8">
        <v>7676.5709999999999</v>
      </c>
      <c r="BU1800" s="8">
        <v>423306.36459999997</v>
      </c>
    </row>
    <row r="1801" spans="1:73">
      <c r="A1801" s="4" t="s">
        <v>85</v>
      </c>
      <c r="B1801" s="137">
        <v>15</v>
      </c>
      <c r="C1801" s="137">
        <v>2015</v>
      </c>
      <c r="D1801" s="193">
        <v>6619680</v>
      </c>
      <c r="E1801" s="141">
        <v>3114002</v>
      </c>
      <c r="F1801" s="141">
        <v>157534</v>
      </c>
      <c r="G1801" s="191">
        <v>4.8</v>
      </c>
      <c r="H1801" s="212">
        <v>23.255590000000002</v>
      </c>
      <c r="I1801" s="212">
        <v>14.235720000000001</v>
      </c>
      <c r="J1801" s="212">
        <v>5.0381580000000001</v>
      </c>
      <c r="K1801" s="145">
        <v>336411</v>
      </c>
      <c r="L1801" s="8">
        <v>68</v>
      </c>
      <c r="M1801" s="197">
        <v>4.2</v>
      </c>
      <c r="N1801" s="145">
        <v>277628668</v>
      </c>
      <c r="O1801" s="24">
        <v>49925</v>
      </c>
      <c r="P1801" s="145">
        <v>18397</v>
      </c>
      <c r="Q1801" s="145">
        <v>9183</v>
      </c>
      <c r="R1801" s="145">
        <v>831740.41669999994</v>
      </c>
      <c r="S1801" s="145">
        <v>379929.4167</v>
      </c>
      <c r="T1801" s="145">
        <v>229</v>
      </c>
      <c r="U1801" s="145">
        <v>288</v>
      </c>
      <c r="V1801" s="145">
        <v>346</v>
      </c>
      <c r="W1801" s="145">
        <v>194</v>
      </c>
      <c r="X1801" s="145">
        <v>357</v>
      </c>
      <c r="Y1801" s="145">
        <v>511</v>
      </c>
      <c r="Z1801" s="145">
        <v>649</v>
      </c>
      <c r="AA1801" s="136">
        <f>ROUND((T1801+X1801)-MAX(0.3*(T1801-149-469),0),0)</f>
        <v>586</v>
      </c>
      <c r="AB1801" s="136">
        <f>ROUND((U1801+Y1801)-MAX(0.3*(U1801-149-469),0),0)</f>
        <v>799</v>
      </c>
      <c r="AC1801" s="136">
        <f>ROUND((V1801+Z1801)-MAX(0.3*(V1801-160-469),0),0)</f>
        <v>995</v>
      </c>
      <c r="AD1801" s="203">
        <v>6852</v>
      </c>
      <c r="AE1801" s="8">
        <v>733</v>
      </c>
      <c r="AF1801" s="8"/>
      <c r="AG1801" s="8"/>
      <c r="AH1801" s="8"/>
      <c r="AI1801" s="8">
        <v>880</v>
      </c>
      <c r="AJ1801" s="197">
        <v>13.5</v>
      </c>
      <c r="AK1801" s="8">
        <v>0</v>
      </c>
      <c r="AL1801" s="8">
        <v>29</v>
      </c>
      <c r="AM1801" s="8">
        <v>71</v>
      </c>
      <c r="AN1801" s="6">
        <f>AL1801/(AL1801+AM1801)</f>
        <v>0.28999999999999998</v>
      </c>
      <c r="AO1801" s="8">
        <v>10</v>
      </c>
      <c r="AP1801" s="8">
        <v>40</v>
      </c>
      <c r="AQ1801" s="6">
        <f>AO1801/(AO1801+AP1801)</f>
        <v>0.2</v>
      </c>
      <c r="AR1801" s="168">
        <v>7.6499999999999999E-2</v>
      </c>
      <c r="AS1801" s="168">
        <v>0.34</v>
      </c>
      <c r="AT1801" s="168">
        <v>0.4</v>
      </c>
      <c r="AU1801" s="149">
        <v>0.45</v>
      </c>
      <c r="AV1801" s="8">
        <v>503</v>
      </c>
      <c r="AW1801" s="8">
        <v>3359</v>
      </c>
      <c r="AX1801" s="8">
        <v>5548</v>
      </c>
      <c r="AY1801" s="136">
        <v>6242</v>
      </c>
      <c r="AZ1801" s="149">
        <v>7.6499999999999999E-2</v>
      </c>
      <c r="BA1801" s="149">
        <v>0.1598</v>
      </c>
      <c r="BB1801" s="149">
        <v>0.21060000000000001</v>
      </c>
      <c r="BC1801" s="149">
        <v>0.21060000000000001</v>
      </c>
      <c r="BD1801" s="138">
        <v>0.09</v>
      </c>
      <c r="BE1801" s="138"/>
      <c r="BF1801" s="138"/>
      <c r="BG1801" s="8">
        <v>1</v>
      </c>
      <c r="BH1801" s="6">
        <v>7.25</v>
      </c>
      <c r="BI1801" s="6">
        <v>7.25</v>
      </c>
      <c r="BJ1801" s="8">
        <v>128781</v>
      </c>
      <c r="BK1801" s="8">
        <v>5448</v>
      </c>
      <c r="BL1801" s="8">
        <v>914</v>
      </c>
      <c r="BM1801" s="8">
        <v>122412</v>
      </c>
      <c r="BN1801" s="236">
        <v>1151221</v>
      </c>
      <c r="BO1801" s="188">
        <v>154484.5</v>
      </c>
      <c r="BP1801" s="8">
        <v>399310.94549999997</v>
      </c>
      <c r="BQ1801" s="8">
        <v>63937.556900000003</v>
      </c>
      <c r="BR1801" s="8">
        <v>768261.65650000004</v>
      </c>
      <c r="BS1801" s="8">
        <v>207247.53529999999</v>
      </c>
      <c r="BT1801" s="8">
        <v>19820.6659</v>
      </c>
      <c r="BU1801" s="8">
        <v>272047.22519999999</v>
      </c>
    </row>
    <row r="1802" spans="1:73">
      <c r="A1802" s="4" t="s">
        <v>86</v>
      </c>
      <c r="B1802" s="137">
        <v>16</v>
      </c>
      <c r="C1802" s="137">
        <v>2015</v>
      </c>
      <c r="D1802" s="193">
        <v>3123899</v>
      </c>
      <c r="E1802" s="141">
        <v>1637667</v>
      </c>
      <c r="F1802" s="141">
        <v>64902</v>
      </c>
      <c r="G1802" s="191">
        <v>3.8</v>
      </c>
      <c r="H1802" s="212">
        <v>18.835660000000001</v>
      </c>
      <c r="I1802" s="212">
        <v>10.2437</v>
      </c>
      <c r="J1802" s="212">
        <v>3.8956279999999999</v>
      </c>
      <c r="K1802" s="145">
        <v>174103</v>
      </c>
      <c r="L1802" s="8">
        <v>15</v>
      </c>
      <c r="M1802" s="197">
        <v>2.1</v>
      </c>
      <c r="N1802" s="145">
        <v>143393977</v>
      </c>
      <c r="O1802" s="24">
        <v>18905</v>
      </c>
      <c r="P1802" s="145">
        <v>33633</v>
      </c>
      <c r="Q1802" s="145">
        <v>16553</v>
      </c>
      <c r="R1802" s="145">
        <v>391223.75</v>
      </c>
      <c r="S1802" s="145">
        <v>184849.6667</v>
      </c>
      <c r="T1802" s="145">
        <v>361</v>
      </c>
      <c r="U1802" s="145">
        <v>426</v>
      </c>
      <c r="V1802" s="145">
        <v>495</v>
      </c>
      <c r="W1802" s="145">
        <v>194</v>
      </c>
      <c r="X1802" s="145">
        <v>357</v>
      </c>
      <c r="Y1802" s="145">
        <v>511</v>
      </c>
      <c r="Z1802" s="145">
        <v>649</v>
      </c>
      <c r="AA1802" s="136">
        <f>ROUND((T1802+X1802)-MAX(0.3*(T1802-149-469),0),0)</f>
        <v>718</v>
      </c>
      <c r="AB1802" s="136">
        <f>ROUND((U1802+Y1802)-MAX(0.3*(U1802-149-469),0),0)</f>
        <v>937</v>
      </c>
      <c r="AC1802" s="136">
        <f>ROUND((V1802+Z1802)-MAX(0.3*(V1802-160-469),0),0)</f>
        <v>1144</v>
      </c>
      <c r="AD1802" s="203">
        <v>5134</v>
      </c>
      <c r="AE1802" s="8">
        <v>733</v>
      </c>
      <c r="AF1802" s="8"/>
      <c r="AG1802" s="8"/>
      <c r="AH1802" s="8"/>
      <c r="AI1802" s="8">
        <v>321</v>
      </c>
      <c r="AJ1802" s="197">
        <v>10.4</v>
      </c>
      <c r="AK1802" s="8">
        <v>0</v>
      </c>
      <c r="AL1802" s="8">
        <v>43</v>
      </c>
      <c r="AM1802" s="8">
        <v>57</v>
      </c>
      <c r="AN1802" s="6">
        <f>AL1802/(AL1802+AM1802)</f>
        <v>0.43</v>
      </c>
      <c r="AO1802" s="8">
        <v>26</v>
      </c>
      <c r="AP1802" s="8">
        <v>23</v>
      </c>
      <c r="AQ1802" s="6">
        <f>AO1802/(AO1802+AP1802)</f>
        <v>0.53061224489795922</v>
      </c>
      <c r="AR1802" s="168">
        <v>7.6499999999999999E-2</v>
      </c>
      <c r="AS1802" s="168">
        <v>0.34</v>
      </c>
      <c r="AT1802" s="168">
        <v>0.4</v>
      </c>
      <c r="AU1802" s="149">
        <v>0.45</v>
      </c>
      <c r="AV1802" s="8">
        <v>503</v>
      </c>
      <c r="AW1802" s="8">
        <v>3359</v>
      </c>
      <c r="AX1802" s="8">
        <v>5548</v>
      </c>
      <c r="AY1802" s="136">
        <v>6242</v>
      </c>
      <c r="AZ1802" s="149">
        <v>7.6499999999999999E-2</v>
      </c>
      <c r="BA1802" s="149">
        <v>0.1598</v>
      </c>
      <c r="BB1802" s="149">
        <v>0.21060000000000001</v>
      </c>
      <c r="BC1802" s="149">
        <v>0.21060000000000001</v>
      </c>
      <c r="BD1802" s="138">
        <v>0.14000000000000001</v>
      </c>
      <c r="BE1802" s="138"/>
      <c r="BF1802" s="138"/>
      <c r="BG1802" s="8">
        <v>1</v>
      </c>
      <c r="BH1802" s="6">
        <v>7.25</v>
      </c>
      <c r="BI1802" s="6">
        <v>7.25</v>
      </c>
      <c r="BJ1802" s="8">
        <v>51059</v>
      </c>
      <c r="BK1802" s="8">
        <v>3162</v>
      </c>
      <c r="BL1802" s="8">
        <v>672</v>
      </c>
      <c r="BM1802" s="8">
        <v>47186</v>
      </c>
      <c r="BN1802" s="236">
        <v>570133</v>
      </c>
      <c r="BO1802" s="188">
        <v>63481.25</v>
      </c>
      <c r="BP1802" s="8">
        <v>158504.35260000001</v>
      </c>
      <c r="BQ1802" s="8">
        <v>26832.082999999999</v>
      </c>
      <c r="BR1802" s="8">
        <v>381709.09740000003</v>
      </c>
      <c r="BS1802" s="8">
        <v>71126.372499999998</v>
      </c>
      <c r="BT1802" s="8">
        <v>6877.1436000000003</v>
      </c>
      <c r="BU1802" s="8">
        <v>98260.457899999994</v>
      </c>
    </row>
    <row r="1803" spans="1:73">
      <c r="A1803" s="4" t="s">
        <v>87</v>
      </c>
      <c r="B1803" s="137">
        <v>17</v>
      </c>
      <c r="C1803" s="137">
        <v>2015</v>
      </c>
      <c r="D1803" s="193">
        <v>2911641</v>
      </c>
      <c r="E1803" s="141">
        <v>1426764</v>
      </c>
      <c r="F1803" s="141">
        <v>62401</v>
      </c>
      <c r="G1803" s="191">
        <v>4.2</v>
      </c>
      <c r="H1803" s="212">
        <v>20.504370000000002</v>
      </c>
      <c r="I1803" s="212">
        <v>10.551460000000001</v>
      </c>
      <c r="J1803" s="212">
        <v>3.2597260000000001</v>
      </c>
      <c r="K1803" s="145">
        <v>147765</v>
      </c>
      <c r="L1803" s="8">
        <v>23</v>
      </c>
      <c r="M1803" s="197">
        <v>3.1</v>
      </c>
      <c r="N1803" s="145">
        <v>137316497</v>
      </c>
      <c r="O1803" s="24">
        <v>21587</v>
      </c>
      <c r="P1803" s="145">
        <v>14384</v>
      </c>
      <c r="Q1803" s="145">
        <v>6099</v>
      </c>
      <c r="R1803" s="145">
        <v>273974.1667</v>
      </c>
      <c r="S1803" s="145">
        <v>121991.1667</v>
      </c>
      <c r="T1803" s="145">
        <v>352</v>
      </c>
      <c r="U1803" s="145">
        <v>429</v>
      </c>
      <c r="V1803" s="145">
        <v>497</v>
      </c>
      <c r="W1803" s="145">
        <v>194</v>
      </c>
      <c r="X1803" s="145">
        <v>357</v>
      </c>
      <c r="Y1803" s="145">
        <v>511</v>
      </c>
      <c r="Z1803" s="145">
        <v>649</v>
      </c>
      <c r="AA1803" s="136">
        <f>ROUND((T1803+X1803)-MAX(0.3*(T1803-149-469),0),0)</f>
        <v>709</v>
      </c>
      <c r="AB1803" s="136">
        <f>ROUND((U1803+Y1803)-MAX(0.3*(U1803-149-469),0),0)</f>
        <v>940</v>
      </c>
      <c r="AC1803" s="136">
        <f>ROUND((V1803+Z1803)-MAX(0.3*(V1803-160-469),0),0)</f>
        <v>1146</v>
      </c>
      <c r="AD1803" s="203">
        <v>2946</v>
      </c>
      <c r="AE1803" s="8">
        <v>733</v>
      </c>
      <c r="AF1803" s="8"/>
      <c r="AG1803" s="8"/>
      <c r="AH1803" s="8"/>
      <c r="AI1803" s="8">
        <v>404</v>
      </c>
      <c r="AJ1803" s="197">
        <v>14.2</v>
      </c>
      <c r="AK1803" s="8">
        <v>0</v>
      </c>
      <c r="AL1803" s="8">
        <v>28</v>
      </c>
      <c r="AM1803" s="8">
        <v>97</v>
      </c>
      <c r="AN1803" s="6">
        <f>AL1803/(AL1803+AM1803)</f>
        <v>0.224</v>
      </c>
      <c r="AO1803" s="8">
        <v>8</v>
      </c>
      <c r="AP1803" s="8">
        <v>32</v>
      </c>
      <c r="AQ1803" s="6">
        <f>AO1803/(AO1803+AP1803)</f>
        <v>0.2</v>
      </c>
      <c r="AR1803" s="168">
        <v>7.6499999999999999E-2</v>
      </c>
      <c r="AS1803" s="168">
        <v>0.34</v>
      </c>
      <c r="AT1803" s="168">
        <v>0.4</v>
      </c>
      <c r="AU1803" s="149">
        <v>0.45</v>
      </c>
      <c r="AV1803" s="8">
        <v>503</v>
      </c>
      <c r="AW1803" s="8">
        <v>3359</v>
      </c>
      <c r="AX1803" s="8">
        <v>5548</v>
      </c>
      <c r="AY1803" s="136">
        <v>6242</v>
      </c>
      <c r="AZ1803" s="149">
        <v>7.6499999999999999E-2</v>
      </c>
      <c r="BA1803" s="149">
        <v>0.1598</v>
      </c>
      <c r="BB1803" s="149">
        <v>0.21060000000000001</v>
      </c>
      <c r="BC1803" s="149">
        <v>0.21060000000000001</v>
      </c>
      <c r="BD1803" s="138">
        <v>0.17</v>
      </c>
      <c r="BE1803" s="138"/>
      <c r="BF1803" s="138"/>
      <c r="BG1803" s="8">
        <v>1</v>
      </c>
      <c r="BH1803" s="6">
        <v>7.25</v>
      </c>
      <c r="BI1803" s="6">
        <v>7.25</v>
      </c>
      <c r="BJ1803" s="8">
        <v>48360</v>
      </c>
      <c r="BK1803" s="8">
        <v>2910</v>
      </c>
      <c r="BL1803" s="8">
        <v>352</v>
      </c>
      <c r="BM1803" s="8">
        <v>45112</v>
      </c>
      <c r="BN1803" s="236">
        <v>373592</v>
      </c>
      <c r="BO1803" s="188">
        <v>62849.583299999998</v>
      </c>
      <c r="BP1803" s="8">
        <v>169259.27619999999</v>
      </c>
      <c r="BQ1803" s="8">
        <v>35773.004800000002</v>
      </c>
      <c r="BR1803" s="8">
        <v>345398.05829999998</v>
      </c>
      <c r="BS1803" s="8">
        <v>86446.989600000001</v>
      </c>
      <c r="BT1803" s="8">
        <v>11955.108399999999</v>
      </c>
      <c r="BU1803" s="8">
        <v>115826.92080000001</v>
      </c>
    </row>
    <row r="1804" spans="1:73">
      <c r="A1804" s="4" t="s">
        <v>88</v>
      </c>
      <c r="B1804" s="137">
        <v>18</v>
      </c>
      <c r="C1804" s="137">
        <v>2015</v>
      </c>
      <c r="D1804" s="193">
        <v>4425092</v>
      </c>
      <c r="E1804" s="141">
        <v>1861522</v>
      </c>
      <c r="F1804" s="141">
        <v>104144</v>
      </c>
      <c r="G1804" s="191">
        <v>5.3</v>
      </c>
      <c r="H1804" s="212">
        <v>25.192070000000001</v>
      </c>
      <c r="I1804" s="212">
        <v>14.48034</v>
      </c>
      <c r="J1804" s="212">
        <v>5.5831530000000003</v>
      </c>
      <c r="K1804" s="145">
        <v>194643</v>
      </c>
      <c r="L1804" s="8">
        <v>26</v>
      </c>
      <c r="M1804" s="197">
        <v>2.5</v>
      </c>
      <c r="N1804" s="145">
        <v>170755826</v>
      </c>
      <c r="O1804" s="24">
        <v>228606</v>
      </c>
      <c r="P1804" s="145">
        <v>50185</v>
      </c>
      <c r="Q1804" s="145">
        <v>25301</v>
      </c>
      <c r="R1804" s="145">
        <v>768881.83330000006</v>
      </c>
      <c r="S1804" s="145">
        <v>368596.4167</v>
      </c>
      <c r="T1804" s="145">
        <v>225</v>
      </c>
      <c r="U1804" s="145">
        <v>262</v>
      </c>
      <c r="V1804" s="145">
        <v>328</v>
      </c>
      <c r="W1804" s="145">
        <v>194</v>
      </c>
      <c r="X1804" s="145">
        <v>357</v>
      </c>
      <c r="Y1804" s="145">
        <v>511</v>
      </c>
      <c r="Z1804" s="145">
        <v>649</v>
      </c>
      <c r="AA1804" s="136">
        <f>ROUND((T1804+X1804)-MAX(0.3*(T1804-149-469),0),0)</f>
        <v>582</v>
      </c>
      <c r="AB1804" s="136">
        <f>ROUND((U1804+Y1804)-MAX(0.3*(U1804-149-469),0),0)</f>
        <v>773</v>
      </c>
      <c r="AC1804" s="136">
        <f>ROUND((V1804+Z1804)-MAX(0.3*(V1804-160-469),0),0)</f>
        <v>977</v>
      </c>
      <c r="AD1804" s="203">
        <v>16779</v>
      </c>
      <c r="AE1804" s="8">
        <v>733</v>
      </c>
      <c r="AF1804" s="8"/>
      <c r="AG1804" s="8"/>
      <c r="AH1804" s="8"/>
      <c r="AI1804" s="8">
        <v>851</v>
      </c>
      <c r="AJ1804" s="197">
        <v>19.5</v>
      </c>
      <c r="AK1804" s="8">
        <v>0</v>
      </c>
      <c r="AL1804" s="8">
        <v>54</v>
      </c>
      <c r="AM1804" s="8">
        <v>46</v>
      </c>
      <c r="AN1804" s="6">
        <f>AL1804/(AL1804+AM1804)</f>
        <v>0.54</v>
      </c>
      <c r="AO1804" s="8">
        <v>11</v>
      </c>
      <c r="AP1804" s="8">
        <v>26</v>
      </c>
      <c r="AQ1804" s="6">
        <f>AO1804/(AO1804+AP1804)</f>
        <v>0.29729729729729731</v>
      </c>
      <c r="AR1804" s="168">
        <v>7.6499999999999999E-2</v>
      </c>
      <c r="AS1804" s="168">
        <v>0.34</v>
      </c>
      <c r="AT1804" s="168">
        <v>0.4</v>
      </c>
      <c r="AU1804" s="149">
        <v>0.45</v>
      </c>
      <c r="AV1804" s="8">
        <v>503</v>
      </c>
      <c r="AW1804" s="8">
        <v>3359</v>
      </c>
      <c r="AX1804" s="8">
        <v>5548</v>
      </c>
      <c r="AY1804" s="136">
        <v>6242</v>
      </c>
      <c r="AZ1804" s="149">
        <v>7.6499999999999999E-2</v>
      </c>
      <c r="BA1804" s="149">
        <v>0.1598</v>
      </c>
      <c r="BB1804" s="149">
        <v>0.21060000000000001</v>
      </c>
      <c r="BC1804" s="149">
        <v>0.21060000000000001</v>
      </c>
      <c r="BD1804" s="138">
        <v>0</v>
      </c>
      <c r="BE1804" s="138"/>
      <c r="BF1804" s="138"/>
      <c r="BG1804" s="8">
        <v>0</v>
      </c>
      <c r="BH1804" s="6">
        <v>7.25</v>
      </c>
      <c r="BI1804" s="6">
        <v>7.25</v>
      </c>
      <c r="BJ1804" s="8">
        <v>184103</v>
      </c>
      <c r="BK1804" s="8">
        <v>9372</v>
      </c>
      <c r="BL1804" s="8">
        <v>1133</v>
      </c>
      <c r="BM1804" s="8">
        <v>173620</v>
      </c>
      <c r="BN1804" s="236">
        <v>1283812</v>
      </c>
      <c r="BO1804" s="188">
        <v>116178.9167</v>
      </c>
      <c r="BP1804" s="8">
        <v>377259.1286</v>
      </c>
      <c r="BQ1804" s="8">
        <v>20108.788</v>
      </c>
      <c r="BR1804" s="8">
        <v>525267.05020000006</v>
      </c>
      <c r="BS1804" s="8">
        <v>239754.08470000001</v>
      </c>
      <c r="BT1804" s="8">
        <v>8242.0974000000006</v>
      </c>
      <c r="BU1804" s="8">
        <v>283064.96460000001</v>
      </c>
    </row>
    <row r="1805" spans="1:73">
      <c r="A1805" s="4" t="s">
        <v>89</v>
      </c>
      <c r="B1805" s="137">
        <v>19</v>
      </c>
      <c r="C1805" s="137">
        <v>2015</v>
      </c>
      <c r="D1805" s="193">
        <v>4670724</v>
      </c>
      <c r="E1805" s="141">
        <v>2024142</v>
      </c>
      <c r="F1805" s="141">
        <v>136875</v>
      </c>
      <c r="G1805" s="191">
        <v>6.3</v>
      </c>
      <c r="H1805" s="212">
        <v>31.031580000000002</v>
      </c>
      <c r="I1805" s="212">
        <v>19.629370000000002</v>
      </c>
      <c r="J1805" s="212">
        <v>6.7479529999999999</v>
      </c>
      <c r="K1805" s="145">
        <v>243317</v>
      </c>
      <c r="L1805" s="8">
        <v>29</v>
      </c>
      <c r="M1805" s="197">
        <v>2.5</v>
      </c>
      <c r="N1805" s="145">
        <v>200594438</v>
      </c>
      <c r="O1805" s="24">
        <v>132140</v>
      </c>
      <c r="P1805" s="145">
        <v>11859</v>
      </c>
      <c r="Q1805" s="145">
        <v>5266</v>
      </c>
      <c r="R1805" s="145">
        <v>859737.58330000006</v>
      </c>
      <c r="S1805" s="145">
        <v>389519.25</v>
      </c>
      <c r="T1805" s="145">
        <v>188</v>
      </c>
      <c r="U1805" s="145">
        <v>240</v>
      </c>
      <c r="V1805" s="145">
        <v>284</v>
      </c>
      <c r="W1805" s="145">
        <v>194</v>
      </c>
      <c r="X1805" s="145">
        <v>357</v>
      </c>
      <c r="Y1805" s="145">
        <v>511</v>
      </c>
      <c r="Z1805" s="145">
        <v>649</v>
      </c>
      <c r="AA1805" s="136">
        <f>ROUND((T1805+X1805)-MAX(0.3*(T1805-149-469),0),0)</f>
        <v>545</v>
      </c>
      <c r="AB1805" s="136">
        <f>ROUND((U1805+Y1805)-MAX(0.3*(U1805-149-469),0),0)</f>
        <v>751</v>
      </c>
      <c r="AC1805" s="136">
        <f>ROUND((V1805+Z1805)-MAX(0.3*(V1805-160-469),0),0)</f>
        <v>933</v>
      </c>
      <c r="AD1805" s="203">
        <v>3820</v>
      </c>
      <c r="AE1805" s="8">
        <v>733</v>
      </c>
      <c r="AF1805" s="8"/>
      <c r="AG1805" s="8"/>
      <c r="AH1805" s="8"/>
      <c r="AI1805" s="8">
        <v>854</v>
      </c>
      <c r="AJ1805" s="197">
        <v>18.600000000000001</v>
      </c>
      <c r="AK1805" s="8">
        <v>1</v>
      </c>
      <c r="AL1805" s="8">
        <v>44</v>
      </c>
      <c r="AM1805" s="8">
        <v>59</v>
      </c>
      <c r="AN1805" s="6">
        <f>AL1805/(AL1805+AM1805)</f>
        <v>0.42718446601941745</v>
      </c>
      <c r="AO1805" s="8">
        <v>13</v>
      </c>
      <c r="AP1805" s="8">
        <v>26</v>
      </c>
      <c r="AQ1805" s="6">
        <f>AO1805/(AO1805+AP1805)</f>
        <v>0.33333333333333331</v>
      </c>
      <c r="AR1805" s="168">
        <v>7.6499999999999999E-2</v>
      </c>
      <c r="AS1805" s="168">
        <v>0.34</v>
      </c>
      <c r="AT1805" s="168">
        <v>0.4</v>
      </c>
      <c r="AU1805" s="149">
        <v>0.45</v>
      </c>
      <c r="AV1805" s="8">
        <v>503</v>
      </c>
      <c r="AW1805" s="8">
        <v>3359</v>
      </c>
      <c r="AX1805" s="8">
        <v>5548</v>
      </c>
      <c r="AY1805" s="136">
        <v>6242</v>
      </c>
      <c r="AZ1805" s="149">
        <v>7.6499999999999999E-2</v>
      </c>
      <c r="BA1805" s="149">
        <v>0.1598</v>
      </c>
      <c r="BB1805" s="149">
        <v>0.21060000000000001</v>
      </c>
      <c r="BC1805" s="149">
        <v>0.21060000000000001</v>
      </c>
      <c r="BD1805" s="138">
        <v>3.5000000000000003E-2</v>
      </c>
      <c r="BE1805" s="138"/>
      <c r="BF1805" s="138"/>
      <c r="BG1805" s="8">
        <v>1</v>
      </c>
      <c r="BH1805" s="6">
        <v>7.25</v>
      </c>
      <c r="BI1805" s="6">
        <v>7.25</v>
      </c>
      <c r="BJ1805" s="8">
        <v>178954</v>
      </c>
      <c r="BK1805" s="8">
        <v>11945</v>
      </c>
      <c r="BL1805" s="8">
        <v>1346</v>
      </c>
      <c r="BM1805" s="8">
        <v>165694</v>
      </c>
      <c r="BN1805" s="236">
        <v>1414670</v>
      </c>
      <c r="BO1805" s="188">
        <v>128935</v>
      </c>
      <c r="BP1805" s="8">
        <v>388918.55080000003</v>
      </c>
      <c r="BQ1805" s="8">
        <v>30041.011500000001</v>
      </c>
      <c r="BR1805" s="8">
        <v>548567.30189999996</v>
      </c>
      <c r="BS1805" s="8">
        <v>227530.00719999999</v>
      </c>
      <c r="BT1805" s="8">
        <v>11843.4323</v>
      </c>
      <c r="BU1805" s="8">
        <v>267794.43839999998</v>
      </c>
    </row>
    <row r="1806" spans="1:73">
      <c r="A1806" s="4" t="s">
        <v>90</v>
      </c>
      <c r="B1806" s="137">
        <v>20</v>
      </c>
      <c r="C1806" s="137">
        <v>2015</v>
      </c>
      <c r="D1806" s="193">
        <v>1329328</v>
      </c>
      <c r="E1806" s="141">
        <v>652777</v>
      </c>
      <c r="F1806" s="141">
        <v>29924</v>
      </c>
      <c r="G1806" s="191">
        <v>4.4000000000000004</v>
      </c>
      <c r="H1806" s="212">
        <v>24.322900000000001</v>
      </c>
      <c r="I1806" s="212">
        <v>15.20721</v>
      </c>
      <c r="J1806" s="212">
        <v>7.7661290000000003</v>
      </c>
      <c r="K1806" s="145">
        <v>56600</v>
      </c>
      <c r="L1806" s="8">
        <v>7</v>
      </c>
      <c r="M1806" s="197">
        <v>2.8</v>
      </c>
      <c r="N1806" s="145">
        <v>56893803</v>
      </c>
      <c r="O1806" s="24">
        <v>26433</v>
      </c>
      <c r="P1806" s="145">
        <v>48181</v>
      </c>
      <c r="Q1806" s="145">
        <v>22403</v>
      </c>
      <c r="R1806" s="145">
        <v>202578.8333</v>
      </c>
      <c r="S1806" s="145">
        <v>105075.3333</v>
      </c>
      <c r="T1806" s="145">
        <v>363</v>
      </c>
      <c r="U1806" s="145">
        <v>485</v>
      </c>
      <c r="V1806" s="145">
        <v>611</v>
      </c>
      <c r="W1806" s="145">
        <v>194</v>
      </c>
      <c r="X1806" s="145">
        <v>357</v>
      </c>
      <c r="Y1806" s="145">
        <v>511</v>
      </c>
      <c r="Z1806" s="145">
        <v>649</v>
      </c>
      <c r="AA1806" s="136">
        <f>ROUND((T1806+X1806)-MAX(0.3*(T1806-149-469),0),0)</f>
        <v>720</v>
      </c>
      <c r="AB1806" s="136">
        <f>ROUND((U1806+Y1806)-MAX(0.3*(U1806-149-469),0),0)</f>
        <v>996</v>
      </c>
      <c r="AC1806" s="136">
        <f>ROUND((V1806+Z1806)-MAX(0.3*(V1806-160-469),0),0)</f>
        <v>1260</v>
      </c>
      <c r="AD1806" s="203">
        <v>2224</v>
      </c>
      <c r="AE1806" s="8">
        <v>733</v>
      </c>
      <c r="AF1806" s="8"/>
      <c r="AG1806" s="8"/>
      <c r="AH1806" s="8"/>
      <c r="AI1806" s="8">
        <v>165</v>
      </c>
      <c r="AJ1806" s="197">
        <v>12.3</v>
      </c>
      <c r="AK1806" s="8">
        <v>0</v>
      </c>
      <c r="AL1806" s="8">
        <v>79</v>
      </c>
      <c r="AM1806" s="8">
        <v>68</v>
      </c>
      <c r="AN1806" s="6">
        <f>AL1806/(AL1806+AM1806)</f>
        <v>0.5374149659863946</v>
      </c>
      <c r="AO1806" s="8">
        <v>14</v>
      </c>
      <c r="AP1806" s="8">
        <v>21</v>
      </c>
      <c r="AQ1806" s="6">
        <f>AO1806/(AO1806+AP1806)</f>
        <v>0.4</v>
      </c>
      <c r="AR1806" s="168">
        <v>7.6499999999999999E-2</v>
      </c>
      <c r="AS1806" s="168">
        <v>0.34</v>
      </c>
      <c r="AT1806" s="168">
        <v>0.4</v>
      </c>
      <c r="AU1806" s="149">
        <v>0.45</v>
      </c>
      <c r="AV1806" s="8">
        <v>503</v>
      </c>
      <c r="AW1806" s="8">
        <v>3359</v>
      </c>
      <c r="AX1806" s="8">
        <v>5548</v>
      </c>
      <c r="AY1806" s="136">
        <v>6242</v>
      </c>
      <c r="AZ1806" s="149">
        <v>7.6499999999999999E-2</v>
      </c>
      <c r="BA1806" s="149">
        <v>0.1598</v>
      </c>
      <c r="BB1806" s="149">
        <v>0.21060000000000001</v>
      </c>
      <c r="BC1806" s="149">
        <v>0.21060000000000001</v>
      </c>
      <c r="BD1806" s="138">
        <v>0.05</v>
      </c>
      <c r="BE1806" s="138"/>
      <c r="BF1806" s="138"/>
      <c r="BG1806" s="8">
        <v>0</v>
      </c>
      <c r="BH1806" s="6">
        <v>7.25</v>
      </c>
      <c r="BI1806" s="6">
        <v>7.5</v>
      </c>
      <c r="BJ1806" s="8">
        <v>37328</v>
      </c>
      <c r="BK1806" s="8">
        <v>1755</v>
      </c>
      <c r="BL1806" s="8">
        <v>219</v>
      </c>
      <c r="BM1806" s="8">
        <v>35383</v>
      </c>
      <c r="BN1806" s="236">
        <v>278348</v>
      </c>
      <c r="BO1806" s="188">
        <v>21780.833400000003</v>
      </c>
      <c r="BP1806" s="8">
        <v>55142.790200000003</v>
      </c>
      <c r="BQ1806" s="8">
        <v>8121.7704999999996</v>
      </c>
      <c r="BR1806" s="8">
        <v>100243.07799999999</v>
      </c>
      <c r="BS1806" s="8">
        <v>63121.495300000002</v>
      </c>
      <c r="BT1806" s="8">
        <v>7420.4974000000002</v>
      </c>
      <c r="BU1806" s="8">
        <v>93781.733200000002</v>
      </c>
    </row>
    <row r="1807" spans="1:73">
      <c r="A1807" s="4" t="s">
        <v>91</v>
      </c>
      <c r="B1807" s="137">
        <v>21</v>
      </c>
      <c r="C1807" s="137">
        <v>2015</v>
      </c>
      <c r="D1807" s="193">
        <v>6006401</v>
      </c>
      <c r="E1807" s="141">
        <v>2986815</v>
      </c>
      <c r="F1807" s="141">
        <v>160625</v>
      </c>
      <c r="G1807" s="191">
        <v>5.0999999999999996</v>
      </c>
      <c r="H1807" s="212">
        <v>19.046209999999999</v>
      </c>
      <c r="I1807" s="212">
        <v>10.264099999999999</v>
      </c>
      <c r="J1807" s="212">
        <v>1.523903</v>
      </c>
      <c r="K1807" s="145">
        <v>363845</v>
      </c>
      <c r="L1807" s="8">
        <v>27</v>
      </c>
      <c r="M1807" s="197">
        <v>2</v>
      </c>
      <c r="N1807" s="145">
        <v>336187435</v>
      </c>
      <c r="O1807" s="24">
        <v>353117</v>
      </c>
      <c r="P1807" s="145">
        <v>16493</v>
      </c>
      <c r="Q1807" s="145">
        <v>19333</v>
      </c>
      <c r="R1807" s="145">
        <v>781034.58330000006</v>
      </c>
      <c r="S1807" s="145">
        <v>404707.5</v>
      </c>
      <c r="T1807" s="145">
        <v>503</v>
      </c>
      <c r="U1807" s="145">
        <v>636</v>
      </c>
      <c r="V1807" s="145">
        <v>762</v>
      </c>
      <c r="W1807" s="145">
        <v>194</v>
      </c>
      <c r="X1807" s="145">
        <v>357</v>
      </c>
      <c r="Y1807" s="145">
        <v>511</v>
      </c>
      <c r="Z1807" s="145">
        <v>649</v>
      </c>
      <c r="AA1807" s="136">
        <f>ROUND((T1807+X1807)-MAX(0.3*(T1807-149-469),0),0)</f>
        <v>860</v>
      </c>
      <c r="AB1807" s="136">
        <f>ROUND((U1807+Y1807)-MAX(0.3*(U1807-149-469),0),0)</f>
        <v>1142</v>
      </c>
      <c r="AC1807" s="136">
        <f>ROUND((V1807+Z1807)-MAX(0.3*(V1807-160-469),0),0)</f>
        <v>1371</v>
      </c>
      <c r="AD1807" s="203">
        <v>7434</v>
      </c>
      <c r="AE1807" s="8">
        <v>733</v>
      </c>
      <c r="AF1807" s="8"/>
      <c r="AG1807" s="8"/>
      <c r="AH1807" s="8"/>
      <c r="AI1807" s="8">
        <v>566</v>
      </c>
      <c r="AJ1807" s="197">
        <v>9.6</v>
      </c>
      <c r="AK1807" s="8">
        <v>0</v>
      </c>
      <c r="AL1807" s="8">
        <v>91</v>
      </c>
      <c r="AM1807" s="8">
        <v>50</v>
      </c>
      <c r="AN1807" s="6">
        <f>AL1807/(AL1807+AM1807)</f>
        <v>0.64539007092198586</v>
      </c>
      <c r="AO1807" s="8">
        <v>33</v>
      </c>
      <c r="AP1807" s="8">
        <v>14</v>
      </c>
      <c r="AQ1807" s="6">
        <f>AO1807/(AO1807+AP1807)</f>
        <v>0.7021276595744681</v>
      </c>
      <c r="AR1807" s="168">
        <v>7.6499999999999999E-2</v>
      </c>
      <c r="AS1807" s="168">
        <v>0.34</v>
      </c>
      <c r="AT1807" s="168">
        <v>0.4</v>
      </c>
      <c r="AU1807" s="149">
        <v>0.45</v>
      </c>
      <c r="AV1807" s="8">
        <v>503</v>
      </c>
      <c r="AW1807" s="8">
        <v>3359</v>
      </c>
      <c r="AX1807" s="8">
        <v>5548</v>
      </c>
      <c r="AY1807" s="136">
        <v>6242</v>
      </c>
      <c r="AZ1807" s="149">
        <v>7.6499999999999999E-2</v>
      </c>
      <c r="BA1807" s="149">
        <v>0.1598</v>
      </c>
      <c r="BB1807" s="149">
        <v>0.21060000000000001</v>
      </c>
      <c r="BC1807" s="149">
        <v>0.21060000000000001</v>
      </c>
      <c r="BD1807" s="138">
        <v>0.25</v>
      </c>
      <c r="BE1807" s="138"/>
      <c r="BF1807" s="138"/>
      <c r="BG1807" s="8">
        <v>1</v>
      </c>
      <c r="BH1807" s="6">
        <v>7.25</v>
      </c>
      <c r="BI1807" s="6">
        <v>8.25</v>
      </c>
      <c r="BJ1807" s="8">
        <v>120254</v>
      </c>
      <c r="BK1807" s="8">
        <v>15140</v>
      </c>
      <c r="BL1807" s="8">
        <v>704</v>
      </c>
      <c r="BM1807" s="8">
        <v>104390</v>
      </c>
      <c r="BN1807" s="236">
        <v>1125293</v>
      </c>
      <c r="BO1807" s="188">
        <v>142841</v>
      </c>
      <c r="BP1807" s="8">
        <v>273047.69209999999</v>
      </c>
      <c r="BQ1807" s="8">
        <v>36312.649899999997</v>
      </c>
      <c r="BR1807" s="8">
        <v>434494.4264</v>
      </c>
      <c r="BS1807" s="8">
        <v>178073.2604</v>
      </c>
      <c r="BT1807" s="8">
        <v>20411.181799999998</v>
      </c>
      <c r="BU1807" s="8">
        <v>264688.48139999999</v>
      </c>
    </row>
    <row r="1808" spans="1:73">
      <c r="A1808" s="4" t="s">
        <v>92</v>
      </c>
      <c r="B1808" s="137">
        <v>22</v>
      </c>
      <c r="C1808" s="137">
        <v>2015</v>
      </c>
      <c r="D1808" s="193">
        <v>6794422</v>
      </c>
      <c r="E1808" s="141">
        <v>3405825</v>
      </c>
      <c r="F1808" s="141">
        <v>173866</v>
      </c>
      <c r="G1808" s="191">
        <v>4.9000000000000004</v>
      </c>
      <c r="H1808" s="212">
        <v>15.95308</v>
      </c>
      <c r="I1808" s="212">
        <v>9.2955400000000008</v>
      </c>
      <c r="J1808" s="212">
        <v>4.135059</v>
      </c>
      <c r="K1808" s="145">
        <v>476743</v>
      </c>
      <c r="L1808" s="8">
        <v>7</v>
      </c>
      <c r="M1808" s="197">
        <v>0.5</v>
      </c>
      <c r="N1808" s="145">
        <v>425352524</v>
      </c>
      <c r="O1808" s="24">
        <v>125483</v>
      </c>
      <c r="P1808" s="145">
        <v>140722</v>
      </c>
      <c r="Q1808" s="145">
        <v>59578</v>
      </c>
      <c r="R1808" s="145">
        <v>785778.08330000006</v>
      </c>
      <c r="S1808" s="145">
        <v>449467.6667</v>
      </c>
      <c r="T1808" s="145">
        <v>531</v>
      </c>
      <c r="U1808" s="145">
        <v>633</v>
      </c>
      <c r="V1808" s="145">
        <v>731</v>
      </c>
      <c r="W1808" s="145">
        <v>194</v>
      </c>
      <c r="X1808" s="145">
        <v>357</v>
      </c>
      <c r="Y1808" s="145">
        <v>511</v>
      </c>
      <c r="Z1808" s="145">
        <v>649</v>
      </c>
      <c r="AA1808" s="136">
        <f>ROUND((T1808+X1808)-MAX(0.3*(T1808-149-469),0),0)</f>
        <v>888</v>
      </c>
      <c r="AB1808" s="136">
        <f>ROUND((U1808+Y1808)-MAX(0.3*(U1808-149-469),0),0)</f>
        <v>1140</v>
      </c>
      <c r="AC1808" s="136">
        <f>ROUND((V1808+Z1808)-MAX(0.3*(V1808-160-469),0),0)</f>
        <v>1349</v>
      </c>
      <c r="AD1808" s="203">
        <v>16552</v>
      </c>
      <c r="AE1808" s="8">
        <v>733</v>
      </c>
      <c r="AF1808" s="8"/>
      <c r="AG1808" s="8"/>
      <c r="AH1808" s="8"/>
      <c r="AI1808" s="8">
        <v>782</v>
      </c>
      <c r="AJ1808" s="197">
        <v>11.5</v>
      </c>
      <c r="AK1808" s="8">
        <v>0</v>
      </c>
      <c r="AL1808" s="8">
        <v>125</v>
      </c>
      <c r="AM1808" s="8">
        <v>35</v>
      </c>
      <c r="AN1808" s="6">
        <f>AL1808/(AL1808+AM1808)</f>
        <v>0.78125</v>
      </c>
      <c r="AO1808" s="8">
        <v>34</v>
      </c>
      <c r="AP1808" s="8">
        <v>6</v>
      </c>
      <c r="AQ1808" s="6">
        <f>AO1808/(AO1808+AP1808)</f>
        <v>0.85</v>
      </c>
      <c r="AR1808" s="168">
        <v>7.6499999999999999E-2</v>
      </c>
      <c r="AS1808" s="168">
        <v>0.34</v>
      </c>
      <c r="AT1808" s="168">
        <v>0.4</v>
      </c>
      <c r="AU1808" s="149">
        <v>0.45</v>
      </c>
      <c r="AV1808" s="8">
        <v>503</v>
      </c>
      <c r="AW1808" s="8">
        <v>3359</v>
      </c>
      <c r="AX1808" s="8">
        <v>5548</v>
      </c>
      <c r="AY1808" s="136">
        <v>6242</v>
      </c>
      <c r="AZ1808" s="149">
        <v>7.6499999999999999E-2</v>
      </c>
      <c r="BA1808" s="149">
        <v>0.1598</v>
      </c>
      <c r="BB1808" s="149">
        <v>0.21060000000000001</v>
      </c>
      <c r="BC1808" s="149">
        <v>0.21060000000000001</v>
      </c>
      <c r="BD1808" s="138">
        <v>0.15</v>
      </c>
      <c r="BE1808" s="138"/>
      <c r="BF1808" s="138"/>
      <c r="BG1808" s="8">
        <v>1</v>
      </c>
      <c r="BH1808" s="6">
        <v>7.25</v>
      </c>
      <c r="BI1808" s="6">
        <v>9</v>
      </c>
      <c r="BJ1808" s="8">
        <v>188207</v>
      </c>
      <c r="BK1808" s="8">
        <v>22663</v>
      </c>
      <c r="BL1808" s="8">
        <v>2341</v>
      </c>
      <c r="BM1808" s="8">
        <v>163047</v>
      </c>
      <c r="BN1808" s="236">
        <v>1875935</v>
      </c>
      <c r="BO1808" s="188">
        <v>113261.8333</v>
      </c>
      <c r="BP1808" s="8">
        <v>298726.04129999998</v>
      </c>
      <c r="BQ1808" s="8">
        <v>23528.404600000002</v>
      </c>
      <c r="BR1808" s="8">
        <v>515426.34539999999</v>
      </c>
      <c r="BS1808" s="8">
        <v>141566.90779999999</v>
      </c>
      <c r="BT1808" s="8">
        <v>7130.1324999999997</v>
      </c>
      <c r="BU1808" s="8">
        <v>169163.8499</v>
      </c>
    </row>
    <row r="1809" spans="1:73">
      <c r="A1809" s="4" t="s">
        <v>93</v>
      </c>
      <c r="B1809" s="137">
        <v>23</v>
      </c>
      <c r="C1809" s="137">
        <v>2015</v>
      </c>
      <c r="D1809" s="193">
        <v>9922576</v>
      </c>
      <c r="E1809" s="141">
        <v>4499998</v>
      </c>
      <c r="F1809" s="141">
        <v>257459</v>
      </c>
      <c r="G1809" s="191">
        <v>5.4</v>
      </c>
      <c r="H1809" s="212">
        <v>24.248180000000001</v>
      </c>
      <c r="I1809" s="212">
        <v>14.07212</v>
      </c>
      <c r="J1809" s="212">
        <v>4.9090530000000001</v>
      </c>
      <c r="K1809" s="145">
        <v>466536</v>
      </c>
      <c r="L1809" s="8">
        <v>44</v>
      </c>
      <c r="M1809" s="197">
        <v>1.9</v>
      </c>
      <c r="N1809" s="145">
        <v>424807490</v>
      </c>
      <c r="O1809" s="24">
        <v>75548</v>
      </c>
      <c r="P1809" s="145">
        <v>52225</v>
      </c>
      <c r="Q1809" s="145">
        <v>21354</v>
      </c>
      <c r="R1809" s="145">
        <v>1571344.3333000001</v>
      </c>
      <c r="S1809" s="145">
        <v>824971.41669999994</v>
      </c>
      <c r="T1809" s="145">
        <v>403</v>
      </c>
      <c r="U1809" s="145">
        <v>492</v>
      </c>
      <c r="V1809" s="145">
        <v>597</v>
      </c>
      <c r="W1809" s="145">
        <v>194</v>
      </c>
      <c r="X1809" s="145">
        <v>357</v>
      </c>
      <c r="Y1809" s="145">
        <v>511</v>
      </c>
      <c r="Z1809" s="145">
        <v>649</v>
      </c>
      <c r="AA1809" s="136">
        <f>ROUND((T1809+X1809)-MAX(0.3*(T1809-149-469),0),0)</f>
        <v>760</v>
      </c>
      <c r="AB1809" s="136">
        <f>ROUND((U1809+Y1809)-MAX(0.3*(U1809-149-469),0),0)</f>
        <v>1003</v>
      </c>
      <c r="AC1809" s="136">
        <f>ROUND((V1809+Z1809)-MAX(0.3*(V1809-160-469),0),0)</f>
        <v>1246</v>
      </c>
      <c r="AD1809" s="203">
        <v>10852</v>
      </c>
      <c r="AE1809" s="8">
        <v>733</v>
      </c>
      <c r="AF1809" s="8"/>
      <c r="AG1809" s="8"/>
      <c r="AH1809" s="8"/>
      <c r="AI1809" s="8">
        <v>1259</v>
      </c>
      <c r="AJ1809" s="197">
        <v>12.8</v>
      </c>
      <c r="AK1809" s="8">
        <v>0</v>
      </c>
      <c r="AL1809" s="8">
        <v>47</v>
      </c>
      <c r="AM1809" s="8">
        <v>63</v>
      </c>
      <c r="AN1809" s="6">
        <f>AL1809/(AL1809+AM1809)</f>
        <v>0.42727272727272725</v>
      </c>
      <c r="AO1809" s="8">
        <v>12</v>
      </c>
      <c r="AP1809" s="8">
        <v>26</v>
      </c>
      <c r="AQ1809" s="6">
        <f>AO1809/(AO1809+AP1809)</f>
        <v>0.31578947368421051</v>
      </c>
      <c r="AR1809" s="168">
        <v>7.6499999999999999E-2</v>
      </c>
      <c r="AS1809" s="168">
        <v>0.34</v>
      </c>
      <c r="AT1809" s="168">
        <v>0.4</v>
      </c>
      <c r="AU1809" s="149">
        <v>0.45</v>
      </c>
      <c r="AV1809" s="8">
        <v>503</v>
      </c>
      <c r="AW1809" s="8">
        <v>3359</v>
      </c>
      <c r="AX1809" s="8">
        <v>5548</v>
      </c>
      <c r="AY1809" s="136">
        <v>6242</v>
      </c>
      <c r="AZ1809" s="149">
        <v>7.6499999999999999E-2</v>
      </c>
      <c r="BA1809" s="149">
        <v>0.1598</v>
      </c>
      <c r="BB1809" s="149">
        <v>0.21060000000000001</v>
      </c>
      <c r="BC1809" s="149">
        <v>0.21060000000000001</v>
      </c>
      <c r="BD1809" s="138">
        <v>0.06</v>
      </c>
      <c r="BE1809" s="138"/>
      <c r="BF1809" s="138"/>
      <c r="BG1809" s="8">
        <v>1</v>
      </c>
      <c r="BH1809" s="6">
        <v>7.25</v>
      </c>
      <c r="BI1809" s="6">
        <v>8.15</v>
      </c>
      <c r="BJ1809" s="8">
        <v>275866</v>
      </c>
      <c r="BK1809" s="8">
        <v>18449</v>
      </c>
      <c r="BL1809" s="8">
        <v>1626</v>
      </c>
      <c r="BM1809" s="8">
        <v>255798</v>
      </c>
      <c r="BN1809" s="236">
        <v>2255990</v>
      </c>
      <c r="BO1809" s="188">
        <v>244829.1667</v>
      </c>
      <c r="BP1809" s="8">
        <v>536969.56700000004</v>
      </c>
      <c r="BQ1809" s="8">
        <v>59713.832199999997</v>
      </c>
      <c r="BR1809" s="8">
        <v>842748.41189999995</v>
      </c>
      <c r="BS1809" s="8">
        <v>316228.10119999998</v>
      </c>
      <c r="BT1809" s="8">
        <v>22380.7971</v>
      </c>
      <c r="BU1809" s="8">
        <v>399378.88050000003</v>
      </c>
    </row>
    <row r="1810" spans="1:73">
      <c r="A1810" s="4" t="s">
        <v>94</v>
      </c>
      <c r="B1810" s="137">
        <v>24</v>
      </c>
      <c r="C1810" s="137">
        <v>2015</v>
      </c>
      <c r="D1810" s="193">
        <v>5489594</v>
      </c>
      <c r="E1810" s="141">
        <v>2864584</v>
      </c>
      <c r="F1810" s="141">
        <v>110949</v>
      </c>
      <c r="G1810" s="191">
        <v>3.7</v>
      </c>
      <c r="H1810" s="212">
        <v>16.57593</v>
      </c>
      <c r="I1810" s="212">
        <v>10.62659</v>
      </c>
      <c r="J1810" s="212">
        <v>4.2012890000000001</v>
      </c>
      <c r="K1810" s="145">
        <v>333267</v>
      </c>
      <c r="L1810" s="8">
        <v>21</v>
      </c>
      <c r="M1810" s="197">
        <v>1.6</v>
      </c>
      <c r="N1810" s="145">
        <v>279262704</v>
      </c>
      <c r="O1810" s="24">
        <v>98536</v>
      </c>
      <c r="P1810" s="145">
        <v>44032</v>
      </c>
      <c r="Q1810" s="145">
        <v>19469</v>
      </c>
      <c r="R1810" s="145">
        <v>496023.1667</v>
      </c>
      <c r="S1810" s="145">
        <v>240410</v>
      </c>
      <c r="T1810" s="145">
        <v>437</v>
      </c>
      <c r="U1810" s="145">
        <v>532</v>
      </c>
      <c r="V1810" s="145">
        <v>621</v>
      </c>
      <c r="W1810" s="145">
        <v>194</v>
      </c>
      <c r="X1810" s="145">
        <v>357</v>
      </c>
      <c r="Y1810" s="145">
        <v>511</v>
      </c>
      <c r="Z1810" s="145">
        <v>649</v>
      </c>
      <c r="AA1810" s="136">
        <f>ROUND((T1810+X1810)-MAX(0.3*(T1810-149-469),0),0)</f>
        <v>794</v>
      </c>
      <c r="AB1810" s="136">
        <f>ROUND((U1810+Y1810)-MAX(0.3*(U1810-149-469),0),0)</f>
        <v>1043</v>
      </c>
      <c r="AC1810" s="136">
        <f>ROUND((V1810+Z1810)-MAX(0.3*(V1810-160-469),0),0)</f>
        <v>1270</v>
      </c>
      <c r="AD1810" s="203">
        <v>9908</v>
      </c>
      <c r="AE1810" s="8">
        <v>733</v>
      </c>
      <c r="AF1810" s="8"/>
      <c r="AG1810" s="8"/>
      <c r="AH1810" s="8"/>
      <c r="AI1810" s="8">
        <v>428</v>
      </c>
      <c r="AJ1810" s="197">
        <v>7.8</v>
      </c>
      <c r="AK1810" s="8">
        <v>1</v>
      </c>
      <c r="AL1810" s="8">
        <v>62</v>
      </c>
      <c r="AM1810" s="8">
        <v>72</v>
      </c>
      <c r="AN1810" s="6">
        <f>AL1810/(AL1810+AM1810)</f>
        <v>0.46268656716417911</v>
      </c>
      <c r="AO1810" s="8">
        <v>39</v>
      </c>
      <c r="AP1810" s="8">
        <v>28</v>
      </c>
      <c r="AQ1810" s="6">
        <f>AO1810/(AO1810+AP1810)</f>
        <v>0.58208955223880599</v>
      </c>
      <c r="AR1810" s="168">
        <v>7.6499999999999999E-2</v>
      </c>
      <c r="AS1810" s="168">
        <v>0.34</v>
      </c>
      <c r="AT1810" s="168">
        <v>0.4</v>
      </c>
      <c r="AU1810" s="149">
        <v>0.45</v>
      </c>
      <c r="AV1810" s="8">
        <v>503</v>
      </c>
      <c r="AW1810" s="8">
        <v>3359</v>
      </c>
      <c r="AX1810" s="8">
        <v>5548</v>
      </c>
      <c r="AY1810" s="136">
        <v>6242</v>
      </c>
      <c r="AZ1810" s="149">
        <v>7.6499999999999999E-2</v>
      </c>
      <c r="BA1810" s="149">
        <v>0.1598</v>
      </c>
      <c r="BB1810" s="149">
        <v>0.21060000000000001</v>
      </c>
      <c r="BC1810" s="149">
        <v>0.21060000000000001</v>
      </c>
      <c r="BD1810" s="138">
        <v>0.33</v>
      </c>
      <c r="BE1810" s="138"/>
      <c r="BF1810" s="138"/>
      <c r="BG1810" s="8">
        <v>1</v>
      </c>
      <c r="BH1810" s="6">
        <v>7.25</v>
      </c>
      <c r="BI1810" s="6">
        <v>9</v>
      </c>
      <c r="BJ1810" s="8">
        <v>94146</v>
      </c>
      <c r="BK1810" s="8">
        <v>10703</v>
      </c>
      <c r="BL1810" s="8">
        <v>718</v>
      </c>
      <c r="BM1810" s="8">
        <v>82726</v>
      </c>
      <c r="BN1810" s="236">
        <v>1174293</v>
      </c>
      <c r="BO1810" s="188">
        <v>119402.75</v>
      </c>
      <c r="BP1810" s="8">
        <v>234703.57430000001</v>
      </c>
      <c r="BQ1810" s="8">
        <v>56174.499000000003</v>
      </c>
      <c r="BR1810" s="8">
        <v>613739.90170000005</v>
      </c>
      <c r="BS1810" s="8">
        <v>127137.474</v>
      </c>
      <c r="BT1810" s="8">
        <v>22530.073400000001</v>
      </c>
      <c r="BU1810" s="8">
        <v>214810.49979999999</v>
      </c>
    </row>
    <row r="1811" spans="1:73">
      <c r="A1811" s="4" t="s">
        <v>95</v>
      </c>
      <c r="B1811" s="137">
        <v>25</v>
      </c>
      <c r="C1811" s="137">
        <v>2015</v>
      </c>
      <c r="D1811" s="193">
        <v>2992333</v>
      </c>
      <c r="E1811" s="141">
        <v>1188592</v>
      </c>
      <c r="F1811" s="141">
        <v>81341</v>
      </c>
      <c r="G1811" s="191">
        <v>6.4</v>
      </c>
      <c r="H1811" s="212">
        <v>31.363350000000001</v>
      </c>
      <c r="I1811" s="212">
        <v>20.160630000000001</v>
      </c>
      <c r="J1811" s="212">
        <v>6.676736</v>
      </c>
      <c r="K1811" s="145">
        <v>107100</v>
      </c>
      <c r="L1811" s="8">
        <v>20</v>
      </c>
      <c r="M1811" s="197">
        <v>2.7</v>
      </c>
      <c r="N1811" s="145">
        <v>104045259</v>
      </c>
      <c r="O1811" s="24">
        <v>44180</v>
      </c>
      <c r="P1811" s="145">
        <v>13972</v>
      </c>
      <c r="Q1811" s="145">
        <v>6967</v>
      </c>
      <c r="R1811" s="145">
        <v>636322.25</v>
      </c>
      <c r="S1811" s="145">
        <v>296094.3333</v>
      </c>
      <c r="T1811" s="145">
        <v>146</v>
      </c>
      <c r="U1811" s="145">
        <v>170</v>
      </c>
      <c r="V1811" s="145">
        <v>194</v>
      </c>
      <c r="W1811" s="145">
        <v>194</v>
      </c>
      <c r="X1811" s="145">
        <v>357</v>
      </c>
      <c r="Y1811" s="145">
        <v>511</v>
      </c>
      <c r="Z1811" s="145">
        <v>649</v>
      </c>
      <c r="AA1811" s="136">
        <f>ROUND((T1811+X1811)-MAX(0.3*(T1811-149-469),0),0)</f>
        <v>503</v>
      </c>
      <c r="AB1811" s="136">
        <f>ROUND((U1811+Y1811)-MAX(0.3*(U1811-149-469),0),0)</f>
        <v>681</v>
      </c>
      <c r="AC1811" s="136">
        <f>ROUND((V1811+Z1811)-MAX(0.3*(V1811-160-469),0),0)</f>
        <v>843</v>
      </c>
      <c r="AD1811" s="203">
        <v>3723</v>
      </c>
      <c r="AE1811" s="8">
        <v>733</v>
      </c>
      <c r="AF1811" s="8"/>
      <c r="AG1811" s="8"/>
      <c r="AH1811" s="8"/>
      <c r="AI1811" s="8">
        <v>563</v>
      </c>
      <c r="AJ1811" s="197">
        <v>19.100000000000001</v>
      </c>
      <c r="AK1811" s="8">
        <v>0</v>
      </c>
      <c r="AL1811" s="8">
        <v>56</v>
      </c>
      <c r="AM1811" s="8">
        <v>66</v>
      </c>
      <c r="AN1811" s="6">
        <f>AL1811/(AL1811+AM1811)</f>
        <v>0.45901639344262296</v>
      </c>
      <c r="AO1811" s="8">
        <v>20</v>
      </c>
      <c r="AP1811" s="8">
        <v>32</v>
      </c>
      <c r="AQ1811" s="6">
        <f>AO1811/(AO1811+AP1811)</f>
        <v>0.38461538461538464</v>
      </c>
      <c r="AR1811" s="168">
        <v>7.6499999999999999E-2</v>
      </c>
      <c r="AS1811" s="168">
        <v>0.34</v>
      </c>
      <c r="AT1811" s="168">
        <v>0.4</v>
      </c>
      <c r="AU1811" s="149">
        <v>0.45</v>
      </c>
      <c r="AV1811" s="8">
        <v>503</v>
      </c>
      <c r="AW1811" s="8">
        <v>3359</v>
      </c>
      <c r="AX1811" s="8">
        <v>5548</v>
      </c>
      <c r="AY1811" s="136">
        <v>6242</v>
      </c>
      <c r="AZ1811" s="149">
        <v>7.6499999999999999E-2</v>
      </c>
      <c r="BA1811" s="149">
        <v>0.1598</v>
      </c>
      <c r="BB1811" s="149">
        <v>0.21060000000000001</v>
      </c>
      <c r="BC1811" s="149">
        <v>0.21060000000000001</v>
      </c>
      <c r="BD1811" s="138">
        <v>0</v>
      </c>
      <c r="BE1811" s="138"/>
      <c r="BF1811" s="138"/>
      <c r="BG1811" s="8">
        <v>0</v>
      </c>
      <c r="BH1811" s="6">
        <v>7.25</v>
      </c>
      <c r="BI1811" s="6">
        <v>7.25</v>
      </c>
      <c r="BJ1811" s="8">
        <v>123207</v>
      </c>
      <c r="BK1811" s="8">
        <v>8306</v>
      </c>
      <c r="BL1811" s="8">
        <v>936</v>
      </c>
      <c r="BM1811" s="8">
        <v>113959</v>
      </c>
      <c r="BN1811" s="236">
        <v>745775</v>
      </c>
      <c r="BO1811" s="188">
        <v>89449.166700000002</v>
      </c>
      <c r="BP1811" s="8">
        <v>299263.62770000001</v>
      </c>
      <c r="BQ1811" s="8">
        <v>25193.689600000002</v>
      </c>
      <c r="BR1811" s="8">
        <v>384627.592</v>
      </c>
      <c r="BS1811" s="8">
        <v>179378.33859999999</v>
      </c>
      <c r="BT1811" s="8">
        <v>10181.4719</v>
      </c>
      <c r="BU1811" s="8">
        <v>203930.72039999999</v>
      </c>
    </row>
    <row r="1812" spans="1:73">
      <c r="A1812" s="4" t="s">
        <v>96</v>
      </c>
      <c r="B1812" s="137">
        <v>26</v>
      </c>
      <c r="C1812" s="137">
        <v>2015</v>
      </c>
      <c r="D1812" s="193">
        <v>6083672</v>
      </c>
      <c r="E1812" s="141">
        <v>2941821</v>
      </c>
      <c r="F1812" s="141">
        <v>154857</v>
      </c>
      <c r="G1812" s="191">
        <v>5</v>
      </c>
      <c r="H1812" s="212">
        <v>23.24446</v>
      </c>
      <c r="I1812" s="212">
        <v>13.35388</v>
      </c>
      <c r="J1812" s="212">
        <v>4.8903100000000004</v>
      </c>
      <c r="K1812" s="145">
        <v>293378</v>
      </c>
      <c r="L1812" s="8">
        <v>58</v>
      </c>
      <c r="M1812" s="197">
        <v>4.0999999999999996</v>
      </c>
      <c r="N1812" s="145">
        <v>257338334</v>
      </c>
      <c r="O1812" s="24">
        <v>77202</v>
      </c>
      <c r="P1812" s="145">
        <v>67268</v>
      </c>
      <c r="Q1812" s="145">
        <v>27738</v>
      </c>
      <c r="R1812" s="145">
        <v>844597.08330000006</v>
      </c>
      <c r="S1812" s="145">
        <v>398662.25</v>
      </c>
      <c r="T1812" s="145">
        <v>234</v>
      </c>
      <c r="U1812" s="145">
        <v>292</v>
      </c>
      <c r="V1812" s="145">
        <v>342</v>
      </c>
      <c r="W1812" s="145">
        <v>194</v>
      </c>
      <c r="X1812" s="145">
        <v>357</v>
      </c>
      <c r="Y1812" s="145">
        <v>511</v>
      </c>
      <c r="Z1812" s="145">
        <v>649</v>
      </c>
      <c r="AA1812" s="136">
        <f>ROUND((T1812+X1812)-MAX(0.3*(T1812-149-469),0),0)</f>
        <v>591</v>
      </c>
      <c r="AB1812" s="136">
        <f>ROUND((U1812+Y1812)-MAX(0.3*(U1812-149-469),0),0)</f>
        <v>803</v>
      </c>
      <c r="AC1812" s="136">
        <f>ROUND((V1812+Z1812)-MAX(0.3*(V1812-160-469),0),0)</f>
        <v>991</v>
      </c>
      <c r="AD1812" s="203">
        <v>6612</v>
      </c>
      <c r="AE1812" s="8">
        <v>733</v>
      </c>
      <c r="AF1812" s="8"/>
      <c r="AG1812" s="8"/>
      <c r="AH1812" s="8"/>
      <c r="AI1812" s="8">
        <v>582</v>
      </c>
      <c r="AJ1812" s="197">
        <v>9.8000000000000007</v>
      </c>
      <c r="AK1812" s="8">
        <v>1</v>
      </c>
      <c r="AL1812" s="8">
        <v>44</v>
      </c>
      <c r="AM1812" s="8">
        <v>118</v>
      </c>
      <c r="AN1812" s="6">
        <f>AL1812/(AL1812+AM1812)</f>
        <v>0.27160493827160492</v>
      </c>
      <c r="AO1812" s="8">
        <v>9</v>
      </c>
      <c r="AP1812" s="8">
        <v>25</v>
      </c>
      <c r="AQ1812" s="6">
        <f>AO1812/(AO1812+AP1812)</f>
        <v>0.26470588235294118</v>
      </c>
      <c r="AR1812" s="168">
        <v>7.6499999999999999E-2</v>
      </c>
      <c r="AS1812" s="168">
        <v>0.34</v>
      </c>
      <c r="AT1812" s="168">
        <v>0.4</v>
      </c>
      <c r="AU1812" s="149">
        <v>0.45</v>
      </c>
      <c r="AV1812" s="8">
        <v>503</v>
      </c>
      <c r="AW1812" s="8">
        <v>3359</v>
      </c>
      <c r="AX1812" s="8">
        <v>5548</v>
      </c>
      <c r="AY1812" s="136">
        <v>6242</v>
      </c>
      <c r="AZ1812" s="149">
        <v>7.6499999999999999E-2</v>
      </c>
      <c r="BA1812" s="149">
        <v>0.1598</v>
      </c>
      <c r="BB1812" s="149">
        <v>0.21060000000000001</v>
      </c>
      <c r="BC1812" s="149">
        <v>0.21060000000000001</v>
      </c>
      <c r="BD1812" s="138">
        <v>0</v>
      </c>
      <c r="BE1812" s="138"/>
      <c r="BF1812" s="138"/>
      <c r="BG1812" s="8">
        <v>0</v>
      </c>
      <c r="BH1812" s="6">
        <v>7.25</v>
      </c>
      <c r="BI1812" s="6">
        <v>7.65</v>
      </c>
      <c r="BJ1812" s="8">
        <v>140271</v>
      </c>
      <c r="BK1812" s="8">
        <v>7030</v>
      </c>
      <c r="BL1812" s="8">
        <v>886</v>
      </c>
      <c r="BM1812" s="8">
        <v>132341</v>
      </c>
      <c r="BN1812" s="236">
        <v>904979</v>
      </c>
      <c r="BO1812" s="188">
        <v>134780.3333</v>
      </c>
      <c r="BP1812" s="8">
        <v>342425.47090000001</v>
      </c>
      <c r="BQ1812" s="8">
        <v>48384.851499999997</v>
      </c>
      <c r="BR1812" s="8">
        <v>603698.42980000004</v>
      </c>
      <c r="BS1812" s="8">
        <v>206141.38860000001</v>
      </c>
      <c r="BT1812" s="8">
        <v>21069.195400000001</v>
      </c>
      <c r="BU1812" s="8">
        <v>280756.92200000002</v>
      </c>
    </row>
    <row r="1813" spans="1:73">
      <c r="A1813" s="4" t="s">
        <v>97</v>
      </c>
      <c r="B1813" s="137">
        <v>27</v>
      </c>
      <c r="C1813" s="137">
        <v>2015</v>
      </c>
      <c r="D1813" s="193">
        <v>1032949</v>
      </c>
      <c r="E1813" s="141">
        <v>498092</v>
      </c>
      <c r="F1813" s="141">
        <v>21573</v>
      </c>
      <c r="G1813" s="191">
        <v>4.2</v>
      </c>
      <c r="H1813" s="212">
        <v>22.901630000000001</v>
      </c>
      <c r="I1813" s="212">
        <v>13.135669999999999</v>
      </c>
      <c r="J1813" s="212">
        <v>4.020721</v>
      </c>
      <c r="K1813" s="145">
        <v>45933</v>
      </c>
      <c r="L1813" s="8">
        <v>11</v>
      </c>
      <c r="M1813" s="197">
        <v>4.7</v>
      </c>
      <c r="N1813" s="145">
        <v>43186928</v>
      </c>
      <c r="O1813" s="24">
        <v>129722</v>
      </c>
      <c r="P1813" s="145">
        <v>7113</v>
      </c>
      <c r="Q1813" s="145">
        <v>2961</v>
      </c>
      <c r="R1813" s="145">
        <v>119081.5</v>
      </c>
      <c r="S1813" s="145">
        <v>56111.5</v>
      </c>
      <c r="T1813" s="145">
        <v>465</v>
      </c>
      <c r="U1813" s="145">
        <v>586</v>
      </c>
      <c r="V1813" s="145">
        <v>707</v>
      </c>
      <c r="W1813" s="145">
        <v>194</v>
      </c>
      <c r="X1813" s="145">
        <v>357</v>
      </c>
      <c r="Y1813" s="145">
        <v>511</v>
      </c>
      <c r="Z1813" s="145">
        <v>649</v>
      </c>
      <c r="AA1813" s="136">
        <f>ROUND((T1813+X1813)-MAX(0.3*(T1813-149-469),0),0)</f>
        <v>822</v>
      </c>
      <c r="AB1813" s="136">
        <f>ROUND((U1813+Y1813)-MAX(0.3*(U1813-149-469),0),0)</f>
        <v>1097</v>
      </c>
      <c r="AC1813" s="136">
        <f>ROUND((V1813+Z1813)-MAX(0.3*(V1813-160-469),0),0)</f>
        <v>1333</v>
      </c>
      <c r="AD1813" s="203">
        <v>1189</v>
      </c>
      <c r="AE1813" s="8">
        <v>733</v>
      </c>
      <c r="AF1813" s="8"/>
      <c r="AG1813" s="8"/>
      <c r="AH1813" s="8"/>
      <c r="AI1813" s="8">
        <v>121</v>
      </c>
      <c r="AJ1813" s="197">
        <v>11.9</v>
      </c>
      <c r="AK1813" s="8">
        <v>1</v>
      </c>
      <c r="AL1813" s="8">
        <v>41</v>
      </c>
      <c r="AM1813" s="8">
        <v>59</v>
      </c>
      <c r="AN1813" s="6">
        <f>AL1813/(AL1813+AM1813)</f>
        <v>0.41</v>
      </c>
      <c r="AO1813" s="8">
        <v>21</v>
      </c>
      <c r="AP1813" s="8">
        <v>29</v>
      </c>
      <c r="AQ1813" s="6">
        <f>AO1813/(AO1813+AP1813)</f>
        <v>0.42</v>
      </c>
      <c r="AR1813" s="168">
        <v>7.6499999999999999E-2</v>
      </c>
      <c r="AS1813" s="168">
        <v>0.34</v>
      </c>
      <c r="AT1813" s="168">
        <v>0.4</v>
      </c>
      <c r="AU1813" s="149">
        <v>0.45</v>
      </c>
      <c r="AV1813" s="8">
        <v>503</v>
      </c>
      <c r="AW1813" s="8">
        <v>3359</v>
      </c>
      <c r="AX1813" s="8">
        <v>5548</v>
      </c>
      <c r="AY1813" s="136">
        <v>6242</v>
      </c>
      <c r="AZ1813" s="149">
        <v>7.6499999999999999E-2</v>
      </c>
      <c r="BA1813" s="149">
        <v>0.1598</v>
      </c>
      <c r="BB1813" s="149">
        <v>0.21060000000000001</v>
      </c>
      <c r="BC1813" s="149">
        <v>0.21060000000000001</v>
      </c>
      <c r="BD1813" s="138">
        <v>0</v>
      </c>
      <c r="BE1813" s="138"/>
      <c r="BF1813" s="138"/>
      <c r="BG1813" s="8">
        <v>0</v>
      </c>
      <c r="BH1813" s="6">
        <v>7.25</v>
      </c>
      <c r="BI1813" s="6">
        <v>8.0500000000000007</v>
      </c>
      <c r="BJ1813" s="8">
        <v>18312</v>
      </c>
      <c r="BK1813" s="8">
        <v>1289</v>
      </c>
      <c r="BL1813" s="8">
        <v>123</v>
      </c>
      <c r="BM1813" s="8">
        <v>16903</v>
      </c>
      <c r="BN1813" s="236">
        <v>130948</v>
      </c>
      <c r="BO1813" s="188">
        <v>18475.583299999998</v>
      </c>
      <c r="BP1813" s="8">
        <v>41783.335200000001</v>
      </c>
      <c r="BQ1813" s="8">
        <v>6698.1324000000004</v>
      </c>
      <c r="BR1813" s="8">
        <v>81871.748800000001</v>
      </c>
      <c r="BS1813" s="8">
        <v>22156.876199999999</v>
      </c>
      <c r="BT1813" s="8">
        <v>2211.1475999999998</v>
      </c>
      <c r="BU1813" s="8">
        <v>31311.039199999999</v>
      </c>
    </row>
    <row r="1814" spans="1:73">
      <c r="A1814" s="4" t="s">
        <v>98</v>
      </c>
      <c r="B1814" s="137">
        <v>28</v>
      </c>
      <c r="C1814" s="137">
        <v>2015</v>
      </c>
      <c r="D1814" s="193">
        <v>1896190</v>
      </c>
      <c r="E1814" s="141">
        <v>977669</v>
      </c>
      <c r="F1814" s="141">
        <v>30719</v>
      </c>
      <c r="G1814" s="191">
        <v>3</v>
      </c>
      <c r="H1814" s="212">
        <v>26.048300000000001</v>
      </c>
      <c r="I1814" s="212">
        <v>16.425599999999999</v>
      </c>
      <c r="J1814" s="212">
        <v>5.386037</v>
      </c>
      <c r="K1814" s="145">
        <v>113998</v>
      </c>
      <c r="L1814" s="8">
        <v>17</v>
      </c>
      <c r="M1814" s="197">
        <v>3.4</v>
      </c>
      <c r="N1814" s="145">
        <v>92048473</v>
      </c>
      <c r="O1814" s="24">
        <v>12080</v>
      </c>
      <c r="P1814" s="145">
        <v>13417</v>
      </c>
      <c r="Q1814" s="145">
        <v>5564</v>
      </c>
      <c r="R1814" s="145">
        <v>174092.4167</v>
      </c>
      <c r="S1814" s="145">
        <v>77754.833299999998</v>
      </c>
      <c r="T1814" s="145">
        <v>293</v>
      </c>
      <c r="U1814" s="145">
        <v>364</v>
      </c>
      <c r="V1814" s="145">
        <v>435</v>
      </c>
      <c r="W1814" s="145">
        <v>194</v>
      </c>
      <c r="X1814" s="145">
        <v>357</v>
      </c>
      <c r="Y1814" s="145">
        <v>511</v>
      </c>
      <c r="Z1814" s="145">
        <v>649</v>
      </c>
      <c r="AA1814" s="136">
        <f>ROUND((T1814+X1814)-MAX(0.3*(T1814-149-469),0),0)</f>
        <v>650</v>
      </c>
      <c r="AB1814" s="136">
        <f>ROUND((U1814+Y1814)-MAX(0.3*(U1814-149-469),0),0)</f>
        <v>875</v>
      </c>
      <c r="AC1814" s="136">
        <f>ROUND((V1814+Z1814)-MAX(0.3*(V1814-160-469),0),0)</f>
        <v>1084</v>
      </c>
      <c r="AD1814" s="203">
        <v>3079</v>
      </c>
      <c r="AE1814" s="8">
        <v>733</v>
      </c>
      <c r="AF1814" s="8"/>
      <c r="AG1814" s="8"/>
      <c r="AH1814" s="8"/>
      <c r="AI1814" s="8">
        <v>192</v>
      </c>
      <c r="AJ1814" s="197">
        <v>10.3</v>
      </c>
      <c r="AK1814" s="8">
        <v>0</v>
      </c>
      <c r="AL1814" s="8"/>
      <c r="AM1814" s="8"/>
      <c r="AN1814" s="6"/>
      <c r="AO1814" s="8"/>
      <c r="AP1814" s="8"/>
      <c r="AQ1814" s="6"/>
      <c r="AR1814" s="168">
        <v>7.6499999999999999E-2</v>
      </c>
      <c r="AS1814" s="168">
        <v>0.34</v>
      </c>
      <c r="AT1814" s="168">
        <v>0.4</v>
      </c>
      <c r="AU1814" s="149">
        <v>0.45</v>
      </c>
      <c r="AV1814" s="8">
        <v>503</v>
      </c>
      <c r="AW1814" s="8">
        <v>3359</v>
      </c>
      <c r="AX1814" s="8">
        <v>5548</v>
      </c>
      <c r="AY1814" s="136">
        <v>6242</v>
      </c>
      <c r="AZ1814" s="149">
        <v>7.6499999999999999E-2</v>
      </c>
      <c r="BA1814" s="149">
        <v>0.1598</v>
      </c>
      <c r="BB1814" s="149">
        <v>0.21060000000000001</v>
      </c>
      <c r="BC1814" s="149">
        <v>0.21060000000000001</v>
      </c>
      <c r="BD1814" s="138">
        <v>0.1</v>
      </c>
      <c r="BE1814" s="138"/>
      <c r="BF1814" s="138"/>
      <c r="BG1814" s="8">
        <v>1</v>
      </c>
      <c r="BH1814" s="6">
        <v>7.25</v>
      </c>
      <c r="BI1814" s="6">
        <v>8</v>
      </c>
      <c r="BJ1814" s="8">
        <v>27909</v>
      </c>
      <c r="BK1814" s="8">
        <v>2220</v>
      </c>
      <c r="BL1814" s="8">
        <v>229</v>
      </c>
      <c r="BM1814" s="8">
        <v>25443</v>
      </c>
      <c r="BN1814" s="236">
        <v>235833</v>
      </c>
      <c r="BO1814" s="188">
        <v>37600.833400000003</v>
      </c>
      <c r="BP1814" s="8">
        <v>99033.378200000006</v>
      </c>
      <c r="BQ1814" s="8">
        <v>24334.926800000001</v>
      </c>
      <c r="BR1814" s="8">
        <v>241037.03700000001</v>
      </c>
      <c r="BS1814" s="8">
        <v>43108.896399999998</v>
      </c>
      <c r="BT1814" s="8">
        <v>7617.2821000000004</v>
      </c>
      <c r="BU1814" s="8">
        <v>70327.220400000006</v>
      </c>
    </row>
    <row r="1815" spans="1:73">
      <c r="A1815" s="4" t="s">
        <v>99</v>
      </c>
      <c r="B1815" s="137">
        <v>29</v>
      </c>
      <c r="C1815" s="137">
        <v>2015</v>
      </c>
      <c r="D1815" s="193">
        <v>2890845</v>
      </c>
      <c r="E1815" s="141">
        <v>1318473</v>
      </c>
      <c r="F1815" s="141">
        <v>96238</v>
      </c>
      <c r="G1815" s="191">
        <v>6.8</v>
      </c>
      <c r="H1815" s="212">
        <v>26.940989999999999</v>
      </c>
      <c r="I1815" s="212">
        <v>14.80594</v>
      </c>
      <c r="J1815" s="212">
        <v>4.2668780000000002</v>
      </c>
      <c r="K1815" s="145">
        <v>141282</v>
      </c>
      <c r="L1815" s="8">
        <v>33</v>
      </c>
      <c r="M1815" s="197">
        <v>4.8</v>
      </c>
      <c r="N1815" s="145">
        <v>121095970</v>
      </c>
      <c r="O1815" s="24">
        <v>39789</v>
      </c>
      <c r="P1815" s="145">
        <v>28802</v>
      </c>
      <c r="Q1815" s="145">
        <v>11115</v>
      </c>
      <c r="R1815" s="145">
        <v>420413.1667</v>
      </c>
      <c r="S1815" s="145">
        <v>209786.5833</v>
      </c>
      <c r="T1815" s="145">
        <v>318</v>
      </c>
      <c r="U1815" s="145">
        <v>383</v>
      </c>
      <c r="V1815" s="145">
        <v>448</v>
      </c>
      <c r="W1815" s="145">
        <v>194</v>
      </c>
      <c r="X1815" s="145">
        <v>357</v>
      </c>
      <c r="Y1815" s="145">
        <v>511</v>
      </c>
      <c r="Z1815" s="145">
        <v>649</v>
      </c>
      <c r="AA1815" s="136">
        <f>ROUND((T1815+X1815)-MAX(0.3*(T1815-149-469),0),0)</f>
        <v>675</v>
      </c>
      <c r="AB1815" s="136">
        <f>ROUND((U1815+Y1815)-MAX(0.3*(U1815-149-469),0),0)</f>
        <v>894</v>
      </c>
      <c r="AC1815" s="136">
        <f>ROUND((V1815+Z1815)-MAX(0.3*(V1815-160-469),0),0)</f>
        <v>1097</v>
      </c>
      <c r="AD1815" s="203">
        <v>4890</v>
      </c>
      <c r="AE1815" s="8">
        <v>733</v>
      </c>
      <c r="AF1815" s="8"/>
      <c r="AG1815" s="8"/>
      <c r="AH1815" s="8"/>
      <c r="AI1815" s="8">
        <v>371</v>
      </c>
      <c r="AJ1815" s="197">
        <v>13</v>
      </c>
      <c r="AK1815" s="8">
        <v>0</v>
      </c>
      <c r="AL1815" s="8">
        <v>17</v>
      </c>
      <c r="AM1815" s="8">
        <v>25</v>
      </c>
      <c r="AN1815" s="6">
        <f>AL1815/(AL1815+AM1815)</f>
        <v>0.40476190476190477</v>
      </c>
      <c r="AO1815" s="8">
        <v>10</v>
      </c>
      <c r="AP1815" s="8">
        <v>11</v>
      </c>
      <c r="AQ1815" s="6">
        <f>AO1815/(AO1815+AP1815)</f>
        <v>0.47619047619047616</v>
      </c>
      <c r="AR1815" s="168">
        <v>7.6499999999999999E-2</v>
      </c>
      <c r="AS1815" s="168">
        <v>0.34</v>
      </c>
      <c r="AT1815" s="168">
        <v>0.4</v>
      </c>
      <c r="AU1815" s="149">
        <v>0.45</v>
      </c>
      <c r="AV1815" s="8">
        <v>503</v>
      </c>
      <c r="AW1815" s="8">
        <v>3359</v>
      </c>
      <c r="AX1815" s="8">
        <v>5548</v>
      </c>
      <c r="AY1815" s="136">
        <v>6242</v>
      </c>
      <c r="AZ1815" s="149">
        <v>7.6499999999999999E-2</v>
      </c>
      <c r="BA1815" s="149">
        <v>0.1598</v>
      </c>
      <c r="BB1815" s="149">
        <v>0.21060000000000001</v>
      </c>
      <c r="BC1815" s="149">
        <v>0.21060000000000001</v>
      </c>
      <c r="BD1815" s="138">
        <v>0</v>
      </c>
      <c r="BE1815" s="138"/>
      <c r="BF1815" s="138"/>
      <c r="BG1815" s="8">
        <v>0</v>
      </c>
      <c r="BH1815" s="6">
        <v>7.25</v>
      </c>
      <c r="BI1815" s="6">
        <v>8.25</v>
      </c>
      <c r="BJ1815" s="8">
        <v>53440</v>
      </c>
      <c r="BK1815" s="8">
        <v>12841</v>
      </c>
      <c r="BL1815" s="8">
        <v>728</v>
      </c>
      <c r="BM1815" s="8">
        <v>39711</v>
      </c>
      <c r="BN1815" s="236">
        <v>527035</v>
      </c>
      <c r="BO1815" s="188">
        <v>73143.583400000003</v>
      </c>
      <c r="BP1815" s="8">
        <v>155321.0944</v>
      </c>
      <c r="BQ1815" s="8">
        <v>24001.464800000002</v>
      </c>
      <c r="BR1815" s="8">
        <v>216351.43229999999</v>
      </c>
      <c r="BS1815" s="8">
        <v>75664.1005</v>
      </c>
      <c r="BT1815" s="8">
        <v>8872.7497000000003</v>
      </c>
      <c r="BU1815" s="8">
        <v>93916.576799999995</v>
      </c>
    </row>
    <row r="1816" spans="1:73">
      <c r="A1816" s="4" t="s">
        <v>100</v>
      </c>
      <c r="B1816" s="137">
        <v>30</v>
      </c>
      <c r="C1816" s="137">
        <v>2015</v>
      </c>
      <c r="D1816" s="193">
        <v>1330608</v>
      </c>
      <c r="E1816" s="141">
        <v>717726</v>
      </c>
      <c r="F1816" s="141">
        <v>25063</v>
      </c>
      <c r="G1816" s="191">
        <v>3.4</v>
      </c>
      <c r="H1816" s="212">
        <v>21.15306</v>
      </c>
      <c r="I1816" s="212">
        <v>10.88072</v>
      </c>
      <c r="J1816" s="212">
        <v>4.1919750000000002</v>
      </c>
      <c r="K1816" s="145">
        <v>72573</v>
      </c>
      <c r="L1816" s="8">
        <v>3</v>
      </c>
      <c r="M1816" s="197">
        <v>1.1000000000000001</v>
      </c>
      <c r="N1816" s="145">
        <v>74388007</v>
      </c>
      <c r="O1816" s="24">
        <v>20991</v>
      </c>
      <c r="P1816" s="145">
        <v>13436</v>
      </c>
      <c r="Q1816" s="145">
        <v>5530</v>
      </c>
      <c r="R1816" s="145">
        <v>106296.3333</v>
      </c>
      <c r="S1816" s="145">
        <v>51478.25</v>
      </c>
      <c r="T1816" s="145">
        <v>606</v>
      </c>
      <c r="U1816" s="145">
        <v>675</v>
      </c>
      <c r="V1816" s="145">
        <v>738</v>
      </c>
      <c r="W1816" s="145">
        <v>194</v>
      </c>
      <c r="X1816" s="145">
        <v>357</v>
      </c>
      <c r="Y1816" s="145">
        <v>511</v>
      </c>
      <c r="Z1816" s="145">
        <v>649</v>
      </c>
      <c r="AA1816" s="136">
        <f>ROUND((T1816+X1816)-MAX(0.3*(T1816-149-469),0),0)</f>
        <v>963</v>
      </c>
      <c r="AB1816" s="136">
        <f>ROUND((U1816+Y1816)-MAX(0.3*(U1816-149-469),0),0)</f>
        <v>1169</v>
      </c>
      <c r="AC1816" s="136">
        <f>ROUND((V1816+Z1816)-MAX(0.3*(V1816-160-469),0),0)</f>
        <v>1354</v>
      </c>
      <c r="AD1816" s="203">
        <v>1422</v>
      </c>
      <c r="AE1816" s="8">
        <v>733</v>
      </c>
      <c r="AF1816" s="8"/>
      <c r="AG1816" s="8"/>
      <c r="AH1816" s="8"/>
      <c r="AI1816" s="8">
        <v>94</v>
      </c>
      <c r="AJ1816" s="197">
        <v>7.3</v>
      </c>
      <c r="AK1816" s="8">
        <v>1</v>
      </c>
      <c r="AL1816" s="8">
        <v>160</v>
      </c>
      <c r="AM1816" s="8">
        <v>239</v>
      </c>
      <c r="AN1816" s="6">
        <f>AL1816/(AL1816+AM1816)</f>
        <v>0.40100250626566414</v>
      </c>
      <c r="AO1816" s="8">
        <v>14</v>
      </c>
      <c r="AP1816" s="8">
        <v>10</v>
      </c>
      <c r="AQ1816" s="6">
        <f>AO1816/(AO1816+AP1816)</f>
        <v>0.58333333333333337</v>
      </c>
      <c r="AR1816" s="168">
        <v>7.6499999999999999E-2</v>
      </c>
      <c r="AS1816" s="168">
        <v>0.34</v>
      </c>
      <c r="AT1816" s="168">
        <v>0.4</v>
      </c>
      <c r="AU1816" s="149">
        <v>0.45</v>
      </c>
      <c r="AV1816" s="8">
        <v>503</v>
      </c>
      <c r="AW1816" s="8">
        <v>3359</v>
      </c>
      <c r="AX1816" s="8">
        <v>5548</v>
      </c>
      <c r="AY1816" s="136">
        <v>6242</v>
      </c>
      <c r="AZ1816" s="149">
        <v>7.6499999999999999E-2</v>
      </c>
      <c r="BA1816" s="149">
        <v>0.1598</v>
      </c>
      <c r="BB1816" s="149">
        <v>0.21060000000000001</v>
      </c>
      <c r="BC1816" s="149">
        <v>0.21060000000000001</v>
      </c>
      <c r="BD1816" s="138">
        <v>0</v>
      </c>
      <c r="BE1816" s="138"/>
      <c r="BF1816" s="138"/>
      <c r="BG1816" s="8">
        <v>0</v>
      </c>
      <c r="BH1816" s="6">
        <v>7.25</v>
      </c>
      <c r="BI1816" s="6">
        <v>7.25</v>
      </c>
      <c r="BJ1816" s="8">
        <v>19588</v>
      </c>
      <c r="BK1816" s="8">
        <v>881</v>
      </c>
      <c r="BL1816" s="8">
        <v>131</v>
      </c>
      <c r="BM1816" s="8">
        <v>18607</v>
      </c>
      <c r="BN1816" s="236">
        <v>181532</v>
      </c>
      <c r="BO1816" s="188">
        <v>14704.5</v>
      </c>
      <c r="BP1816" s="8">
        <v>34491.5677</v>
      </c>
      <c r="BQ1816" s="8">
        <v>6158.8706000000002</v>
      </c>
      <c r="BR1816" s="8">
        <v>88737.144899999999</v>
      </c>
      <c r="BS1816" s="8">
        <v>14181.625599999999</v>
      </c>
      <c r="BT1816" s="8">
        <v>1518.672</v>
      </c>
      <c r="BU1816" s="8">
        <v>20577.010699999999</v>
      </c>
    </row>
    <row r="1817" spans="1:73">
      <c r="A1817" s="4" t="s">
        <v>101</v>
      </c>
      <c r="B1817" s="137">
        <v>31</v>
      </c>
      <c r="C1817" s="137">
        <v>2015</v>
      </c>
      <c r="D1817" s="193">
        <v>8958013</v>
      </c>
      <c r="E1817" s="141">
        <v>4267904</v>
      </c>
      <c r="F1817" s="141">
        <v>262642</v>
      </c>
      <c r="G1817" s="191">
        <v>5.8</v>
      </c>
      <c r="H1817" s="212">
        <v>17.00714</v>
      </c>
      <c r="I1817" s="212">
        <v>9.6364719999999995</v>
      </c>
      <c r="J1817" s="212">
        <v>3.2679040000000001</v>
      </c>
      <c r="K1817" s="145">
        <v>568155</v>
      </c>
      <c r="L1817" s="8">
        <v>45</v>
      </c>
      <c r="M1817" s="197">
        <v>2.2000000000000002</v>
      </c>
      <c r="N1817" s="145">
        <v>537026391</v>
      </c>
      <c r="O1817" s="24">
        <v>397345</v>
      </c>
      <c r="P1817" s="145">
        <v>56865</v>
      </c>
      <c r="Q1817" s="145">
        <v>24212</v>
      </c>
      <c r="R1817" s="145">
        <v>905727.66669999994</v>
      </c>
      <c r="S1817" s="145">
        <v>453337.5833</v>
      </c>
      <c r="T1817" s="145">
        <v>322</v>
      </c>
      <c r="U1817" s="145">
        <v>424</v>
      </c>
      <c r="V1817" s="145">
        <v>488</v>
      </c>
      <c r="W1817" s="145">
        <v>194</v>
      </c>
      <c r="X1817" s="145">
        <v>357</v>
      </c>
      <c r="Y1817" s="145">
        <v>511</v>
      </c>
      <c r="Z1817" s="145">
        <v>649</v>
      </c>
      <c r="AA1817" s="136">
        <f>ROUND((T1817+X1817)-MAX(0.3*(T1817-149-469),0),0)</f>
        <v>679</v>
      </c>
      <c r="AB1817" s="136">
        <f>ROUND((U1817+Y1817)-MAX(0.3*(U1817-149-469),0),0)</f>
        <v>935</v>
      </c>
      <c r="AC1817" s="136">
        <f>ROUND((V1817+Z1817)-MAX(0.3*(V1817-160-469),0),0)</f>
        <v>1137</v>
      </c>
      <c r="AD1817" s="203">
        <v>7785</v>
      </c>
      <c r="AE1817" s="8">
        <v>733</v>
      </c>
      <c r="AF1817" s="8"/>
      <c r="AG1817" s="8"/>
      <c r="AH1817" s="8"/>
      <c r="AI1817" s="8">
        <v>1004</v>
      </c>
      <c r="AJ1817" s="197">
        <v>11.2</v>
      </c>
      <c r="AK1817" s="8">
        <v>0</v>
      </c>
      <c r="AL1817" s="8">
        <v>48</v>
      </c>
      <c r="AM1817" s="8">
        <v>32</v>
      </c>
      <c r="AN1817" s="6">
        <f>AL1817/(AL1817+AM1817)</f>
        <v>0.6</v>
      </c>
      <c r="AO1817" s="8">
        <v>24</v>
      </c>
      <c r="AP1817" s="8">
        <v>16</v>
      </c>
      <c r="AQ1817" s="6">
        <f>AO1817/(AO1817+AP1817)</f>
        <v>0.6</v>
      </c>
      <c r="AR1817" s="168">
        <v>7.6499999999999999E-2</v>
      </c>
      <c r="AS1817" s="168">
        <v>0.34</v>
      </c>
      <c r="AT1817" s="168">
        <v>0.4</v>
      </c>
      <c r="AU1817" s="149">
        <v>0.45</v>
      </c>
      <c r="AV1817" s="8">
        <v>503</v>
      </c>
      <c r="AW1817" s="8">
        <v>3359</v>
      </c>
      <c r="AX1817" s="8">
        <v>5548</v>
      </c>
      <c r="AY1817" s="136">
        <v>6242</v>
      </c>
      <c r="AZ1817" s="149">
        <v>7.6499999999999999E-2</v>
      </c>
      <c r="BA1817" s="149">
        <v>0.1598</v>
      </c>
      <c r="BB1817" s="149">
        <v>0.21060000000000001</v>
      </c>
      <c r="BC1817" s="149">
        <v>0.21060000000000001</v>
      </c>
      <c r="BD1817" s="138">
        <v>0.2</v>
      </c>
      <c r="BE1817" s="138"/>
      <c r="BF1817" s="138"/>
      <c r="BG1817" s="8">
        <v>1</v>
      </c>
      <c r="BH1817" s="6">
        <v>7.25</v>
      </c>
      <c r="BI1817" s="6">
        <v>8.3800000000000008</v>
      </c>
      <c r="BJ1817" s="8">
        <v>182247</v>
      </c>
      <c r="BK1817" s="8">
        <v>36102</v>
      </c>
      <c r="BL1817" s="8">
        <v>754</v>
      </c>
      <c r="BM1817" s="8">
        <v>145604</v>
      </c>
      <c r="BN1817" s="236">
        <v>1762204</v>
      </c>
      <c r="BO1817" s="188">
        <v>161664.4167</v>
      </c>
      <c r="BP1817" s="8">
        <v>409901.65710000001</v>
      </c>
      <c r="BQ1817" s="8">
        <v>51689.392399999997</v>
      </c>
      <c r="BR1817" s="8">
        <v>695655.27989999996</v>
      </c>
      <c r="BS1817" s="8">
        <v>239023.13810000001</v>
      </c>
      <c r="BT1817" s="8">
        <v>18221.310799999999</v>
      </c>
      <c r="BU1817" s="8">
        <v>302616.68459999998</v>
      </c>
    </row>
    <row r="1818" spans="1:73">
      <c r="A1818" s="4" t="s">
        <v>102</v>
      </c>
      <c r="B1818" s="137">
        <v>32</v>
      </c>
      <c r="C1818" s="137">
        <v>2015</v>
      </c>
      <c r="D1818" s="193">
        <v>2085109</v>
      </c>
      <c r="E1818" s="141">
        <v>863441</v>
      </c>
      <c r="F1818" s="141">
        <v>60673</v>
      </c>
      <c r="G1818" s="191">
        <v>6.6</v>
      </c>
      <c r="H1818" s="212">
        <v>34.349620000000002</v>
      </c>
      <c r="I1818" s="212">
        <v>22.24681</v>
      </c>
      <c r="J1818" s="212">
        <v>9.0918130000000001</v>
      </c>
      <c r="K1818" s="145">
        <v>92231</v>
      </c>
      <c r="L1818" s="8">
        <v>18</v>
      </c>
      <c r="M1818" s="197">
        <v>3.4</v>
      </c>
      <c r="N1818" s="145">
        <v>79104093</v>
      </c>
      <c r="O1818" s="24">
        <v>61870</v>
      </c>
      <c r="P1818" s="145">
        <v>31120</v>
      </c>
      <c r="Q1818" s="145">
        <v>12018</v>
      </c>
      <c r="R1818" s="145">
        <v>453146.4167</v>
      </c>
      <c r="S1818" s="145">
        <v>205540.0833</v>
      </c>
      <c r="T1818" s="145">
        <v>304</v>
      </c>
      <c r="U1818" s="145">
        <v>380</v>
      </c>
      <c r="V1818" s="145">
        <v>459</v>
      </c>
      <c r="W1818" s="145">
        <v>194</v>
      </c>
      <c r="X1818" s="145">
        <v>357</v>
      </c>
      <c r="Y1818" s="145">
        <v>511</v>
      </c>
      <c r="Z1818" s="145">
        <v>649</v>
      </c>
      <c r="AA1818" s="136">
        <f>ROUND((T1818+X1818)-MAX(0.3*(T1818-149-469),0),0)</f>
        <v>661</v>
      </c>
      <c r="AB1818" s="136">
        <f>ROUND((U1818+Y1818)-MAX(0.3*(U1818-149-469),0),0)</f>
        <v>891</v>
      </c>
      <c r="AC1818" s="136">
        <f>ROUND((V1818+Z1818)-MAX(0.3*(V1818-160-469),0),0)</f>
        <v>1108</v>
      </c>
      <c r="AD1818" s="203">
        <v>5252</v>
      </c>
      <c r="AE1818" s="8">
        <v>733</v>
      </c>
      <c r="AF1818" s="8"/>
      <c r="AG1818" s="8"/>
      <c r="AH1818" s="8"/>
      <c r="AI1818" s="8">
        <v>400</v>
      </c>
      <c r="AJ1818" s="197">
        <v>19.7</v>
      </c>
      <c r="AK1818" s="8">
        <v>0</v>
      </c>
      <c r="AL1818" s="8">
        <v>33</v>
      </c>
      <c r="AM1818" s="8">
        <v>37</v>
      </c>
      <c r="AN1818" s="6">
        <f>AL1818/(AL1818+AM1818)</f>
        <v>0.47142857142857142</v>
      </c>
      <c r="AO1818" s="8">
        <v>25</v>
      </c>
      <c r="AP1818" s="8">
        <v>17</v>
      </c>
      <c r="AQ1818" s="6">
        <f>AO1818/(AO1818+AP1818)</f>
        <v>0.59523809523809523</v>
      </c>
      <c r="AR1818" s="168">
        <v>7.6499999999999999E-2</v>
      </c>
      <c r="AS1818" s="168">
        <v>0.34</v>
      </c>
      <c r="AT1818" s="168">
        <v>0.4</v>
      </c>
      <c r="AU1818" s="149">
        <v>0.45</v>
      </c>
      <c r="AV1818" s="8">
        <v>503</v>
      </c>
      <c r="AW1818" s="8">
        <v>3359</v>
      </c>
      <c r="AX1818" s="8">
        <v>5548</v>
      </c>
      <c r="AY1818" s="136">
        <v>6242</v>
      </c>
      <c r="AZ1818" s="149">
        <v>7.6499999999999999E-2</v>
      </c>
      <c r="BA1818" s="149">
        <v>0.1598</v>
      </c>
      <c r="BB1818" s="149">
        <v>0.21060000000000001</v>
      </c>
      <c r="BC1818" s="149">
        <v>0.21060000000000001</v>
      </c>
      <c r="BD1818" s="138">
        <v>0.1</v>
      </c>
      <c r="BE1818" s="138"/>
      <c r="BF1818" s="138"/>
      <c r="BG1818" s="8">
        <v>1</v>
      </c>
      <c r="BH1818" s="6">
        <v>7.25</v>
      </c>
      <c r="BI1818" s="6">
        <v>7.5</v>
      </c>
      <c r="BJ1818" s="8">
        <v>64175</v>
      </c>
      <c r="BK1818" s="8">
        <v>8417</v>
      </c>
      <c r="BL1818" s="8">
        <v>454</v>
      </c>
      <c r="BM1818" s="8">
        <v>55300</v>
      </c>
      <c r="BN1818" s="236">
        <v>796158</v>
      </c>
      <c r="BO1818" s="188">
        <v>55234.000100000005</v>
      </c>
      <c r="BP1818" s="8">
        <v>169796.92449999999</v>
      </c>
      <c r="BQ1818" s="8">
        <v>11625.4028</v>
      </c>
      <c r="BR1818" s="8">
        <v>216777.65789999999</v>
      </c>
      <c r="BS1818" s="8">
        <v>122092.50139999999</v>
      </c>
      <c r="BT1818" s="8">
        <v>6525.7767999999996</v>
      </c>
      <c r="BU1818" s="8">
        <v>149737.2648</v>
      </c>
    </row>
    <row r="1819" spans="1:73">
      <c r="A1819" s="4" t="s">
        <v>103</v>
      </c>
      <c r="B1819" s="137">
        <v>33</v>
      </c>
      <c r="C1819" s="137">
        <v>2015</v>
      </c>
      <c r="D1819" s="193">
        <v>19795791</v>
      </c>
      <c r="E1819" s="141">
        <v>9084594</v>
      </c>
      <c r="F1819" s="141">
        <v>506619</v>
      </c>
      <c r="G1819" s="191">
        <v>5.3</v>
      </c>
      <c r="H1819" s="212">
        <v>20.935780000000001</v>
      </c>
      <c r="I1819" s="212">
        <v>11.79649</v>
      </c>
      <c r="J1819" s="212">
        <v>4.3437510000000001</v>
      </c>
      <c r="K1819" s="145">
        <v>1441003</v>
      </c>
      <c r="L1819" s="8">
        <v>61</v>
      </c>
      <c r="M1819" s="197">
        <v>1.4</v>
      </c>
      <c r="N1819" s="145">
        <v>1161414144</v>
      </c>
      <c r="O1819" s="24">
        <v>2398362</v>
      </c>
      <c r="P1819" s="145">
        <v>382006</v>
      </c>
      <c r="Q1819" s="145">
        <v>148545</v>
      </c>
      <c r="R1819" s="145">
        <v>3039108.1666999999</v>
      </c>
      <c r="S1819" s="145">
        <v>1665682.5</v>
      </c>
      <c r="T1819" s="145">
        <v>574</v>
      </c>
      <c r="U1819" s="145">
        <v>789</v>
      </c>
      <c r="V1819" s="145">
        <v>951</v>
      </c>
      <c r="W1819" s="145">
        <v>194</v>
      </c>
      <c r="X1819" s="145">
        <v>357</v>
      </c>
      <c r="Y1819" s="145">
        <v>511</v>
      </c>
      <c r="Z1819" s="145">
        <v>649</v>
      </c>
      <c r="AA1819" s="136">
        <f>ROUND((T1819+X1819)-MAX(0.3*(T1819-149-469),0),0)</f>
        <v>931</v>
      </c>
      <c r="AB1819" s="136">
        <f>ROUND((U1819+Y1819)-MAX(0.3*(U1819-149-469),0),0)</f>
        <v>1249</v>
      </c>
      <c r="AC1819" s="136">
        <f>ROUND((V1819+Z1819)-MAX(0.3*(V1819-160-469),0),0)</f>
        <v>1503</v>
      </c>
      <c r="AD1819" s="203">
        <v>50518</v>
      </c>
      <c r="AE1819" s="8">
        <v>733</v>
      </c>
      <c r="AF1819" s="8"/>
      <c r="AG1819" s="8"/>
      <c r="AH1819" s="8"/>
      <c r="AI1819" s="8">
        <v>2791</v>
      </c>
      <c r="AJ1819" s="197">
        <v>14.2</v>
      </c>
      <c r="AK1819" s="8">
        <v>1</v>
      </c>
      <c r="AL1819" s="8">
        <v>106</v>
      </c>
      <c r="AM1819" s="8">
        <v>44</v>
      </c>
      <c r="AN1819" s="6">
        <f>AL1819/(AL1819+AM1819)</f>
        <v>0.70666666666666667</v>
      </c>
      <c r="AO1819" s="8">
        <v>31</v>
      </c>
      <c r="AP1819" s="8">
        <v>32</v>
      </c>
      <c r="AQ1819" s="6">
        <f>AO1819/(AO1819+AP1819)</f>
        <v>0.49206349206349204</v>
      </c>
      <c r="AR1819" s="168">
        <v>7.6499999999999999E-2</v>
      </c>
      <c r="AS1819" s="168">
        <v>0.34</v>
      </c>
      <c r="AT1819" s="168">
        <v>0.4</v>
      </c>
      <c r="AU1819" s="149">
        <v>0.45</v>
      </c>
      <c r="AV1819" s="8">
        <v>503</v>
      </c>
      <c r="AW1819" s="8">
        <v>3359</v>
      </c>
      <c r="AX1819" s="8">
        <v>5548</v>
      </c>
      <c r="AY1819" s="136">
        <v>6242</v>
      </c>
      <c r="AZ1819" s="149">
        <v>7.6499999999999999E-2</v>
      </c>
      <c r="BA1819" s="149">
        <v>0.1598</v>
      </c>
      <c r="BB1819" s="149">
        <v>0.21060000000000001</v>
      </c>
      <c r="BC1819" s="149">
        <v>0.21060000000000001</v>
      </c>
      <c r="BD1819" s="138">
        <v>0.3</v>
      </c>
      <c r="BE1819" s="138"/>
      <c r="BF1819" s="138"/>
      <c r="BG1819" s="8">
        <v>1</v>
      </c>
      <c r="BH1819" s="6">
        <v>7.25</v>
      </c>
      <c r="BI1819" s="6">
        <v>8.75</v>
      </c>
      <c r="BJ1819" s="8">
        <v>648707</v>
      </c>
      <c r="BK1819" s="8">
        <v>118488</v>
      </c>
      <c r="BL1819" s="8">
        <v>2900</v>
      </c>
      <c r="BM1819" s="8">
        <v>527889</v>
      </c>
      <c r="BN1819" s="236">
        <v>6651763</v>
      </c>
      <c r="BO1819" s="188">
        <v>471868.5834</v>
      </c>
      <c r="BP1819" s="8">
        <v>1171550.1052000001</v>
      </c>
      <c r="BQ1819" s="8">
        <v>104771.48759999999</v>
      </c>
      <c r="BR1819" s="8">
        <v>1698510.7276000001</v>
      </c>
      <c r="BS1819" s="8">
        <v>549047.84219999996</v>
      </c>
      <c r="BT1819" s="8">
        <v>34448.835800000001</v>
      </c>
      <c r="BU1819" s="8">
        <v>673331.53540000005</v>
      </c>
    </row>
    <row r="1820" spans="1:73">
      <c r="A1820" s="4" t="s">
        <v>104</v>
      </c>
      <c r="B1820" s="137">
        <v>34</v>
      </c>
      <c r="C1820" s="137">
        <v>2015</v>
      </c>
      <c r="D1820" s="193">
        <v>10042802</v>
      </c>
      <c r="E1820" s="141">
        <v>4493905</v>
      </c>
      <c r="F1820" s="141">
        <v>274312</v>
      </c>
      <c r="G1820" s="191">
        <v>5.8</v>
      </c>
      <c r="H1820" s="212">
        <v>26.796469999999999</v>
      </c>
      <c r="I1820" s="212">
        <v>15.5924</v>
      </c>
      <c r="J1820" s="212">
        <v>4.599596</v>
      </c>
      <c r="K1820" s="145">
        <v>499449</v>
      </c>
      <c r="L1820" s="8">
        <v>70</v>
      </c>
      <c r="M1820" s="197">
        <v>3</v>
      </c>
      <c r="N1820" s="145">
        <v>409338338</v>
      </c>
      <c r="O1820" s="24">
        <v>119141</v>
      </c>
      <c r="P1820" s="145">
        <v>23920</v>
      </c>
      <c r="Q1820" s="145">
        <v>12122</v>
      </c>
      <c r="R1820" s="145">
        <v>1646202.25</v>
      </c>
      <c r="S1820" s="145">
        <v>803494.75</v>
      </c>
      <c r="T1820" s="145">
        <v>236</v>
      </c>
      <c r="U1820" s="145">
        <v>272</v>
      </c>
      <c r="V1820" s="145">
        <v>297</v>
      </c>
      <c r="W1820" s="145">
        <v>194</v>
      </c>
      <c r="X1820" s="145">
        <v>357</v>
      </c>
      <c r="Y1820" s="145">
        <v>511</v>
      </c>
      <c r="Z1820" s="145">
        <v>649</v>
      </c>
      <c r="AA1820" s="136">
        <f>ROUND((T1820+X1820)-MAX(0.3*(T1820-149-469),0),0)</f>
        <v>593</v>
      </c>
      <c r="AB1820" s="136">
        <f>ROUND((U1820+Y1820)-MAX(0.3*(U1820-149-469),0),0)</f>
        <v>783</v>
      </c>
      <c r="AC1820" s="136">
        <f>ROUND((V1820+Z1820)-MAX(0.3*(V1820-160-469),0),0)</f>
        <v>946</v>
      </c>
      <c r="AD1820" s="203">
        <v>7960</v>
      </c>
      <c r="AE1820" s="8">
        <v>733</v>
      </c>
      <c r="AF1820" s="8"/>
      <c r="AG1820" s="8"/>
      <c r="AH1820" s="8"/>
      <c r="AI1820" s="8">
        <v>1509</v>
      </c>
      <c r="AJ1820" s="197">
        <v>15.3</v>
      </c>
      <c r="AK1820" s="8">
        <v>0</v>
      </c>
      <c r="AL1820" s="8">
        <v>46</v>
      </c>
      <c r="AM1820" s="8">
        <v>74</v>
      </c>
      <c r="AN1820" s="6">
        <f>AL1820/(AL1820+AM1820)</f>
        <v>0.38333333333333336</v>
      </c>
      <c r="AO1820" s="8">
        <v>16</v>
      </c>
      <c r="AP1820" s="8">
        <v>34</v>
      </c>
      <c r="AQ1820" s="6">
        <f>AO1820/(AO1820+AP1820)</f>
        <v>0.32</v>
      </c>
      <c r="AR1820" s="168">
        <v>7.6499999999999999E-2</v>
      </c>
      <c r="AS1820" s="168">
        <v>0.34</v>
      </c>
      <c r="AT1820" s="168">
        <v>0.4</v>
      </c>
      <c r="AU1820" s="149">
        <v>0.45</v>
      </c>
      <c r="AV1820" s="8">
        <v>503</v>
      </c>
      <c r="AW1820" s="8">
        <v>3359</v>
      </c>
      <c r="AX1820" s="8">
        <v>5548</v>
      </c>
      <c r="AY1820" s="136">
        <v>6242</v>
      </c>
      <c r="AZ1820" s="149">
        <v>7.6499999999999999E-2</v>
      </c>
      <c r="BA1820" s="149">
        <v>0.1598</v>
      </c>
      <c r="BB1820" s="149">
        <v>0.21060000000000001</v>
      </c>
      <c r="BC1820" s="149">
        <v>0.21060000000000001</v>
      </c>
      <c r="BD1820" s="138">
        <v>0.05</v>
      </c>
      <c r="BE1820" s="138"/>
      <c r="BF1820" s="138"/>
      <c r="BG1820" s="8">
        <v>1</v>
      </c>
      <c r="BH1820" s="6">
        <v>7.25</v>
      </c>
      <c r="BI1820" s="6">
        <v>7.25</v>
      </c>
      <c r="BJ1820" s="8">
        <v>235704</v>
      </c>
      <c r="BK1820" s="8">
        <v>18167</v>
      </c>
      <c r="BL1820" s="8">
        <v>1830</v>
      </c>
      <c r="BM1820" s="8">
        <v>215611</v>
      </c>
      <c r="BN1820" s="236">
        <v>1973855</v>
      </c>
      <c r="BO1820" s="188">
        <v>248859.75</v>
      </c>
      <c r="BP1820" s="8">
        <v>645749.0183</v>
      </c>
      <c r="BQ1820" s="8">
        <v>55495.830099999999</v>
      </c>
      <c r="BR1820" s="8">
        <v>903945.94270000001</v>
      </c>
      <c r="BS1820" s="8">
        <v>368821.14309999999</v>
      </c>
      <c r="BT1820" s="8">
        <v>24870.247800000001</v>
      </c>
      <c r="BU1820" s="8">
        <v>455912.38160000002</v>
      </c>
    </row>
    <row r="1821" spans="1:73">
      <c r="A1821" s="4" t="s">
        <v>105</v>
      </c>
      <c r="B1821" s="137">
        <v>35</v>
      </c>
      <c r="C1821" s="137">
        <v>2015</v>
      </c>
      <c r="D1821" s="193">
        <v>756927</v>
      </c>
      <c r="E1821" s="141">
        <v>402671</v>
      </c>
      <c r="F1821" s="141">
        <v>11577</v>
      </c>
      <c r="G1821" s="191">
        <v>2.8</v>
      </c>
      <c r="H1821" s="212">
        <v>15.362</v>
      </c>
      <c r="I1821" s="212">
        <v>8.8800469999999994</v>
      </c>
      <c r="J1821" s="212">
        <v>3.0594250000000001</v>
      </c>
      <c r="K1821" s="145">
        <v>54830</v>
      </c>
      <c r="L1821" s="8">
        <v>6</v>
      </c>
      <c r="M1821" s="197">
        <v>3.6</v>
      </c>
      <c r="N1821" s="145">
        <v>42349688</v>
      </c>
      <c r="O1821" s="24">
        <v>248190</v>
      </c>
      <c r="P1821" s="145">
        <v>2917</v>
      </c>
      <c r="Q1821" s="145">
        <v>1176</v>
      </c>
      <c r="R1821" s="145">
        <v>53147.583299999998</v>
      </c>
      <c r="S1821" s="145">
        <v>24770.583299999998</v>
      </c>
      <c r="T1821" s="145">
        <v>385</v>
      </c>
      <c r="U1821" s="145">
        <v>486</v>
      </c>
      <c r="V1821" s="145">
        <v>583</v>
      </c>
      <c r="W1821" s="145">
        <v>194</v>
      </c>
      <c r="X1821" s="145">
        <v>357</v>
      </c>
      <c r="Y1821" s="145">
        <v>511</v>
      </c>
      <c r="Z1821" s="145">
        <v>649</v>
      </c>
      <c r="AA1821" s="136">
        <f>ROUND((T1821+X1821)-MAX(0.3*(T1821-149-469),0),0)</f>
        <v>742</v>
      </c>
      <c r="AB1821" s="136">
        <f>ROUND((U1821+Y1821)-MAX(0.3*(U1821-149-469),0),0)</f>
        <v>997</v>
      </c>
      <c r="AC1821" s="136">
        <f>ROUND((V1821+Z1821)-MAX(0.3*(V1821-160-469),0),0)</f>
        <v>1232</v>
      </c>
      <c r="AD1821" s="203">
        <v>634</v>
      </c>
      <c r="AE1821" s="8">
        <v>733</v>
      </c>
      <c r="AF1821" s="8"/>
      <c r="AG1821" s="8"/>
      <c r="AH1821" s="8"/>
      <c r="AI1821" s="8">
        <v>82</v>
      </c>
      <c r="AJ1821" s="197">
        <v>10.7</v>
      </c>
      <c r="AK1821" s="8">
        <v>0</v>
      </c>
      <c r="AL1821" s="8">
        <v>23</v>
      </c>
      <c r="AM1821" s="8">
        <v>71</v>
      </c>
      <c r="AN1821" s="6">
        <f>AL1821/(AL1821+AM1821)</f>
        <v>0.24468085106382978</v>
      </c>
      <c r="AO1821" s="8">
        <v>15</v>
      </c>
      <c r="AP1821" s="8">
        <v>32</v>
      </c>
      <c r="AQ1821" s="6">
        <f>AO1821/(AO1821+AP1821)</f>
        <v>0.31914893617021278</v>
      </c>
      <c r="AR1821" s="168">
        <v>7.6499999999999999E-2</v>
      </c>
      <c r="AS1821" s="168">
        <v>0.34</v>
      </c>
      <c r="AT1821" s="168">
        <v>0.4</v>
      </c>
      <c r="AU1821" s="149">
        <v>0.45</v>
      </c>
      <c r="AV1821" s="8">
        <v>503</v>
      </c>
      <c r="AW1821" s="8">
        <v>3359</v>
      </c>
      <c r="AX1821" s="8">
        <v>5548</v>
      </c>
      <c r="AY1821" s="136">
        <v>6242</v>
      </c>
      <c r="AZ1821" s="149">
        <v>7.6499999999999999E-2</v>
      </c>
      <c r="BA1821" s="149">
        <v>0.1598</v>
      </c>
      <c r="BB1821" s="149">
        <v>0.21060000000000001</v>
      </c>
      <c r="BC1821" s="149">
        <v>0.21060000000000001</v>
      </c>
      <c r="BD1821" s="138">
        <v>0</v>
      </c>
      <c r="BE1821" s="138"/>
      <c r="BF1821" s="138"/>
      <c r="BG1821" s="8">
        <v>0</v>
      </c>
      <c r="BH1821" s="6">
        <v>7.25</v>
      </c>
      <c r="BI1821" s="6">
        <v>7.25</v>
      </c>
      <c r="BJ1821" s="8">
        <v>8198</v>
      </c>
      <c r="BK1821" s="8">
        <v>692</v>
      </c>
      <c r="BL1821" s="8">
        <v>58</v>
      </c>
      <c r="BM1821" s="8">
        <v>7456</v>
      </c>
      <c r="BN1821" s="236">
        <v>88820</v>
      </c>
      <c r="BO1821" s="188">
        <v>12414.9167</v>
      </c>
      <c r="BP1821" s="8">
        <v>26191.506799999999</v>
      </c>
      <c r="BQ1821" s="8">
        <v>5852.0573999999997</v>
      </c>
      <c r="BR1821" s="8">
        <v>90355.028200000001</v>
      </c>
      <c r="BS1821" s="8">
        <v>13358.6818</v>
      </c>
      <c r="BT1821" s="8">
        <v>1850.5192</v>
      </c>
      <c r="BU1821" s="8">
        <v>24947.740600000001</v>
      </c>
    </row>
    <row r="1822" spans="1:73">
      <c r="A1822" s="4" t="s">
        <v>106</v>
      </c>
      <c r="B1822" s="137">
        <v>36</v>
      </c>
      <c r="C1822" s="137">
        <v>2015</v>
      </c>
      <c r="D1822" s="193">
        <v>11613423</v>
      </c>
      <c r="E1822" s="141">
        <v>5412759</v>
      </c>
      <c r="F1822" s="141">
        <v>278883</v>
      </c>
      <c r="G1822" s="191">
        <v>4.9000000000000004</v>
      </c>
      <c r="H1822" s="212">
        <v>25.861070000000002</v>
      </c>
      <c r="I1822" s="212">
        <v>16.03116</v>
      </c>
      <c r="J1822" s="212">
        <v>5.0606159999999996</v>
      </c>
      <c r="K1822" s="145">
        <v>608109</v>
      </c>
      <c r="L1822" s="8">
        <v>73</v>
      </c>
      <c r="M1822" s="197">
        <v>2.7</v>
      </c>
      <c r="N1822" s="145">
        <v>505950314</v>
      </c>
      <c r="O1822" s="24">
        <v>1176257</v>
      </c>
      <c r="P1822" s="145">
        <v>113806</v>
      </c>
      <c r="Q1822" s="145">
        <v>60074</v>
      </c>
      <c r="R1822" s="145">
        <v>1676263</v>
      </c>
      <c r="S1822" s="145">
        <v>818704.25</v>
      </c>
      <c r="T1822" s="145">
        <v>386</v>
      </c>
      <c r="U1822" s="145">
        <v>473</v>
      </c>
      <c r="V1822" s="145">
        <v>582</v>
      </c>
      <c r="W1822" s="145">
        <v>194</v>
      </c>
      <c r="X1822" s="145">
        <v>357</v>
      </c>
      <c r="Y1822" s="145">
        <v>511</v>
      </c>
      <c r="Z1822" s="145">
        <v>649</v>
      </c>
      <c r="AA1822" s="136">
        <f>ROUND((T1822+X1822)-MAX(0.3*(T1822-149-469),0),0)</f>
        <v>743</v>
      </c>
      <c r="AB1822" s="136">
        <f>ROUND((U1822+Y1822)-MAX(0.3*(U1822-149-469),0),0)</f>
        <v>984</v>
      </c>
      <c r="AC1822" s="136">
        <f>ROUND((V1822+Z1822)-MAX(0.3*(V1822-160-469),0),0)</f>
        <v>1231</v>
      </c>
      <c r="AD1822" s="203">
        <v>45840</v>
      </c>
      <c r="AE1822" s="8">
        <v>733</v>
      </c>
      <c r="AF1822" s="8"/>
      <c r="AG1822" s="8"/>
      <c r="AH1822" s="8"/>
      <c r="AI1822" s="8">
        <v>1550</v>
      </c>
      <c r="AJ1822" s="197">
        <v>13.6</v>
      </c>
      <c r="AK1822" s="8">
        <v>0</v>
      </c>
      <c r="AL1822" s="8">
        <v>34</v>
      </c>
      <c r="AM1822" s="8">
        <v>65</v>
      </c>
      <c r="AN1822" s="6">
        <f>AL1822/(AL1822+AM1822)</f>
        <v>0.34343434343434343</v>
      </c>
      <c r="AO1822" s="8">
        <v>10</v>
      </c>
      <c r="AP1822" s="8">
        <v>23</v>
      </c>
      <c r="AQ1822" s="6">
        <f>AO1822/(AO1822+AP1822)</f>
        <v>0.30303030303030304</v>
      </c>
      <c r="AR1822" s="168">
        <v>7.6499999999999999E-2</v>
      </c>
      <c r="AS1822" s="168">
        <v>0.34</v>
      </c>
      <c r="AT1822" s="168">
        <v>0.4</v>
      </c>
      <c r="AU1822" s="149">
        <v>0.45</v>
      </c>
      <c r="AV1822" s="8">
        <v>503</v>
      </c>
      <c r="AW1822" s="8">
        <v>3359</v>
      </c>
      <c r="AX1822" s="8">
        <v>5548</v>
      </c>
      <c r="AY1822" s="136">
        <v>6242</v>
      </c>
      <c r="AZ1822" s="149">
        <v>7.6499999999999999E-2</v>
      </c>
      <c r="BA1822" s="149">
        <v>0.1598</v>
      </c>
      <c r="BB1822" s="149">
        <v>0.21060000000000001</v>
      </c>
      <c r="BC1822" s="149">
        <v>0.21060000000000001</v>
      </c>
      <c r="BD1822" s="138">
        <v>0.05</v>
      </c>
      <c r="BE1822" s="138"/>
      <c r="BF1822" s="138"/>
      <c r="BG1822" s="8">
        <v>0</v>
      </c>
      <c r="BH1822" s="6">
        <v>7.25</v>
      </c>
      <c r="BI1822" s="6">
        <v>8.1</v>
      </c>
      <c r="BJ1822" s="8">
        <v>312351</v>
      </c>
      <c r="BK1822" s="8">
        <v>15412</v>
      </c>
      <c r="BL1822" s="8">
        <v>1932</v>
      </c>
      <c r="BM1822" s="8">
        <v>294893</v>
      </c>
      <c r="BN1822" s="236">
        <v>3078163</v>
      </c>
      <c r="BO1822" s="188">
        <v>244200.6667</v>
      </c>
      <c r="BP1822" s="8">
        <v>630974.81180000002</v>
      </c>
      <c r="BQ1822" s="8">
        <v>64322.026400000002</v>
      </c>
      <c r="BR1822" s="8">
        <v>1035550.5214</v>
      </c>
      <c r="BS1822" s="8">
        <v>354129.41340000002</v>
      </c>
      <c r="BT1822" s="8">
        <v>20644.7379</v>
      </c>
      <c r="BU1822" s="8">
        <v>441117.22399999999</v>
      </c>
    </row>
    <row r="1823" spans="1:73">
      <c r="A1823" s="4" t="s">
        <v>107</v>
      </c>
      <c r="B1823" s="137">
        <v>37</v>
      </c>
      <c r="C1823" s="137">
        <v>2015</v>
      </c>
      <c r="D1823" s="193">
        <v>3911338</v>
      </c>
      <c r="E1823" s="141">
        <v>1753270</v>
      </c>
      <c r="F1823" s="141">
        <v>80363</v>
      </c>
      <c r="G1823" s="191">
        <v>4.4000000000000004</v>
      </c>
      <c r="H1823" s="212">
        <v>27.68102</v>
      </c>
      <c r="I1823" s="212">
        <v>15.60488</v>
      </c>
      <c r="J1823" s="212">
        <v>6.0342440000000002</v>
      </c>
      <c r="K1823" s="145">
        <v>180425</v>
      </c>
      <c r="L1823" s="8">
        <v>45</v>
      </c>
      <c r="M1823" s="197">
        <v>4.5</v>
      </c>
      <c r="N1823" s="145">
        <v>178250475</v>
      </c>
      <c r="O1823" s="24">
        <v>314831</v>
      </c>
      <c r="P1823" s="145">
        <v>15802</v>
      </c>
      <c r="Q1823" s="145">
        <v>7131</v>
      </c>
      <c r="R1823" s="145">
        <v>598257.16669999994</v>
      </c>
      <c r="S1823" s="145">
        <v>271064.8333</v>
      </c>
      <c r="T1823" s="145">
        <v>225</v>
      </c>
      <c r="U1823" s="145">
        <v>292</v>
      </c>
      <c r="V1823" s="145">
        <v>361</v>
      </c>
      <c r="W1823" s="145">
        <v>194</v>
      </c>
      <c r="X1823" s="145">
        <v>357</v>
      </c>
      <c r="Y1823" s="145">
        <v>511</v>
      </c>
      <c r="Z1823" s="145">
        <v>649</v>
      </c>
      <c r="AA1823" s="136">
        <f>ROUND((T1823+X1823)-MAX(0.3*(T1823-149-469),0),0)</f>
        <v>582</v>
      </c>
      <c r="AB1823" s="136">
        <f>ROUND((U1823+Y1823)-MAX(0.3*(U1823-149-469),0),0)</f>
        <v>803</v>
      </c>
      <c r="AC1823" s="136">
        <f>ROUND((V1823+Z1823)-MAX(0.3*(V1823-160-469),0),0)</f>
        <v>1010</v>
      </c>
      <c r="AD1823" s="203">
        <v>4807</v>
      </c>
      <c r="AE1823" s="8">
        <v>733</v>
      </c>
      <c r="AF1823" s="8"/>
      <c r="AG1823" s="8"/>
      <c r="AH1823" s="8"/>
      <c r="AI1823" s="8">
        <v>551</v>
      </c>
      <c r="AJ1823" s="197">
        <v>14.2</v>
      </c>
      <c r="AK1823" s="8">
        <v>0</v>
      </c>
      <c r="AL1823" s="8">
        <v>29</v>
      </c>
      <c r="AM1823" s="8">
        <v>72</v>
      </c>
      <c r="AN1823" s="6">
        <f>AL1823/(AL1823+AM1823)</f>
        <v>0.28712871287128711</v>
      </c>
      <c r="AO1823" s="8">
        <v>8</v>
      </c>
      <c r="AP1823" s="8">
        <v>40</v>
      </c>
      <c r="AQ1823" s="6">
        <f>AO1823/(AO1823+AP1823)</f>
        <v>0.16666666666666666</v>
      </c>
      <c r="AR1823" s="168">
        <v>7.6499999999999999E-2</v>
      </c>
      <c r="AS1823" s="168">
        <v>0.34</v>
      </c>
      <c r="AT1823" s="168">
        <v>0.4</v>
      </c>
      <c r="AU1823" s="149">
        <v>0.45</v>
      </c>
      <c r="AV1823" s="8">
        <v>503</v>
      </c>
      <c r="AW1823" s="8">
        <v>3359</v>
      </c>
      <c r="AX1823" s="8">
        <v>5548</v>
      </c>
      <c r="AY1823" s="136">
        <v>6242</v>
      </c>
      <c r="AZ1823" s="149">
        <v>7.6499999999999999E-2</v>
      </c>
      <c r="BA1823" s="149">
        <v>0.1598</v>
      </c>
      <c r="BB1823" s="149">
        <v>0.21060000000000001</v>
      </c>
      <c r="BC1823" s="149">
        <v>0.21060000000000001</v>
      </c>
      <c r="BD1823" s="138">
        <v>0.05</v>
      </c>
      <c r="BE1823" s="138"/>
      <c r="BF1823" s="138"/>
      <c r="BG1823" s="8">
        <v>1</v>
      </c>
      <c r="BH1823" s="6">
        <v>7.25</v>
      </c>
      <c r="BI1823" s="6">
        <v>7.25</v>
      </c>
      <c r="BJ1823" s="8">
        <v>96921</v>
      </c>
      <c r="BK1823" s="8">
        <v>6010</v>
      </c>
      <c r="BL1823" s="8">
        <v>628</v>
      </c>
      <c r="BM1823" s="8">
        <v>90237</v>
      </c>
      <c r="BN1823" s="236">
        <v>756312</v>
      </c>
      <c r="BO1823" s="188">
        <v>112892.1666</v>
      </c>
      <c r="BP1823" s="8">
        <v>278246.6961</v>
      </c>
      <c r="BQ1823" s="8">
        <v>40511.783199999998</v>
      </c>
      <c r="BR1823" s="8">
        <v>440455.11210000003</v>
      </c>
      <c r="BS1823" s="8">
        <v>166959.67430000001</v>
      </c>
      <c r="BT1823" s="8">
        <v>19441.701000000001</v>
      </c>
      <c r="BU1823" s="8">
        <v>225681.40960000001</v>
      </c>
    </row>
    <row r="1824" spans="1:73">
      <c r="A1824" s="4" t="s">
        <v>108</v>
      </c>
      <c r="B1824" s="137">
        <v>38</v>
      </c>
      <c r="C1824" s="137">
        <v>2015</v>
      </c>
      <c r="D1824" s="193">
        <v>4028977</v>
      </c>
      <c r="E1824" s="141">
        <v>1867187</v>
      </c>
      <c r="F1824" s="141">
        <v>110823</v>
      </c>
      <c r="G1824" s="191">
        <v>5.6</v>
      </c>
      <c r="H1824" s="212">
        <v>28.725919999999999</v>
      </c>
      <c r="I1824" s="212">
        <v>15.77299</v>
      </c>
      <c r="J1824" s="212">
        <v>5.0065460000000002</v>
      </c>
      <c r="K1824" s="145">
        <v>215331</v>
      </c>
      <c r="L1824" s="8">
        <v>18</v>
      </c>
      <c r="M1824" s="197">
        <v>2.1</v>
      </c>
      <c r="N1824" s="145">
        <v>176401260</v>
      </c>
      <c r="O1824" s="24">
        <v>378322</v>
      </c>
      <c r="P1824" s="145">
        <v>171457</v>
      </c>
      <c r="Q1824" s="145">
        <v>57058</v>
      </c>
      <c r="R1824" s="145">
        <v>779748.91669999994</v>
      </c>
      <c r="S1824" s="145">
        <v>442089.75</v>
      </c>
      <c r="T1824" s="145">
        <v>432</v>
      </c>
      <c r="U1824" s="145">
        <v>506</v>
      </c>
      <c r="V1824" s="145">
        <v>621</v>
      </c>
      <c r="W1824" s="145">
        <v>194</v>
      </c>
      <c r="X1824" s="145">
        <v>357</v>
      </c>
      <c r="Y1824" s="145">
        <v>511</v>
      </c>
      <c r="Z1824" s="145">
        <v>649</v>
      </c>
      <c r="AA1824" s="136">
        <f>ROUND((T1824+X1824)-MAX(0.3*(T1824-149-469),0),0)</f>
        <v>789</v>
      </c>
      <c r="AB1824" s="136">
        <f>ROUND((U1824+Y1824)-MAX(0.3*(U1824-149-469),0),0)</f>
        <v>1017</v>
      </c>
      <c r="AC1824" s="136">
        <f>ROUND((V1824+Z1824)-MAX(0.3*(V1824-160-469),0),0)</f>
        <v>1270</v>
      </c>
      <c r="AD1824" s="203">
        <v>6727</v>
      </c>
      <c r="AE1824" s="8">
        <v>733</v>
      </c>
      <c r="AF1824" s="8"/>
      <c r="AG1824" s="8"/>
      <c r="AH1824" s="8"/>
      <c r="AI1824" s="8">
        <v>478</v>
      </c>
      <c r="AJ1824" s="197">
        <v>11.9</v>
      </c>
      <c r="AK1824" s="8">
        <v>1</v>
      </c>
      <c r="AL1824" s="8">
        <v>35</v>
      </c>
      <c r="AM1824" s="8">
        <v>25</v>
      </c>
      <c r="AN1824" s="6">
        <f>AL1824/(AL1824+AM1824)</f>
        <v>0.58333333333333337</v>
      </c>
      <c r="AO1824" s="8">
        <v>18</v>
      </c>
      <c r="AP1824" s="8">
        <v>12</v>
      </c>
      <c r="AQ1824" s="6">
        <f>AO1824/(AO1824+AP1824)</f>
        <v>0.6</v>
      </c>
      <c r="AR1824" s="168">
        <v>7.6499999999999999E-2</v>
      </c>
      <c r="AS1824" s="168">
        <v>0.34</v>
      </c>
      <c r="AT1824" s="168">
        <v>0.4</v>
      </c>
      <c r="AU1824" s="149">
        <v>0.45</v>
      </c>
      <c r="AV1824" s="8">
        <v>503</v>
      </c>
      <c r="AW1824" s="8">
        <v>3359</v>
      </c>
      <c r="AX1824" s="8">
        <v>5548</v>
      </c>
      <c r="AY1824" s="136">
        <v>6242</v>
      </c>
      <c r="AZ1824" s="149">
        <v>7.6499999999999999E-2</v>
      </c>
      <c r="BA1824" s="149">
        <v>0.1598</v>
      </c>
      <c r="BB1824" s="149">
        <v>0.21060000000000001</v>
      </c>
      <c r="BC1824" s="149">
        <v>0.21060000000000001</v>
      </c>
      <c r="BD1824" s="138">
        <v>0.06</v>
      </c>
      <c r="BE1824" s="138"/>
      <c r="BF1824" s="138"/>
      <c r="BG1824" s="8">
        <v>1</v>
      </c>
      <c r="BH1824" s="6">
        <v>7.25</v>
      </c>
      <c r="BI1824" s="6">
        <v>9.25</v>
      </c>
      <c r="BJ1824" s="8">
        <v>86153</v>
      </c>
      <c r="BK1824" s="8">
        <v>9184</v>
      </c>
      <c r="BL1824" s="8">
        <v>624</v>
      </c>
      <c r="BM1824" s="8">
        <v>76248</v>
      </c>
      <c r="BN1824" s="236">
        <v>1113781</v>
      </c>
      <c r="BO1824" s="188">
        <v>98303.666700000002</v>
      </c>
      <c r="BP1824" s="8">
        <v>206229.61730000001</v>
      </c>
      <c r="BQ1824" s="8">
        <v>18645.3374</v>
      </c>
      <c r="BR1824" s="8">
        <v>294407.6471</v>
      </c>
      <c r="BS1824" s="8">
        <v>111406.0047</v>
      </c>
      <c r="BT1824" s="8">
        <v>8746.4236000000001</v>
      </c>
      <c r="BU1824" s="8">
        <v>141989.33240000001</v>
      </c>
    </row>
    <row r="1825" spans="1:73">
      <c r="A1825" s="4" t="s">
        <v>109</v>
      </c>
      <c r="B1825" s="137">
        <v>39</v>
      </c>
      <c r="C1825" s="137">
        <v>2015</v>
      </c>
      <c r="D1825" s="193">
        <v>12802503</v>
      </c>
      <c r="E1825" s="141">
        <v>6085329</v>
      </c>
      <c r="F1825" s="141">
        <v>340563</v>
      </c>
      <c r="G1825" s="191">
        <v>5.3</v>
      </c>
      <c r="H1825" s="212">
        <v>23.61713</v>
      </c>
      <c r="I1825" s="212">
        <v>13.69661</v>
      </c>
      <c r="J1825" s="212">
        <v>3.381373</v>
      </c>
      <c r="K1825" s="145">
        <v>689173</v>
      </c>
      <c r="L1825" s="8">
        <v>66</v>
      </c>
      <c r="M1825" s="197">
        <v>2.4</v>
      </c>
      <c r="N1825" s="145">
        <v>636857158</v>
      </c>
      <c r="O1825" s="24">
        <v>490826</v>
      </c>
      <c r="P1825" s="145">
        <v>162233</v>
      </c>
      <c r="Q1825" s="145">
        <v>65236</v>
      </c>
      <c r="R1825" s="145">
        <v>1826666.8333000001</v>
      </c>
      <c r="S1825" s="145">
        <v>918760.75</v>
      </c>
      <c r="T1825" s="145">
        <v>316</v>
      </c>
      <c r="U1825" s="145">
        <v>403</v>
      </c>
      <c r="V1825" s="145">
        <v>497</v>
      </c>
      <c r="W1825" s="145">
        <v>194</v>
      </c>
      <c r="X1825" s="145">
        <v>357</v>
      </c>
      <c r="Y1825" s="145">
        <v>511</v>
      </c>
      <c r="Z1825" s="145">
        <v>649</v>
      </c>
      <c r="AA1825" s="136">
        <f>ROUND((T1825+X1825)-MAX(0.3*(T1825-149-469),0),0)</f>
        <v>673</v>
      </c>
      <c r="AB1825" s="136">
        <f>ROUND((U1825+Y1825)-MAX(0.3*(U1825-149-469),0),0)</f>
        <v>914</v>
      </c>
      <c r="AC1825" s="136">
        <f>ROUND((V1825+Z1825)-MAX(0.3*(V1825-160-469),0),0)</f>
        <v>1146</v>
      </c>
      <c r="AD1825" s="203">
        <v>20796</v>
      </c>
      <c r="AE1825" s="8">
        <v>733</v>
      </c>
      <c r="AF1825" s="8"/>
      <c r="AG1825" s="8"/>
      <c r="AH1825" s="8"/>
      <c r="AI1825" s="8">
        <v>1542</v>
      </c>
      <c r="AJ1825" s="197">
        <v>12.3</v>
      </c>
      <c r="AK1825" s="8">
        <v>0</v>
      </c>
      <c r="AL1825" s="8">
        <v>84</v>
      </c>
      <c r="AM1825" s="8">
        <v>119</v>
      </c>
      <c r="AN1825" s="6">
        <f>AL1825/(AL1825+AM1825)</f>
        <v>0.41379310344827586</v>
      </c>
      <c r="AO1825" s="8">
        <v>20</v>
      </c>
      <c r="AP1825" s="8">
        <v>30</v>
      </c>
      <c r="AQ1825" s="6">
        <f>AO1825/(AO1825+AP1825)</f>
        <v>0.4</v>
      </c>
      <c r="AR1825" s="168">
        <v>7.6499999999999999E-2</v>
      </c>
      <c r="AS1825" s="168">
        <v>0.34</v>
      </c>
      <c r="AT1825" s="168">
        <v>0.4</v>
      </c>
      <c r="AU1825" s="149">
        <v>0.45</v>
      </c>
      <c r="AV1825" s="8">
        <v>503</v>
      </c>
      <c r="AW1825" s="8">
        <v>3359</v>
      </c>
      <c r="AX1825" s="8">
        <v>5548</v>
      </c>
      <c r="AY1825" s="136">
        <v>6242</v>
      </c>
      <c r="AZ1825" s="149">
        <v>7.6499999999999999E-2</v>
      </c>
      <c r="BA1825" s="149">
        <v>0.1598</v>
      </c>
      <c r="BB1825" s="149">
        <v>0.21060000000000001</v>
      </c>
      <c r="BC1825" s="149">
        <v>0.21060000000000001</v>
      </c>
      <c r="BD1825" s="138">
        <v>0</v>
      </c>
      <c r="BE1825" s="138"/>
      <c r="BF1825" s="138"/>
      <c r="BG1825" s="8">
        <v>0</v>
      </c>
      <c r="BH1825" s="6">
        <v>7.25</v>
      </c>
      <c r="BI1825" s="6">
        <v>7.25</v>
      </c>
      <c r="BJ1825" s="8">
        <v>368212</v>
      </c>
      <c r="BK1825" s="8">
        <v>24018</v>
      </c>
      <c r="BL1825" s="8">
        <v>1969</v>
      </c>
      <c r="BM1825" s="8">
        <v>342008</v>
      </c>
      <c r="BN1825" s="236">
        <v>2482034</v>
      </c>
      <c r="BO1825" s="188">
        <v>245979.4167</v>
      </c>
      <c r="BP1825" s="8">
        <v>603079.89520000003</v>
      </c>
      <c r="BQ1825" s="8">
        <v>50991.474199999997</v>
      </c>
      <c r="BR1825" s="8">
        <v>1035498.0223</v>
      </c>
      <c r="BS1825" s="8">
        <v>292340.06339999998</v>
      </c>
      <c r="BT1825" s="8">
        <v>12959.179400000001</v>
      </c>
      <c r="BU1825" s="8">
        <v>355146.2304</v>
      </c>
    </row>
    <row r="1826" spans="1:73">
      <c r="A1826" s="4" t="s">
        <v>110</v>
      </c>
      <c r="B1826" s="137">
        <v>40</v>
      </c>
      <c r="C1826" s="137">
        <v>2015</v>
      </c>
      <c r="D1826" s="193">
        <v>1056298</v>
      </c>
      <c r="E1826" s="141">
        <v>520422</v>
      </c>
      <c r="F1826" s="141">
        <v>33258</v>
      </c>
      <c r="G1826" s="191">
        <v>6</v>
      </c>
      <c r="H1826" s="212">
        <v>18.028279999999999</v>
      </c>
      <c r="I1826" s="212">
        <v>11.42109</v>
      </c>
      <c r="J1826" s="212">
        <v>4.5353709999999996</v>
      </c>
      <c r="K1826" s="145">
        <v>57049</v>
      </c>
      <c r="L1826" s="8">
        <v>6</v>
      </c>
      <c r="M1826" s="197">
        <v>2.6</v>
      </c>
      <c r="N1826" s="145">
        <v>52833501</v>
      </c>
      <c r="O1826" s="24">
        <v>16051</v>
      </c>
      <c r="P1826" s="145">
        <v>11675</v>
      </c>
      <c r="Q1826" s="145">
        <v>4914</v>
      </c>
      <c r="R1826" s="145">
        <v>175024.6667</v>
      </c>
      <c r="S1826" s="145">
        <v>100949.3333</v>
      </c>
      <c r="T1826" s="145">
        <v>449</v>
      </c>
      <c r="U1826" s="145">
        <v>554</v>
      </c>
      <c r="V1826" s="145">
        <v>634</v>
      </c>
      <c r="W1826" s="145">
        <v>194</v>
      </c>
      <c r="X1826" s="145">
        <v>357</v>
      </c>
      <c r="Y1826" s="145">
        <v>511</v>
      </c>
      <c r="Z1826" s="145">
        <v>649</v>
      </c>
      <c r="AA1826" s="136">
        <f>ROUND((T1826+X1826)-MAX(0.3*(T1826-149-469),0),0)</f>
        <v>806</v>
      </c>
      <c r="AB1826" s="136">
        <f>ROUND((U1826+Y1826)-MAX(0.3*(U1826-149-469),0),0)</f>
        <v>1065</v>
      </c>
      <c r="AC1826" s="136">
        <f>ROUND((V1826+Z1826)-MAX(0.3*(V1826-160-469),0),0)</f>
        <v>1282</v>
      </c>
      <c r="AD1826" s="203">
        <v>1721</v>
      </c>
      <c r="AE1826" s="8">
        <v>733</v>
      </c>
      <c r="AF1826" s="8"/>
      <c r="AG1826" s="8"/>
      <c r="AH1826" s="8"/>
      <c r="AI1826" s="8">
        <v>123</v>
      </c>
      <c r="AJ1826" s="197">
        <v>11.8</v>
      </c>
      <c r="AK1826" s="8">
        <v>1</v>
      </c>
      <c r="AL1826" s="8">
        <v>63</v>
      </c>
      <c r="AM1826" s="8">
        <v>11</v>
      </c>
      <c r="AN1826" s="6">
        <f>AL1826/(AL1826+AM1826)</f>
        <v>0.85135135135135132</v>
      </c>
      <c r="AO1826" s="8">
        <v>32</v>
      </c>
      <c r="AP1826" s="8">
        <v>5</v>
      </c>
      <c r="AQ1826" s="6">
        <f>AO1826/(AO1826+AP1826)</f>
        <v>0.86486486486486491</v>
      </c>
      <c r="AR1826" s="168">
        <v>7.6499999999999999E-2</v>
      </c>
      <c r="AS1826" s="168">
        <v>0.34</v>
      </c>
      <c r="AT1826" s="168">
        <v>0.4</v>
      </c>
      <c r="AU1826" s="149">
        <v>0.45</v>
      </c>
      <c r="AV1826" s="8">
        <v>503</v>
      </c>
      <c r="AW1826" s="8">
        <v>3359</v>
      </c>
      <c r="AX1826" s="8">
        <v>5548</v>
      </c>
      <c r="AY1826" s="136">
        <v>6242</v>
      </c>
      <c r="AZ1826" s="149">
        <v>7.6499999999999999E-2</v>
      </c>
      <c r="BA1826" s="149">
        <v>0.1598</v>
      </c>
      <c r="BB1826" s="149">
        <v>0.21060000000000001</v>
      </c>
      <c r="BC1826" s="149">
        <v>0.21060000000000001</v>
      </c>
      <c r="BD1826" s="138">
        <v>0.25</v>
      </c>
      <c r="BE1826" s="138"/>
      <c r="BF1826" s="138"/>
      <c r="BG1826" s="8">
        <v>1</v>
      </c>
      <c r="BH1826" s="6">
        <v>7.25</v>
      </c>
      <c r="BI1826" s="6">
        <v>9</v>
      </c>
      <c r="BJ1826" s="8">
        <v>33114</v>
      </c>
      <c r="BK1826" s="8">
        <v>3177</v>
      </c>
      <c r="BL1826" s="8">
        <v>162</v>
      </c>
      <c r="BM1826" s="8">
        <v>29798</v>
      </c>
      <c r="BN1826" s="236">
        <v>277074</v>
      </c>
      <c r="BO1826" s="188">
        <v>20728.083299999998</v>
      </c>
      <c r="BP1826" s="8">
        <v>47750.897599999997</v>
      </c>
      <c r="BQ1826" s="8">
        <v>5789.9444000000003</v>
      </c>
      <c r="BR1826" s="8">
        <v>76254.105200000005</v>
      </c>
      <c r="BS1826" s="8">
        <v>24917.983499999998</v>
      </c>
      <c r="BT1826" s="8">
        <v>2181.5904</v>
      </c>
      <c r="BU1826" s="8">
        <v>32379.240099999999</v>
      </c>
    </row>
    <row r="1827" spans="1:73">
      <c r="A1827" s="4" t="s">
        <v>111</v>
      </c>
      <c r="B1827" s="137">
        <v>41</v>
      </c>
      <c r="C1827" s="137">
        <v>2015</v>
      </c>
      <c r="D1827" s="193">
        <v>4896146</v>
      </c>
      <c r="E1827" s="141">
        <v>2134637</v>
      </c>
      <c r="F1827" s="141">
        <v>135746</v>
      </c>
      <c r="G1827" s="191">
        <v>6</v>
      </c>
      <c r="H1827" s="212">
        <v>28.060569999999998</v>
      </c>
      <c r="I1827" s="212">
        <v>13.86164</v>
      </c>
      <c r="J1827" s="212">
        <v>3.7065549999999998</v>
      </c>
      <c r="K1827" s="145">
        <v>198714</v>
      </c>
      <c r="L1827" s="8">
        <v>25</v>
      </c>
      <c r="M1827" s="197">
        <v>2.2000000000000002</v>
      </c>
      <c r="N1827" s="145">
        <v>187532342</v>
      </c>
      <c r="O1827" s="24">
        <v>167953</v>
      </c>
      <c r="P1827" s="145">
        <v>23572</v>
      </c>
      <c r="Q1827" s="145">
        <v>10451</v>
      </c>
      <c r="R1827" s="145">
        <v>804571.75</v>
      </c>
      <c r="S1827" s="145">
        <v>379991.75</v>
      </c>
      <c r="T1827" s="145">
        <v>220</v>
      </c>
      <c r="U1827" s="145">
        <v>277</v>
      </c>
      <c r="V1827" s="145">
        <v>334</v>
      </c>
      <c r="W1827" s="145">
        <v>194</v>
      </c>
      <c r="X1827" s="145">
        <v>357</v>
      </c>
      <c r="Y1827" s="145">
        <v>511</v>
      </c>
      <c r="Z1827" s="145">
        <v>649</v>
      </c>
      <c r="AA1827" s="136">
        <f>ROUND((T1827+X1827)-MAX(0.3*(T1827-149-469),0),0)</f>
        <v>577</v>
      </c>
      <c r="AB1827" s="136">
        <f>ROUND((U1827+Y1827)-MAX(0.3*(U1827-149-469),0),0)</f>
        <v>788</v>
      </c>
      <c r="AC1827" s="136">
        <f>ROUND((V1827+Z1827)-MAX(0.3*(V1827-160-469),0),0)</f>
        <v>983</v>
      </c>
      <c r="AD1827" s="203">
        <v>5672</v>
      </c>
      <c r="AE1827" s="8">
        <v>733</v>
      </c>
      <c r="AF1827" s="8"/>
      <c r="AG1827" s="8"/>
      <c r="AH1827" s="8"/>
      <c r="AI1827" s="8">
        <v>683</v>
      </c>
      <c r="AJ1827" s="197">
        <v>14.3</v>
      </c>
      <c r="AK1827" s="8">
        <v>0</v>
      </c>
      <c r="AL1827" s="8">
        <v>46</v>
      </c>
      <c r="AM1827" s="8">
        <v>78</v>
      </c>
      <c r="AN1827" s="6">
        <f>AL1827/(AL1827+AM1827)</f>
        <v>0.37096774193548387</v>
      </c>
      <c r="AO1827" s="8">
        <v>18</v>
      </c>
      <c r="AP1827" s="8">
        <v>28</v>
      </c>
      <c r="AQ1827" s="6">
        <f>AO1827/(AO1827+AP1827)</f>
        <v>0.39130434782608697</v>
      </c>
      <c r="AR1827" s="168">
        <v>7.6499999999999999E-2</v>
      </c>
      <c r="AS1827" s="168">
        <v>0.34</v>
      </c>
      <c r="AT1827" s="168">
        <v>0.4</v>
      </c>
      <c r="AU1827" s="149">
        <v>0.45</v>
      </c>
      <c r="AV1827" s="8">
        <v>503</v>
      </c>
      <c r="AW1827" s="8">
        <v>3359</v>
      </c>
      <c r="AX1827" s="8">
        <v>5548</v>
      </c>
      <c r="AY1827" s="136">
        <v>6242</v>
      </c>
      <c r="AZ1827" s="149">
        <v>7.6499999999999999E-2</v>
      </c>
      <c r="BA1827" s="149">
        <v>0.1598</v>
      </c>
      <c r="BB1827" s="149">
        <v>0.21060000000000001</v>
      </c>
      <c r="BC1827" s="149">
        <v>0.21060000000000001</v>
      </c>
      <c r="BD1827" s="138">
        <v>0</v>
      </c>
      <c r="BE1827" s="138"/>
      <c r="BF1827" s="138"/>
      <c r="BG1827" s="8">
        <v>0</v>
      </c>
      <c r="BH1827" s="6">
        <v>7.25</v>
      </c>
      <c r="BI1827" s="6">
        <v>7.25</v>
      </c>
      <c r="BJ1827" s="8">
        <v>118080</v>
      </c>
      <c r="BK1827" s="8">
        <v>8067</v>
      </c>
      <c r="BL1827" s="8">
        <v>1218</v>
      </c>
      <c r="BM1827" s="8">
        <v>108762</v>
      </c>
      <c r="BN1827" s="236">
        <v>1205228</v>
      </c>
      <c r="BO1827" s="188">
        <v>114561.5833</v>
      </c>
      <c r="BP1827" s="8">
        <v>341779.96980000002</v>
      </c>
      <c r="BQ1827" s="8">
        <v>29148.7271</v>
      </c>
      <c r="BR1827" s="8">
        <v>483026.12969999999</v>
      </c>
      <c r="BS1827" s="8">
        <v>215513.68309999999</v>
      </c>
      <c r="BT1827" s="8">
        <v>13289.5175</v>
      </c>
      <c r="BU1827" s="8">
        <v>266238.40350000001</v>
      </c>
    </row>
    <row r="1828" spans="1:73">
      <c r="A1828" s="4" t="s">
        <v>112</v>
      </c>
      <c r="B1828" s="137">
        <v>42</v>
      </c>
      <c r="C1828" s="137">
        <v>2015</v>
      </c>
      <c r="D1828" s="193">
        <v>858469</v>
      </c>
      <c r="E1828" s="141">
        <v>437135</v>
      </c>
      <c r="F1828" s="141">
        <v>13855</v>
      </c>
      <c r="G1828" s="191">
        <v>3.1</v>
      </c>
      <c r="H1828" s="212">
        <v>20.104430000000001</v>
      </c>
      <c r="I1828" s="212">
        <v>11.9108</v>
      </c>
      <c r="J1828" s="212">
        <v>4.3432399999999998</v>
      </c>
      <c r="K1828" s="145">
        <v>46674</v>
      </c>
      <c r="L1828" s="8">
        <v>9</v>
      </c>
      <c r="M1828" s="197">
        <v>4.3</v>
      </c>
      <c r="N1828" s="145">
        <v>41104237</v>
      </c>
      <c r="O1828" s="24">
        <v>9928</v>
      </c>
      <c r="P1828" s="145">
        <v>5935</v>
      </c>
      <c r="Q1828" s="145">
        <v>3014</v>
      </c>
      <c r="R1828" s="145">
        <v>98552.833299999998</v>
      </c>
      <c r="S1828" s="145">
        <v>43176.166700000002</v>
      </c>
      <c r="T1828" s="145">
        <v>536</v>
      </c>
      <c r="U1828" s="145">
        <v>599</v>
      </c>
      <c r="V1828" s="145">
        <v>662</v>
      </c>
      <c r="W1828" s="145">
        <v>194</v>
      </c>
      <c r="X1828" s="145">
        <v>357</v>
      </c>
      <c r="Y1828" s="145">
        <v>511</v>
      </c>
      <c r="Z1828" s="145">
        <v>649</v>
      </c>
      <c r="AA1828" s="136">
        <f>ROUND((T1828+X1828)-MAX(0.3*(T1828-149-469),0),0)</f>
        <v>893</v>
      </c>
      <c r="AB1828" s="136">
        <f>ROUND((U1828+Y1828)-MAX(0.3*(U1828-149-469),0),0)</f>
        <v>1110</v>
      </c>
      <c r="AC1828" s="136">
        <f>ROUND((V1828+Z1828)-MAX(0.3*(V1828-160-469),0),0)</f>
        <v>1301</v>
      </c>
      <c r="AD1828" s="203">
        <v>2370</v>
      </c>
      <c r="AE1828" s="8">
        <v>733</v>
      </c>
      <c r="AF1828" s="8"/>
      <c r="AG1828" s="8"/>
      <c r="AH1828" s="8"/>
      <c r="AI1828" s="8">
        <v>118</v>
      </c>
      <c r="AJ1828" s="197">
        <v>13.9</v>
      </c>
      <c r="AK1828" s="8">
        <v>0</v>
      </c>
      <c r="AL1828" s="8">
        <v>12</v>
      </c>
      <c r="AM1828" s="8">
        <v>58</v>
      </c>
      <c r="AN1828" s="6">
        <f>AL1828/(AL1828+AM1828)</f>
        <v>0.17142857142857143</v>
      </c>
      <c r="AO1828" s="8">
        <v>8</v>
      </c>
      <c r="AP1828" s="8">
        <v>27</v>
      </c>
      <c r="AQ1828" s="6">
        <f>AO1828/(AO1828+AP1828)</f>
        <v>0.22857142857142856</v>
      </c>
      <c r="AR1828" s="168">
        <v>7.6499999999999999E-2</v>
      </c>
      <c r="AS1828" s="168">
        <v>0.34</v>
      </c>
      <c r="AT1828" s="168">
        <v>0.4</v>
      </c>
      <c r="AU1828" s="149">
        <v>0.45</v>
      </c>
      <c r="AV1828" s="8">
        <v>503</v>
      </c>
      <c r="AW1828" s="8">
        <v>3359</v>
      </c>
      <c r="AX1828" s="8">
        <v>5548</v>
      </c>
      <c r="AY1828" s="136">
        <v>6242</v>
      </c>
      <c r="AZ1828" s="149">
        <v>7.6499999999999999E-2</v>
      </c>
      <c r="BA1828" s="149">
        <v>0.1598</v>
      </c>
      <c r="BB1828" s="149">
        <v>0.21060000000000001</v>
      </c>
      <c r="BC1828" s="149">
        <v>0.21060000000000001</v>
      </c>
      <c r="BD1828" s="138">
        <v>0</v>
      </c>
      <c r="BE1828" s="138"/>
      <c r="BF1828" s="138"/>
      <c r="BG1828" s="8">
        <v>0</v>
      </c>
      <c r="BH1828" s="6">
        <v>7.25</v>
      </c>
      <c r="BI1828" s="6">
        <v>8.5</v>
      </c>
      <c r="BJ1828" s="8">
        <v>14834</v>
      </c>
      <c r="BK1828" s="8">
        <v>1442</v>
      </c>
      <c r="BL1828" s="8">
        <v>121</v>
      </c>
      <c r="BM1828" s="8">
        <v>13257</v>
      </c>
      <c r="BN1828" s="236">
        <v>109828</v>
      </c>
      <c r="BO1828" s="188">
        <v>19474.000100000005</v>
      </c>
      <c r="BP1828" s="8">
        <v>44432.498200000002</v>
      </c>
      <c r="BQ1828" s="8">
        <v>8442.6191999999992</v>
      </c>
      <c r="BR1828" s="8">
        <v>107331.7751</v>
      </c>
      <c r="BS1828" s="8">
        <v>21686.6152</v>
      </c>
      <c r="BT1828" s="8">
        <v>2057.5650000000001</v>
      </c>
      <c r="BU1828" s="8">
        <v>28962.363700000002</v>
      </c>
    </row>
    <row r="1829" spans="1:73">
      <c r="A1829" s="4" t="s">
        <v>113</v>
      </c>
      <c r="B1829" s="137">
        <v>43</v>
      </c>
      <c r="C1829" s="137">
        <v>2015</v>
      </c>
      <c r="D1829" s="193">
        <v>6600299</v>
      </c>
      <c r="E1829" s="141">
        <v>2899167</v>
      </c>
      <c r="F1829" s="141">
        <v>171780</v>
      </c>
      <c r="G1829" s="191">
        <v>5.6</v>
      </c>
      <c r="H1829" s="212">
        <v>23.177949999999999</v>
      </c>
      <c r="I1829" s="212">
        <v>14.635949999999999</v>
      </c>
      <c r="J1829" s="212">
        <v>6.9930750000000002</v>
      </c>
      <c r="K1829" s="145">
        <v>314191</v>
      </c>
      <c r="L1829" s="8">
        <v>44</v>
      </c>
      <c r="M1829" s="197">
        <v>2.9</v>
      </c>
      <c r="N1829" s="145">
        <v>277832327</v>
      </c>
      <c r="O1829" s="24">
        <v>104533</v>
      </c>
      <c r="P1829" s="145">
        <v>88505</v>
      </c>
      <c r="Q1829" s="145">
        <v>38228</v>
      </c>
      <c r="R1829" s="145">
        <v>1229390.6666999999</v>
      </c>
      <c r="S1829" s="145">
        <v>611805.16669999994</v>
      </c>
      <c r="T1829" s="145">
        <v>142</v>
      </c>
      <c r="U1829" s="145">
        <v>185</v>
      </c>
      <c r="V1829" s="145">
        <v>226</v>
      </c>
      <c r="W1829" s="145">
        <v>194</v>
      </c>
      <c r="X1829" s="145">
        <v>357</v>
      </c>
      <c r="Y1829" s="145">
        <v>511</v>
      </c>
      <c r="Z1829" s="145">
        <v>649</v>
      </c>
      <c r="AA1829" s="136">
        <f>ROUND((T1829+X1829)-MAX(0.3*(T1829-149-469),0),0)</f>
        <v>499</v>
      </c>
      <c r="AB1829" s="136">
        <f>ROUND((U1829+Y1829)-MAX(0.3*(U1829-149-469),0),0)</f>
        <v>696</v>
      </c>
      <c r="AC1829" s="136">
        <f>ROUND((V1829+Z1829)-MAX(0.3*(V1829-160-469),0),0)</f>
        <v>875</v>
      </c>
      <c r="AD1829" s="203">
        <v>17208</v>
      </c>
      <c r="AE1829" s="8">
        <v>733</v>
      </c>
      <c r="AF1829" s="8"/>
      <c r="AG1829" s="8"/>
      <c r="AH1829" s="8"/>
      <c r="AI1829" s="8">
        <v>973</v>
      </c>
      <c r="AJ1829" s="197">
        <v>14.7</v>
      </c>
      <c r="AK1829" s="8">
        <v>0</v>
      </c>
      <c r="AL1829" s="8">
        <v>26</v>
      </c>
      <c r="AM1829" s="8">
        <v>73</v>
      </c>
      <c r="AN1829" s="6">
        <f>AL1829/(AL1829+AM1829)</f>
        <v>0.26262626262626265</v>
      </c>
      <c r="AO1829" s="8">
        <v>6</v>
      </c>
      <c r="AP1829" s="8">
        <v>27</v>
      </c>
      <c r="AQ1829" s="6">
        <f>AO1829/(AO1829+AP1829)</f>
        <v>0.18181818181818182</v>
      </c>
      <c r="AR1829" s="168">
        <v>7.6499999999999999E-2</v>
      </c>
      <c r="AS1829" s="168">
        <v>0.34</v>
      </c>
      <c r="AT1829" s="168">
        <v>0.4</v>
      </c>
      <c r="AU1829" s="149">
        <v>0.45</v>
      </c>
      <c r="AV1829" s="8">
        <v>503</v>
      </c>
      <c r="AW1829" s="8">
        <v>3359</v>
      </c>
      <c r="AX1829" s="8">
        <v>5548</v>
      </c>
      <c r="AY1829" s="136">
        <v>6242</v>
      </c>
      <c r="AZ1829" s="149">
        <v>7.6499999999999999E-2</v>
      </c>
      <c r="BA1829" s="149">
        <v>0.1598</v>
      </c>
      <c r="BB1829" s="149">
        <v>0.21060000000000001</v>
      </c>
      <c r="BC1829" s="149">
        <v>0.21060000000000001</v>
      </c>
      <c r="BD1829" s="138">
        <v>0</v>
      </c>
      <c r="BE1829" s="138"/>
      <c r="BF1829" s="138"/>
      <c r="BG1829" s="8">
        <v>0</v>
      </c>
      <c r="BH1829" s="6">
        <v>7.25</v>
      </c>
      <c r="BI1829" s="6">
        <v>7.25</v>
      </c>
      <c r="BJ1829" s="8">
        <v>181992</v>
      </c>
      <c r="BK1829" s="8">
        <v>11457</v>
      </c>
      <c r="BL1829" s="8">
        <v>1448</v>
      </c>
      <c r="BM1829" s="8">
        <v>169004</v>
      </c>
      <c r="BN1829" s="236">
        <v>1567914</v>
      </c>
      <c r="BO1829" s="188">
        <v>150115.75</v>
      </c>
      <c r="BP1829" s="8">
        <v>506894.42330000002</v>
      </c>
      <c r="BQ1829" s="8">
        <v>28996.1168</v>
      </c>
      <c r="BR1829" s="8">
        <v>676702.86470000003</v>
      </c>
      <c r="BS1829" s="8">
        <v>318590.94880000001</v>
      </c>
      <c r="BT1829" s="8">
        <v>12683.5357</v>
      </c>
      <c r="BU1829" s="8">
        <v>376865.75569999998</v>
      </c>
    </row>
    <row r="1830" spans="1:73">
      <c r="A1830" s="4" t="s">
        <v>114</v>
      </c>
      <c r="B1830" s="137">
        <v>44</v>
      </c>
      <c r="C1830" s="137">
        <v>2015</v>
      </c>
      <c r="D1830" s="193">
        <v>27469114</v>
      </c>
      <c r="E1830" s="141">
        <v>12463031</v>
      </c>
      <c r="F1830" s="141">
        <v>581058</v>
      </c>
      <c r="G1830" s="191">
        <v>4.5</v>
      </c>
      <c r="H1830" s="212">
        <v>25.661650000000002</v>
      </c>
      <c r="I1830" s="212">
        <v>14.33469</v>
      </c>
      <c r="J1830" s="212">
        <v>5.7003409999999999</v>
      </c>
      <c r="K1830" s="145">
        <v>1586468</v>
      </c>
      <c r="L1830" s="8">
        <v>450</v>
      </c>
      <c r="M1830" s="197">
        <v>6</v>
      </c>
      <c r="N1830" s="145">
        <v>1289603627</v>
      </c>
      <c r="O1830" s="24">
        <v>744617</v>
      </c>
      <c r="P1830" s="145">
        <v>70524</v>
      </c>
      <c r="Q1830" s="145">
        <v>32406</v>
      </c>
      <c r="R1830" s="145">
        <v>3724688.1666999999</v>
      </c>
      <c r="S1830" s="145">
        <v>1558597.0833000001</v>
      </c>
      <c r="T1830" s="145">
        <v>243</v>
      </c>
      <c r="U1830" s="145">
        <v>281</v>
      </c>
      <c r="V1830" s="145">
        <v>338</v>
      </c>
      <c r="W1830" s="145">
        <v>194</v>
      </c>
      <c r="X1830" s="145">
        <v>357</v>
      </c>
      <c r="Y1830" s="145">
        <v>511</v>
      </c>
      <c r="Z1830" s="145">
        <v>649</v>
      </c>
      <c r="AA1830" s="136">
        <f>ROUND((T1830+X1830)-MAX(0.3*(T1830-149-469),0),0)</f>
        <v>600</v>
      </c>
      <c r="AB1830" s="136">
        <f>ROUND((U1830+Y1830)-MAX(0.3*(U1830-149-469),0),0)</f>
        <v>792</v>
      </c>
      <c r="AC1830" s="136">
        <f>ROUND((V1830+Z1830)-MAX(0.3*(V1830-160-469),0),0)</f>
        <v>987</v>
      </c>
      <c r="AD1830" s="203">
        <v>24351</v>
      </c>
      <c r="AE1830" s="8">
        <v>733</v>
      </c>
      <c r="AF1830" s="8"/>
      <c r="AG1830" s="8"/>
      <c r="AH1830" s="8"/>
      <c r="AI1830" s="8">
        <v>4036</v>
      </c>
      <c r="AJ1830" s="197">
        <v>14.7</v>
      </c>
      <c r="AK1830" s="8">
        <v>0</v>
      </c>
      <c r="AL1830" s="8">
        <v>52</v>
      </c>
      <c r="AM1830" s="8">
        <v>98</v>
      </c>
      <c r="AN1830" s="6">
        <f>AL1830/(AL1830+AM1830)</f>
        <v>0.34666666666666668</v>
      </c>
      <c r="AO1830" s="8">
        <v>11</v>
      </c>
      <c r="AP1830" s="8">
        <v>20</v>
      </c>
      <c r="AQ1830" s="6">
        <f>AO1830/(AO1830+AP1830)</f>
        <v>0.35483870967741937</v>
      </c>
      <c r="AR1830" s="168">
        <v>7.6499999999999999E-2</v>
      </c>
      <c r="AS1830" s="168">
        <v>0.34</v>
      </c>
      <c r="AT1830" s="168">
        <v>0.4</v>
      </c>
      <c r="AU1830" s="149">
        <v>0.45</v>
      </c>
      <c r="AV1830" s="8">
        <v>503</v>
      </c>
      <c r="AW1830" s="8">
        <v>3359</v>
      </c>
      <c r="AX1830" s="8">
        <v>5548</v>
      </c>
      <c r="AY1830" s="136">
        <v>6242</v>
      </c>
      <c r="AZ1830" s="149">
        <v>7.6499999999999999E-2</v>
      </c>
      <c r="BA1830" s="149">
        <v>0.1598</v>
      </c>
      <c r="BB1830" s="149">
        <v>0.21060000000000001</v>
      </c>
      <c r="BC1830" s="149">
        <v>0.21060000000000001</v>
      </c>
      <c r="BD1830" s="138">
        <v>0</v>
      </c>
      <c r="BE1830" s="138"/>
      <c r="BF1830" s="138"/>
      <c r="BG1830" s="8">
        <v>0</v>
      </c>
      <c r="BH1830" s="6">
        <v>7.25</v>
      </c>
      <c r="BI1830" s="6">
        <v>7.25</v>
      </c>
      <c r="BJ1830" s="8">
        <v>666218</v>
      </c>
      <c r="BK1830" s="8">
        <v>104851</v>
      </c>
      <c r="BL1830" s="8">
        <v>6769</v>
      </c>
      <c r="BM1830" s="8">
        <v>554392</v>
      </c>
      <c r="BN1830" s="236">
        <v>4297120</v>
      </c>
      <c r="BO1830" s="188">
        <v>886409.16669999994</v>
      </c>
      <c r="BP1830" s="8">
        <v>2355896.8428000002</v>
      </c>
      <c r="BQ1830" s="8">
        <v>232111.45559999999</v>
      </c>
      <c r="BR1830" s="8">
        <v>3379274.4816000001</v>
      </c>
      <c r="BS1830" s="8">
        <v>1506771.5334000001</v>
      </c>
      <c r="BT1830" s="8">
        <v>110360.1082</v>
      </c>
      <c r="BU1830" s="8">
        <v>1902635.9823</v>
      </c>
    </row>
    <row r="1831" spans="1:73">
      <c r="A1831" s="4" t="s">
        <v>115</v>
      </c>
      <c r="B1831" s="137">
        <v>45</v>
      </c>
      <c r="C1831" s="137">
        <v>2015</v>
      </c>
      <c r="D1831" s="193">
        <v>2995919</v>
      </c>
      <c r="E1831" s="141">
        <v>1412521</v>
      </c>
      <c r="F1831" s="141">
        <v>53249</v>
      </c>
      <c r="G1831" s="191">
        <v>3.6</v>
      </c>
      <c r="H1831" s="212">
        <v>21.90887</v>
      </c>
      <c r="I1831" s="212">
        <v>12.55974</v>
      </c>
      <c r="J1831" s="212">
        <v>3.4853499999999999</v>
      </c>
      <c r="K1831" s="145">
        <v>147108</v>
      </c>
      <c r="L1831" s="8">
        <v>42</v>
      </c>
      <c r="M1831" s="197">
        <v>4.4000000000000004</v>
      </c>
      <c r="N1831" s="145">
        <v>117763901</v>
      </c>
      <c r="O1831" s="24">
        <v>214372</v>
      </c>
      <c r="P1831" s="145">
        <v>9518</v>
      </c>
      <c r="Q1831" s="145">
        <v>3869</v>
      </c>
      <c r="R1831" s="145">
        <v>225602.75</v>
      </c>
      <c r="S1831" s="145">
        <v>88160.416700000002</v>
      </c>
      <c r="T1831" s="145">
        <v>399</v>
      </c>
      <c r="U1831" s="145">
        <v>498</v>
      </c>
      <c r="V1831" s="145">
        <v>583</v>
      </c>
      <c r="W1831" s="145">
        <v>194</v>
      </c>
      <c r="X1831" s="145">
        <v>357</v>
      </c>
      <c r="Y1831" s="145">
        <v>511</v>
      </c>
      <c r="Z1831" s="145">
        <v>649</v>
      </c>
      <c r="AA1831" s="136">
        <f>ROUND((T1831+X1831)-MAX(0.3*(T1831-149-469),0),0)</f>
        <v>756</v>
      </c>
      <c r="AB1831" s="136">
        <f>ROUND((U1831+Y1831)-MAX(0.3*(U1831-149-469),0),0)</f>
        <v>1009</v>
      </c>
      <c r="AC1831" s="136">
        <f>ROUND((V1831+Z1831)-MAX(0.3*(V1831-160-469),0),0)</f>
        <v>1232</v>
      </c>
      <c r="AD1831" s="203">
        <v>1993</v>
      </c>
      <c r="AE1831" s="8">
        <v>733</v>
      </c>
      <c r="AF1831" s="8"/>
      <c r="AG1831" s="8"/>
      <c r="AH1831" s="8"/>
      <c r="AI1831" s="8">
        <v>279</v>
      </c>
      <c r="AJ1831" s="197">
        <v>9.3000000000000007</v>
      </c>
      <c r="AK1831" s="8">
        <v>0</v>
      </c>
      <c r="AL1831" s="8">
        <v>12</v>
      </c>
      <c r="AM1831" s="8">
        <v>63</v>
      </c>
      <c r="AN1831" s="6">
        <f>AL1831/(AL1831+AM1831)</f>
        <v>0.16</v>
      </c>
      <c r="AO1831" s="8">
        <v>5</v>
      </c>
      <c r="AP1831" s="8">
        <v>24</v>
      </c>
      <c r="AQ1831" s="6">
        <f>AO1831/(AO1831+AP1831)</f>
        <v>0.17241379310344829</v>
      </c>
      <c r="AR1831" s="168">
        <v>7.6499999999999999E-2</v>
      </c>
      <c r="AS1831" s="168">
        <v>0.34</v>
      </c>
      <c r="AT1831" s="168">
        <v>0.4</v>
      </c>
      <c r="AU1831" s="149">
        <v>0.45</v>
      </c>
      <c r="AV1831" s="8">
        <v>503</v>
      </c>
      <c r="AW1831" s="8">
        <v>3359</v>
      </c>
      <c r="AX1831" s="8">
        <v>5548</v>
      </c>
      <c r="AY1831" s="136">
        <v>6242</v>
      </c>
      <c r="AZ1831" s="149">
        <v>7.6499999999999999E-2</v>
      </c>
      <c r="BA1831" s="149">
        <v>0.1598</v>
      </c>
      <c r="BB1831" s="149">
        <v>0.21060000000000001</v>
      </c>
      <c r="BC1831" s="149">
        <v>0.21060000000000001</v>
      </c>
      <c r="BD1831" s="138">
        <v>0</v>
      </c>
      <c r="BE1831" s="138"/>
      <c r="BF1831" s="138"/>
      <c r="BG1831" s="8">
        <v>0</v>
      </c>
      <c r="BH1831" s="6">
        <v>7.25</v>
      </c>
      <c r="BI1831" s="6">
        <v>7.25</v>
      </c>
      <c r="BJ1831" s="8">
        <v>31365</v>
      </c>
      <c r="BK1831" s="8">
        <v>2741</v>
      </c>
      <c r="BL1831" s="8">
        <v>221</v>
      </c>
      <c r="BM1831" s="8">
        <v>28363</v>
      </c>
      <c r="BN1831" s="236">
        <v>327676</v>
      </c>
      <c r="BO1831" s="188">
        <v>58994.916700000002</v>
      </c>
      <c r="BP1831" s="8">
        <v>141037.85159999999</v>
      </c>
      <c r="BQ1831" s="8">
        <v>35210.8701</v>
      </c>
      <c r="BR1831" s="8">
        <v>334253.02649999998</v>
      </c>
      <c r="BS1831" s="8">
        <v>54385.244899999998</v>
      </c>
      <c r="BT1831" s="8">
        <v>7650.1386000000002</v>
      </c>
      <c r="BU1831" s="8">
        <v>76546.206399999995</v>
      </c>
    </row>
    <row r="1832" spans="1:73">
      <c r="A1832" s="4" t="s">
        <v>116</v>
      </c>
      <c r="B1832" s="137">
        <v>46</v>
      </c>
      <c r="C1832" s="137">
        <v>2015</v>
      </c>
      <c r="D1832" s="193">
        <v>626042</v>
      </c>
      <c r="E1832" s="141">
        <v>333122</v>
      </c>
      <c r="F1832" s="141">
        <v>12359</v>
      </c>
      <c r="G1832" s="191">
        <v>3.6</v>
      </c>
      <c r="H1832" s="212">
        <v>16.996259999999999</v>
      </c>
      <c r="I1832" s="212">
        <v>9.8340139999999998</v>
      </c>
      <c r="J1832" s="212">
        <v>4.1099030000000001</v>
      </c>
      <c r="K1832" s="145">
        <v>30401</v>
      </c>
      <c r="L1832" s="8">
        <v>0</v>
      </c>
      <c r="M1832" s="197">
        <v>0.3</v>
      </c>
      <c r="N1832" s="145">
        <v>30417564</v>
      </c>
      <c r="O1832" s="24">
        <v>8834</v>
      </c>
      <c r="P1832" s="145">
        <v>7688</v>
      </c>
      <c r="Q1832" s="145">
        <v>3346</v>
      </c>
      <c r="R1832" s="145">
        <v>84993.666700000002</v>
      </c>
      <c r="S1832" s="145">
        <v>44950.333299999998</v>
      </c>
      <c r="T1832" s="145">
        <v>536</v>
      </c>
      <c r="U1832" s="145">
        <v>640</v>
      </c>
      <c r="V1832" s="145">
        <v>726</v>
      </c>
      <c r="W1832" s="145">
        <v>194</v>
      </c>
      <c r="X1832" s="145">
        <v>357</v>
      </c>
      <c r="Y1832" s="145">
        <v>511</v>
      </c>
      <c r="Z1832" s="145">
        <v>649</v>
      </c>
      <c r="AA1832" s="136">
        <f>ROUND((T1832+X1832)-MAX(0.3*(T1832-149-469),0),0)</f>
        <v>893</v>
      </c>
      <c r="AB1832" s="136">
        <f>ROUND((U1832+Y1832)-MAX(0.3*(U1832-149-469),0),0)</f>
        <v>1144</v>
      </c>
      <c r="AC1832" s="136">
        <f>ROUND((V1832+Z1832)-MAX(0.3*(V1832-160-469),0),0)</f>
        <v>1346</v>
      </c>
      <c r="AD1832" s="203">
        <v>1438</v>
      </c>
      <c r="AE1832" s="8">
        <v>733</v>
      </c>
      <c r="AF1832" s="8"/>
      <c r="AG1832" s="8"/>
      <c r="AH1832" s="8"/>
      <c r="AI1832" s="8">
        <v>65</v>
      </c>
      <c r="AJ1832" s="197">
        <v>10.7</v>
      </c>
      <c r="AK1832" s="8">
        <v>1</v>
      </c>
      <c r="AL1832" s="8">
        <v>85</v>
      </c>
      <c r="AM1832" s="8">
        <v>53</v>
      </c>
      <c r="AN1832" s="6">
        <f>AL1832/(AL1832+AM1832)</f>
        <v>0.61594202898550721</v>
      </c>
      <c r="AO1832" s="8">
        <v>19</v>
      </c>
      <c r="AP1832" s="8">
        <v>9</v>
      </c>
      <c r="AQ1832" s="6">
        <f>AO1832/(AO1832+AP1832)</f>
        <v>0.6785714285714286</v>
      </c>
      <c r="AR1832" s="168">
        <v>7.6499999999999999E-2</v>
      </c>
      <c r="AS1832" s="168">
        <v>0.34</v>
      </c>
      <c r="AT1832" s="168">
        <v>0.4</v>
      </c>
      <c r="AU1832" s="149">
        <v>0.45</v>
      </c>
      <c r="AV1832" s="8">
        <v>503</v>
      </c>
      <c r="AW1832" s="8">
        <v>3359</v>
      </c>
      <c r="AX1832" s="8">
        <v>5548</v>
      </c>
      <c r="AY1832" s="136">
        <v>6242</v>
      </c>
      <c r="AZ1832" s="149">
        <v>7.6499999999999999E-2</v>
      </c>
      <c r="BA1832" s="149">
        <v>0.1598</v>
      </c>
      <c r="BB1832" s="149">
        <v>0.21060000000000001</v>
      </c>
      <c r="BC1832" s="149">
        <v>0.21060000000000001</v>
      </c>
      <c r="BD1832" s="138">
        <v>0.32</v>
      </c>
      <c r="BE1832" s="138"/>
      <c r="BF1832" s="138"/>
      <c r="BG1832" s="8">
        <v>1</v>
      </c>
      <c r="BH1832" s="6">
        <v>7.25</v>
      </c>
      <c r="BI1832" s="6">
        <v>9.15</v>
      </c>
      <c r="BJ1832" s="8">
        <v>15664</v>
      </c>
      <c r="BK1832" s="8">
        <v>967</v>
      </c>
      <c r="BL1832" s="8">
        <v>71</v>
      </c>
      <c r="BM1832" s="8">
        <v>14675</v>
      </c>
      <c r="BN1832" s="236">
        <v>200447</v>
      </c>
      <c r="BO1832" s="188">
        <v>13733.3333</v>
      </c>
      <c r="BP1832" s="8">
        <v>24224.758699999998</v>
      </c>
      <c r="BQ1832" s="8">
        <v>4205.7170999999998</v>
      </c>
      <c r="BR1832" s="8">
        <v>49158.935599999997</v>
      </c>
      <c r="BS1832" s="8">
        <v>15160.9738</v>
      </c>
      <c r="BT1832" s="8">
        <v>2233.0454</v>
      </c>
      <c r="BU1832" s="8">
        <v>22703.9434</v>
      </c>
    </row>
    <row r="1833" spans="1:73">
      <c r="A1833" s="4" t="s">
        <v>117</v>
      </c>
      <c r="B1833" s="137">
        <v>47</v>
      </c>
      <c r="C1833" s="137">
        <v>2015</v>
      </c>
      <c r="D1833" s="193">
        <v>8382993</v>
      </c>
      <c r="E1833" s="141">
        <v>4024208</v>
      </c>
      <c r="F1833" s="141">
        <v>187843</v>
      </c>
      <c r="G1833" s="191">
        <v>4.5</v>
      </c>
      <c r="H1833" s="212">
        <v>17.576910000000002</v>
      </c>
      <c r="I1833" s="212">
        <v>10.30686</v>
      </c>
      <c r="J1833" s="212">
        <v>2.9116810000000002</v>
      </c>
      <c r="K1833" s="145">
        <v>479809</v>
      </c>
      <c r="L1833" s="8">
        <v>55</v>
      </c>
      <c r="M1833" s="197">
        <v>2.9</v>
      </c>
      <c r="N1833" s="145">
        <v>436349531</v>
      </c>
      <c r="O1833" s="24">
        <v>157221</v>
      </c>
      <c r="P1833" s="145">
        <v>55257</v>
      </c>
      <c r="Q1833" s="145">
        <v>25336</v>
      </c>
      <c r="R1833" s="145">
        <v>860374.75</v>
      </c>
      <c r="S1833" s="145">
        <v>404347.5833</v>
      </c>
      <c r="T1833" s="145">
        <v>323</v>
      </c>
      <c r="U1833" s="145">
        <v>389</v>
      </c>
      <c r="V1833" s="145">
        <v>451</v>
      </c>
      <c r="W1833" s="145">
        <v>194</v>
      </c>
      <c r="X1833" s="145">
        <v>357</v>
      </c>
      <c r="Y1833" s="145">
        <v>511</v>
      </c>
      <c r="Z1833" s="145">
        <v>649</v>
      </c>
      <c r="AA1833" s="136">
        <f>ROUND((T1833+X1833)-MAX(0.3*(T1833-149-469),0),0)</f>
        <v>680</v>
      </c>
      <c r="AB1833" s="136">
        <f>ROUND((U1833+Y1833)-MAX(0.3*(U1833-149-469),0),0)</f>
        <v>900</v>
      </c>
      <c r="AC1833" s="136">
        <f>ROUND((V1833+Z1833)-MAX(0.3*(V1833-160-469),0),0)</f>
        <v>1100</v>
      </c>
      <c r="AD1833" s="203">
        <v>10613</v>
      </c>
      <c r="AE1833" s="8">
        <v>733</v>
      </c>
      <c r="AF1833" s="8"/>
      <c r="AG1833" s="8"/>
      <c r="AH1833" s="8"/>
      <c r="AI1833" s="8">
        <v>894</v>
      </c>
      <c r="AJ1833" s="197">
        <v>10.9</v>
      </c>
      <c r="AK1833" s="8">
        <v>1</v>
      </c>
      <c r="AL1833" s="8">
        <v>32</v>
      </c>
      <c r="AM1833" s="8">
        <v>68</v>
      </c>
      <c r="AN1833" s="6">
        <f>AL1833/(AL1833+AM1833)</f>
        <v>0.32</v>
      </c>
      <c r="AO1833" s="8">
        <v>19</v>
      </c>
      <c r="AP1833" s="8">
        <v>21</v>
      </c>
      <c r="AQ1833" s="6">
        <f>AO1833/(AO1833+AP1833)</f>
        <v>0.47499999999999998</v>
      </c>
      <c r="AR1833" s="168">
        <v>7.6499999999999999E-2</v>
      </c>
      <c r="AS1833" s="168">
        <v>0.34</v>
      </c>
      <c r="AT1833" s="168">
        <v>0.4</v>
      </c>
      <c r="AU1833" s="149">
        <v>0.45</v>
      </c>
      <c r="AV1833" s="8">
        <v>503</v>
      </c>
      <c r="AW1833" s="8">
        <v>3359</v>
      </c>
      <c r="AX1833" s="8">
        <v>5548</v>
      </c>
      <c r="AY1833" s="136">
        <v>6242</v>
      </c>
      <c r="AZ1833" s="149">
        <v>7.6499999999999999E-2</v>
      </c>
      <c r="BA1833" s="149">
        <v>0.1598</v>
      </c>
      <c r="BB1833" s="149">
        <v>0.21060000000000001</v>
      </c>
      <c r="BC1833" s="149">
        <v>0.21060000000000001</v>
      </c>
      <c r="BD1833" s="138">
        <v>0.2</v>
      </c>
      <c r="BE1833" s="138"/>
      <c r="BF1833" s="138"/>
      <c r="BG1833" s="8">
        <v>0</v>
      </c>
      <c r="BH1833" s="6">
        <v>7.25</v>
      </c>
      <c r="BI1833" s="6">
        <v>7.25</v>
      </c>
      <c r="BJ1833" s="8">
        <v>156517</v>
      </c>
      <c r="BK1833" s="8">
        <v>18195</v>
      </c>
      <c r="BL1833" s="8">
        <v>1111</v>
      </c>
      <c r="BM1833" s="8">
        <v>137140</v>
      </c>
      <c r="BN1833" s="236">
        <v>965314</v>
      </c>
      <c r="BO1833" s="188">
        <v>139631.6667</v>
      </c>
      <c r="BP1833" s="8">
        <v>376301.35350000003</v>
      </c>
      <c r="BQ1833" s="8">
        <v>64699.491600000001</v>
      </c>
      <c r="BR1833" s="8">
        <v>702669.90289999999</v>
      </c>
      <c r="BS1833" s="8">
        <v>207566.90820000001</v>
      </c>
      <c r="BT1833" s="8">
        <v>25251.317599999998</v>
      </c>
      <c r="BU1833" s="8">
        <v>284825.48239999998</v>
      </c>
    </row>
    <row r="1834" spans="1:73">
      <c r="A1834" s="4" t="s">
        <v>118</v>
      </c>
      <c r="B1834" s="137">
        <v>48</v>
      </c>
      <c r="C1834" s="137">
        <v>2015</v>
      </c>
      <c r="D1834" s="193">
        <v>7170351</v>
      </c>
      <c r="E1834" s="141">
        <v>3345835</v>
      </c>
      <c r="F1834" s="141">
        <v>199837</v>
      </c>
      <c r="G1834" s="191">
        <v>5.6</v>
      </c>
      <c r="H1834" s="212">
        <v>24.803609999999999</v>
      </c>
      <c r="I1834" s="212">
        <v>12.22598</v>
      </c>
      <c r="J1834" s="212">
        <v>3.5512060000000001</v>
      </c>
      <c r="K1834" s="145">
        <v>443665</v>
      </c>
      <c r="L1834" s="8">
        <v>21</v>
      </c>
      <c r="M1834" s="197">
        <v>1.2</v>
      </c>
      <c r="N1834" s="145">
        <v>372125338</v>
      </c>
      <c r="O1834" s="24">
        <v>1988923</v>
      </c>
      <c r="P1834" s="145">
        <v>75739</v>
      </c>
      <c r="Q1834" s="145">
        <v>33734</v>
      </c>
      <c r="R1834" s="145">
        <v>1070932.6666999999</v>
      </c>
      <c r="S1834" s="145">
        <v>572261.08330000006</v>
      </c>
      <c r="T1834" s="145">
        <v>420</v>
      </c>
      <c r="U1834" s="145">
        <v>521</v>
      </c>
      <c r="V1834" s="145">
        <v>613</v>
      </c>
      <c r="W1834" s="145">
        <v>194</v>
      </c>
      <c r="X1834" s="145">
        <v>357</v>
      </c>
      <c r="Y1834" s="145">
        <v>511</v>
      </c>
      <c r="Z1834" s="145">
        <v>649</v>
      </c>
      <c r="AA1834" s="136">
        <f>ROUND((T1834+X1834)-MAX(0.3*(T1834-149-469),0),0)</f>
        <v>777</v>
      </c>
      <c r="AB1834" s="136">
        <f>ROUND((U1834+Y1834)-MAX(0.3*(U1834-149-469),0),0)</f>
        <v>1032</v>
      </c>
      <c r="AC1834" s="136">
        <f>ROUND((V1834+Z1834)-MAX(0.3*(V1834-160-469),0),0)</f>
        <v>1262</v>
      </c>
      <c r="AD1834" s="203">
        <v>14685</v>
      </c>
      <c r="AE1834" s="8">
        <v>733</v>
      </c>
      <c r="AF1834" s="8"/>
      <c r="AG1834" s="8"/>
      <c r="AH1834" s="8"/>
      <c r="AI1834" s="8">
        <v>819</v>
      </c>
      <c r="AJ1834" s="197">
        <v>11.4</v>
      </c>
      <c r="AK1834" s="8">
        <v>1</v>
      </c>
      <c r="AL1834" s="8">
        <v>51</v>
      </c>
      <c r="AM1834" s="8">
        <v>47</v>
      </c>
      <c r="AN1834" s="6">
        <f>AL1834/(AL1834+AM1834)</f>
        <v>0.52040816326530615</v>
      </c>
      <c r="AO1834" s="8">
        <v>24</v>
      </c>
      <c r="AP1834" s="8">
        <v>25</v>
      </c>
      <c r="AQ1834" s="6">
        <f>AO1834/(AO1834+AP1834)</f>
        <v>0.48979591836734693</v>
      </c>
      <c r="AR1834" s="168">
        <v>7.6499999999999999E-2</v>
      </c>
      <c r="AS1834" s="168">
        <v>0.34</v>
      </c>
      <c r="AT1834" s="168">
        <v>0.4</v>
      </c>
      <c r="AU1834" s="149">
        <v>0.45</v>
      </c>
      <c r="AV1834" s="8">
        <v>503</v>
      </c>
      <c r="AW1834" s="8">
        <v>3359</v>
      </c>
      <c r="AX1834" s="8">
        <v>5548</v>
      </c>
      <c r="AY1834" s="136">
        <v>6242</v>
      </c>
      <c r="AZ1834" s="149">
        <v>7.6499999999999999E-2</v>
      </c>
      <c r="BA1834" s="149">
        <v>0.1598</v>
      </c>
      <c r="BB1834" s="149">
        <v>0.21060000000000001</v>
      </c>
      <c r="BC1834" s="149">
        <v>0.21060000000000001</v>
      </c>
      <c r="BD1834" s="138">
        <v>0</v>
      </c>
      <c r="BE1834" s="138"/>
      <c r="BF1834" s="138"/>
      <c r="BG1834" s="8">
        <v>0</v>
      </c>
      <c r="BH1834" s="6">
        <v>7.25</v>
      </c>
      <c r="BI1834" s="6">
        <v>9.4700000000000006</v>
      </c>
      <c r="BJ1834" s="8">
        <v>151062</v>
      </c>
      <c r="BK1834" s="8">
        <v>17099</v>
      </c>
      <c r="BL1834" s="8">
        <v>879</v>
      </c>
      <c r="BM1834" s="8">
        <v>133003</v>
      </c>
      <c r="BN1834" s="236">
        <v>1748214</v>
      </c>
      <c r="BO1834" s="188">
        <v>176133.0833</v>
      </c>
      <c r="BP1834" s="8">
        <v>320206.09519999998</v>
      </c>
      <c r="BQ1834" s="8">
        <v>50128.902199999997</v>
      </c>
      <c r="BR1834" s="8">
        <v>521071.1974</v>
      </c>
      <c r="BS1834" s="8">
        <v>146036.44810000001</v>
      </c>
      <c r="BT1834" s="8">
        <v>19077.855299999999</v>
      </c>
      <c r="BU1834" s="8">
        <v>189557.11379999999</v>
      </c>
    </row>
    <row r="1835" spans="1:73">
      <c r="A1835" s="4" t="s">
        <v>119</v>
      </c>
      <c r="B1835" s="137">
        <v>49</v>
      </c>
      <c r="C1835" s="137">
        <v>2015</v>
      </c>
      <c r="D1835" s="193">
        <v>1844128</v>
      </c>
      <c r="E1835" s="141">
        <v>730304</v>
      </c>
      <c r="F1835" s="141">
        <v>52919</v>
      </c>
      <c r="G1835" s="191">
        <v>6.8</v>
      </c>
      <c r="H1835" s="212">
        <v>28.041360000000001</v>
      </c>
      <c r="I1835" s="212">
        <v>15.514049999999999</v>
      </c>
      <c r="J1835" s="212">
        <v>6.2520660000000001</v>
      </c>
      <c r="K1835" s="145">
        <v>73741</v>
      </c>
      <c r="L1835" s="8">
        <v>5</v>
      </c>
      <c r="M1835" s="197">
        <v>1.3</v>
      </c>
      <c r="N1835" s="145">
        <v>67787227</v>
      </c>
      <c r="O1835" s="24">
        <v>113387</v>
      </c>
      <c r="P1835" s="145">
        <v>16139</v>
      </c>
      <c r="Q1835" s="145">
        <v>7689</v>
      </c>
      <c r="R1835" s="145">
        <v>367908.25</v>
      </c>
      <c r="S1835" s="145">
        <v>181961.0833</v>
      </c>
      <c r="T1835" s="145">
        <v>301</v>
      </c>
      <c r="U1835" s="145">
        <v>340</v>
      </c>
      <c r="V1835" s="145">
        <v>384</v>
      </c>
      <c r="W1835" s="145">
        <v>194</v>
      </c>
      <c r="X1835" s="145">
        <v>357</v>
      </c>
      <c r="Y1835" s="145">
        <v>511</v>
      </c>
      <c r="Z1835" s="145">
        <v>649</v>
      </c>
      <c r="AA1835" s="136">
        <f>ROUND((T1835+X1835)-MAX(0.3*(T1835-149-469),0),0)</f>
        <v>658</v>
      </c>
      <c r="AB1835" s="136">
        <f>ROUND((U1835+Y1835)-MAX(0.3*(U1835-149-469),0),0)</f>
        <v>851</v>
      </c>
      <c r="AC1835" s="136">
        <f>ROUND((V1835+Z1835)-MAX(0.3*(V1835-160-469),0),0)</f>
        <v>1033</v>
      </c>
      <c r="AD1835" s="203">
        <v>4868</v>
      </c>
      <c r="AE1835" s="8">
        <v>733</v>
      </c>
      <c r="AF1835" s="8"/>
      <c r="AG1835" s="8"/>
      <c r="AH1835" s="8"/>
      <c r="AI1835" s="8">
        <v>261</v>
      </c>
      <c r="AJ1835" s="197">
        <v>14.5</v>
      </c>
      <c r="AK1835" s="8">
        <v>1</v>
      </c>
      <c r="AL1835" s="8">
        <v>36</v>
      </c>
      <c r="AM1835" s="8">
        <v>64</v>
      </c>
      <c r="AN1835" s="6">
        <f>AL1835/(AL1835+AM1835)</f>
        <v>0.36</v>
      </c>
      <c r="AO1835" s="8">
        <v>16</v>
      </c>
      <c r="AP1835" s="8">
        <v>18</v>
      </c>
      <c r="AQ1835" s="6">
        <f>AO1835/(AO1835+AP1835)</f>
        <v>0.47058823529411764</v>
      </c>
      <c r="AR1835" s="168">
        <v>7.6499999999999999E-2</v>
      </c>
      <c r="AS1835" s="168">
        <v>0.34</v>
      </c>
      <c r="AT1835" s="168">
        <v>0.4</v>
      </c>
      <c r="AU1835" s="149">
        <v>0.45</v>
      </c>
      <c r="AV1835" s="8">
        <v>503</v>
      </c>
      <c r="AW1835" s="8">
        <v>3359</v>
      </c>
      <c r="AX1835" s="8">
        <v>5548</v>
      </c>
      <c r="AY1835" s="136">
        <v>6242</v>
      </c>
      <c r="AZ1835" s="149">
        <v>7.6499999999999999E-2</v>
      </c>
      <c r="BA1835" s="149">
        <v>0.1598</v>
      </c>
      <c r="BB1835" s="149">
        <v>0.21060000000000001</v>
      </c>
      <c r="BC1835" s="149">
        <v>0.21060000000000001</v>
      </c>
      <c r="BD1835" s="138">
        <v>0</v>
      </c>
      <c r="BE1835" s="138"/>
      <c r="BF1835" s="138"/>
      <c r="BG1835" s="8">
        <v>0</v>
      </c>
      <c r="BH1835" s="6">
        <v>7.25</v>
      </c>
      <c r="BI1835" s="6">
        <v>8</v>
      </c>
      <c r="BJ1835" s="8">
        <v>76375</v>
      </c>
      <c r="BK1835" s="8">
        <v>2444</v>
      </c>
      <c r="BL1835" s="8">
        <v>473</v>
      </c>
      <c r="BM1835" s="8">
        <v>73487</v>
      </c>
      <c r="BN1835" s="236">
        <v>539092</v>
      </c>
      <c r="BO1835" s="188">
        <v>41701.083299999998</v>
      </c>
      <c r="BP1835" s="8">
        <v>123678.2466</v>
      </c>
      <c r="BQ1835" s="8">
        <v>7664.6647000000003</v>
      </c>
      <c r="BR1835" s="8">
        <v>194378.76060000001</v>
      </c>
      <c r="BS1835" s="8">
        <v>103642.6434</v>
      </c>
      <c r="BT1835" s="8">
        <v>4980.4835999999996</v>
      </c>
      <c r="BU1835" s="8">
        <v>150485.1972</v>
      </c>
    </row>
    <row r="1836" spans="1:73">
      <c r="A1836" s="4" t="s">
        <v>120</v>
      </c>
      <c r="B1836" s="137">
        <v>50</v>
      </c>
      <c r="C1836" s="137">
        <v>2015</v>
      </c>
      <c r="D1836" s="193">
        <v>5771337</v>
      </c>
      <c r="E1836" s="141">
        <v>2953580</v>
      </c>
      <c r="F1836" s="141">
        <v>141277</v>
      </c>
      <c r="G1836" s="191">
        <v>4.5999999999999996</v>
      </c>
      <c r="H1836" s="212">
        <v>21.23995</v>
      </c>
      <c r="I1836" s="212">
        <v>12.120900000000001</v>
      </c>
      <c r="J1836" s="212">
        <v>3.4337230000000001</v>
      </c>
      <c r="K1836" s="145">
        <v>305795</v>
      </c>
      <c r="L1836" s="8">
        <v>29</v>
      </c>
      <c r="M1836" s="197">
        <v>2.2000000000000002</v>
      </c>
      <c r="N1836" s="145">
        <v>264987588</v>
      </c>
      <c r="O1836" s="24">
        <v>46443</v>
      </c>
      <c r="P1836" s="145">
        <v>55339</v>
      </c>
      <c r="Q1836" s="145">
        <v>23520</v>
      </c>
      <c r="R1836" s="145">
        <v>805540.41669999994</v>
      </c>
      <c r="S1836" s="145">
        <v>406753.6667</v>
      </c>
      <c r="T1836" s="145">
        <v>608</v>
      </c>
      <c r="U1836" s="145">
        <v>608</v>
      </c>
      <c r="V1836" s="145">
        <v>608</v>
      </c>
      <c r="W1836" s="145">
        <v>194</v>
      </c>
      <c r="X1836" s="145">
        <v>357</v>
      </c>
      <c r="Y1836" s="145">
        <v>511</v>
      </c>
      <c r="Z1836" s="145">
        <v>649</v>
      </c>
      <c r="AA1836" s="136">
        <f>ROUND((T1836+X1836)-MAX(0.3*(T1836-149-469),0),0)</f>
        <v>965</v>
      </c>
      <c r="AB1836" s="136">
        <f>ROUND((U1836+Y1836)-MAX(0.3*(U1836-149-469),0),0)</f>
        <v>1119</v>
      </c>
      <c r="AC1836" s="136">
        <f>ROUND((V1836+Z1836)-MAX(0.3*(V1836-160-469),0),0)</f>
        <v>1257</v>
      </c>
      <c r="AD1836" s="203">
        <v>11680</v>
      </c>
      <c r="AE1836" s="8">
        <v>733</v>
      </c>
      <c r="AF1836" s="8"/>
      <c r="AG1836" s="8"/>
      <c r="AH1836" s="8"/>
      <c r="AI1836" s="8">
        <v>654</v>
      </c>
      <c r="AJ1836" s="197">
        <v>11.4</v>
      </c>
      <c r="AK1836" s="8">
        <v>0</v>
      </c>
      <c r="AL1836" s="8">
        <v>36</v>
      </c>
      <c r="AM1836" s="8">
        <v>63</v>
      </c>
      <c r="AN1836" s="6">
        <f>AL1836/(AL1836+AM1836)</f>
        <v>0.36363636363636365</v>
      </c>
      <c r="AO1836" s="8">
        <v>14</v>
      </c>
      <c r="AP1836" s="8">
        <v>19</v>
      </c>
      <c r="AQ1836" s="6">
        <f>AO1836/(AO1836+AP1836)</f>
        <v>0.42424242424242425</v>
      </c>
      <c r="AR1836" s="168">
        <v>7.6499999999999999E-2</v>
      </c>
      <c r="AS1836" s="168">
        <v>0.34</v>
      </c>
      <c r="AT1836" s="168">
        <v>0.4</v>
      </c>
      <c r="AU1836" s="149">
        <v>0.45</v>
      </c>
      <c r="AV1836" s="8">
        <v>503</v>
      </c>
      <c r="AW1836" s="8">
        <v>3359</v>
      </c>
      <c r="AX1836" s="8">
        <v>5548</v>
      </c>
      <c r="AY1836" s="136">
        <v>6242</v>
      </c>
      <c r="AZ1836" s="149">
        <v>7.6499999999999999E-2</v>
      </c>
      <c r="BA1836" s="149">
        <v>0.1598</v>
      </c>
      <c r="BB1836" s="149">
        <v>0.21060000000000001</v>
      </c>
      <c r="BC1836" s="149">
        <v>0.21060000000000001</v>
      </c>
      <c r="BD1836" s="138">
        <v>0.04</v>
      </c>
      <c r="BE1836" s="138">
        <v>0.11</v>
      </c>
      <c r="BF1836" s="138">
        <v>0.34</v>
      </c>
      <c r="BG1836" s="8">
        <v>1</v>
      </c>
      <c r="BH1836" s="6">
        <v>7.25</v>
      </c>
      <c r="BI1836" s="6">
        <v>7.25</v>
      </c>
      <c r="BJ1836" s="8">
        <v>118556</v>
      </c>
      <c r="BK1836" s="8">
        <v>6796</v>
      </c>
      <c r="BL1836" s="8">
        <v>901</v>
      </c>
      <c r="BM1836" s="8">
        <v>110790</v>
      </c>
      <c r="BN1836" s="236">
        <v>1205893</v>
      </c>
      <c r="BO1836" s="188">
        <v>105503.5833</v>
      </c>
      <c r="BP1836" s="8">
        <v>274639.59740000003</v>
      </c>
      <c r="BQ1836" s="8">
        <v>32725.784500000002</v>
      </c>
      <c r="BR1836" s="8">
        <v>541726.11769999994</v>
      </c>
      <c r="BS1836" s="8">
        <v>138235.26999999999</v>
      </c>
      <c r="BT1836" s="8">
        <v>10396.552100000001</v>
      </c>
      <c r="BU1836" s="8">
        <v>185069.51939999999</v>
      </c>
    </row>
    <row r="1837" spans="1:73">
      <c r="A1837" s="4" t="s">
        <v>121</v>
      </c>
      <c r="B1837" s="137">
        <v>51</v>
      </c>
      <c r="C1837" s="137">
        <v>2015</v>
      </c>
      <c r="D1837" s="193">
        <v>586107</v>
      </c>
      <c r="E1837" s="141">
        <v>292188</v>
      </c>
      <c r="F1837" s="141">
        <v>12961</v>
      </c>
      <c r="G1837" s="191">
        <v>4.2</v>
      </c>
      <c r="H1837" s="212">
        <v>26.446899999999999</v>
      </c>
      <c r="I1837" s="212">
        <v>14.684060000000001</v>
      </c>
      <c r="J1837" s="212">
        <v>5.8926689999999997</v>
      </c>
      <c r="K1837" s="145">
        <v>38624</v>
      </c>
      <c r="L1837" s="8">
        <v>6</v>
      </c>
      <c r="M1837" s="197">
        <v>4.2</v>
      </c>
      <c r="N1837" s="145">
        <v>32869550</v>
      </c>
      <c r="O1837" s="24">
        <v>161972</v>
      </c>
      <c r="P1837" s="145">
        <v>675</v>
      </c>
      <c r="Q1837" s="145">
        <v>333</v>
      </c>
      <c r="R1837" s="145">
        <v>32605.5</v>
      </c>
      <c r="S1837" s="145">
        <v>13867.6667</v>
      </c>
      <c r="T1837" s="145">
        <v>613</v>
      </c>
      <c r="U1837" s="145">
        <v>652</v>
      </c>
      <c r="V1837" s="145">
        <v>652</v>
      </c>
      <c r="W1837" s="145">
        <v>194</v>
      </c>
      <c r="X1837" s="145">
        <v>357</v>
      </c>
      <c r="Y1837" s="145">
        <v>511</v>
      </c>
      <c r="Z1837" s="145">
        <v>649</v>
      </c>
      <c r="AA1837" s="136">
        <f>ROUND((T1837+X1837)-MAX(0.3*(T1837-149-469),0),0)</f>
        <v>970</v>
      </c>
      <c r="AB1837" s="136">
        <f>ROUND((U1837+Y1837)-MAX(0.3*(U1837-149-469),0),0)</f>
        <v>1153</v>
      </c>
      <c r="AC1837" s="136">
        <f>ROUND((V1837+Z1837)-MAX(0.3*(V1837-160-469),0),0)</f>
        <v>1294</v>
      </c>
      <c r="AD1837" s="203">
        <v>214</v>
      </c>
      <c r="AE1837" s="8">
        <v>733</v>
      </c>
      <c r="AF1837" s="8"/>
      <c r="AG1837" s="8"/>
      <c r="AH1837" s="8"/>
      <c r="AI1837" s="8">
        <v>56</v>
      </c>
      <c r="AJ1837" s="197">
        <v>9.8000000000000007</v>
      </c>
      <c r="AK1837" s="8">
        <v>0</v>
      </c>
      <c r="AL1837" s="8">
        <v>9</v>
      </c>
      <c r="AM1837" s="8">
        <v>51</v>
      </c>
      <c r="AN1837" s="6">
        <f>AL1837/(AL1837+AM1837)</f>
        <v>0.15</v>
      </c>
      <c r="AO1837" s="8">
        <v>4</v>
      </c>
      <c r="AP1837" s="8">
        <v>26</v>
      </c>
      <c r="AQ1837" s="6">
        <f>AO1837/(AO1837+AP1837)</f>
        <v>0.13333333333333333</v>
      </c>
      <c r="AR1837" s="168">
        <v>7.6499999999999999E-2</v>
      </c>
      <c r="AS1837" s="168">
        <v>0.34</v>
      </c>
      <c r="AT1837" s="168">
        <v>0.4</v>
      </c>
      <c r="AU1837" s="149">
        <v>0.45</v>
      </c>
      <c r="AV1837" s="8">
        <v>503</v>
      </c>
      <c r="AW1837" s="8">
        <v>3359</v>
      </c>
      <c r="AX1837" s="8">
        <v>5548</v>
      </c>
      <c r="AY1837" s="136">
        <v>6242</v>
      </c>
      <c r="AZ1837" s="149">
        <v>7.6499999999999999E-2</v>
      </c>
      <c r="BA1837" s="149">
        <v>0.1598</v>
      </c>
      <c r="BB1837" s="149">
        <v>0.21060000000000001</v>
      </c>
      <c r="BC1837" s="149">
        <v>0.21060000000000001</v>
      </c>
      <c r="BD1837" s="138">
        <v>0</v>
      </c>
      <c r="BE1837" s="138"/>
      <c r="BF1837" s="138"/>
      <c r="BG1837" s="8">
        <v>0</v>
      </c>
      <c r="BH1837" s="6">
        <v>7.25</v>
      </c>
      <c r="BI1837" s="6">
        <v>5.15</v>
      </c>
      <c r="BJ1837" s="8">
        <v>6697</v>
      </c>
      <c r="BK1837" s="8">
        <v>310</v>
      </c>
      <c r="BL1837" s="8">
        <v>34</v>
      </c>
      <c r="BM1837" s="8">
        <v>6357</v>
      </c>
      <c r="BN1837" s="236">
        <v>72639</v>
      </c>
      <c r="BO1837" s="188">
        <v>10995.4167</v>
      </c>
      <c r="BP1837" s="8">
        <v>20006.2533</v>
      </c>
      <c r="BQ1837" s="8">
        <v>6281.0788000000002</v>
      </c>
      <c r="BR1837" s="8">
        <v>51854.129200000003</v>
      </c>
      <c r="BS1837" s="8">
        <v>8912.6707999999999</v>
      </c>
      <c r="BT1837" s="8">
        <v>1904.6049</v>
      </c>
      <c r="BU1837" s="8">
        <v>14683.447200000001</v>
      </c>
    </row>
    <row r="1838" spans="1:73" s="249" customFormat="1">
      <c r="A1838" s="230" t="s">
        <v>70</v>
      </c>
      <c r="B1838" s="231">
        <v>1</v>
      </c>
      <c r="C1838" s="231">
        <v>2016</v>
      </c>
      <c r="D1838" s="232">
        <v>4863300</v>
      </c>
      <c r="E1838" s="232">
        <v>2038775</v>
      </c>
      <c r="F1838" s="232">
        <v>129833</v>
      </c>
      <c r="G1838" s="233">
        <v>6</v>
      </c>
      <c r="H1838" s="234">
        <v>29.243500000000001</v>
      </c>
      <c r="I1838" s="234">
        <v>18.560839999999999</v>
      </c>
      <c r="J1838" s="234">
        <v>7.307194</v>
      </c>
      <c r="K1838" s="235">
        <v>204861</v>
      </c>
      <c r="L1838" s="236">
        <v>20</v>
      </c>
      <c r="M1838" s="237">
        <v>1.7</v>
      </c>
      <c r="N1838" s="232">
        <v>189000000</v>
      </c>
      <c r="O1838" s="232">
        <v>94257</v>
      </c>
      <c r="P1838" s="232">
        <v>25772</v>
      </c>
      <c r="Q1838" s="232">
        <v>11239</v>
      </c>
      <c r="R1838" s="232">
        <v>850504</v>
      </c>
      <c r="S1838" s="232">
        <v>399728</v>
      </c>
      <c r="T1838" s="232">
        <v>190</v>
      </c>
      <c r="U1838" s="232">
        <v>215</v>
      </c>
      <c r="V1838" s="232">
        <v>245</v>
      </c>
      <c r="W1838" s="232">
        <v>194</v>
      </c>
      <c r="X1838" s="232">
        <v>357</v>
      </c>
      <c r="Y1838" s="232">
        <v>511</v>
      </c>
      <c r="Z1838" s="232">
        <v>649</v>
      </c>
      <c r="AA1838" s="238">
        <f>ROUND((T1838+X1838)-MAX(0.3*(T1838-149-469),0),0)</f>
        <v>547</v>
      </c>
      <c r="AB1838" s="238">
        <f>ROUND((U1838+Y1838)-MAX(0.3*(U1838-149-469),0),0)</f>
        <v>726</v>
      </c>
      <c r="AC1838" s="238">
        <f>ROUND((V1838+Z1838)-MAX(0.3*(V1838-160-469),0),0)</f>
        <v>894</v>
      </c>
      <c r="AD1838" s="239">
        <v>5870</v>
      </c>
      <c r="AE1838" s="236">
        <v>733</v>
      </c>
      <c r="AF1838" s="240"/>
      <c r="AG1838" s="240"/>
      <c r="AH1838" s="240"/>
      <c r="AI1838" s="240">
        <v>782</v>
      </c>
      <c r="AJ1838" s="241">
        <v>16.2</v>
      </c>
      <c r="AK1838" s="242">
        <v>0</v>
      </c>
      <c r="AL1838" s="242">
        <v>33</v>
      </c>
      <c r="AM1838" s="242">
        <v>70</v>
      </c>
      <c r="AN1838" s="243">
        <f>AL1838/(AL1838+AM1838)</f>
        <v>0.32038834951456313</v>
      </c>
      <c r="AO1838" s="242">
        <v>8</v>
      </c>
      <c r="AP1838" s="242">
        <v>26</v>
      </c>
      <c r="AQ1838" s="243">
        <f>AO1838/(AO1838+AP1838)</f>
        <v>0.23529411764705882</v>
      </c>
      <c r="AR1838" s="244">
        <v>7.6499999999999999E-2</v>
      </c>
      <c r="AS1838" s="244">
        <v>0.34</v>
      </c>
      <c r="AT1838" s="244">
        <v>0.4</v>
      </c>
      <c r="AU1838" s="245">
        <v>0.45</v>
      </c>
      <c r="AV1838" s="242">
        <v>506</v>
      </c>
      <c r="AW1838" s="242">
        <v>3373</v>
      </c>
      <c r="AX1838" s="242">
        <v>5572</v>
      </c>
      <c r="AY1838" s="242">
        <v>6269</v>
      </c>
      <c r="AZ1838" s="245">
        <v>7.6499999999999999E-2</v>
      </c>
      <c r="BA1838" s="245">
        <v>0.1598</v>
      </c>
      <c r="BB1838" s="245">
        <v>0.21060000000000001</v>
      </c>
      <c r="BC1838" s="245">
        <v>0.21060000000000001</v>
      </c>
      <c r="BD1838" s="246">
        <v>0</v>
      </c>
      <c r="BE1838" s="247"/>
      <c r="BF1838" s="247"/>
      <c r="BG1838" s="242">
        <v>0</v>
      </c>
      <c r="BH1838" s="243">
        <v>7.25</v>
      </c>
      <c r="BI1838" s="248">
        <v>7.25</v>
      </c>
      <c r="BJ1838" s="242">
        <v>167371</v>
      </c>
      <c r="BK1838" s="242">
        <v>8635</v>
      </c>
      <c r="BL1838" s="242">
        <v>868</v>
      </c>
      <c r="BM1838" s="242">
        <v>157868</v>
      </c>
      <c r="BN1838" s="242">
        <v>1038991</v>
      </c>
      <c r="BO1838" s="242">
        <v>129159.9167</v>
      </c>
      <c r="BP1838" s="242">
        <v>372290.39720000001</v>
      </c>
      <c r="BQ1838" s="242">
        <v>28179.6024</v>
      </c>
      <c r="BR1838" s="242">
        <v>525960.326</v>
      </c>
      <c r="BS1838" s="242">
        <v>221664.78659999999</v>
      </c>
      <c r="BT1838" s="242">
        <v>10845.1214</v>
      </c>
      <c r="BU1838" s="242">
        <v>266955.53159999999</v>
      </c>
    </row>
    <row r="1839" spans="1:73">
      <c r="A1839" s="4" t="s">
        <v>71</v>
      </c>
      <c r="B1839" s="137">
        <v>2</v>
      </c>
      <c r="C1839" s="137">
        <v>2016</v>
      </c>
      <c r="D1839" s="145">
        <v>741894</v>
      </c>
      <c r="E1839" s="145">
        <v>336620</v>
      </c>
      <c r="F1839" s="145">
        <v>23806</v>
      </c>
      <c r="G1839" s="194">
        <v>6.6</v>
      </c>
      <c r="H1839" s="213">
        <v>20.486190000000001</v>
      </c>
      <c r="I1839" s="213">
        <v>10.923920000000001</v>
      </c>
      <c r="J1839" s="213">
        <v>2.0668869999999999</v>
      </c>
      <c r="K1839" s="179">
        <v>50713</v>
      </c>
      <c r="L1839" s="8">
        <v>7</v>
      </c>
      <c r="M1839" s="197">
        <v>3.5</v>
      </c>
      <c r="N1839" s="145">
        <v>41283275</v>
      </c>
      <c r="O1839" s="145">
        <v>20283</v>
      </c>
      <c r="P1839" s="145">
        <v>8142</v>
      </c>
      <c r="Q1839" s="145">
        <v>3009</v>
      </c>
      <c r="R1839" s="145">
        <v>82326</v>
      </c>
      <c r="S1839" s="145">
        <v>34648</v>
      </c>
      <c r="T1839" s="145">
        <v>821</v>
      </c>
      <c r="U1839" s="145">
        <v>923</v>
      </c>
      <c r="V1839" s="145">
        <v>1025</v>
      </c>
      <c r="W1839" s="145">
        <v>237</v>
      </c>
      <c r="X1839" s="145">
        <v>435</v>
      </c>
      <c r="Y1839" s="145">
        <v>622</v>
      </c>
      <c r="Z1839" s="145">
        <v>790</v>
      </c>
      <c r="AA1839" s="136">
        <f>ROUND((T1839+X1839)-MAX(0.3*(T1839-149-469),0),0)</f>
        <v>1195</v>
      </c>
      <c r="AB1839" s="136">
        <f>ROUND((U1839+Y1839)-MAX(0.3*(U1839-149-469),0),0)</f>
        <v>1454</v>
      </c>
      <c r="AC1839" s="136">
        <f>ROUND((V1839+Z1839)-MAX(0.3*(V1839-160-469),0),0)</f>
        <v>1696</v>
      </c>
      <c r="AD1839" s="203">
        <v>835</v>
      </c>
      <c r="AE1839" s="8">
        <v>733</v>
      </c>
      <c r="AI1839" s="202">
        <v>89</v>
      </c>
      <c r="AJ1839" s="207">
        <v>12.6</v>
      </c>
      <c r="AK1839" s="141">
        <v>0</v>
      </c>
      <c r="AL1839" s="141">
        <v>16</v>
      </c>
      <c r="AM1839" s="141">
        <v>23</v>
      </c>
      <c r="AN1839" s="6">
        <f>AL1839/(AL1839+AM1839)</f>
        <v>0.41025641025641024</v>
      </c>
      <c r="AO1839" s="141">
        <v>6</v>
      </c>
      <c r="AP1839" s="141">
        <v>14</v>
      </c>
      <c r="AQ1839" s="6">
        <f>AO1839/(AO1839+AP1839)</f>
        <v>0.3</v>
      </c>
      <c r="AR1839" s="168">
        <v>7.6499999999999999E-2</v>
      </c>
      <c r="AS1839" s="168">
        <v>0.34</v>
      </c>
      <c r="AT1839" s="168">
        <v>0.4</v>
      </c>
      <c r="AU1839" s="149">
        <v>0.45</v>
      </c>
      <c r="AV1839" s="141">
        <v>506</v>
      </c>
      <c r="AW1839" s="141">
        <v>3373</v>
      </c>
      <c r="AX1839" s="141">
        <v>5572</v>
      </c>
      <c r="AY1839" s="141">
        <v>6269</v>
      </c>
      <c r="AZ1839" s="149">
        <v>7.6499999999999999E-2</v>
      </c>
      <c r="BA1839" s="149">
        <v>0.1598</v>
      </c>
      <c r="BB1839" s="149">
        <v>0.21060000000000001</v>
      </c>
      <c r="BC1839" s="149">
        <v>0.21060000000000001</v>
      </c>
      <c r="BD1839" s="138">
        <v>0</v>
      </c>
      <c r="BG1839" s="141">
        <v>0</v>
      </c>
      <c r="BH1839" s="6">
        <v>7.25</v>
      </c>
      <c r="BI1839" s="142">
        <v>9.75</v>
      </c>
      <c r="BJ1839" s="141">
        <v>12468</v>
      </c>
      <c r="BK1839" s="141">
        <v>1769</v>
      </c>
      <c r="BL1839" s="141">
        <v>80</v>
      </c>
      <c r="BM1839" s="141">
        <v>10619</v>
      </c>
      <c r="BN1839" s="242">
        <v>154319</v>
      </c>
      <c r="BO1839" s="141">
        <v>19120.916700000002</v>
      </c>
      <c r="BP1839" s="141">
        <v>37341.524599999997</v>
      </c>
      <c r="BQ1839" s="141">
        <v>3107.9328</v>
      </c>
      <c r="BR1839" s="141">
        <v>52479.803399999997</v>
      </c>
      <c r="BS1839" s="141">
        <v>21035.891500000002</v>
      </c>
      <c r="BT1839" s="141">
        <v>1157.4349999999999</v>
      </c>
      <c r="BU1839" s="141">
        <v>25979.144199999999</v>
      </c>
    </row>
    <row r="1840" spans="1:73">
      <c r="A1840" s="4" t="s">
        <v>72</v>
      </c>
      <c r="B1840" s="137">
        <v>3</v>
      </c>
      <c r="C1840" s="137">
        <v>2016</v>
      </c>
      <c r="D1840" s="195">
        <v>6931071</v>
      </c>
      <c r="E1840" s="196">
        <v>3066264</v>
      </c>
      <c r="F1840" s="145">
        <v>171600</v>
      </c>
      <c r="G1840" s="194">
        <v>5.3</v>
      </c>
      <c r="H1840" s="213">
        <v>26.455739999999999</v>
      </c>
      <c r="I1840" s="213">
        <v>14.709540000000001</v>
      </c>
      <c r="J1840" s="213">
        <v>3.8831669999999998</v>
      </c>
      <c r="K1840" s="179">
        <v>302952</v>
      </c>
      <c r="L1840" s="8">
        <v>81</v>
      </c>
      <c r="M1840" s="197">
        <v>4.8</v>
      </c>
      <c r="N1840" s="145">
        <v>280000000</v>
      </c>
      <c r="O1840" s="145">
        <v>236461</v>
      </c>
      <c r="P1840" s="145">
        <v>20512</v>
      </c>
      <c r="Q1840" s="145">
        <v>9922</v>
      </c>
      <c r="R1840" s="145">
        <v>960105</v>
      </c>
      <c r="S1840" s="145">
        <v>427061</v>
      </c>
      <c r="T1840" s="145">
        <v>220</v>
      </c>
      <c r="U1840" s="145">
        <v>278</v>
      </c>
      <c r="V1840" s="145">
        <v>335</v>
      </c>
      <c r="W1840" s="145">
        <v>194</v>
      </c>
      <c r="X1840" s="145">
        <v>357</v>
      </c>
      <c r="Y1840" s="145">
        <v>511</v>
      </c>
      <c r="Z1840" s="145">
        <v>649</v>
      </c>
      <c r="AA1840" s="136">
        <f>ROUND((T1840+X1840)-MAX(0.3*(T1840-149-469),0),0)</f>
        <v>577</v>
      </c>
      <c r="AB1840" s="136">
        <f>ROUND((U1840+Y1840)-MAX(0.3*(U1840-149-469),0),0)</f>
        <v>789</v>
      </c>
      <c r="AC1840" s="136">
        <f>ROUND((V1840+Z1840)-MAX(0.3*(V1840-160-469),0),0)</f>
        <v>984</v>
      </c>
      <c r="AD1840" s="203">
        <v>5819</v>
      </c>
      <c r="AE1840" s="8">
        <v>733</v>
      </c>
      <c r="AI1840" s="202">
        <v>1108</v>
      </c>
      <c r="AJ1840" s="207">
        <v>16.100000000000001</v>
      </c>
      <c r="AK1840" s="141">
        <v>0</v>
      </c>
      <c r="AL1840" s="141">
        <v>24</v>
      </c>
      <c r="AM1840" s="141">
        <v>36</v>
      </c>
      <c r="AN1840" s="6">
        <f>AL1840/(AL1840+AM1840)</f>
        <v>0.4</v>
      </c>
      <c r="AO1840" s="141">
        <v>12</v>
      </c>
      <c r="AP1840" s="141">
        <v>18</v>
      </c>
      <c r="AQ1840" s="6">
        <f>AO1840/(AO1840+AP1840)</f>
        <v>0.4</v>
      </c>
      <c r="AR1840" s="168">
        <v>7.6499999999999999E-2</v>
      </c>
      <c r="AS1840" s="168">
        <v>0.34</v>
      </c>
      <c r="AT1840" s="168">
        <v>0.4</v>
      </c>
      <c r="AU1840" s="149">
        <v>0.45</v>
      </c>
      <c r="AV1840" s="141">
        <v>506</v>
      </c>
      <c r="AW1840" s="141">
        <v>3373</v>
      </c>
      <c r="AX1840" s="141">
        <v>5572</v>
      </c>
      <c r="AY1840" s="141">
        <v>6269</v>
      </c>
      <c r="AZ1840" s="149">
        <v>7.6499999999999999E-2</v>
      </c>
      <c r="BA1840" s="149">
        <v>0.1598</v>
      </c>
      <c r="BB1840" s="149">
        <v>0.21060000000000001</v>
      </c>
      <c r="BC1840" s="149">
        <v>0.21060000000000001</v>
      </c>
      <c r="BD1840" s="138">
        <v>0</v>
      </c>
      <c r="BG1840" s="141">
        <v>0</v>
      </c>
      <c r="BH1840" s="6">
        <v>7.25</v>
      </c>
      <c r="BI1840" s="142">
        <v>8.0500000000000007</v>
      </c>
      <c r="BJ1840" s="141">
        <v>118913</v>
      </c>
      <c r="BK1840" s="141">
        <v>16682</v>
      </c>
      <c r="BL1840" s="141">
        <v>1085</v>
      </c>
      <c r="BM1840" s="141">
        <v>101146</v>
      </c>
      <c r="BN1840" s="242">
        <v>1892665</v>
      </c>
      <c r="BO1840" s="141">
        <v>163997.75</v>
      </c>
      <c r="BP1840" s="141">
        <v>453164.56219999999</v>
      </c>
      <c r="BQ1840" s="141">
        <v>48300.201300000001</v>
      </c>
      <c r="BR1840" s="141">
        <v>641045.18759999995</v>
      </c>
      <c r="BS1840" s="141">
        <v>250480.21030000001</v>
      </c>
      <c r="BT1840" s="141">
        <v>20659.548500000001</v>
      </c>
      <c r="BU1840" s="141">
        <v>315991.84950000001</v>
      </c>
    </row>
    <row r="1841" spans="1:73">
      <c r="A1841" s="4" t="s">
        <v>73</v>
      </c>
      <c r="B1841" s="137">
        <v>4</v>
      </c>
      <c r="C1841" s="137">
        <v>2016</v>
      </c>
      <c r="D1841" s="195">
        <v>2988248</v>
      </c>
      <c r="E1841" s="196">
        <v>1288994</v>
      </c>
      <c r="F1841" s="145">
        <v>53697</v>
      </c>
      <c r="G1841" s="194">
        <v>4</v>
      </c>
      <c r="H1841" s="213">
        <v>25.54992</v>
      </c>
      <c r="I1841" s="213">
        <v>16.91338</v>
      </c>
      <c r="J1841" s="213">
        <v>4.9697399999999998</v>
      </c>
      <c r="K1841" s="179">
        <v>120689</v>
      </c>
      <c r="L1841" s="8">
        <v>19</v>
      </c>
      <c r="M1841" s="197">
        <v>2.6</v>
      </c>
      <c r="N1841" s="145">
        <v>119000000</v>
      </c>
      <c r="O1841" s="145">
        <v>53457</v>
      </c>
      <c r="P1841" s="145">
        <v>8501</v>
      </c>
      <c r="Q1841" s="145">
        <v>3825</v>
      </c>
      <c r="R1841" s="145">
        <v>426069</v>
      </c>
      <c r="S1841" s="145">
        <v>191636</v>
      </c>
      <c r="T1841" s="145">
        <v>162</v>
      </c>
      <c r="U1841" s="145">
        <v>204</v>
      </c>
      <c r="V1841" s="145">
        <v>247</v>
      </c>
      <c r="W1841" s="145">
        <v>194</v>
      </c>
      <c r="X1841" s="145">
        <v>357</v>
      </c>
      <c r="Y1841" s="145">
        <v>511</v>
      </c>
      <c r="Z1841" s="145">
        <v>649</v>
      </c>
      <c r="AA1841" s="136">
        <f>ROUND((T1841+X1841)-MAX(0.3*(T1841-149-469),0),0)</f>
        <v>519</v>
      </c>
      <c r="AB1841" s="136">
        <f>ROUND((U1841+Y1841)-MAX(0.3*(U1841-149-469),0),0)</f>
        <v>715</v>
      </c>
      <c r="AC1841" s="136">
        <f>ROUND((V1841+Z1841)-MAX(0.3*(V1841-160-469),0),0)</f>
        <v>896</v>
      </c>
      <c r="AD1841" s="203">
        <v>1737</v>
      </c>
      <c r="AE1841" s="8">
        <v>733</v>
      </c>
      <c r="AI1841" s="202">
        <v>471</v>
      </c>
      <c r="AJ1841" s="207">
        <v>16</v>
      </c>
      <c r="AK1841" s="141">
        <v>0</v>
      </c>
      <c r="AL1841" s="141">
        <v>35</v>
      </c>
      <c r="AM1841" s="141">
        <v>64</v>
      </c>
      <c r="AN1841" s="6">
        <f>AL1841/(AL1841+AM1841)</f>
        <v>0.35353535353535354</v>
      </c>
      <c r="AO1841" s="141">
        <v>11</v>
      </c>
      <c r="AP1841" s="141">
        <v>24</v>
      </c>
      <c r="AQ1841" s="6">
        <f>AO1841/(AO1841+AP1841)</f>
        <v>0.31428571428571428</v>
      </c>
      <c r="AR1841" s="168">
        <v>7.6499999999999999E-2</v>
      </c>
      <c r="AS1841" s="168">
        <v>0.34</v>
      </c>
      <c r="AT1841" s="168">
        <v>0.4</v>
      </c>
      <c r="AU1841" s="149">
        <v>0.45</v>
      </c>
      <c r="AV1841" s="141">
        <v>506</v>
      </c>
      <c r="AW1841" s="141">
        <v>3373</v>
      </c>
      <c r="AX1841" s="141">
        <v>5572</v>
      </c>
      <c r="AY1841" s="141">
        <v>6269</v>
      </c>
      <c r="AZ1841" s="149">
        <v>7.6499999999999999E-2</v>
      </c>
      <c r="BA1841" s="149">
        <v>0.1598</v>
      </c>
      <c r="BB1841" s="149">
        <v>0.21060000000000001</v>
      </c>
      <c r="BC1841" s="149">
        <v>0.21060000000000001</v>
      </c>
      <c r="BD1841" s="138">
        <v>0</v>
      </c>
      <c r="BG1841" s="141">
        <v>0</v>
      </c>
      <c r="BH1841" s="6">
        <v>7.25</v>
      </c>
      <c r="BI1841" s="142">
        <v>8</v>
      </c>
      <c r="BJ1841" s="141">
        <v>108596</v>
      </c>
      <c r="BK1841" s="141">
        <v>5180</v>
      </c>
      <c r="BL1841" s="141">
        <v>658</v>
      </c>
      <c r="BM1841" s="141">
        <v>102758</v>
      </c>
      <c r="BN1841" s="242">
        <v>880172</v>
      </c>
      <c r="BO1841" s="141">
        <v>80554.666700000002</v>
      </c>
      <c r="BP1841" s="141">
        <v>217999.95180000001</v>
      </c>
      <c r="BQ1841" s="141">
        <v>29062.320599999999</v>
      </c>
      <c r="BR1841" s="141">
        <v>317039.19459999999</v>
      </c>
      <c r="BS1841" s="141">
        <v>141736.15580000001</v>
      </c>
      <c r="BT1841" s="141">
        <v>15342.9108</v>
      </c>
      <c r="BU1841" s="141">
        <v>183707.17970000001</v>
      </c>
    </row>
    <row r="1842" spans="1:73">
      <c r="A1842" s="4" t="s">
        <v>74</v>
      </c>
      <c r="B1842" s="137">
        <v>5</v>
      </c>
      <c r="C1842" s="137">
        <v>2016</v>
      </c>
      <c r="D1842" s="195">
        <v>39250017</v>
      </c>
      <c r="E1842" s="196">
        <v>18065043</v>
      </c>
      <c r="F1842" s="145">
        <v>1037683</v>
      </c>
      <c r="G1842" s="194">
        <v>5.4</v>
      </c>
      <c r="H1842" s="213">
        <v>21.209240000000001</v>
      </c>
      <c r="I1842" s="213">
        <v>12.937709999999999</v>
      </c>
      <c r="J1842" s="213">
        <v>4.184431</v>
      </c>
      <c r="K1842" s="179">
        <v>2602672</v>
      </c>
      <c r="L1842" s="8">
        <v>165</v>
      </c>
      <c r="M1842" s="197">
        <v>1.8</v>
      </c>
      <c r="N1842" s="145">
        <v>2210000000</v>
      </c>
      <c r="O1842" s="145">
        <v>2081981</v>
      </c>
      <c r="P1842" s="145">
        <v>1698467</v>
      </c>
      <c r="Q1842" s="145">
        <v>589670</v>
      </c>
      <c r="R1842" s="145">
        <v>4340042</v>
      </c>
      <c r="S1842" s="145">
        <v>2093562</v>
      </c>
      <c r="T1842" s="145">
        <v>636</v>
      </c>
      <c r="U1842" s="145">
        <v>788</v>
      </c>
      <c r="V1842" s="145">
        <v>936</v>
      </c>
      <c r="W1842" s="145">
        <v>194</v>
      </c>
      <c r="X1842" s="145">
        <v>357</v>
      </c>
      <c r="Y1842" s="145">
        <v>511</v>
      </c>
      <c r="Z1842" s="145">
        <v>649</v>
      </c>
      <c r="AA1842" s="136">
        <f>ROUND((T1842+X1842)-MAX(0.3*(T1842-149-469),0),0)</f>
        <v>988</v>
      </c>
      <c r="AB1842" s="136">
        <f>ROUND((U1842+Y1842)-MAX(0.3*(U1842-149-469),0),0)</f>
        <v>1248</v>
      </c>
      <c r="AC1842" s="136">
        <f>ROUND((V1842+Z1842)-MAX(0.3*(V1842-160-469),0),0)</f>
        <v>1493</v>
      </c>
      <c r="AD1842" s="203">
        <v>157578</v>
      </c>
      <c r="AE1842" s="8">
        <v>733</v>
      </c>
      <c r="AI1842" s="202">
        <v>5435</v>
      </c>
      <c r="AJ1842" s="207">
        <v>13.9</v>
      </c>
      <c r="AK1842" s="141">
        <v>1</v>
      </c>
      <c r="AL1842" s="141">
        <v>51</v>
      </c>
      <c r="AM1842" s="141">
        <v>28</v>
      </c>
      <c r="AN1842" s="6">
        <f>AL1842/(AL1842+AM1842)</f>
        <v>0.64556962025316456</v>
      </c>
      <c r="AO1842" s="141">
        <v>26</v>
      </c>
      <c r="AP1842" s="141">
        <v>14</v>
      </c>
      <c r="AQ1842" s="6">
        <f>AO1842/(AO1842+AP1842)</f>
        <v>0.65</v>
      </c>
      <c r="AR1842" s="168">
        <v>7.6499999999999999E-2</v>
      </c>
      <c r="AS1842" s="168">
        <v>0.34</v>
      </c>
      <c r="AT1842" s="168">
        <v>0.4</v>
      </c>
      <c r="AU1842" s="149">
        <v>0.45</v>
      </c>
      <c r="AV1842" s="141">
        <v>506</v>
      </c>
      <c r="AW1842" s="141">
        <v>3373</v>
      </c>
      <c r="AX1842" s="141">
        <v>5572</v>
      </c>
      <c r="AY1842" s="141">
        <v>6269</v>
      </c>
      <c r="AZ1842" s="149">
        <v>7.6499999999999999E-2</v>
      </c>
      <c r="BA1842" s="149">
        <v>0.1598</v>
      </c>
      <c r="BB1842" s="149">
        <v>0.21060000000000001</v>
      </c>
      <c r="BC1842" s="149">
        <v>0.21060000000000001</v>
      </c>
      <c r="BD1842" s="143">
        <v>0.85</v>
      </c>
      <c r="BG1842" s="141">
        <v>1</v>
      </c>
      <c r="BH1842" s="6">
        <v>7.25</v>
      </c>
      <c r="BI1842" s="142">
        <v>10</v>
      </c>
      <c r="BJ1842" s="141">
        <v>1277078</v>
      </c>
      <c r="BK1842" s="141">
        <v>359851</v>
      </c>
      <c r="BL1842" s="141">
        <v>18111</v>
      </c>
      <c r="BM1842" s="141">
        <v>899116</v>
      </c>
      <c r="BN1842" s="242">
        <v>12656781</v>
      </c>
      <c r="BO1842" s="141">
        <v>1174874.9166999999</v>
      </c>
      <c r="BP1842" s="141">
        <v>2301565.4106000001</v>
      </c>
      <c r="BQ1842" s="141">
        <v>352626.27840000001</v>
      </c>
      <c r="BR1842" s="141">
        <v>3252514.6830000002</v>
      </c>
      <c r="BS1842" s="141">
        <v>1306726.3529000001</v>
      </c>
      <c r="BT1842" s="141">
        <v>173620.64319999999</v>
      </c>
      <c r="BU1842" s="141">
        <v>1723137.7202000001</v>
      </c>
    </row>
    <row r="1843" spans="1:73">
      <c r="A1843" s="4" t="s">
        <v>75</v>
      </c>
      <c r="B1843" s="137">
        <v>6</v>
      </c>
      <c r="C1843" s="137">
        <v>2016</v>
      </c>
      <c r="D1843" s="195">
        <v>5540545</v>
      </c>
      <c r="E1843" s="196">
        <v>2795233</v>
      </c>
      <c r="F1843" s="145">
        <v>95813</v>
      </c>
      <c r="G1843" s="194">
        <v>3.3</v>
      </c>
      <c r="H1843" s="213">
        <v>14.99084</v>
      </c>
      <c r="I1843" s="213">
        <v>8.7199419999999996</v>
      </c>
      <c r="J1843" s="213">
        <v>2.4222540000000001</v>
      </c>
      <c r="K1843" s="179">
        <v>323692</v>
      </c>
      <c r="L1843" s="8">
        <v>28</v>
      </c>
      <c r="M1843" s="197">
        <v>2.1</v>
      </c>
      <c r="N1843" s="145">
        <v>288000000</v>
      </c>
      <c r="O1843" s="145">
        <v>491939</v>
      </c>
      <c r="P1843" s="145">
        <v>43317</v>
      </c>
      <c r="Q1843" s="145">
        <v>16461</v>
      </c>
      <c r="R1843" s="145">
        <v>475690</v>
      </c>
      <c r="S1843" s="145">
        <v>225334</v>
      </c>
      <c r="T1843" s="145">
        <v>364</v>
      </c>
      <c r="U1843" s="145">
        <v>462</v>
      </c>
      <c r="V1843" s="145">
        <v>561</v>
      </c>
      <c r="W1843" s="145">
        <v>194</v>
      </c>
      <c r="X1843" s="145">
        <v>357</v>
      </c>
      <c r="Y1843" s="145">
        <v>511</v>
      </c>
      <c r="Z1843" s="145">
        <v>649</v>
      </c>
      <c r="AA1843" s="136">
        <f>ROUND((T1843+X1843)-MAX(0.3*(T1843-149-469),0),0)</f>
        <v>721</v>
      </c>
      <c r="AB1843" s="136">
        <f>ROUND((U1843+Y1843)-MAX(0.3*(U1843-149-469),0),0)</f>
        <v>973</v>
      </c>
      <c r="AC1843" s="136">
        <f>ROUND((V1843+Z1843)-MAX(0.3*(V1843-160-469),0),0)</f>
        <v>1210</v>
      </c>
      <c r="AD1843" s="203">
        <v>5667</v>
      </c>
      <c r="AE1843" s="8">
        <v>733</v>
      </c>
      <c r="AI1843" s="202">
        <v>467</v>
      </c>
      <c r="AJ1843" s="207">
        <v>8.5</v>
      </c>
      <c r="AK1843" s="141">
        <v>1</v>
      </c>
      <c r="AL1843" s="141">
        <v>34</v>
      </c>
      <c r="AM1843" s="141">
        <v>31</v>
      </c>
      <c r="AN1843" s="6">
        <f>AL1843/(AL1843+AM1843)</f>
        <v>0.52307692307692311</v>
      </c>
      <c r="AO1843" s="141">
        <v>17</v>
      </c>
      <c r="AP1843" s="141">
        <v>18</v>
      </c>
      <c r="AQ1843" s="6">
        <f>AO1843/(AO1843+AP1843)</f>
        <v>0.48571428571428571</v>
      </c>
      <c r="AR1843" s="168">
        <v>7.6499999999999999E-2</v>
      </c>
      <c r="AS1843" s="168">
        <v>0.34</v>
      </c>
      <c r="AT1843" s="168">
        <v>0.4</v>
      </c>
      <c r="AU1843" s="149">
        <v>0.45</v>
      </c>
      <c r="AV1843" s="141">
        <v>506</v>
      </c>
      <c r="AW1843" s="141">
        <v>3373</v>
      </c>
      <c r="AX1843" s="141">
        <v>5572</v>
      </c>
      <c r="AY1843" s="141">
        <v>6269</v>
      </c>
      <c r="AZ1843" s="149">
        <v>7.6499999999999999E-2</v>
      </c>
      <c r="BA1843" s="149">
        <v>0.1598</v>
      </c>
      <c r="BB1843" s="149">
        <v>0.21060000000000001</v>
      </c>
      <c r="BC1843" s="149">
        <v>0.21060000000000001</v>
      </c>
      <c r="BD1843" s="143">
        <v>0.1</v>
      </c>
      <c r="BG1843" s="141">
        <v>1</v>
      </c>
      <c r="BH1843" s="6">
        <v>7.25</v>
      </c>
      <c r="BI1843" s="142">
        <v>8.31</v>
      </c>
      <c r="BJ1843" s="141">
        <v>72576</v>
      </c>
      <c r="BK1843" s="141">
        <v>9861</v>
      </c>
      <c r="BL1843" s="141">
        <v>526</v>
      </c>
      <c r="BM1843" s="141">
        <v>62189</v>
      </c>
      <c r="BN1843" s="242">
        <v>1330977</v>
      </c>
      <c r="BO1843" s="141">
        <v>86999.333400000003</v>
      </c>
      <c r="BP1843" s="141">
        <v>210090.7132</v>
      </c>
      <c r="BQ1843" s="141">
        <v>37414.320500000002</v>
      </c>
      <c r="BR1843" s="141">
        <v>376750.08990000002</v>
      </c>
      <c r="BS1843" s="141">
        <v>130044.70209999999</v>
      </c>
      <c r="BT1843" s="141">
        <v>19038.671600000001</v>
      </c>
      <c r="BU1843" s="141">
        <v>187317.63149999999</v>
      </c>
    </row>
    <row r="1844" spans="1:73">
      <c r="A1844" s="4" t="s">
        <v>76</v>
      </c>
      <c r="B1844" s="137">
        <v>7</v>
      </c>
      <c r="C1844" s="137">
        <v>2016</v>
      </c>
      <c r="D1844" s="195">
        <v>3576452</v>
      </c>
      <c r="E1844" s="196">
        <v>1795519</v>
      </c>
      <c r="F1844" s="145">
        <v>96273</v>
      </c>
      <c r="G1844" s="194">
        <v>5.0999999999999996</v>
      </c>
      <c r="H1844" s="213">
        <v>20.00864</v>
      </c>
      <c r="I1844" s="213">
        <v>12.003830000000001</v>
      </c>
      <c r="J1844" s="213">
        <v>5.4131280000000004</v>
      </c>
      <c r="K1844" s="179">
        <v>263379</v>
      </c>
      <c r="L1844" s="8">
        <v>7</v>
      </c>
      <c r="M1844" s="197">
        <v>0.9</v>
      </c>
      <c r="N1844" s="145">
        <v>248000000</v>
      </c>
      <c r="O1844" s="145">
        <v>67326</v>
      </c>
      <c r="P1844" s="145">
        <v>22548</v>
      </c>
      <c r="Q1844" s="145">
        <v>11401</v>
      </c>
      <c r="R1844" s="145">
        <v>431597</v>
      </c>
      <c r="S1844" s="145">
        <v>244927</v>
      </c>
      <c r="T1844" s="145">
        <v>487</v>
      </c>
      <c r="U1844" s="145">
        <v>597</v>
      </c>
      <c r="V1844" s="145">
        <v>701</v>
      </c>
      <c r="W1844" s="145">
        <v>194</v>
      </c>
      <c r="X1844" s="145">
        <v>357</v>
      </c>
      <c r="Y1844" s="145">
        <v>511</v>
      </c>
      <c r="Z1844" s="145">
        <v>649</v>
      </c>
      <c r="AA1844" s="136">
        <f>ROUND((T1844+X1844)-MAX(0.3*(T1844-149-469),0),0)</f>
        <v>844</v>
      </c>
      <c r="AB1844" s="136">
        <f>ROUND((U1844+Y1844)-MAX(0.3*(U1844-149-469),0),0)</f>
        <v>1108</v>
      </c>
      <c r="AC1844" s="136">
        <f>ROUND((V1844+Z1844)-MAX(0.3*(V1844-160-469),0),0)</f>
        <v>1328</v>
      </c>
      <c r="AD1844" s="203">
        <v>5127</v>
      </c>
      <c r="AE1844" s="8">
        <v>733</v>
      </c>
      <c r="AI1844" s="202">
        <v>351</v>
      </c>
      <c r="AJ1844" s="207">
        <v>9.8000000000000007</v>
      </c>
      <c r="AK1844" s="141">
        <v>1</v>
      </c>
      <c r="AL1844" s="141">
        <v>86</v>
      </c>
      <c r="AM1844" s="141">
        <v>64</v>
      </c>
      <c r="AN1844" s="6">
        <f>AL1844/(AL1844+AM1844)</f>
        <v>0.57333333333333336</v>
      </c>
      <c r="AO1844" s="141">
        <v>21</v>
      </c>
      <c r="AP1844" s="141">
        <v>15</v>
      </c>
      <c r="AQ1844" s="6">
        <f>AO1844/(AO1844+AP1844)</f>
        <v>0.58333333333333337</v>
      </c>
      <c r="AR1844" s="168">
        <v>7.6499999999999999E-2</v>
      </c>
      <c r="AS1844" s="168">
        <v>0.34</v>
      </c>
      <c r="AT1844" s="168">
        <v>0.4</v>
      </c>
      <c r="AU1844" s="149">
        <v>0.45</v>
      </c>
      <c r="AV1844" s="141">
        <v>506</v>
      </c>
      <c r="AW1844" s="141">
        <v>3373</v>
      </c>
      <c r="AX1844" s="141">
        <v>5572</v>
      </c>
      <c r="AY1844" s="141">
        <v>6269</v>
      </c>
      <c r="AZ1844" s="149">
        <v>7.6499999999999999E-2</v>
      </c>
      <c r="BA1844" s="149">
        <v>0.1598</v>
      </c>
      <c r="BB1844" s="149">
        <v>0.21060000000000001</v>
      </c>
      <c r="BC1844" s="149">
        <v>0.21060000000000001</v>
      </c>
      <c r="BD1844" s="143">
        <v>0.27500000000000002</v>
      </c>
      <c r="BG1844" s="141">
        <v>1</v>
      </c>
      <c r="BH1844" s="6">
        <v>7.25</v>
      </c>
      <c r="BI1844" s="142">
        <v>9.6</v>
      </c>
      <c r="BJ1844" s="141">
        <v>64607</v>
      </c>
      <c r="BK1844" s="141">
        <v>7010</v>
      </c>
      <c r="BL1844" s="141">
        <v>452</v>
      </c>
      <c r="BM1844" s="141">
        <v>57145</v>
      </c>
      <c r="BN1844" s="242">
        <v>862818</v>
      </c>
      <c r="BO1844" s="141">
        <v>49155.083299999998</v>
      </c>
      <c r="BP1844" s="141">
        <v>157547.14360000001</v>
      </c>
      <c r="BQ1844" s="141">
        <v>14616.795700000001</v>
      </c>
      <c r="BR1844" s="141">
        <v>280949.41869999998</v>
      </c>
      <c r="BS1844" s="141">
        <v>84457.2454</v>
      </c>
      <c r="BT1844" s="141">
        <v>4148.5236999999997</v>
      </c>
      <c r="BU1844" s="141">
        <v>105046.2663</v>
      </c>
    </row>
    <row r="1845" spans="1:73">
      <c r="A1845" s="4" t="s">
        <v>77</v>
      </c>
      <c r="B1845" s="137">
        <v>8</v>
      </c>
      <c r="C1845" s="137">
        <v>2016</v>
      </c>
      <c r="D1845" s="195">
        <v>952065</v>
      </c>
      <c r="E1845" s="196">
        <v>451973</v>
      </c>
      <c r="F1845" s="145">
        <v>20703</v>
      </c>
      <c r="G1845" s="194">
        <v>4.4000000000000004</v>
      </c>
      <c r="H1845" s="213">
        <v>17.933509999999998</v>
      </c>
      <c r="I1845" s="213">
        <v>12.638249999999999</v>
      </c>
      <c r="J1845" s="213">
        <v>5.1402020000000004</v>
      </c>
      <c r="K1845" s="179">
        <v>70387</v>
      </c>
      <c r="L1845" s="8">
        <v>3</v>
      </c>
      <c r="M1845" s="197">
        <v>1.5</v>
      </c>
      <c r="N1845" s="145">
        <v>45574410</v>
      </c>
      <c r="O1845" s="145">
        <v>20303</v>
      </c>
      <c r="P1845" s="145">
        <v>12014</v>
      </c>
      <c r="Q1845" s="145">
        <v>4254</v>
      </c>
      <c r="R1845" s="145">
        <v>147559</v>
      </c>
      <c r="S1845" s="145">
        <v>71099</v>
      </c>
      <c r="T1845" s="145">
        <v>270</v>
      </c>
      <c r="U1845" s="145">
        <v>338</v>
      </c>
      <c r="V1845" s="145">
        <v>407</v>
      </c>
      <c r="W1845" s="145">
        <v>194</v>
      </c>
      <c r="X1845" s="145">
        <v>357</v>
      </c>
      <c r="Y1845" s="145">
        <v>511</v>
      </c>
      <c r="Z1845" s="145">
        <v>649</v>
      </c>
      <c r="AA1845" s="136">
        <f>ROUND((T1845+X1845)-MAX(0.3*(T1845-149-469),0),0)</f>
        <v>627</v>
      </c>
      <c r="AB1845" s="136">
        <f>ROUND((U1845+Y1845)-MAX(0.3*(U1845-149-469),0),0)</f>
        <v>849</v>
      </c>
      <c r="AC1845" s="136">
        <f>ROUND((V1845+Z1845)-MAX(0.3*(V1845-160-469),0),0)</f>
        <v>1056</v>
      </c>
      <c r="AD1845" s="203">
        <v>2980</v>
      </c>
      <c r="AE1845" s="8">
        <v>733</v>
      </c>
      <c r="AI1845" s="202">
        <v>110</v>
      </c>
      <c r="AJ1845" s="207">
        <v>11.6</v>
      </c>
      <c r="AK1845" s="141">
        <v>1</v>
      </c>
      <c r="AL1845" s="141">
        <v>25</v>
      </c>
      <c r="AM1845" s="141">
        <v>16</v>
      </c>
      <c r="AN1845" s="6">
        <f>AL1845/(AL1845+AM1845)</f>
        <v>0.6097560975609756</v>
      </c>
      <c r="AO1845" s="141">
        <v>12</v>
      </c>
      <c r="AP1845" s="141">
        <v>9</v>
      </c>
      <c r="AQ1845" s="6">
        <f>AO1845/(AO1845+AP1845)</f>
        <v>0.5714285714285714</v>
      </c>
      <c r="AR1845" s="168">
        <v>7.6499999999999999E-2</v>
      </c>
      <c r="AS1845" s="168">
        <v>0.34</v>
      </c>
      <c r="AT1845" s="168">
        <v>0.4</v>
      </c>
      <c r="AU1845" s="149">
        <v>0.45</v>
      </c>
      <c r="AV1845" s="141">
        <v>506</v>
      </c>
      <c r="AW1845" s="141">
        <v>3373</v>
      </c>
      <c r="AX1845" s="141">
        <v>5572</v>
      </c>
      <c r="AY1845" s="141">
        <v>6269</v>
      </c>
      <c r="AZ1845" s="149">
        <v>7.6499999999999999E-2</v>
      </c>
      <c r="BA1845" s="149">
        <v>0.1598</v>
      </c>
      <c r="BB1845" s="149">
        <v>0.21060000000000001</v>
      </c>
      <c r="BC1845" s="149">
        <v>0.21060000000000001</v>
      </c>
      <c r="BD1845" s="143">
        <v>0.2</v>
      </c>
      <c r="BG1845" s="141">
        <v>0</v>
      </c>
      <c r="BH1845" s="6">
        <v>7.25</v>
      </c>
      <c r="BI1845" s="142">
        <v>8.25</v>
      </c>
      <c r="BJ1845" s="141">
        <v>16884</v>
      </c>
      <c r="BK1845" s="141">
        <v>1225</v>
      </c>
      <c r="BL1845" s="141">
        <v>89</v>
      </c>
      <c r="BM1845" s="141">
        <v>15570</v>
      </c>
      <c r="BN1845" s="242">
        <v>202383</v>
      </c>
      <c r="BO1845" s="141">
        <v>18097.416700000002</v>
      </c>
      <c r="BP1845" s="141">
        <v>64507.083100000003</v>
      </c>
      <c r="BQ1845" s="141">
        <v>3093.0587</v>
      </c>
      <c r="BR1845" s="141">
        <v>98527.987500000003</v>
      </c>
      <c r="BS1845" s="141">
        <v>40548.893900000003</v>
      </c>
      <c r="BT1845" s="141">
        <v>1244.6258</v>
      </c>
      <c r="BU1845" s="141">
        <v>51377.681900000003</v>
      </c>
    </row>
    <row r="1846" spans="1:73">
      <c r="A1846" s="4" t="s">
        <v>78</v>
      </c>
      <c r="B1846" s="137">
        <v>9</v>
      </c>
      <c r="C1846" s="137">
        <v>2016</v>
      </c>
      <c r="D1846" s="195">
        <v>681170</v>
      </c>
      <c r="E1846" s="196">
        <v>368846</v>
      </c>
      <c r="F1846" s="145">
        <v>23602</v>
      </c>
      <c r="G1846" s="194">
        <v>6</v>
      </c>
      <c r="H1846" s="213">
        <v>18.50723</v>
      </c>
      <c r="I1846" s="213">
        <v>11.00075</v>
      </c>
      <c r="J1846" s="213">
        <v>3.2703180000000001</v>
      </c>
      <c r="K1846" s="179">
        <v>126815</v>
      </c>
      <c r="L1846" s="8">
        <v>2</v>
      </c>
      <c r="M1846" s="197">
        <v>2</v>
      </c>
      <c r="N1846" s="145">
        <v>51842801</v>
      </c>
      <c r="O1846" s="145">
        <v>29691</v>
      </c>
      <c r="P1846" s="145">
        <v>13634</v>
      </c>
      <c r="Q1846" s="145">
        <v>5472</v>
      </c>
      <c r="R1846" s="145">
        <v>134625</v>
      </c>
      <c r="S1846" s="145">
        <v>75819</v>
      </c>
      <c r="T1846" s="145">
        <v>346</v>
      </c>
      <c r="U1846" s="145">
        <v>441</v>
      </c>
      <c r="V1846" s="145">
        <v>539</v>
      </c>
      <c r="W1846" s="145">
        <v>194</v>
      </c>
      <c r="X1846" s="145">
        <v>357</v>
      </c>
      <c r="Y1846" s="145">
        <v>511</v>
      </c>
      <c r="Z1846" s="145">
        <v>649</v>
      </c>
      <c r="AA1846" s="136">
        <f>ROUND((T1846+X1846)-MAX(0.3*(T1846-149-469),0),0)</f>
        <v>703</v>
      </c>
      <c r="AB1846" s="136">
        <f>ROUND((U1846+Y1846)-MAX(0.3*(U1846-149-469),0),0)</f>
        <v>952</v>
      </c>
      <c r="AC1846" s="136">
        <f>ROUND((V1846+Z1846)-MAX(0.3*(V1846-160-469),0),0)</f>
        <v>1188</v>
      </c>
      <c r="AD1846" s="203">
        <v>2143</v>
      </c>
      <c r="AE1846" s="8">
        <v>733</v>
      </c>
      <c r="AI1846" s="202">
        <v>112</v>
      </c>
      <c r="AJ1846" s="207">
        <v>16.3</v>
      </c>
      <c r="AN1846" s="6"/>
      <c r="AQ1846" s="6"/>
      <c r="AR1846" s="168">
        <v>7.6499999999999999E-2</v>
      </c>
      <c r="AS1846" s="168">
        <v>0.34</v>
      </c>
      <c r="AT1846" s="168">
        <v>0.4</v>
      </c>
      <c r="AU1846" s="149">
        <v>0.45</v>
      </c>
      <c r="AV1846" s="141">
        <v>506</v>
      </c>
      <c r="AW1846" s="141">
        <v>3373</v>
      </c>
      <c r="AX1846" s="141">
        <v>5572</v>
      </c>
      <c r="AY1846" s="141">
        <v>6269</v>
      </c>
      <c r="AZ1846" s="149">
        <v>7.6499999999999999E-2</v>
      </c>
      <c r="BA1846" s="149">
        <v>0.1598</v>
      </c>
      <c r="BB1846" s="149">
        <v>0.21060000000000001</v>
      </c>
      <c r="BC1846" s="149">
        <v>0.21060000000000001</v>
      </c>
      <c r="BD1846" s="143">
        <v>0.4</v>
      </c>
      <c r="BG1846" s="141">
        <v>1</v>
      </c>
      <c r="BH1846" s="6">
        <v>7.25</v>
      </c>
      <c r="BI1846" s="142">
        <v>11.5</v>
      </c>
      <c r="BJ1846" s="141">
        <v>26838</v>
      </c>
      <c r="BK1846" s="141">
        <v>2070</v>
      </c>
      <c r="BL1846" s="141">
        <v>129</v>
      </c>
      <c r="BM1846" s="141">
        <v>24639</v>
      </c>
      <c r="BN1846" s="242">
        <v>246961</v>
      </c>
      <c r="BO1846" s="141">
        <v>14363.0833</v>
      </c>
      <c r="BP1846" s="141">
        <v>46747.323900000003</v>
      </c>
      <c r="BQ1846" s="141">
        <v>1000.8953</v>
      </c>
      <c r="BR1846" s="141">
        <v>53885.532800000001</v>
      </c>
      <c r="BS1846" s="141">
        <v>31831.915799999999</v>
      </c>
      <c r="BT1846" s="141">
        <v>482.29059999999998</v>
      </c>
      <c r="BU1846" s="141">
        <v>35798.1541</v>
      </c>
    </row>
    <row r="1847" spans="1:73">
      <c r="A1847" s="4" t="s">
        <v>80</v>
      </c>
      <c r="B1847" s="137">
        <v>10</v>
      </c>
      <c r="C1847" s="137">
        <v>2016</v>
      </c>
      <c r="D1847" s="195">
        <v>20612439</v>
      </c>
      <c r="E1847" s="196">
        <v>9358571</v>
      </c>
      <c r="F1847" s="145">
        <v>480364</v>
      </c>
      <c r="G1847" s="194">
        <v>4.9000000000000004</v>
      </c>
      <c r="H1847" s="213">
        <v>19.899180000000001</v>
      </c>
      <c r="I1847" s="213">
        <v>12.693339999999999</v>
      </c>
      <c r="J1847" s="213">
        <v>3.7891189999999999</v>
      </c>
      <c r="K1847" s="179">
        <v>926817</v>
      </c>
      <c r="L1847" s="8">
        <v>166</v>
      </c>
      <c r="M1847" s="197">
        <v>3.9</v>
      </c>
      <c r="N1847" s="145">
        <v>947000000</v>
      </c>
      <c r="O1847" s="145">
        <v>397650</v>
      </c>
      <c r="P1847" s="145">
        <v>79040</v>
      </c>
      <c r="Q1847" s="145">
        <v>47592</v>
      </c>
      <c r="R1847" s="145">
        <v>3454530</v>
      </c>
      <c r="S1847" s="145">
        <v>1870739</v>
      </c>
      <c r="T1847" s="145">
        <v>241</v>
      </c>
      <c r="U1847" s="145">
        <v>303</v>
      </c>
      <c r="V1847" s="145">
        <v>364</v>
      </c>
      <c r="W1847" s="145">
        <v>194</v>
      </c>
      <c r="X1847" s="145">
        <v>357</v>
      </c>
      <c r="Y1847" s="145">
        <v>511</v>
      </c>
      <c r="Z1847" s="145">
        <v>649</v>
      </c>
      <c r="AA1847" s="136">
        <f>ROUND((T1847+X1847)-MAX(0.3*(T1847-149-469),0),0)</f>
        <v>598</v>
      </c>
      <c r="AB1847" s="136">
        <f>ROUND((U1847+Y1847)-MAX(0.3*(U1847-149-469),0),0)</f>
        <v>814</v>
      </c>
      <c r="AC1847" s="136">
        <f>ROUND((V1847+Z1847)-MAX(0.3*(V1847-160-469),0),0)</f>
        <v>1013</v>
      </c>
      <c r="AD1847" s="203">
        <v>38570</v>
      </c>
      <c r="AE1847" s="8">
        <v>733</v>
      </c>
      <c r="AI1847" s="202">
        <v>2659</v>
      </c>
      <c r="AJ1847" s="207">
        <v>13</v>
      </c>
      <c r="AK1847" s="141">
        <v>0</v>
      </c>
      <c r="AL1847" s="141">
        <v>39</v>
      </c>
      <c r="AM1847" s="141">
        <v>81</v>
      </c>
      <c r="AN1847" s="6">
        <f>AL1847/(AL1847+AM1847)</f>
        <v>0.32500000000000001</v>
      </c>
      <c r="AO1847" s="141">
        <v>14</v>
      </c>
      <c r="AP1847" s="141">
        <v>26</v>
      </c>
      <c r="AQ1847" s="6">
        <f>AO1847/(AO1847+AP1847)</f>
        <v>0.35</v>
      </c>
      <c r="AR1847" s="168">
        <v>7.6499999999999999E-2</v>
      </c>
      <c r="AS1847" s="168">
        <v>0.34</v>
      </c>
      <c r="AT1847" s="168">
        <v>0.4</v>
      </c>
      <c r="AU1847" s="149">
        <v>0.45</v>
      </c>
      <c r="AV1847" s="141">
        <v>506</v>
      </c>
      <c r="AW1847" s="141">
        <v>3373</v>
      </c>
      <c r="AX1847" s="141">
        <v>5572</v>
      </c>
      <c r="AY1847" s="141">
        <v>6269</v>
      </c>
      <c r="AZ1847" s="149">
        <v>7.6499999999999999E-2</v>
      </c>
      <c r="BA1847" s="149">
        <v>0.1598</v>
      </c>
      <c r="BB1847" s="149">
        <v>0.21060000000000001</v>
      </c>
      <c r="BC1847" s="149">
        <v>0.21060000000000001</v>
      </c>
      <c r="BD1847" s="143">
        <v>0</v>
      </c>
      <c r="BG1847" s="141">
        <v>0</v>
      </c>
      <c r="BH1847" s="6">
        <v>7.25</v>
      </c>
      <c r="BI1847" s="142">
        <v>8.0500000000000007</v>
      </c>
      <c r="BJ1847" s="141">
        <v>575195</v>
      </c>
      <c r="BK1847" s="141">
        <v>139554</v>
      </c>
      <c r="BL1847" s="141">
        <v>3277</v>
      </c>
      <c r="BM1847" s="141">
        <v>432364</v>
      </c>
      <c r="BN1847" s="242">
        <v>3987962</v>
      </c>
      <c r="BO1847" s="141">
        <v>481519.5833</v>
      </c>
      <c r="BP1847" s="141">
        <v>1350736.5319000001</v>
      </c>
      <c r="BQ1847" s="141">
        <v>80317.397500000006</v>
      </c>
      <c r="BR1847" s="141">
        <v>1704153.6617000001</v>
      </c>
      <c r="BS1847" s="141">
        <v>690367.90399999998</v>
      </c>
      <c r="BT1847" s="141">
        <v>33970.928800000002</v>
      </c>
      <c r="BU1847" s="141">
        <v>832400.69519999996</v>
      </c>
    </row>
    <row r="1848" spans="1:73">
      <c r="A1848" s="4" t="s">
        <v>81</v>
      </c>
      <c r="B1848" s="137">
        <v>11</v>
      </c>
      <c r="C1848" s="137">
        <v>2016</v>
      </c>
      <c r="D1848" s="195">
        <v>10310371</v>
      </c>
      <c r="E1848" s="196">
        <v>4656255</v>
      </c>
      <c r="F1848" s="145">
        <v>264209</v>
      </c>
      <c r="G1848" s="194">
        <v>5.4</v>
      </c>
      <c r="H1848" s="213">
        <v>23.088550000000001</v>
      </c>
      <c r="I1848" s="213">
        <v>13.3979</v>
      </c>
      <c r="J1848" s="213">
        <v>4.2948240000000002</v>
      </c>
      <c r="K1848" s="179">
        <v>525360</v>
      </c>
      <c r="L1848" s="8">
        <v>110</v>
      </c>
      <c r="M1848" s="197">
        <v>4.2</v>
      </c>
      <c r="N1848" s="145">
        <v>435000000</v>
      </c>
      <c r="O1848" s="145">
        <v>170679</v>
      </c>
      <c r="P1848" s="145">
        <v>24830</v>
      </c>
      <c r="Q1848" s="145">
        <v>12806</v>
      </c>
      <c r="R1848" s="145">
        <v>1733473</v>
      </c>
      <c r="S1848" s="145">
        <v>800670</v>
      </c>
      <c r="T1848" s="145">
        <v>235</v>
      </c>
      <c r="U1848" s="145">
        <v>280</v>
      </c>
      <c r="V1848" s="145">
        <v>330</v>
      </c>
      <c r="W1848" s="145">
        <v>194</v>
      </c>
      <c r="X1848" s="145">
        <v>357</v>
      </c>
      <c r="Y1848" s="145">
        <v>511</v>
      </c>
      <c r="Z1848" s="145">
        <v>649</v>
      </c>
      <c r="AA1848" s="136">
        <f>ROUND((T1848+X1848)-MAX(0.3*(T1848-149-469),0),0)</f>
        <v>592</v>
      </c>
      <c r="AB1848" s="136">
        <f>ROUND((U1848+Y1848)-MAX(0.3*(U1848-149-469),0),0)</f>
        <v>791</v>
      </c>
      <c r="AC1848" s="136">
        <f>ROUND((V1848+Z1848)-MAX(0.3*(V1848-160-469),0),0)</f>
        <v>979</v>
      </c>
      <c r="AD1848" s="203">
        <v>10432</v>
      </c>
      <c r="AE1848" s="8">
        <v>733</v>
      </c>
      <c r="AI1848" s="202">
        <v>1580</v>
      </c>
      <c r="AJ1848" s="207">
        <v>15.4</v>
      </c>
      <c r="AK1848" s="141">
        <v>0</v>
      </c>
      <c r="AL1848" s="141">
        <v>61</v>
      </c>
      <c r="AM1848" s="141">
        <v>117</v>
      </c>
      <c r="AN1848" s="6">
        <f>AL1848/(AL1848+AM1848)</f>
        <v>0.34269662921348315</v>
      </c>
      <c r="AO1848" s="141">
        <v>17</v>
      </c>
      <c r="AP1848" s="141">
        <v>39</v>
      </c>
      <c r="AQ1848" s="6">
        <f>AO1848/(AO1848+AP1848)</f>
        <v>0.30357142857142855</v>
      </c>
      <c r="AR1848" s="168">
        <v>7.6499999999999999E-2</v>
      </c>
      <c r="AS1848" s="168">
        <v>0.34</v>
      </c>
      <c r="AT1848" s="168">
        <v>0.4</v>
      </c>
      <c r="AU1848" s="149">
        <v>0.45</v>
      </c>
      <c r="AV1848" s="141">
        <v>506</v>
      </c>
      <c r="AW1848" s="141">
        <v>3373</v>
      </c>
      <c r="AX1848" s="141">
        <v>5572</v>
      </c>
      <c r="AY1848" s="141">
        <v>6269</v>
      </c>
      <c r="AZ1848" s="149">
        <v>7.6499999999999999E-2</v>
      </c>
      <c r="BA1848" s="149">
        <v>0.1598</v>
      </c>
      <c r="BB1848" s="149">
        <v>0.21060000000000001</v>
      </c>
      <c r="BC1848" s="149">
        <v>0.21060000000000001</v>
      </c>
      <c r="BD1848" s="143">
        <v>0</v>
      </c>
      <c r="BG1848" s="141">
        <v>0</v>
      </c>
      <c r="BH1848" s="6">
        <v>7.25</v>
      </c>
      <c r="BI1848" s="142">
        <v>5.15</v>
      </c>
      <c r="BJ1848" s="141">
        <v>258528</v>
      </c>
      <c r="BK1848" s="141">
        <v>24794</v>
      </c>
      <c r="BL1848" s="141">
        <v>2051</v>
      </c>
      <c r="BM1848" s="141">
        <v>231683</v>
      </c>
      <c r="BN1848" s="242">
        <v>1857529</v>
      </c>
      <c r="BO1848" s="141">
        <v>253652.5833</v>
      </c>
      <c r="BP1848" s="141">
        <v>878780.89569999999</v>
      </c>
      <c r="BQ1848" s="141">
        <v>70349.405599999998</v>
      </c>
      <c r="BR1848" s="141">
        <v>1224626.8728</v>
      </c>
      <c r="BS1848" s="141">
        <v>525854.40960000001</v>
      </c>
      <c r="BT1848" s="141">
        <v>34022.2235</v>
      </c>
      <c r="BU1848" s="141">
        <v>646702.02560000005</v>
      </c>
    </row>
    <row r="1849" spans="1:73">
      <c r="A1849" s="4" t="s">
        <v>82</v>
      </c>
      <c r="B1849" s="137">
        <v>12</v>
      </c>
      <c r="C1849" s="137">
        <v>2016</v>
      </c>
      <c r="D1849" s="195">
        <v>1428557</v>
      </c>
      <c r="E1849" s="196">
        <v>664690</v>
      </c>
      <c r="F1849" s="145">
        <v>20688</v>
      </c>
      <c r="G1849" s="194">
        <v>3</v>
      </c>
      <c r="H1849" s="213">
        <v>16.715070000000001</v>
      </c>
      <c r="I1849" s="213">
        <v>10.433109999999999</v>
      </c>
      <c r="J1849" s="213">
        <v>3.2625440000000001</v>
      </c>
      <c r="K1849" s="179">
        <v>83917</v>
      </c>
      <c r="L1849" s="8">
        <v>3</v>
      </c>
      <c r="M1849" s="197">
        <v>1.1000000000000001</v>
      </c>
      <c r="N1849" s="145">
        <v>71946077</v>
      </c>
      <c r="O1849" s="145">
        <v>31191</v>
      </c>
      <c r="P1849" s="145">
        <v>18033</v>
      </c>
      <c r="Q1849" s="145">
        <v>6412</v>
      </c>
      <c r="R1849" s="145">
        <v>176729</v>
      </c>
      <c r="S1849" s="145">
        <v>89095</v>
      </c>
      <c r="T1849" s="145">
        <v>485</v>
      </c>
      <c r="U1849" s="145">
        <v>610</v>
      </c>
      <c r="V1849" s="145">
        <v>735</v>
      </c>
      <c r="W1849" s="145">
        <v>343</v>
      </c>
      <c r="X1849" s="145">
        <v>630</v>
      </c>
      <c r="Y1849" s="145">
        <v>902</v>
      </c>
      <c r="Z1849" s="145">
        <v>1146</v>
      </c>
      <c r="AA1849" s="136">
        <f>ROUND((T1849+X1849)-MAX(0.3*(T1849-149-469),0),0)</f>
        <v>1115</v>
      </c>
      <c r="AB1849" s="136">
        <f>ROUND((U1849+Y1849)-MAX(0.3*(U1849-149-469),0),0)</f>
        <v>1512</v>
      </c>
      <c r="AC1849" s="136">
        <f>ROUND((V1849+Z1849)-MAX(0.3*(V1849-160-469),0),0)</f>
        <v>1849</v>
      </c>
      <c r="AD1849" s="203">
        <v>1375</v>
      </c>
      <c r="AE1849" s="8">
        <v>733</v>
      </c>
      <c r="AI1849" s="202">
        <v>129</v>
      </c>
      <c r="AJ1849" s="207">
        <v>9.3000000000000007</v>
      </c>
      <c r="AK1849" s="141">
        <v>1</v>
      </c>
      <c r="AL1849" s="141">
        <v>44</v>
      </c>
      <c r="AM1849" s="141">
        <v>7</v>
      </c>
      <c r="AN1849" s="6">
        <f>AL1849/(AL1849+AM1849)</f>
        <v>0.86274509803921573</v>
      </c>
      <c r="AO1849" s="141">
        <v>24</v>
      </c>
      <c r="AP1849" s="141">
        <v>1</v>
      </c>
      <c r="AQ1849" s="6">
        <f>AO1849/(AO1849+AP1849)</f>
        <v>0.96</v>
      </c>
      <c r="AR1849" s="168">
        <v>7.6499999999999999E-2</v>
      </c>
      <c r="AS1849" s="168">
        <v>0.34</v>
      </c>
      <c r="AT1849" s="168">
        <v>0.4</v>
      </c>
      <c r="AU1849" s="149">
        <v>0.45</v>
      </c>
      <c r="AV1849" s="141">
        <v>506</v>
      </c>
      <c r="AW1849" s="141">
        <v>3373</v>
      </c>
      <c r="AX1849" s="141">
        <v>5572</v>
      </c>
      <c r="AY1849" s="141">
        <v>6269</v>
      </c>
      <c r="AZ1849" s="149">
        <v>7.6499999999999999E-2</v>
      </c>
      <c r="BA1849" s="149">
        <v>0.1598</v>
      </c>
      <c r="BB1849" s="149">
        <v>0.21060000000000001</v>
      </c>
      <c r="BC1849" s="149">
        <v>0.21060000000000001</v>
      </c>
      <c r="BD1849" s="143">
        <v>0</v>
      </c>
      <c r="BG1849" s="141">
        <v>0</v>
      </c>
      <c r="BH1849" s="6">
        <v>7.25</v>
      </c>
      <c r="BI1849" s="142">
        <v>8.5</v>
      </c>
      <c r="BJ1849" s="141">
        <v>24221</v>
      </c>
      <c r="BK1849" s="141">
        <v>5648</v>
      </c>
      <c r="BL1849" s="141">
        <v>176</v>
      </c>
      <c r="BM1849" s="141">
        <v>18397</v>
      </c>
      <c r="BN1849" s="242">
        <v>327447</v>
      </c>
      <c r="BO1849" s="141">
        <v>30117.25</v>
      </c>
      <c r="BP1849" s="141">
        <v>56464.306400000001</v>
      </c>
      <c r="BQ1849" s="141">
        <v>11128.0671</v>
      </c>
      <c r="BR1849" s="141">
        <v>106993.4077</v>
      </c>
      <c r="BS1849" s="141">
        <v>25687.770199999999</v>
      </c>
      <c r="BT1849" s="141">
        <v>3297.3634999999999</v>
      </c>
      <c r="BU1849" s="141">
        <v>36453.553899999999</v>
      </c>
    </row>
    <row r="1850" spans="1:73">
      <c r="A1850" s="4" t="s">
        <v>83</v>
      </c>
      <c r="B1850" s="137">
        <v>13</v>
      </c>
      <c r="C1850" s="137">
        <v>2016</v>
      </c>
      <c r="D1850" s="195">
        <v>1683140</v>
      </c>
      <c r="E1850" s="196">
        <v>783434</v>
      </c>
      <c r="F1850" s="145">
        <v>31137</v>
      </c>
      <c r="G1850" s="194">
        <v>3.8</v>
      </c>
      <c r="H1850" s="213">
        <v>21.59271</v>
      </c>
      <c r="I1850" s="213">
        <v>12.26876</v>
      </c>
      <c r="J1850" s="213">
        <v>3.7436799999999999</v>
      </c>
      <c r="K1850" s="179">
        <v>67275</v>
      </c>
      <c r="L1850" s="8">
        <v>11</v>
      </c>
      <c r="M1850" s="197">
        <v>2.2999999999999998</v>
      </c>
      <c r="N1850" s="145">
        <v>66433410</v>
      </c>
      <c r="O1850" s="145">
        <v>142611</v>
      </c>
      <c r="P1850" s="145">
        <v>2797</v>
      </c>
      <c r="Q1850" s="145">
        <v>1919</v>
      </c>
      <c r="R1850" s="145">
        <v>185303</v>
      </c>
      <c r="S1850" s="145">
        <v>79531</v>
      </c>
      <c r="T1850" s="145">
        <v>309</v>
      </c>
      <c r="U1850" s="145">
        <v>309</v>
      </c>
      <c r="V1850" s="145">
        <v>309</v>
      </c>
      <c r="W1850" s="145">
        <v>194</v>
      </c>
      <c r="X1850" s="145">
        <v>357</v>
      </c>
      <c r="Y1850" s="145">
        <v>511</v>
      </c>
      <c r="Z1850" s="145">
        <v>649</v>
      </c>
      <c r="AA1850" s="136">
        <f>ROUND((T1850+X1850)-MAX(0.3*(T1850-149-469),0),0)</f>
        <v>666</v>
      </c>
      <c r="AB1850" s="136">
        <f>ROUND((U1850+Y1850)-MAX(0.3*(U1850-149-469),0),0)</f>
        <v>820</v>
      </c>
      <c r="AC1850" s="136">
        <f>ROUND((V1850+Z1850)-MAX(0.3*(V1850-160-469),0),0)</f>
        <v>958</v>
      </c>
      <c r="AD1850" s="203">
        <v>1858</v>
      </c>
      <c r="AE1850" s="8">
        <v>733</v>
      </c>
      <c r="AI1850" s="202">
        <v>187</v>
      </c>
      <c r="AJ1850" s="207">
        <v>11.1</v>
      </c>
      <c r="AK1850" s="141">
        <v>0</v>
      </c>
      <c r="AL1850" s="141">
        <v>14</v>
      </c>
      <c r="AM1850" s="141">
        <v>56</v>
      </c>
      <c r="AN1850" s="6">
        <f>AL1850/(AL1850+AM1850)</f>
        <v>0.2</v>
      </c>
      <c r="AO1850" s="141">
        <v>7</v>
      </c>
      <c r="AP1850" s="141">
        <v>28</v>
      </c>
      <c r="AQ1850" s="6">
        <f>AO1850/(AO1850+AP1850)</f>
        <v>0.2</v>
      </c>
      <c r="AR1850" s="168">
        <v>7.6499999999999999E-2</v>
      </c>
      <c r="AS1850" s="168">
        <v>0.34</v>
      </c>
      <c r="AT1850" s="168">
        <v>0.4</v>
      </c>
      <c r="AU1850" s="149">
        <v>0.45</v>
      </c>
      <c r="AV1850" s="141">
        <v>506</v>
      </c>
      <c r="AW1850" s="141">
        <v>3373</v>
      </c>
      <c r="AX1850" s="141">
        <v>5572</v>
      </c>
      <c r="AY1850" s="141">
        <v>6269</v>
      </c>
      <c r="AZ1850" s="149">
        <v>7.6499999999999999E-2</v>
      </c>
      <c r="BA1850" s="149">
        <v>0.1598</v>
      </c>
      <c r="BB1850" s="149">
        <v>0.21060000000000001</v>
      </c>
      <c r="BC1850" s="149">
        <v>0.21060000000000001</v>
      </c>
      <c r="BD1850" s="143">
        <v>0</v>
      </c>
      <c r="BG1850" s="141">
        <v>0</v>
      </c>
      <c r="BH1850" s="6">
        <v>7.25</v>
      </c>
      <c r="BI1850" s="142">
        <v>7.25</v>
      </c>
      <c r="BJ1850" s="141">
        <v>30712</v>
      </c>
      <c r="BK1850" s="141">
        <v>1809</v>
      </c>
      <c r="BL1850" s="141">
        <v>229</v>
      </c>
      <c r="BM1850" s="141">
        <v>28674</v>
      </c>
      <c r="BN1850" s="242">
        <v>307033</v>
      </c>
      <c r="BO1850" s="141">
        <v>39009.916700000002</v>
      </c>
      <c r="BP1850" s="141">
        <v>87241.906499999997</v>
      </c>
      <c r="BQ1850" s="141">
        <v>15443.0491</v>
      </c>
      <c r="BR1850" s="141">
        <v>157148.7475</v>
      </c>
      <c r="BS1850" s="141">
        <v>53844.696199999998</v>
      </c>
      <c r="BT1850" s="141">
        <v>7076.7506000000003</v>
      </c>
      <c r="BU1850" s="141">
        <v>80394.582299999995</v>
      </c>
    </row>
    <row r="1851" spans="1:73">
      <c r="A1851" s="4" t="s">
        <v>84</v>
      </c>
      <c r="B1851" s="137">
        <v>14</v>
      </c>
      <c r="C1851" s="137">
        <v>2016</v>
      </c>
      <c r="D1851" s="195">
        <v>12801539</v>
      </c>
      <c r="E1851" s="196">
        <v>6154867</v>
      </c>
      <c r="F1851" s="145">
        <v>384141</v>
      </c>
      <c r="G1851" s="194">
        <v>5.9</v>
      </c>
      <c r="H1851" s="213">
        <v>18.388809999999999</v>
      </c>
      <c r="I1851" s="213">
        <v>10.41827</v>
      </c>
      <c r="J1851" s="213">
        <v>4.7481619999999998</v>
      </c>
      <c r="K1851" s="179">
        <v>791608</v>
      </c>
      <c r="L1851" s="8">
        <v>36</v>
      </c>
      <c r="M1851" s="197">
        <v>1.2</v>
      </c>
      <c r="N1851" s="145">
        <v>663000000</v>
      </c>
      <c r="O1851" s="145">
        <v>151727</v>
      </c>
      <c r="P1851" s="145">
        <v>34881</v>
      </c>
      <c r="Q1851" s="145">
        <v>15690</v>
      </c>
      <c r="R1851" s="145">
        <v>1914393</v>
      </c>
      <c r="S1851" s="145">
        <v>996092</v>
      </c>
      <c r="T1851" s="145">
        <v>318</v>
      </c>
      <c r="U1851" s="145">
        <v>432</v>
      </c>
      <c r="V1851" s="145">
        <v>474</v>
      </c>
      <c r="W1851" s="145">
        <v>194</v>
      </c>
      <c r="X1851" s="145">
        <v>357</v>
      </c>
      <c r="Y1851" s="145">
        <v>511</v>
      </c>
      <c r="Z1851" s="145">
        <v>649</v>
      </c>
      <c r="AA1851" s="136">
        <f>ROUND((T1851+X1851)-MAX(0.3*(T1851-149-469),0),0)</f>
        <v>675</v>
      </c>
      <c r="AB1851" s="136">
        <f>ROUND((U1851+Y1851)-MAX(0.3*(U1851-149-469),0),0)</f>
        <v>943</v>
      </c>
      <c r="AC1851" s="136">
        <f>ROUND((V1851+Z1851)-MAX(0.3*(V1851-160-469),0),0)</f>
        <v>1123</v>
      </c>
      <c r="AD1851" s="203">
        <v>11059</v>
      </c>
      <c r="AE1851" s="8">
        <v>733</v>
      </c>
      <c r="AI1851" s="202">
        <v>1517</v>
      </c>
      <c r="AJ1851" s="207">
        <v>12.1</v>
      </c>
      <c r="AK1851" s="141">
        <v>0</v>
      </c>
      <c r="AL1851" s="141">
        <v>71</v>
      </c>
      <c r="AM1851" s="141">
        <v>47</v>
      </c>
      <c r="AN1851" s="6">
        <f>AL1851/(AL1851+AM1851)</f>
        <v>0.60169491525423724</v>
      </c>
      <c r="AO1851" s="141">
        <v>39</v>
      </c>
      <c r="AP1851" s="141">
        <v>20</v>
      </c>
      <c r="AQ1851" s="6">
        <f>AO1851/(AO1851+AP1851)</f>
        <v>0.66101694915254239</v>
      </c>
      <c r="AR1851" s="168">
        <v>7.6499999999999999E-2</v>
      </c>
      <c r="AS1851" s="168">
        <v>0.34</v>
      </c>
      <c r="AT1851" s="168">
        <v>0.4</v>
      </c>
      <c r="AU1851" s="149">
        <v>0.45</v>
      </c>
      <c r="AV1851" s="141">
        <v>506</v>
      </c>
      <c r="AW1851" s="141">
        <v>3373</v>
      </c>
      <c r="AX1851" s="141">
        <v>5572</v>
      </c>
      <c r="AY1851" s="141">
        <v>6269</v>
      </c>
      <c r="AZ1851" s="149">
        <v>7.6499999999999999E-2</v>
      </c>
      <c r="BA1851" s="149">
        <v>0.1598</v>
      </c>
      <c r="BB1851" s="149">
        <v>0.21060000000000001</v>
      </c>
      <c r="BC1851" s="149">
        <v>0.21060000000000001</v>
      </c>
      <c r="BD1851" s="143">
        <v>0.1</v>
      </c>
      <c r="BG1851" s="141">
        <v>1</v>
      </c>
      <c r="BH1851" s="6">
        <v>7.25</v>
      </c>
      <c r="BI1851" s="142">
        <v>8.25</v>
      </c>
      <c r="BJ1851" s="141">
        <v>272247</v>
      </c>
      <c r="BK1851" s="141">
        <v>30756</v>
      </c>
      <c r="BL1851" s="141">
        <v>2469</v>
      </c>
      <c r="BM1851" s="141">
        <v>239022</v>
      </c>
      <c r="BN1851" s="242">
        <v>2890038</v>
      </c>
      <c r="BO1851" s="141">
        <v>225158.5</v>
      </c>
      <c r="BP1851" s="141">
        <v>798472.5919</v>
      </c>
      <c r="BQ1851" s="141">
        <v>44024.698900000003</v>
      </c>
      <c r="BR1851" s="141">
        <v>1084030.4447000001</v>
      </c>
      <c r="BS1851" s="141">
        <v>391575.05099999998</v>
      </c>
      <c r="BT1851" s="141">
        <v>11351.8573</v>
      </c>
      <c r="BU1851" s="141">
        <v>431275.32059999998</v>
      </c>
    </row>
    <row r="1852" spans="1:73">
      <c r="A1852" s="4" t="s">
        <v>85</v>
      </c>
      <c r="B1852" s="137">
        <v>15</v>
      </c>
      <c r="C1852" s="137">
        <v>2016</v>
      </c>
      <c r="D1852" s="195">
        <v>6633053</v>
      </c>
      <c r="E1852" s="196">
        <v>3179806</v>
      </c>
      <c r="F1852" s="145">
        <v>147087</v>
      </c>
      <c r="G1852" s="194">
        <v>4.4000000000000004</v>
      </c>
      <c r="H1852" s="213">
        <v>20.930689999999998</v>
      </c>
      <c r="I1852" s="213">
        <v>13.725519999999999</v>
      </c>
      <c r="J1852" s="213">
        <v>5.7476180000000001</v>
      </c>
      <c r="K1852" s="179">
        <v>341909</v>
      </c>
      <c r="L1852" s="8">
        <v>55</v>
      </c>
      <c r="M1852" s="197">
        <v>3.4</v>
      </c>
      <c r="N1852" s="145">
        <v>286000000</v>
      </c>
      <c r="O1852" s="145">
        <v>50639</v>
      </c>
      <c r="P1852" s="145">
        <v>16485</v>
      </c>
      <c r="Q1852" s="145">
        <v>8216</v>
      </c>
      <c r="R1852" s="145">
        <v>741610</v>
      </c>
      <c r="S1852" s="145">
        <v>328688</v>
      </c>
      <c r="T1852" s="145">
        <v>229</v>
      </c>
      <c r="U1852" s="145">
        <v>288</v>
      </c>
      <c r="V1852" s="145">
        <v>346</v>
      </c>
      <c r="W1852" s="145">
        <v>194</v>
      </c>
      <c r="X1852" s="145">
        <v>357</v>
      </c>
      <c r="Y1852" s="145">
        <v>511</v>
      </c>
      <c r="Z1852" s="145">
        <v>649</v>
      </c>
      <c r="AA1852" s="136">
        <f>ROUND((T1852+X1852)-MAX(0.3*(T1852-149-469),0),0)</f>
        <v>586</v>
      </c>
      <c r="AB1852" s="136">
        <f>ROUND((U1852+Y1852)-MAX(0.3*(U1852-149-469),0),0)</f>
        <v>799</v>
      </c>
      <c r="AC1852" s="136">
        <f>ROUND((V1852+Z1852)-MAX(0.3*(V1852-160-469),0),0)</f>
        <v>995</v>
      </c>
      <c r="AD1852" s="203">
        <v>6115</v>
      </c>
      <c r="AE1852" s="8">
        <v>733</v>
      </c>
      <c r="AI1852" s="202">
        <v>768</v>
      </c>
      <c r="AJ1852" s="207">
        <v>11.8</v>
      </c>
      <c r="AK1852" s="141">
        <v>0</v>
      </c>
      <c r="AL1852" s="141">
        <v>29</v>
      </c>
      <c r="AM1852" s="141">
        <v>71</v>
      </c>
      <c r="AN1852" s="6">
        <f>AL1852/(AL1852+AM1852)</f>
        <v>0.28999999999999998</v>
      </c>
      <c r="AO1852" s="141">
        <v>10</v>
      </c>
      <c r="AP1852" s="141">
        <v>40</v>
      </c>
      <c r="AQ1852" s="6">
        <f>AO1852/(AO1852+AP1852)</f>
        <v>0.2</v>
      </c>
      <c r="AR1852" s="168">
        <v>7.6499999999999999E-2</v>
      </c>
      <c r="AS1852" s="168">
        <v>0.34</v>
      </c>
      <c r="AT1852" s="168">
        <v>0.4</v>
      </c>
      <c r="AU1852" s="149">
        <v>0.45</v>
      </c>
      <c r="AV1852" s="141">
        <v>506</v>
      </c>
      <c r="AW1852" s="141">
        <v>3373</v>
      </c>
      <c r="AX1852" s="141">
        <v>5572</v>
      </c>
      <c r="AY1852" s="141">
        <v>6269</v>
      </c>
      <c r="AZ1852" s="149">
        <v>7.6499999999999999E-2</v>
      </c>
      <c r="BA1852" s="149">
        <v>0.1598</v>
      </c>
      <c r="BB1852" s="149">
        <v>0.21060000000000001</v>
      </c>
      <c r="BC1852" s="149">
        <v>0.21060000000000001</v>
      </c>
      <c r="BD1852" s="143">
        <v>0.09</v>
      </c>
      <c r="BG1852" s="141">
        <v>1</v>
      </c>
      <c r="BH1852" s="6">
        <v>7.25</v>
      </c>
      <c r="BI1852" s="142">
        <v>7.25</v>
      </c>
      <c r="BJ1852" s="141">
        <v>128340</v>
      </c>
      <c r="BK1852" s="141">
        <v>5467</v>
      </c>
      <c r="BL1852" s="141">
        <v>915</v>
      </c>
      <c r="BM1852" s="141">
        <v>121958</v>
      </c>
      <c r="BN1852" s="242">
        <v>1281242</v>
      </c>
      <c r="BO1852" s="141">
        <v>147905.5833</v>
      </c>
      <c r="BP1852" s="141">
        <v>401556.56559999997</v>
      </c>
      <c r="BQ1852" s="141">
        <v>57944.762199999997</v>
      </c>
      <c r="BR1852" s="141">
        <v>754994.84600000002</v>
      </c>
      <c r="BS1852" s="141">
        <v>215185.28219999999</v>
      </c>
      <c r="BT1852" s="141">
        <v>18387.3115</v>
      </c>
      <c r="BU1852" s="141">
        <v>280446.36219999997</v>
      </c>
    </row>
    <row r="1853" spans="1:73">
      <c r="A1853" s="4" t="s">
        <v>86</v>
      </c>
      <c r="B1853" s="137">
        <v>16</v>
      </c>
      <c r="C1853" s="137">
        <v>2016</v>
      </c>
      <c r="D1853" s="195">
        <v>3134693</v>
      </c>
      <c r="E1853" s="196">
        <v>1638288</v>
      </c>
      <c r="F1853" s="145">
        <v>62395</v>
      </c>
      <c r="G1853" s="194">
        <v>3.7</v>
      </c>
      <c r="H1853" s="213">
        <v>16.29712</v>
      </c>
      <c r="I1853" s="213">
        <v>11.620660000000001</v>
      </c>
      <c r="J1853" s="213">
        <v>3.93045</v>
      </c>
      <c r="K1853" s="179">
        <v>178766</v>
      </c>
      <c r="L1853" s="8">
        <v>11</v>
      </c>
      <c r="M1853" s="197">
        <v>1.5</v>
      </c>
      <c r="N1853" s="145">
        <v>144000000</v>
      </c>
      <c r="O1853" s="145">
        <v>19176</v>
      </c>
      <c r="P1853" s="145">
        <v>30537</v>
      </c>
      <c r="Q1853" s="145">
        <v>12362</v>
      </c>
      <c r="R1853" s="145">
        <v>380705</v>
      </c>
      <c r="S1853" s="145">
        <v>178874</v>
      </c>
      <c r="T1853" s="145">
        <v>361</v>
      </c>
      <c r="U1853" s="145">
        <v>426</v>
      </c>
      <c r="V1853" s="145">
        <v>495</v>
      </c>
      <c r="W1853" s="145">
        <v>194</v>
      </c>
      <c r="X1853" s="145">
        <v>357</v>
      </c>
      <c r="Y1853" s="145">
        <v>511</v>
      </c>
      <c r="Z1853" s="145">
        <v>649</v>
      </c>
      <c r="AA1853" s="136">
        <f>ROUND((T1853+X1853)-MAX(0.3*(T1853-149-469),0),0)</f>
        <v>718</v>
      </c>
      <c r="AB1853" s="136">
        <f>ROUND((U1853+Y1853)-MAX(0.3*(U1853-149-469),0),0)</f>
        <v>937</v>
      </c>
      <c r="AC1853" s="136">
        <f>ROUND((V1853+Z1853)-MAX(0.3*(V1853-160-469),0),0)</f>
        <v>1144</v>
      </c>
      <c r="AD1853" s="203">
        <v>5047</v>
      </c>
      <c r="AE1853" s="8">
        <v>733</v>
      </c>
      <c r="AI1853" s="202">
        <v>302</v>
      </c>
      <c r="AJ1853" s="207">
        <v>9.8000000000000007</v>
      </c>
      <c r="AK1853" s="141">
        <v>0</v>
      </c>
      <c r="AL1853" s="141">
        <v>43</v>
      </c>
      <c r="AM1853" s="141">
        <v>57</v>
      </c>
      <c r="AN1853" s="6">
        <f>AL1853/(AL1853+AM1853)</f>
        <v>0.43</v>
      </c>
      <c r="AO1853" s="141">
        <v>26</v>
      </c>
      <c r="AP1853" s="141">
        <v>24</v>
      </c>
      <c r="AQ1853" s="6">
        <f>AO1853/(AO1853+AP1853)</f>
        <v>0.52</v>
      </c>
      <c r="AR1853" s="168">
        <v>7.6499999999999999E-2</v>
      </c>
      <c r="AS1853" s="168">
        <v>0.34</v>
      </c>
      <c r="AT1853" s="168">
        <v>0.4</v>
      </c>
      <c r="AU1853" s="149">
        <v>0.45</v>
      </c>
      <c r="AV1853" s="141">
        <v>506</v>
      </c>
      <c r="AW1853" s="141">
        <v>3373</v>
      </c>
      <c r="AX1853" s="141">
        <v>5572</v>
      </c>
      <c r="AY1853" s="141">
        <v>6269</v>
      </c>
      <c r="AZ1853" s="149">
        <v>7.6499999999999999E-2</v>
      </c>
      <c r="BA1853" s="149">
        <v>0.1598</v>
      </c>
      <c r="BB1853" s="149">
        <v>0.21060000000000001</v>
      </c>
      <c r="BC1853" s="149">
        <v>0.21060000000000001</v>
      </c>
      <c r="BD1853" s="143">
        <v>0.15</v>
      </c>
      <c r="BG1853" s="141">
        <v>1</v>
      </c>
      <c r="BH1853" s="6">
        <v>7.25</v>
      </c>
      <c r="BI1853" s="142">
        <v>7.25</v>
      </c>
      <c r="BJ1853" s="141">
        <v>50958</v>
      </c>
      <c r="BK1853" s="141">
        <v>3171</v>
      </c>
      <c r="BL1853" s="141">
        <v>677</v>
      </c>
      <c r="BM1853" s="141">
        <v>47110</v>
      </c>
      <c r="BN1853" s="242">
        <v>591725</v>
      </c>
      <c r="BO1853" s="141">
        <v>61163.416700000002</v>
      </c>
      <c r="BP1853" s="141">
        <v>160708.71859999999</v>
      </c>
      <c r="BQ1853" s="141">
        <v>25324.722699999998</v>
      </c>
      <c r="BR1853" s="141">
        <v>381883.13559999998</v>
      </c>
      <c r="BS1853" s="141">
        <v>75190.741099999999</v>
      </c>
      <c r="BT1853" s="141">
        <v>6737.9386999999997</v>
      </c>
      <c r="BU1853" s="141">
        <v>103663.5503</v>
      </c>
    </row>
    <row r="1854" spans="1:73">
      <c r="A1854" s="4" t="s">
        <v>87</v>
      </c>
      <c r="B1854" s="137">
        <v>17</v>
      </c>
      <c r="C1854" s="137">
        <v>2016</v>
      </c>
      <c r="D1854" s="195">
        <v>2907289</v>
      </c>
      <c r="E1854" s="196">
        <v>1422122</v>
      </c>
      <c r="F1854" s="145">
        <v>61879</v>
      </c>
      <c r="G1854" s="194">
        <v>4.2</v>
      </c>
      <c r="H1854" s="213">
        <v>24.38401</v>
      </c>
      <c r="I1854" s="213">
        <v>18.337969999999999</v>
      </c>
      <c r="J1854" s="213">
        <v>6.3215180000000002</v>
      </c>
      <c r="K1854" s="179">
        <v>153258</v>
      </c>
      <c r="L1854" s="8">
        <v>19</v>
      </c>
      <c r="M1854" s="197">
        <v>2.6</v>
      </c>
      <c r="N1854" s="145">
        <v>137000000</v>
      </c>
      <c r="O1854" s="145">
        <v>21895</v>
      </c>
      <c r="P1854" s="145">
        <v>12150</v>
      </c>
      <c r="Q1854" s="145">
        <v>5279</v>
      </c>
      <c r="R1854" s="145">
        <v>253833</v>
      </c>
      <c r="S1854" s="145">
        <v>114392</v>
      </c>
      <c r="T1854" s="145">
        <v>352</v>
      </c>
      <c r="U1854" s="145">
        <v>429</v>
      </c>
      <c r="V1854" s="145">
        <v>497</v>
      </c>
      <c r="W1854" s="145">
        <v>194</v>
      </c>
      <c r="X1854" s="145">
        <v>357</v>
      </c>
      <c r="Y1854" s="145">
        <v>511</v>
      </c>
      <c r="Z1854" s="145">
        <v>649</v>
      </c>
      <c r="AA1854" s="136">
        <f>ROUND((T1854+X1854)-MAX(0.3*(T1854-149-469),0),0)</f>
        <v>709</v>
      </c>
      <c r="AB1854" s="136">
        <f>ROUND((U1854+Y1854)-MAX(0.3*(U1854-149-469),0),0)</f>
        <v>940</v>
      </c>
      <c r="AC1854" s="136">
        <f>ROUND((V1854+Z1854)-MAX(0.3*(V1854-160-469),0),0)</f>
        <v>1146</v>
      </c>
      <c r="AD1854" s="203">
        <v>2736</v>
      </c>
      <c r="AE1854" s="8">
        <v>733</v>
      </c>
      <c r="AI1854" s="202">
        <v>321</v>
      </c>
      <c r="AJ1854" s="207">
        <v>11.2</v>
      </c>
      <c r="AK1854" s="141">
        <v>0</v>
      </c>
      <c r="AL1854" s="141">
        <v>28</v>
      </c>
      <c r="AM1854" s="141">
        <v>97</v>
      </c>
      <c r="AN1854" s="6">
        <f>AL1854/(AL1854+AM1854)</f>
        <v>0.224</v>
      </c>
      <c r="AO1854" s="141">
        <v>8</v>
      </c>
      <c r="AP1854" s="141">
        <v>32</v>
      </c>
      <c r="AQ1854" s="6">
        <f>AO1854/(AO1854+AP1854)</f>
        <v>0.2</v>
      </c>
      <c r="AR1854" s="168">
        <v>7.6499999999999999E-2</v>
      </c>
      <c r="AS1854" s="168">
        <v>0.34</v>
      </c>
      <c r="AT1854" s="168">
        <v>0.4</v>
      </c>
      <c r="AU1854" s="149">
        <v>0.45</v>
      </c>
      <c r="AV1854" s="141">
        <v>506</v>
      </c>
      <c r="AW1854" s="141">
        <v>3373</v>
      </c>
      <c r="AX1854" s="141">
        <v>5572</v>
      </c>
      <c r="AY1854" s="141">
        <v>6269</v>
      </c>
      <c r="AZ1854" s="149">
        <v>7.6499999999999999E-2</v>
      </c>
      <c r="BA1854" s="149">
        <v>0.1598</v>
      </c>
      <c r="BB1854" s="149">
        <v>0.21060000000000001</v>
      </c>
      <c r="BC1854" s="149">
        <v>0.21060000000000001</v>
      </c>
      <c r="BD1854" s="143">
        <v>0.17</v>
      </c>
      <c r="BG1854" s="141">
        <v>1</v>
      </c>
      <c r="BH1854" s="6">
        <v>7.25</v>
      </c>
      <c r="BI1854" s="142">
        <v>7.25</v>
      </c>
      <c r="BJ1854" s="141">
        <v>48064</v>
      </c>
      <c r="BK1854" s="141">
        <v>2910</v>
      </c>
      <c r="BL1854" s="141">
        <v>366</v>
      </c>
      <c r="BM1854" s="141">
        <v>44788</v>
      </c>
      <c r="BN1854" s="242">
        <v>400709</v>
      </c>
      <c r="BO1854" s="141">
        <v>58954.75</v>
      </c>
      <c r="BP1854" s="141">
        <v>168825.3805</v>
      </c>
      <c r="BQ1854" s="141">
        <v>33206.727299999999</v>
      </c>
      <c r="BR1854" s="141">
        <v>342539.73389999999</v>
      </c>
      <c r="BS1854" s="141">
        <v>88622.3796</v>
      </c>
      <c r="BT1854" s="141">
        <v>11389.1898</v>
      </c>
      <c r="BU1854" s="141">
        <v>119168.76420000001</v>
      </c>
    </row>
    <row r="1855" spans="1:73">
      <c r="A1855" s="4" t="s">
        <v>88</v>
      </c>
      <c r="B1855" s="137">
        <v>18</v>
      </c>
      <c r="C1855" s="137">
        <v>2016</v>
      </c>
      <c r="D1855" s="195">
        <v>4436974</v>
      </c>
      <c r="E1855" s="196">
        <v>1892273</v>
      </c>
      <c r="F1855" s="145">
        <v>99701</v>
      </c>
      <c r="G1855" s="194">
        <v>5</v>
      </c>
      <c r="H1855" s="213">
        <v>29.44746</v>
      </c>
      <c r="I1855" s="213">
        <v>19.044070000000001</v>
      </c>
      <c r="J1855" s="213">
        <v>7.8005420000000001</v>
      </c>
      <c r="K1855" s="179">
        <v>197043</v>
      </c>
      <c r="L1855" s="8">
        <v>24</v>
      </c>
      <c r="M1855" s="197">
        <v>2.2999999999999998</v>
      </c>
      <c r="N1855" s="145">
        <v>173000000</v>
      </c>
      <c r="O1855" s="145">
        <v>231870</v>
      </c>
      <c r="P1855" s="145">
        <v>44682</v>
      </c>
      <c r="Q1855" s="145">
        <v>22758</v>
      </c>
      <c r="R1855" s="145">
        <v>666264</v>
      </c>
      <c r="S1855" s="145">
        <v>313476</v>
      </c>
      <c r="T1855" s="145">
        <v>225</v>
      </c>
      <c r="U1855" s="145">
        <v>262</v>
      </c>
      <c r="V1855" s="145">
        <v>325</v>
      </c>
      <c r="W1855" s="145">
        <v>194</v>
      </c>
      <c r="X1855" s="145">
        <v>357</v>
      </c>
      <c r="Y1855" s="145">
        <v>511</v>
      </c>
      <c r="Z1855" s="145">
        <v>649</v>
      </c>
      <c r="AA1855" s="136">
        <f>ROUND((T1855+X1855)-MAX(0.3*(T1855-149-469),0),0)</f>
        <v>582</v>
      </c>
      <c r="AB1855" s="136">
        <f>ROUND((U1855+Y1855)-MAX(0.3*(U1855-149-469),0),0)</f>
        <v>773</v>
      </c>
      <c r="AC1855" s="136">
        <f>ROUND((V1855+Z1855)-MAX(0.3*(V1855-160-469),0),0)</f>
        <v>974</v>
      </c>
      <c r="AD1855" s="203">
        <v>15704</v>
      </c>
      <c r="AE1855" s="8">
        <v>733</v>
      </c>
      <c r="AI1855" s="202">
        <v>667</v>
      </c>
      <c r="AJ1855" s="207">
        <v>15.2</v>
      </c>
      <c r="AK1855" s="141">
        <v>0</v>
      </c>
      <c r="AL1855" s="141">
        <v>50</v>
      </c>
      <c r="AM1855" s="141">
        <v>46</v>
      </c>
      <c r="AN1855" s="6">
        <f>AL1855/(AL1855+AM1855)</f>
        <v>0.52083333333333337</v>
      </c>
      <c r="AO1855" s="141">
        <v>11</v>
      </c>
      <c r="AP1855" s="141">
        <v>27</v>
      </c>
      <c r="AQ1855" s="6">
        <f>AO1855/(AO1855+AP1855)</f>
        <v>0.28947368421052633</v>
      </c>
      <c r="AR1855" s="168">
        <v>7.6499999999999999E-2</v>
      </c>
      <c r="AS1855" s="168">
        <v>0.34</v>
      </c>
      <c r="AT1855" s="168">
        <v>0.4</v>
      </c>
      <c r="AU1855" s="149">
        <v>0.45</v>
      </c>
      <c r="AV1855" s="141">
        <v>506</v>
      </c>
      <c r="AW1855" s="141">
        <v>3373</v>
      </c>
      <c r="AX1855" s="141">
        <v>5572</v>
      </c>
      <c r="AY1855" s="141">
        <v>6269</v>
      </c>
      <c r="AZ1855" s="149">
        <v>7.6499999999999999E-2</v>
      </c>
      <c r="BA1855" s="149">
        <v>0.1598</v>
      </c>
      <c r="BB1855" s="149">
        <v>0.21060000000000001</v>
      </c>
      <c r="BC1855" s="149">
        <v>0.21060000000000001</v>
      </c>
      <c r="BD1855" s="143">
        <v>0</v>
      </c>
      <c r="BG1855" s="141">
        <v>0</v>
      </c>
      <c r="BH1855" s="6">
        <v>7.25</v>
      </c>
      <c r="BI1855" s="142">
        <v>7.25</v>
      </c>
      <c r="BJ1855" s="141">
        <v>180639</v>
      </c>
      <c r="BK1855" s="141">
        <v>9344</v>
      </c>
      <c r="BL1855" s="141">
        <v>1099</v>
      </c>
      <c r="BM1855" s="141">
        <v>170196</v>
      </c>
      <c r="BN1855" s="242">
        <v>1316256</v>
      </c>
      <c r="BO1855" s="141">
        <v>111926.0833</v>
      </c>
      <c r="BP1855" s="141">
        <v>411278.97409999999</v>
      </c>
      <c r="BQ1855" s="141">
        <v>12272.489299999999</v>
      </c>
      <c r="BR1855" s="141">
        <v>528676.97470000002</v>
      </c>
      <c r="BS1855" s="141">
        <v>267581.72879999998</v>
      </c>
      <c r="BT1855" s="141">
        <v>4846.5245000000004</v>
      </c>
      <c r="BU1855" s="141">
        <v>303019.1778</v>
      </c>
    </row>
    <row r="1856" spans="1:73">
      <c r="A1856" s="4" t="s">
        <v>89</v>
      </c>
      <c r="B1856" s="137">
        <v>19</v>
      </c>
      <c r="C1856" s="137">
        <v>2016</v>
      </c>
      <c r="D1856" s="195">
        <v>4681666</v>
      </c>
      <c r="E1856" s="196">
        <v>1992125</v>
      </c>
      <c r="F1856" s="145">
        <v>129105</v>
      </c>
      <c r="G1856" s="194">
        <v>6.1</v>
      </c>
      <c r="H1856" s="213">
        <v>27.72354</v>
      </c>
      <c r="I1856" s="213">
        <v>17.957319999999999</v>
      </c>
      <c r="J1856" s="213">
        <v>7.2533409999999998</v>
      </c>
      <c r="K1856" s="179">
        <v>235109</v>
      </c>
      <c r="L1856" s="8">
        <v>23</v>
      </c>
      <c r="M1856" s="197">
        <v>2</v>
      </c>
      <c r="N1856" s="145">
        <v>198000000</v>
      </c>
      <c r="O1856" s="145">
        <v>134028</v>
      </c>
      <c r="P1856" s="145">
        <v>13359</v>
      </c>
      <c r="Q1856" s="145">
        <v>5657</v>
      </c>
      <c r="R1856" s="145">
        <v>927168</v>
      </c>
      <c r="S1856" s="145">
        <v>422090</v>
      </c>
      <c r="T1856" s="145">
        <v>188</v>
      </c>
      <c r="U1856" s="145">
        <v>240</v>
      </c>
      <c r="V1856" s="145">
        <v>284</v>
      </c>
      <c r="W1856" s="145">
        <v>194</v>
      </c>
      <c r="X1856" s="145">
        <v>357</v>
      </c>
      <c r="Y1856" s="145">
        <v>511</v>
      </c>
      <c r="Z1856" s="145">
        <v>649</v>
      </c>
      <c r="AA1856" s="136">
        <f>ROUND((T1856+X1856)-MAX(0.3*(T1856-149-469),0),0)</f>
        <v>545</v>
      </c>
      <c r="AB1856" s="136">
        <f>ROUND((U1856+Y1856)-MAX(0.3*(U1856-149-469),0),0)</f>
        <v>751</v>
      </c>
      <c r="AC1856" s="136">
        <f>ROUND((V1856+Z1856)-MAX(0.3*(V1856-160-469),0),0)</f>
        <v>933</v>
      </c>
      <c r="AD1856" s="203">
        <v>3640</v>
      </c>
      <c r="AE1856" s="8">
        <v>733</v>
      </c>
      <c r="AI1856" s="202">
        <v>923</v>
      </c>
      <c r="AJ1856" s="207">
        <v>20.2</v>
      </c>
      <c r="AK1856" s="141">
        <v>1</v>
      </c>
      <c r="AL1856" s="141">
        <v>42</v>
      </c>
      <c r="AM1856" s="141">
        <v>61</v>
      </c>
      <c r="AN1856" s="6">
        <f>AL1856/(AL1856+AM1856)</f>
        <v>0.40776699029126212</v>
      </c>
      <c r="AO1856" s="141">
        <v>14</v>
      </c>
      <c r="AP1856" s="141">
        <v>25</v>
      </c>
      <c r="AQ1856" s="6">
        <f>AO1856/(AO1856+AP1856)</f>
        <v>0.35897435897435898</v>
      </c>
      <c r="AR1856" s="168">
        <v>7.6499999999999999E-2</v>
      </c>
      <c r="AS1856" s="168">
        <v>0.34</v>
      </c>
      <c r="AT1856" s="168">
        <v>0.4</v>
      </c>
      <c r="AU1856" s="149">
        <v>0.45</v>
      </c>
      <c r="AV1856" s="141">
        <v>506</v>
      </c>
      <c r="AW1856" s="141">
        <v>3373</v>
      </c>
      <c r="AX1856" s="141">
        <v>5572</v>
      </c>
      <c r="AY1856" s="141">
        <v>6269</v>
      </c>
      <c r="AZ1856" s="149">
        <v>7.6499999999999999E-2</v>
      </c>
      <c r="BA1856" s="149">
        <v>0.1598</v>
      </c>
      <c r="BB1856" s="149">
        <v>0.21060000000000001</v>
      </c>
      <c r="BC1856" s="149">
        <v>0.21060000000000001</v>
      </c>
      <c r="BD1856" s="143">
        <v>3.5000000000000003E-2</v>
      </c>
      <c r="BG1856" s="141">
        <v>1</v>
      </c>
      <c r="BH1856" s="6">
        <v>7.25</v>
      </c>
      <c r="BI1856" s="142">
        <v>7.25</v>
      </c>
      <c r="BJ1856" s="141">
        <v>177526</v>
      </c>
      <c r="BK1856" s="141">
        <v>11545</v>
      </c>
      <c r="BL1856" s="141">
        <v>1378</v>
      </c>
      <c r="BM1856" s="141">
        <v>164603</v>
      </c>
      <c r="BN1856" s="242">
        <v>1461548</v>
      </c>
      <c r="BO1856" s="141">
        <v>127387.4167</v>
      </c>
      <c r="BP1856" s="141">
        <v>413514.63929999998</v>
      </c>
      <c r="BQ1856" s="141">
        <v>22357.928199999998</v>
      </c>
      <c r="BR1856" s="141">
        <v>548135.56270000001</v>
      </c>
      <c r="BS1856" s="141">
        <v>241421.0704</v>
      </c>
      <c r="BT1856" s="141">
        <v>8589.4192999999996</v>
      </c>
      <c r="BU1856" s="141">
        <v>275216.58870000002</v>
      </c>
    </row>
    <row r="1857" spans="1:73">
      <c r="A1857" s="4" t="s">
        <v>90</v>
      </c>
      <c r="B1857" s="137">
        <v>20</v>
      </c>
      <c r="C1857" s="137">
        <v>2016</v>
      </c>
      <c r="D1857" s="195">
        <v>1331479</v>
      </c>
      <c r="E1857" s="196">
        <v>664010</v>
      </c>
      <c r="F1857" s="145">
        <v>26614</v>
      </c>
      <c r="G1857" s="194">
        <v>3.9</v>
      </c>
      <c r="H1857" s="213">
        <v>25.974879999999999</v>
      </c>
      <c r="I1857" s="213">
        <v>17.236280000000001</v>
      </c>
      <c r="J1857" s="213">
        <v>5.7185670000000002</v>
      </c>
      <c r="K1857" s="179">
        <v>59275</v>
      </c>
      <c r="L1857" s="8">
        <v>6</v>
      </c>
      <c r="M1857" s="197">
        <v>2.1</v>
      </c>
      <c r="N1857" s="145">
        <v>58655433</v>
      </c>
      <c r="O1857" s="145">
        <v>26810</v>
      </c>
      <c r="P1857" s="145">
        <v>65557</v>
      </c>
      <c r="Q1857" s="145">
        <v>20376</v>
      </c>
      <c r="R1857" s="145">
        <v>189245</v>
      </c>
      <c r="S1857" s="145">
        <v>98549</v>
      </c>
      <c r="T1857" s="145">
        <v>363</v>
      </c>
      <c r="U1857" s="145">
        <v>485</v>
      </c>
      <c r="V1857" s="145">
        <v>611</v>
      </c>
      <c r="W1857" s="145">
        <v>194</v>
      </c>
      <c r="X1857" s="145">
        <v>357</v>
      </c>
      <c r="Y1857" s="145">
        <v>511</v>
      </c>
      <c r="Z1857" s="145">
        <v>649</v>
      </c>
      <c r="AA1857" s="136">
        <f>ROUND((T1857+X1857)-MAX(0.3*(T1857-149-469),0),0)</f>
        <v>720</v>
      </c>
      <c r="AB1857" s="136">
        <f>ROUND((U1857+Y1857)-MAX(0.3*(U1857-149-469),0),0)</f>
        <v>996</v>
      </c>
      <c r="AC1857" s="136">
        <f>ROUND((V1857+Z1857)-MAX(0.3*(V1857-160-469),0),0)</f>
        <v>1260</v>
      </c>
      <c r="AD1857" s="203">
        <v>1949</v>
      </c>
      <c r="AE1857" s="8">
        <v>733</v>
      </c>
      <c r="AI1857" s="202">
        <v>167</v>
      </c>
      <c r="AJ1857" s="207">
        <v>12.7</v>
      </c>
      <c r="AK1857" s="141">
        <v>0</v>
      </c>
      <c r="AL1857" s="141">
        <v>78</v>
      </c>
      <c r="AM1857" s="141">
        <v>69</v>
      </c>
      <c r="AN1857" s="6">
        <f>AL1857/(AL1857+AM1857)</f>
        <v>0.53061224489795922</v>
      </c>
      <c r="AO1857" s="141">
        <v>15</v>
      </c>
      <c r="AP1857" s="141">
        <v>20</v>
      </c>
      <c r="AQ1857" s="6">
        <f>AO1857/(AO1857+AP1857)</f>
        <v>0.42857142857142855</v>
      </c>
      <c r="AR1857" s="168">
        <v>7.6499999999999999E-2</v>
      </c>
      <c r="AS1857" s="168">
        <v>0.34</v>
      </c>
      <c r="AT1857" s="168">
        <v>0.4</v>
      </c>
      <c r="AU1857" s="149">
        <v>0.45</v>
      </c>
      <c r="AV1857" s="141">
        <v>506</v>
      </c>
      <c r="AW1857" s="141">
        <v>3373</v>
      </c>
      <c r="AX1857" s="141">
        <v>5572</v>
      </c>
      <c r="AY1857" s="141">
        <v>6269</v>
      </c>
      <c r="AZ1857" s="149">
        <v>7.6499999999999999E-2</v>
      </c>
      <c r="BA1857" s="149">
        <v>0.1598</v>
      </c>
      <c r="BB1857" s="149">
        <v>0.21060000000000001</v>
      </c>
      <c r="BC1857" s="149">
        <v>0.21060000000000001</v>
      </c>
      <c r="BD1857" s="143">
        <v>0.05</v>
      </c>
      <c r="BG1857" s="141">
        <v>0</v>
      </c>
      <c r="BH1857" s="6">
        <v>7.25</v>
      </c>
      <c r="BI1857" s="142">
        <v>7.5</v>
      </c>
      <c r="BJ1857" s="141">
        <v>37313</v>
      </c>
      <c r="BK1857" s="141">
        <v>1738</v>
      </c>
      <c r="BL1857" s="141">
        <v>228</v>
      </c>
      <c r="BM1857" s="141">
        <v>35347</v>
      </c>
      <c r="BN1857" s="242">
        <v>266872</v>
      </c>
      <c r="BO1857" s="141">
        <v>20805.666599999997</v>
      </c>
      <c r="BP1857" s="141">
        <v>55700.5605</v>
      </c>
      <c r="BQ1857" s="141">
        <v>7611.8218999999999</v>
      </c>
      <c r="BR1857" s="141">
        <v>99421.551000000007</v>
      </c>
      <c r="BS1857" s="141">
        <v>33708.893799999998</v>
      </c>
      <c r="BT1857" s="141">
        <v>4031.8959</v>
      </c>
      <c r="BU1857" s="141">
        <v>50073.474800000004</v>
      </c>
    </row>
    <row r="1858" spans="1:73">
      <c r="A1858" s="4" t="s">
        <v>91</v>
      </c>
      <c r="B1858" s="137">
        <v>21</v>
      </c>
      <c r="C1858" s="137">
        <v>2016</v>
      </c>
      <c r="D1858" s="195">
        <v>6016447</v>
      </c>
      <c r="E1858" s="196">
        <v>3034131</v>
      </c>
      <c r="F1858" s="145">
        <v>135880</v>
      </c>
      <c r="G1858" s="194">
        <v>4.3</v>
      </c>
      <c r="H1858" s="213">
        <v>19.50272</v>
      </c>
      <c r="I1858" s="213">
        <v>11.984120000000001</v>
      </c>
      <c r="J1858" s="213">
        <v>4.7733889999999999</v>
      </c>
      <c r="K1858" s="179">
        <v>378280</v>
      </c>
      <c r="L1858" s="8">
        <v>20</v>
      </c>
      <c r="M1858" s="197">
        <v>1.4</v>
      </c>
      <c r="N1858" s="145">
        <v>349000000</v>
      </c>
      <c r="O1858" s="145">
        <v>358162</v>
      </c>
      <c r="P1858" s="145">
        <v>52754</v>
      </c>
      <c r="Q1858" s="145">
        <v>21254</v>
      </c>
      <c r="R1858" s="145">
        <v>744343</v>
      </c>
      <c r="S1858" s="145">
        <v>388957</v>
      </c>
      <c r="T1858" s="145">
        <v>503</v>
      </c>
      <c r="U1858" s="145">
        <v>636</v>
      </c>
      <c r="V1858" s="145">
        <v>762</v>
      </c>
      <c r="W1858" s="145">
        <v>194</v>
      </c>
      <c r="X1858" s="145">
        <v>357</v>
      </c>
      <c r="Y1858" s="145">
        <v>511</v>
      </c>
      <c r="Z1858" s="145">
        <v>649</v>
      </c>
      <c r="AA1858" s="136">
        <f>ROUND((T1858+X1858)-MAX(0.3*(T1858-149-469),0),0)</f>
        <v>860</v>
      </c>
      <c r="AB1858" s="136">
        <f>ROUND((U1858+Y1858)-MAX(0.3*(U1858-149-469),0),0)</f>
        <v>1142</v>
      </c>
      <c r="AC1858" s="136">
        <f>ROUND((V1858+Z1858)-MAX(0.3*(V1858-160-469),0),0)</f>
        <v>1371</v>
      </c>
      <c r="AD1858" s="203">
        <v>7297</v>
      </c>
      <c r="AE1858" s="8">
        <v>733</v>
      </c>
      <c r="AI1858" s="202">
        <v>424</v>
      </c>
      <c r="AJ1858" s="207">
        <v>7.1</v>
      </c>
      <c r="AK1858" s="141">
        <v>0</v>
      </c>
      <c r="AL1858" s="141">
        <v>91</v>
      </c>
      <c r="AM1858" s="141">
        <v>50</v>
      </c>
      <c r="AN1858" s="6">
        <f>AL1858/(AL1858+AM1858)</f>
        <v>0.64539007092198586</v>
      </c>
      <c r="AO1858" s="141">
        <v>32</v>
      </c>
      <c r="AP1858" s="141">
        <v>14</v>
      </c>
      <c r="AQ1858" s="6">
        <f>AO1858/(AO1858+AP1858)</f>
        <v>0.69565217391304346</v>
      </c>
      <c r="AR1858" s="168">
        <v>7.6499999999999999E-2</v>
      </c>
      <c r="AS1858" s="168">
        <v>0.34</v>
      </c>
      <c r="AT1858" s="168">
        <v>0.4</v>
      </c>
      <c r="AU1858" s="149">
        <v>0.45</v>
      </c>
      <c r="AV1858" s="141">
        <v>506</v>
      </c>
      <c r="AW1858" s="141">
        <v>3373</v>
      </c>
      <c r="AX1858" s="141">
        <v>5572</v>
      </c>
      <c r="AY1858" s="141">
        <v>6269</v>
      </c>
      <c r="AZ1858" s="149">
        <v>7.6499999999999999E-2</v>
      </c>
      <c r="BA1858" s="149">
        <v>0.1598</v>
      </c>
      <c r="BB1858" s="149">
        <v>0.21060000000000001</v>
      </c>
      <c r="BC1858" s="149">
        <v>0.21060000000000001</v>
      </c>
      <c r="BD1858" s="143">
        <v>0.26</v>
      </c>
      <c r="BG1858" s="141">
        <v>1</v>
      </c>
      <c r="BH1858" s="6">
        <v>7.25</v>
      </c>
      <c r="BI1858" s="142">
        <v>8.75</v>
      </c>
      <c r="BJ1858" s="141">
        <v>120670</v>
      </c>
      <c r="BK1858" s="141">
        <v>15255</v>
      </c>
      <c r="BL1858" s="141">
        <v>733</v>
      </c>
      <c r="BM1858" s="141">
        <v>104682</v>
      </c>
      <c r="BN1858" s="242">
        <v>1137919</v>
      </c>
      <c r="BO1858" s="141">
        <v>139575.9167</v>
      </c>
      <c r="BP1858" s="141">
        <v>289926.06709999999</v>
      </c>
      <c r="BQ1858" s="141">
        <v>31307.740600000001</v>
      </c>
      <c r="BR1858" s="141">
        <v>446282.75199999998</v>
      </c>
      <c r="BS1858" s="141">
        <v>187172.83600000001</v>
      </c>
      <c r="BT1858" s="141">
        <v>19131.998800000001</v>
      </c>
      <c r="BU1858" s="141">
        <v>277333.69290000002</v>
      </c>
    </row>
    <row r="1859" spans="1:73">
      <c r="A1859" s="4" t="s">
        <v>92</v>
      </c>
      <c r="B1859" s="137">
        <v>22</v>
      </c>
      <c r="C1859" s="137">
        <v>2016</v>
      </c>
      <c r="D1859" s="195">
        <v>6811779</v>
      </c>
      <c r="E1859" s="196">
        <v>3455827</v>
      </c>
      <c r="F1859" s="145">
        <v>132783</v>
      </c>
      <c r="G1859" s="194">
        <v>3.7</v>
      </c>
      <c r="H1859" s="213">
        <v>17.19736</v>
      </c>
      <c r="I1859" s="213">
        <v>10.163080000000001</v>
      </c>
      <c r="J1859" s="213">
        <v>2.2903370000000001</v>
      </c>
      <c r="K1859" s="179">
        <v>507913</v>
      </c>
      <c r="L1859" s="8">
        <v>6</v>
      </c>
      <c r="M1859" s="197">
        <v>0.4</v>
      </c>
      <c r="N1859" s="145">
        <v>438000000</v>
      </c>
      <c r="O1859" s="145">
        <v>127277</v>
      </c>
      <c r="P1859" s="145">
        <v>133490</v>
      </c>
      <c r="Q1859" s="145">
        <v>55393</v>
      </c>
      <c r="R1859" s="145">
        <v>779192</v>
      </c>
      <c r="S1859" s="145">
        <v>450364</v>
      </c>
      <c r="T1859" s="145">
        <v>531</v>
      </c>
      <c r="U1859" s="145">
        <v>633</v>
      </c>
      <c r="V1859" s="145">
        <v>731</v>
      </c>
      <c r="W1859" s="145">
        <v>194</v>
      </c>
      <c r="X1859" s="145">
        <v>357</v>
      </c>
      <c r="Y1859" s="145">
        <v>511</v>
      </c>
      <c r="Z1859" s="145">
        <v>649</v>
      </c>
      <c r="AA1859" s="136">
        <f>ROUND((T1859+X1859)-MAX(0.3*(T1859-149-469),0),0)</f>
        <v>888</v>
      </c>
      <c r="AB1859" s="136">
        <f>ROUND((U1859+Y1859)-MAX(0.3*(U1859-149-469),0),0)</f>
        <v>1140</v>
      </c>
      <c r="AC1859" s="136">
        <f>ROUND((V1859+Z1859)-MAX(0.3*(V1859-160-469),0),0)</f>
        <v>1349</v>
      </c>
      <c r="AD1859" s="203">
        <v>15023</v>
      </c>
      <c r="AE1859" s="8">
        <v>733</v>
      </c>
      <c r="AI1859" s="202">
        <v>649</v>
      </c>
      <c r="AJ1859" s="207">
        <v>9.6</v>
      </c>
      <c r="AK1859" s="141">
        <v>0</v>
      </c>
      <c r="AL1859" s="141">
        <v>123</v>
      </c>
      <c r="AM1859" s="141">
        <v>34</v>
      </c>
      <c r="AN1859" s="6">
        <f>AL1859/(AL1859+AM1859)</f>
        <v>0.78343949044585992</v>
      </c>
      <c r="AO1859" s="141">
        <v>34</v>
      </c>
      <c r="AP1859" s="141">
        <v>5</v>
      </c>
      <c r="AQ1859" s="6">
        <f>AO1859/(AO1859+AP1859)</f>
        <v>0.87179487179487181</v>
      </c>
      <c r="AR1859" s="168">
        <v>7.6499999999999999E-2</v>
      </c>
      <c r="AS1859" s="168">
        <v>0.34</v>
      </c>
      <c r="AT1859" s="168">
        <v>0.4</v>
      </c>
      <c r="AU1859" s="149">
        <v>0.45</v>
      </c>
      <c r="AV1859" s="141">
        <v>506</v>
      </c>
      <c r="AW1859" s="141">
        <v>3373</v>
      </c>
      <c r="AX1859" s="141">
        <v>5572</v>
      </c>
      <c r="AY1859" s="141">
        <v>6269</v>
      </c>
      <c r="AZ1859" s="149">
        <v>7.6499999999999999E-2</v>
      </c>
      <c r="BA1859" s="149">
        <v>0.1598</v>
      </c>
      <c r="BB1859" s="149">
        <v>0.21060000000000001</v>
      </c>
      <c r="BC1859" s="149">
        <v>0.21060000000000001</v>
      </c>
      <c r="BD1859" s="143">
        <v>0.23</v>
      </c>
      <c r="BG1859" s="141">
        <v>1</v>
      </c>
      <c r="BH1859" s="6">
        <v>7.25</v>
      </c>
      <c r="BI1859" s="142">
        <v>10</v>
      </c>
      <c r="BJ1859" s="141">
        <v>186783</v>
      </c>
      <c r="BK1859" s="141">
        <v>23237</v>
      </c>
      <c r="BL1859" s="141">
        <v>2299</v>
      </c>
      <c r="BM1859" s="141">
        <v>161247</v>
      </c>
      <c r="BN1859" s="242">
        <v>1819279</v>
      </c>
      <c r="BO1859" s="141">
        <v>114418.5833</v>
      </c>
      <c r="BP1859" s="141">
        <v>322763.36820000003</v>
      </c>
      <c r="BQ1859" s="141">
        <v>19349.312399999999</v>
      </c>
      <c r="BR1859" s="141">
        <v>531660.07429999998</v>
      </c>
      <c r="BS1859" s="141">
        <v>165425.9595</v>
      </c>
      <c r="BT1859" s="141">
        <v>5872.5448999999999</v>
      </c>
      <c r="BU1859" s="141">
        <v>192915.01860000001</v>
      </c>
    </row>
    <row r="1860" spans="1:73">
      <c r="A1860" s="4" t="s">
        <v>93</v>
      </c>
      <c r="B1860" s="137">
        <v>23</v>
      </c>
      <c r="C1860" s="137">
        <v>2016</v>
      </c>
      <c r="D1860" s="195">
        <v>9928300</v>
      </c>
      <c r="E1860" s="196">
        <v>4599049</v>
      </c>
      <c r="F1860" s="145">
        <v>237711</v>
      </c>
      <c r="G1860" s="194">
        <v>4.9000000000000004</v>
      </c>
      <c r="H1860" s="213">
        <v>22.82837</v>
      </c>
      <c r="I1860" s="213">
        <v>13.648960000000001</v>
      </c>
      <c r="J1860" s="213">
        <v>5.5226620000000004</v>
      </c>
      <c r="K1860" s="179">
        <v>487239</v>
      </c>
      <c r="L1860" s="8">
        <v>41</v>
      </c>
      <c r="M1860" s="197">
        <v>1.8</v>
      </c>
      <c r="N1860" s="145">
        <v>439000000</v>
      </c>
      <c r="O1860" s="145">
        <v>76628</v>
      </c>
      <c r="P1860" s="145">
        <v>41016</v>
      </c>
      <c r="Q1860" s="145">
        <v>16942</v>
      </c>
      <c r="R1860" s="145">
        <v>1473614</v>
      </c>
      <c r="S1860" s="145">
        <v>777906</v>
      </c>
      <c r="T1860" s="145">
        <v>403</v>
      </c>
      <c r="U1860" s="145">
        <v>492</v>
      </c>
      <c r="V1860" s="145">
        <v>597</v>
      </c>
      <c r="W1860" s="145">
        <v>194</v>
      </c>
      <c r="X1860" s="145">
        <v>357</v>
      </c>
      <c r="Y1860" s="145">
        <v>511</v>
      </c>
      <c r="Z1860" s="145">
        <v>649</v>
      </c>
      <c r="AA1860" s="136">
        <f>ROUND((T1860+X1860)-MAX(0.3*(T1860-149-469),0),0)</f>
        <v>760</v>
      </c>
      <c r="AB1860" s="136">
        <f>ROUND((U1860+Y1860)-MAX(0.3*(U1860-149-469),0),0)</f>
        <v>1003</v>
      </c>
      <c r="AC1860" s="136">
        <f>ROUND((V1860+Z1860)-MAX(0.3*(V1860-160-469),0),0)</f>
        <v>1246</v>
      </c>
      <c r="AD1860" s="203">
        <v>9699</v>
      </c>
      <c r="AE1860" s="8">
        <v>733</v>
      </c>
      <c r="AI1860" s="202">
        <v>1091</v>
      </c>
      <c r="AJ1860" s="207">
        <v>11.1</v>
      </c>
      <c r="AK1860" s="141">
        <v>0</v>
      </c>
      <c r="AL1860" s="141">
        <v>46</v>
      </c>
      <c r="AM1860" s="141">
        <v>61</v>
      </c>
      <c r="AN1860" s="6">
        <f>AL1860/(AL1860+AM1860)</f>
        <v>0.42990654205607476</v>
      </c>
      <c r="AO1860" s="141">
        <v>11</v>
      </c>
      <c r="AP1860" s="141">
        <v>27</v>
      </c>
      <c r="AQ1860" s="6">
        <f>AO1860/(AO1860+AP1860)</f>
        <v>0.28947368421052633</v>
      </c>
      <c r="AR1860" s="168">
        <v>7.6499999999999999E-2</v>
      </c>
      <c r="AS1860" s="168">
        <v>0.34</v>
      </c>
      <c r="AT1860" s="168">
        <v>0.4</v>
      </c>
      <c r="AU1860" s="149">
        <v>0.45</v>
      </c>
      <c r="AV1860" s="141">
        <v>506</v>
      </c>
      <c r="AW1860" s="141">
        <v>3373</v>
      </c>
      <c r="AX1860" s="141">
        <v>5572</v>
      </c>
      <c r="AY1860" s="141">
        <v>6269</v>
      </c>
      <c r="AZ1860" s="149">
        <v>7.6499999999999999E-2</v>
      </c>
      <c r="BA1860" s="149">
        <v>0.1598</v>
      </c>
      <c r="BB1860" s="149">
        <v>0.21060000000000001</v>
      </c>
      <c r="BC1860" s="149">
        <v>0.21060000000000001</v>
      </c>
      <c r="BD1860" s="143">
        <v>0.06</v>
      </c>
      <c r="BG1860" s="141">
        <v>1</v>
      </c>
      <c r="BH1860" s="6">
        <v>7.25</v>
      </c>
      <c r="BI1860" s="142">
        <v>8.5</v>
      </c>
      <c r="BJ1860" s="141">
        <v>274059</v>
      </c>
      <c r="BK1860" s="141">
        <v>18752</v>
      </c>
      <c r="BL1860" s="141">
        <v>1651</v>
      </c>
      <c r="BM1860" s="141">
        <v>253656</v>
      </c>
      <c r="BN1860" s="242">
        <v>2321180</v>
      </c>
      <c r="BO1860" s="141">
        <v>234546</v>
      </c>
      <c r="BP1860" s="141">
        <v>526498.3223</v>
      </c>
      <c r="BQ1860" s="141">
        <v>56289.174500000001</v>
      </c>
      <c r="BR1860" s="141">
        <v>823892.245</v>
      </c>
      <c r="BS1860" s="141">
        <v>317669.69</v>
      </c>
      <c r="BT1860" s="141">
        <v>22196.273300000001</v>
      </c>
      <c r="BU1860" s="141">
        <v>404084.62180000002</v>
      </c>
    </row>
    <row r="1861" spans="1:73">
      <c r="A1861" s="4" t="s">
        <v>94</v>
      </c>
      <c r="B1861" s="137">
        <v>24</v>
      </c>
      <c r="C1861" s="137">
        <v>2016</v>
      </c>
      <c r="D1861" s="195">
        <v>5519952</v>
      </c>
      <c r="E1861" s="196">
        <v>2884091</v>
      </c>
      <c r="F1861" s="145">
        <v>117040</v>
      </c>
      <c r="G1861" s="194">
        <v>3.9</v>
      </c>
      <c r="H1861" s="213">
        <v>15.779260000000001</v>
      </c>
      <c r="I1861" s="213">
        <v>9.4529230000000002</v>
      </c>
      <c r="J1861" s="213">
        <v>2.5748030000000002</v>
      </c>
      <c r="K1861" s="179">
        <v>335147</v>
      </c>
      <c r="L1861" s="8">
        <v>23</v>
      </c>
      <c r="M1861" s="197">
        <v>1.7</v>
      </c>
      <c r="N1861" s="145">
        <v>287000000</v>
      </c>
      <c r="O1861" s="145">
        <v>99943</v>
      </c>
      <c r="P1861" s="145">
        <v>45000</v>
      </c>
      <c r="Q1861" s="145">
        <v>19296</v>
      </c>
      <c r="R1861" s="145">
        <v>478783</v>
      </c>
      <c r="S1861" s="145">
        <v>231228</v>
      </c>
      <c r="T1861" s="145">
        <v>437</v>
      </c>
      <c r="U1861" s="145">
        <v>532</v>
      </c>
      <c r="V1861" s="145">
        <v>621</v>
      </c>
      <c r="W1861" s="145">
        <v>194</v>
      </c>
      <c r="X1861" s="145">
        <v>357</v>
      </c>
      <c r="Y1861" s="145">
        <v>511</v>
      </c>
      <c r="Z1861" s="145">
        <v>649</v>
      </c>
      <c r="AA1861" s="136">
        <f>ROUND((T1861+X1861)-MAX(0.3*(T1861-149-469),0),0)</f>
        <v>794</v>
      </c>
      <c r="AB1861" s="136">
        <f>ROUND((U1861+Y1861)-MAX(0.3*(U1861-149-469),0),0)</f>
        <v>1043</v>
      </c>
      <c r="AC1861" s="136">
        <f>ROUND((V1861+Z1861)-MAX(0.3*(V1861-160-469),0),0)</f>
        <v>1270</v>
      </c>
      <c r="AD1861" s="203">
        <v>9477</v>
      </c>
      <c r="AE1861" s="8">
        <v>733</v>
      </c>
      <c r="AI1861" s="202">
        <v>470</v>
      </c>
      <c r="AJ1861" s="207">
        <v>8.6999999999999993</v>
      </c>
      <c r="AK1861" s="141">
        <v>1</v>
      </c>
      <c r="AL1861" s="141">
        <v>61</v>
      </c>
      <c r="AM1861" s="141">
        <v>72</v>
      </c>
      <c r="AN1861" s="6">
        <f>AL1861/(AL1861+AM1861)</f>
        <v>0.45864661654135336</v>
      </c>
      <c r="AO1861" s="141">
        <v>39</v>
      </c>
      <c r="AP1861" s="141">
        <v>28</v>
      </c>
      <c r="AQ1861" s="6">
        <f>AO1861/(AO1861+AP1861)</f>
        <v>0.58208955223880599</v>
      </c>
      <c r="AR1861" s="168">
        <v>7.6499999999999999E-2</v>
      </c>
      <c r="AS1861" s="168">
        <v>0.34</v>
      </c>
      <c r="AT1861" s="168">
        <v>0.4</v>
      </c>
      <c r="AU1861" s="149">
        <v>0.45</v>
      </c>
      <c r="AV1861" s="141">
        <v>506</v>
      </c>
      <c r="AW1861" s="141">
        <v>3373</v>
      </c>
      <c r="AX1861" s="141">
        <v>5572</v>
      </c>
      <c r="AY1861" s="141">
        <v>6269</v>
      </c>
      <c r="AZ1861" s="149">
        <v>7.6499999999999999E-2</v>
      </c>
      <c r="BA1861" s="149">
        <v>0.1598</v>
      </c>
      <c r="BB1861" s="149">
        <v>0.21060000000000001</v>
      </c>
      <c r="BC1861" s="149">
        <v>0.21060000000000001</v>
      </c>
      <c r="BD1861" s="143">
        <v>0.33</v>
      </c>
      <c r="BG1861" s="141">
        <v>1</v>
      </c>
      <c r="BH1861" s="6">
        <v>7.25</v>
      </c>
      <c r="BI1861" s="142">
        <v>9.5</v>
      </c>
      <c r="BJ1861" s="141">
        <v>93806</v>
      </c>
      <c r="BK1861" s="141">
        <v>11022</v>
      </c>
      <c r="BL1861" s="141">
        <v>749</v>
      </c>
      <c r="BM1861" s="141">
        <v>82035</v>
      </c>
      <c r="BN1861" s="242">
        <v>1140230</v>
      </c>
      <c r="BO1861" s="141">
        <v>116031.25</v>
      </c>
      <c r="BP1861" s="141">
        <v>238977.79500000001</v>
      </c>
      <c r="BQ1861" s="141">
        <v>55563.891000000003</v>
      </c>
      <c r="BR1861" s="141">
        <v>616212.99289999995</v>
      </c>
      <c r="BS1861" s="141">
        <v>134278.96299999999</v>
      </c>
      <c r="BT1861" s="141">
        <v>22735.306499999999</v>
      </c>
      <c r="BU1861" s="141">
        <v>224850.0539</v>
      </c>
    </row>
    <row r="1862" spans="1:73">
      <c r="A1862" s="4" t="s">
        <v>95</v>
      </c>
      <c r="B1862" s="137">
        <v>25</v>
      </c>
      <c r="C1862" s="137">
        <v>2016</v>
      </c>
      <c r="D1862" s="195">
        <v>2988726</v>
      </c>
      <c r="E1862" s="196">
        <v>1205779</v>
      </c>
      <c r="F1862" s="145">
        <v>74653</v>
      </c>
      <c r="G1862" s="194">
        <v>5.8</v>
      </c>
      <c r="H1862" s="213">
        <v>26.983409999999999</v>
      </c>
      <c r="I1862" s="213">
        <v>17.395219999999998</v>
      </c>
      <c r="J1862" s="213">
        <v>6.2179080000000004</v>
      </c>
      <c r="K1862" s="179">
        <v>107680</v>
      </c>
      <c r="L1862" s="8">
        <v>22</v>
      </c>
      <c r="M1862" s="197">
        <v>3</v>
      </c>
      <c r="N1862" s="145">
        <v>106000000</v>
      </c>
      <c r="O1862" s="145">
        <v>44811</v>
      </c>
      <c r="P1862" s="145">
        <v>11777</v>
      </c>
      <c r="Q1862" s="145">
        <v>5924</v>
      </c>
      <c r="R1862" s="145">
        <v>582658</v>
      </c>
      <c r="S1862" s="145">
        <v>269082</v>
      </c>
      <c r="T1862" s="145">
        <v>146</v>
      </c>
      <c r="U1862" s="145">
        <v>170</v>
      </c>
      <c r="V1862" s="145">
        <v>194</v>
      </c>
      <c r="W1862" s="145">
        <v>194</v>
      </c>
      <c r="X1862" s="145">
        <v>357</v>
      </c>
      <c r="Y1862" s="145">
        <v>511</v>
      </c>
      <c r="Z1862" s="145">
        <v>649</v>
      </c>
      <c r="AA1862" s="136">
        <f>ROUND((T1862+X1862)-MAX(0.3*(T1862-149-469),0),0)</f>
        <v>503</v>
      </c>
      <c r="AB1862" s="136">
        <f>ROUND((U1862+Y1862)-MAX(0.3*(U1862-149-469),0),0)</f>
        <v>681</v>
      </c>
      <c r="AC1862" s="136">
        <f>ROUND((V1862+Z1862)-MAX(0.3*(V1862-160-469),0),0)</f>
        <v>843</v>
      </c>
      <c r="AD1862" s="203">
        <v>3346</v>
      </c>
      <c r="AE1862" s="8">
        <v>733</v>
      </c>
      <c r="AI1862" s="202">
        <v>622</v>
      </c>
      <c r="AJ1862" s="207">
        <v>21.1</v>
      </c>
      <c r="AK1862" s="141">
        <v>0</v>
      </c>
      <c r="AL1862" s="141">
        <v>48</v>
      </c>
      <c r="AM1862" s="141">
        <v>74</v>
      </c>
      <c r="AN1862" s="6">
        <f>AL1862/(AL1862+AM1862)</f>
        <v>0.39344262295081966</v>
      </c>
      <c r="AO1862" s="141">
        <v>20</v>
      </c>
      <c r="AP1862" s="141">
        <v>32</v>
      </c>
      <c r="AQ1862" s="6">
        <f>AO1862/(AO1862+AP1862)</f>
        <v>0.38461538461538464</v>
      </c>
      <c r="AR1862" s="168">
        <v>7.6499999999999999E-2</v>
      </c>
      <c r="AS1862" s="168">
        <v>0.34</v>
      </c>
      <c r="AT1862" s="168">
        <v>0.4</v>
      </c>
      <c r="AU1862" s="149">
        <v>0.45</v>
      </c>
      <c r="AV1862" s="141">
        <v>506</v>
      </c>
      <c r="AW1862" s="141">
        <v>3373</v>
      </c>
      <c r="AX1862" s="141">
        <v>5572</v>
      </c>
      <c r="AY1862" s="141">
        <v>6269</v>
      </c>
      <c r="AZ1862" s="149">
        <v>7.6499999999999999E-2</v>
      </c>
      <c r="BA1862" s="149">
        <v>0.1598</v>
      </c>
      <c r="BB1862" s="149">
        <v>0.21060000000000001</v>
      </c>
      <c r="BC1862" s="149">
        <v>0.21060000000000001</v>
      </c>
      <c r="BD1862" s="143">
        <v>0</v>
      </c>
      <c r="BG1862" s="141">
        <v>0</v>
      </c>
      <c r="BH1862" s="6">
        <v>7.25</v>
      </c>
      <c r="BI1862" s="142">
        <v>7.25</v>
      </c>
      <c r="BJ1862" s="141">
        <v>120696</v>
      </c>
      <c r="BK1862" s="141">
        <v>8124</v>
      </c>
      <c r="BL1862" s="141">
        <v>940</v>
      </c>
      <c r="BM1862" s="141">
        <v>111632</v>
      </c>
      <c r="BN1862" s="242">
        <v>726473</v>
      </c>
      <c r="BO1862" s="141">
        <v>84866.75</v>
      </c>
      <c r="BP1862" s="141">
        <v>303768.5723</v>
      </c>
      <c r="BQ1862" s="141">
        <v>21043.567999999999</v>
      </c>
      <c r="BR1862" s="141">
        <v>381641.61570000002</v>
      </c>
      <c r="BS1862" s="141">
        <v>182752.71249999999</v>
      </c>
      <c r="BT1862" s="141">
        <v>8384.1874000000007</v>
      </c>
      <c r="BU1862" s="141">
        <v>205114.5871</v>
      </c>
    </row>
    <row r="1863" spans="1:73">
      <c r="A1863" s="4" t="s">
        <v>96</v>
      </c>
      <c r="B1863" s="137">
        <v>26</v>
      </c>
      <c r="C1863" s="137">
        <v>2016</v>
      </c>
      <c r="D1863" s="195">
        <v>6093000</v>
      </c>
      <c r="E1863" s="196">
        <v>2970702</v>
      </c>
      <c r="F1863" s="145">
        <v>140815</v>
      </c>
      <c r="G1863" s="194">
        <v>4.5</v>
      </c>
      <c r="H1863" s="213">
        <v>22.36054</v>
      </c>
      <c r="I1863" s="213">
        <v>14.342980000000001</v>
      </c>
      <c r="J1863" s="213">
        <v>6.8921279999999996</v>
      </c>
      <c r="K1863" s="179">
        <v>300891</v>
      </c>
      <c r="L1863" s="8">
        <v>42</v>
      </c>
      <c r="M1863" s="197">
        <v>2.9</v>
      </c>
      <c r="N1863" s="145">
        <v>262000000</v>
      </c>
      <c r="O1863" s="145">
        <v>78305</v>
      </c>
      <c r="P1863" s="145">
        <v>45310</v>
      </c>
      <c r="Q1863" s="145">
        <v>19236</v>
      </c>
      <c r="R1863" s="145">
        <v>810690</v>
      </c>
      <c r="S1863" s="145">
        <v>378373</v>
      </c>
      <c r="T1863" s="145">
        <v>234</v>
      </c>
      <c r="U1863" s="145">
        <v>292</v>
      </c>
      <c r="V1863" s="145">
        <v>342</v>
      </c>
      <c r="W1863" s="145">
        <v>194</v>
      </c>
      <c r="X1863" s="145">
        <v>357</v>
      </c>
      <c r="Y1863" s="145">
        <v>511</v>
      </c>
      <c r="Z1863" s="145">
        <v>649</v>
      </c>
      <c r="AA1863" s="136">
        <f>ROUND((T1863+X1863)-MAX(0.3*(T1863-149-469),0),0)</f>
        <v>591</v>
      </c>
      <c r="AB1863" s="136">
        <f>ROUND((U1863+Y1863)-MAX(0.3*(U1863-149-469),0),0)</f>
        <v>803</v>
      </c>
      <c r="AC1863" s="136">
        <f>ROUND((V1863+Z1863)-MAX(0.3*(V1863-160-469),0),0)</f>
        <v>991</v>
      </c>
      <c r="AD1863" s="203">
        <v>5837</v>
      </c>
      <c r="AE1863" s="8">
        <v>733</v>
      </c>
      <c r="AI1863" s="202">
        <v>762</v>
      </c>
      <c r="AJ1863" s="207">
        <v>13</v>
      </c>
      <c r="AK1863" s="141">
        <v>1</v>
      </c>
      <c r="AL1863" s="141">
        <v>45</v>
      </c>
      <c r="AM1863" s="141">
        <v>117</v>
      </c>
      <c r="AN1863" s="6">
        <f>AL1863/(AL1863+AM1863)</f>
        <v>0.27777777777777779</v>
      </c>
      <c r="AO1863" s="141">
        <v>8</v>
      </c>
      <c r="AP1863" s="141">
        <v>24</v>
      </c>
      <c r="AQ1863" s="6">
        <f>AO1863/(AO1863+AP1863)</f>
        <v>0.25</v>
      </c>
      <c r="AR1863" s="168">
        <v>7.6499999999999999E-2</v>
      </c>
      <c r="AS1863" s="168">
        <v>0.34</v>
      </c>
      <c r="AT1863" s="168">
        <v>0.4</v>
      </c>
      <c r="AU1863" s="149">
        <v>0.45</v>
      </c>
      <c r="AV1863" s="141">
        <v>506</v>
      </c>
      <c r="AW1863" s="141">
        <v>3373</v>
      </c>
      <c r="AX1863" s="141">
        <v>5572</v>
      </c>
      <c r="AY1863" s="141">
        <v>6269</v>
      </c>
      <c r="AZ1863" s="149">
        <v>7.6499999999999999E-2</v>
      </c>
      <c r="BA1863" s="149">
        <v>0.1598</v>
      </c>
      <c r="BB1863" s="149">
        <v>0.21060000000000001</v>
      </c>
      <c r="BC1863" s="149">
        <v>0.21060000000000001</v>
      </c>
      <c r="BD1863" s="143">
        <v>0</v>
      </c>
      <c r="BG1863" s="141">
        <v>0</v>
      </c>
      <c r="BH1863" s="6">
        <v>7.25</v>
      </c>
      <c r="BI1863" s="142">
        <v>7.65</v>
      </c>
      <c r="BJ1863" s="141">
        <v>138515</v>
      </c>
      <c r="BK1863" s="141">
        <v>6958</v>
      </c>
      <c r="BL1863" s="141">
        <v>917</v>
      </c>
      <c r="BM1863" s="141">
        <v>130640</v>
      </c>
      <c r="BN1863" s="242">
        <v>977324</v>
      </c>
      <c r="BO1863" s="141">
        <v>127551</v>
      </c>
      <c r="BP1863" s="141">
        <v>344915.76199999999</v>
      </c>
      <c r="BQ1863" s="141">
        <v>44251.935400000002</v>
      </c>
      <c r="BR1863" s="141">
        <v>598665.34820000001</v>
      </c>
      <c r="BS1863" s="141">
        <v>210985.9455</v>
      </c>
      <c r="BT1863" s="141">
        <v>20268.250800000002</v>
      </c>
      <c r="BU1863" s="141">
        <v>288220.06469999999</v>
      </c>
    </row>
    <row r="1864" spans="1:73">
      <c r="A1864" s="4" t="s">
        <v>97</v>
      </c>
      <c r="B1864" s="137">
        <v>27</v>
      </c>
      <c r="C1864" s="137">
        <v>2016</v>
      </c>
      <c r="D1864" s="195">
        <v>1042520</v>
      </c>
      <c r="E1864" s="196">
        <v>504573</v>
      </c>
      <c r="F1864" s="145">
        <v>21831</v>
      </c>
      <c r="G1864" s="194">
        <v>4.0999999999999996</v>
      </c>
      <c r="H1864" s="213">
        <v>19.30247</v>
      </c>
      <c r="I1864" s="213">
        <v>11.93638</v>
      </c>
      <c r="J1864" s="213">
        <v>3.5735450000000002</v>
      </c>
      <c r="K1864" s="179">
        <v>45994</v>
      </c>
      <c r="L1864" s="8">
        <v>6</v>
      </c>
      <c r="M1864" s="197">
        <v>2.7</v>
      </c>
      <c r="N1864" s="145">
        <v>44772870</v>
      </c>
      <c r="O1864" s="145">
        <v>131573</v>
      </c>
      <c r="P1864" s="145">
        <v>7653</v>
      </c>
      <c r="Q1864" s="145">
        <v>3110</v>
      </c>
      <c r="R1864" s="145">
        <v>116626</v>
      </c>
      <c r="S1864" s="145">
        <v>54612</v>
      </c>
      <c r="T1864" s="145">
        <v>467</v>
      </c>
      <c r="U1864" s="145">
        <v>588</v>
      </c>
      <c r="V1864" s="145">
        <v>709</v>
      </c>
      <c r="W1864" s="145">
        <v>194</v>
      </c>
      <c r="X1864" s="145">
        <v>357</v>
      </c>
      <c r="Y1864" s="145">
        <v>511</v>
      </c>
      <c r="Z1864" s="145">
        <v>649</v>
      </c>
      <c r="AA1864" s="136">
        <f>ROUND((T1864+X1864)-MAX(0.3*(T1864-149-469),0),0)</f>
        <v>824</v>
      </c>
      <c r="AB1864" s="136">
        <f>ROUND((U1864+Y1864)-MAX(0.3*(U1864-149-469),0),0)</f>
        <v>1099</v>
      </c>
      <c r="AC1864" s="136">
        <f>ROUND((V1864+Z1864)-MAX(0.3*(V1864-160-469),0),0)</f>
        <v>1334</v>
      </c>
      <c r="AD1864" s="203">
        <v>1366</v>
      </c>
      <c r="AE1864" s="8">
        <v>733</v>
      </c>
      <c r="AI1864" s="202">
        <v>121</v>
      </c>
      <c r="AJ1864" s="207">
        <v>11.7</v>
      </c>
      <c r="AK1864" s="141">
        <v>1</v>
      </c>
      <c r="AL1864" s="141">
        <v>41</v>
      </c>
      <c r="AM1864" s="141">
        <v>59</v>
      </c>
      <c r="AN1864" s="6">
        <f>AL1864/(AL1864+AM1864)</f>
        <v>0.41</v>
      </c>
      <c r="AO1864" s="141">
        <v>21</v>
      </c>
      <c r="AP1864" s="141">
        <v>29</v>
      </c>
      <c r="AQ1864" s="6">
        <f>AO1864/(AO1864+AP1864)</f>
        <v>0.42</v>
      </c>
      <c r="AR1864" s="168">
        <v>7.6499999999999999E-2</v>
      </c>
      <c r="AS1864" s="168">
        <v>0.34</v>
      </c>
      <c r="AT1864" s="168">
        <v>0.4</v>
      </c>
      <c r="AU1864" s="149">
        <v>0.45</v>
      </c>
      <c r="AV1864" s="141">
        <v>506</v>
      </c>
      <c r="AW1864" s="141">
        <v>3373</v>
      </c>
      <c r="AX1864" s="141">
        <v>5572</v>
      </c>
      <c r="AY1864" s="141">
        <v>6269</v>
      </c>
      <c r="AZ1864" s="149">
        <v>7.6499999999999999E-2</v>
      </c>
      <c r="BA1864" s="149">
        <v>0.1598</v>
      </c>
      <c r="BB1864" s="149">
        <v>0.21060000000000001</v>
      </c>
      <c r="BC1864" s="149">
        <v>0.21060000000000001</v>
      </c>
      <c r="BD1864" s="143">
        <v>0</v>
      </c>
      <c r="BG1864" s="141">
        <v>0</v>
      </c>
      <c r="BH1864" s="6">
        <v>7.25</v>
      </c>
      <c r="BI1864" s="142">
        <v>8.0500000000000007</v>
      </c>
      <c r="BJ1864" s="141">
        <v>18287</v>
      </c>
      <c r="BK1864" s="141">
        <v>1332</v>
      </c>
      <c r="BL1864" s="141">
        <v>129</v>
      </c>
      <c r="BM1864" s="141">
        <v>16826</v>
      </c>
      <c r="BN1864" s="242">
        <v>208391</v>
      </c>
      <c r="BO1864" s="141">
        <v>18295.5</v>
      </c>
      <c r="BP1864" s="141">
        <v>44420.340499999998</v>
      </c>
      <c r="BQ1864" s="141">
        <v>5912.7676000000001</v>
      </c>
      <c r="BR1864" s="141">
        <v>82746.613899999997</v>
      </c>
      <c r="BS1864" s="141">
        <v>23420.1695</v>
      </c>
      <c r="BT1864" s="141">
        <v>1915.5775000000001</v>
      </c>
      <c r="BU1864" s="141">
        <v>32760.7575</v>
      </c>
    </row>
    <row r="1865" spans="1:73">
      <c r="A1865" s="4" t="s">
        <v>98</v>
      </c>
      <c r="B1865" s="137">
        <v>28</v>
      </c>
      <c r="C1865" s="137">
        <v>2016</v>
      </c>
      <c r="D1865" s="195">
        <v>1907116</v>
      </c>
      <c r="E1865" s="196">
        <v>978567</v>
      </c>
      <c r="F1865" s="145">
        <v>32474</v>
      </c>
      <c r="G1865" s="194">
        <v>3.2</v>
      </c>
      <c r="H1865" s="213">
        <v>23.556419999999999</v>
      </c>
      <c r="I1865" s="213">
        <v>13.779870000000001</v>
      </c>
      <c r="J1865" s="213">
        <v>6.6963509999999999</v>
      </c>
      <c r="K1865" s="179">
        <v>115345</v>
      </c>
      <c r="L1865" s="8">
        <v>16</v>
      </c>
      <c r="M1865" s="197">
        <v>3.3</v>
      </c>
      <c r="N1865" s="145">
        <v>95411344</v>
      </c>
      <c r="O1865" s="145">
        <v>12252</v>
      </c>
      <c r="P1865" s="145">
        <v>12971</v>
      </c>
      <c r="Q1865" s="145">
        <v>5313</v>
      </c>
      <c r="R1865" s="145">
        <v>175851</v>
      </c>
      <c r="S1865" s="145">
        <v>78482</v>
      </c>
      <c r="T1865" s="145">
        <v>367</v>
      </c>
      <c r="U1865" s="145">
        <v>436</v>
      </c>
      <c r="V1865" s="145">
        <v>505</v>
      </c>
      <c r="W1865" s="145">
        <v>194</v>
      </c>
      <c r="X1865" s="145">
        <v>357</v>
      </c>
      <c r="Y1865" s="145">
        <v>511</v>
      </c>
      <c r="Z1865" s="145">
        <v>649</v>
      </c>
      <c r="AA1865" s="136">
        <f>ROUND((T1865+X1865)-MAX(0.3*(T1865-149-469),0),0)</f>
        <v>724</v>
      </c>
      <c r="AB1865" s="136">
        <f>ROUND((U1865+Y1865)-MAX(0.3*(U1865-149-469),0),0)</f>
        <v>947</v>
      </c>
      <c r="AC1865" s="136">
        <f>ROUND((V1865+Z1865)-MAX(0.3*(V1865-160-469),0),0)</f>
        <v>1154</v>
      </c>
      <c r="AD1865" s="203">
        <v>2955</v>
      </c>
      <c r="AE1865" s="8">
        <v>733</v>
      </c>
      <c r="AI1865" s="202">
        <v>179</v>
      </c>
      <c r="AJ1865" s="207">
        <v>9.6</v>
      </c>
      <c r="AK1865" s="141">
        <v>0</v>
      </c>
      <c r="AN1865" s="141"/>
      <c r="AQ1865" s="6"/>
      <c r="AR1865" s="168">
        <v>7.6499999999999999E-2</v>
      </c>
      <c r="AS1865" s="168">
        <v>0.34</v>
      </c>
      <c r="AT1865" s="168">
        <v>0.4</v>
      </c>
      <c r="AU1865" s="149">
        <v>0.45</v>
      </c>
      <c r="AV1865" s="141">
        <v>506</v>
      </c>
      <c r="AW1865" s="141">
        <v>3373</v>
      </c>
      <c r="AX1865" s="141">
        <v>5572</v>
      </c>
      <c r="AY1865" s="141">
        <v>6269</v>
      </c>
      <c r="AZ1865" s="149">
        <v>7.6499999999999999E-2</v>
      </c>
      <c r="BA1865" s="149">
        <v>0.1598</v>
      </c>
      <c r="BB1865" s="149">
        <v>0.21060000000000001</v>
      </c>
      <c r="BC1865" s="149">
        <v>0.21060000000000001</v>
      </c>
      <c r="BD1865" s="143">
        <v>0.1</v>
      </c>
      <c r="BG1865" s="141">
        <v>1</v>
      </c>
      <c r="BH1865" s="6">
        <v>7.25</v>
      </c>
      <c r="BI1865" s="142">
        <v>9</v>
      </c>
      <c r="BJ1865" s="141">
        <v>27867</v>
      </c>
      <c r="BK1865" s="141">
        <v>2256</v>
      </c>
      <c r="BL1865" s="141">
        <v>228</v>
      </c>
      <c r="BM1865" s="141">
        <v>25383</v>
      </c>
      <c r="BN1865" s="242">
        <v>235898</v>
      </c>
      <c r="BO1865" s="141">
        <v>38124.5</v>
      </c>
      <c r="BP1865" s="141">
        <v>101361.54949999999</v>
      </c>
      <c r="BQ1865" s="141">
        <v>23466.399300000001</v>
      </c>
      <c r="BR1865" s="141">
        <v>242254.345</v>
      </c>
      <c r="BS1865" s="141">
        <v>45541.493300000002</v>
      </c>
      <c r="BT1865" s="141">
        <v>8083.1113999999998</v>
      </c>
      <c r="BU1865" s="141">
        <v>75386.911200000002</v>
      </c>
    </row>
    <row r="1866" spans="1:73">
      <c r="A1866" s="4" t="s">
        <v>99</v>
      </c>
      <c r="B1866" s="137">
        <v>29</v>
      </c>
      <c r="C1866" s="137">
        <v>2016</v>
      </c>
      <c r="D1866" s="195">
        <v>2940058</v>
      </c>
      <c r="E1866" s="196">
        <v>1346008</v>
      </c>
      <c r="F1866" s="145">
        <v>81106</v>
      </c>
      <c r="G1866" s="194">
        <v>5.7</v>
      </c>
      <c r="H1866" s="213">
        <v>22.994879999999998</v>
      </c>
      <c r="I1866" s="213">
        <v>11.908860000000001</v>
      </c>
      <c r="J1866" s="213">
        <v>3.6572040000000001</v>
      </c>
      <c r="K1866" s="179">
        <v>147475</v>
      </c>
      <c r="L1866" s="8">
        <v>31</v>
      </c>
      <c r="M1866" s="197">
        <v>4.5</v>
      </c>
      <c r="N1866" s="145">
        <v>128000000</v>
      </c>
      <c r="O1866" s="145">
        <v>40357</v>
      </c>
      <c r="P1866" s="145">
        <v>24980</v>
      </c>
      <c r="Q1866" s="145">
        <v>9822</v>
      </c>
      <c r="R1866" s="145">
        <v>439782</v>
      </c>
      <c r="S1866" s="145">
        <v>222253</v>
      </c>
      <c r="T1866" s="145">
        <v>318</v>
      </c>
      <c r="U1866" s="145">
        <v>383</v>
      </c>
      <c r="V1866" s="145">
        <v>448</v>
      </c>
      <c r="W1866" s="145">
        <v>194</v>
      </c>
      <c r="X1866" s="145">
        <v>357</v>
      </c>
      <c r="Y1866" s="145">
        <v>511</v>
      </c>
      <c r="Z1866" s="145">
        <v>649</v>
      </c>
      <c r="AA1866" s="136">
        <f>ROUND((T1866+X1866)-MAX(0.3*(T1866-149-469),0),0)</f>
        <v>675</v>
      </c>
      <c r="AB1866" s="136">
        <f>ROUND((U1866+Y1866)-MAX(0.3*(U1866-149-469),0),0)</f>
        <v>894</v>
      </c>
      <c r="AC1866" s="136">
        <f>ROUND((V1866+Z1866)-MAX(0.3*(V1866-160-469),0),0)</f>
        <v>1097</v>
      </c>
      <c r="AD1866" s="203">
        <v>4734</v>
      </c>
      <c r="AE1866" s="8">
        <v>733</v>
      </c>
      <c r="AI1866" s="202">
        <v>298</v>
      </c>
      <c r="AJ1866" s="207">
        <v>10.1</v>
      </c>
      <c r="AK1866" s="141">
        <v>0</v>
      </c>
      <c r="AL1866" s="141">
        <v>17</v>
      </c>
      <c r="AM1866" s="141">
        <v>25</v>
      </c>
      <c r="AN1866" s="6">
        <f>AL1866/(AL1866+AM1866)</f>
        <v>0.40476190476190477</v>
      </c>
      <c r="AO1866" s="141">
        <v>10</v>
      </c>
      <c r="AP1866" s="141">
        <v>11</v>
      </c>
      <c r="AQ1866" s="6">
        <f>AO1866/(AO1866+AP1866)</f>
        <v>0.47619047619047616</v>
      </c>
      <c r="AR1866" s="168">
        <v>7.6499999999999999E-2</v>
      </c>
      <c r="AS1866" s="168">
        <v>0.34</v>
      </c>
      <c r="AT1866" s="168">
        <v>0.4</v>
      </c>
      <c r="AU1866" s="149">
        <v>0.45</v>
      </c>
      <c r="AV1866" s="141">
        <v>506</v>
      </c>
      <c r="AW1866" s="141">
        <v>3373</v>
      </c>
      <c r="AX1866" s="141">
        <v>5572</v>
      </c>
      <c r="AY1866" s="141">
        <v>6269</v>
      </c>
      <c r="AZ1866" s="149">
        <v>7.6499999999999999E-2</v>
      </c>
      <c r="BA1866" s="149">
        <v>0.1598</v>
      </c>
      <c r="BB1866" s="149">
        <v>0.21060000000000001</v>
      </c>
      <c r="BC1866" s="149">
        <v>0.21060000000000001</v>
      </c>
      <c r="BD1866" s="143">
        <v>0</v>
      </c>
      <c r="BG1866" s="141">
        <v>0</v>
      </c>
      <c r="BH1866" s="6">
        <v>7.25</v>
      </c>
      <c r="BI1866" s="142">
        <v>8.25</v>
      </c>
      <c r="BJ1866" s="141">
        <v>55199</v>
      </c>
      <c r="BK1866" s="141">
        <v>13469</v>
      </c>
      <c r="BL1866" s="141">
        <v>728</v>
      </c>
      <c r="BM1866" s="141">
        <v>41002</v>
      </c>
      <c r="BN1866" s="242">
        <v>591436</v>
      </c>
      <c r="BO1866" s="141">
        <v>70466.583299999998</v>
      </c>
      <c r="BP1866" s="141">
        <v>162844.32180000001</v>
      </c>
      <c r="BQ1866" s="141">
        <v>22918.230200000002</v>
      </c>
      <c r="BR1866" s="141">
        <v>222217.90719999999</v>
      </c>
      <c r="BS1866" s="141">
        <v>95761.879400000005</v>
      </c>
      <c r="BT1866" s="141">
        <v>10629.4493</v>
      </c>
      <c r="BU1866" s="141">
        <v>121311.2789</v>
      </c>
    </row>
    <row r="1867" spans="1:73">
      <c r="A1867" s="4" t="s">
        <v>100</v>
      </c>
      <c r="B1867" s="137">
        <v>30</v>
      </c>
      <c r="C1867" s="137">
        <v>2016</v>
      </c>
      <c r="D1867" s="195">
        <v>1334795</v>
      </c>
      <c r="E1867" s="196">
        <v>727420</v>
      </c>
      <c r="F1867" s="145">
        <v>21143</v>
      </c>
      <c r="G1867" s="194">
        <v>2.8</v>
      </c>
      <c r="H1867" s="213">
        <v>14.979139999999999</v>
      </c>
      <c r="I1867" s="213">
        <v>9.3711420000000007</v>
      </c>
      <c r="J1867" s="213">
        <v>3.8226650000000002</v>
      </c>
      <c r="K1867" s="179">
        <v>77855</v>
      </c>
      <c r="L1867" s="8">
        <v>3</v>
      </c>
      <c r="M1867" s="197">
        <v>1.2</v>
      </c>
      <c r="N1867" s="145">
        <v>74687026</v>
      </c>
      <c r="O1867" s="145">
        <v>21291</v>
      </c>
      <c r="P1867" s="145">
        <v>12236</v>
      </c>
      <c r="Q1867" s="145">
        <v>5021</v>
      </c>
      <c r="R1867" s="145">
        <v>98464</v>
      </c>
      <c r="S1867" s="145">
        <v>48037</v>
      </c>
      <c r="T1867" s="145">
        <v>606</v>
      </c>
      <c r="U1867" s="145">
        <v>675</v>
      </c>
      <c r="V1867" s="145">
        <v>738</v>
      </c>
      <c r="W1867" s="145">
        <v>194</v>
      </c>
      <c r="X1867" s="145">
        <v>357</v>
      </c>
      <c r="Y1867" s="145">
        <v>511</v>
      </c>
      <c r="Z1867" s="145">
        <v>649</v>
      </c>
      <c r="AA1867" s="136">
        <f>ROUND((T1867+X1867)-MAX(0.3*(T1867-149-469),0),0)</f>
        <v>963</v>
      </c>
      <c r="AB1867" s="136">
        <f>ROUND((U1867+Y1867)-MAX(0.3*(U1867-149-469),0),0)</f>
        <v>1169</v>
      </c>
      <c r="AC1867" s="136">
        <f>ROUND((V1867+Z1867)-MAX(0.3*(V1867-160-469),0),0)</f>
        <v>1354</v>
      </c>
      <c r="AD1867" s="203">
        <v>1413</v>
      </c>
      <c r="AE1867" s="8">
        <v>733</v>
      </c>
      <c r="AI1867" s="202">
        <v>84</v>
      </c>
      <c r="AJ1867" s="207">
        <v>6.4</v>
      </c>
      <c r="AK1867" s="141">
        <v>1</v>
      </c>
      <c r="AL1867" s="141">
        <v>160</v>
      </c>
      <c r="AM1867" s="141">
        <v>239</v>
      </c>
      <c r="AN1867" s="6">
        <f>AL1867/(AL1867+AM1867)</f>
        <v>0.40100250626566414</v>
      </c>
      <c r="AO1867" s="141">
        <v>14</v>
      </c>
      <c r="AP1867" s="141">
        <v>10</v>
      </c>
      <c r="AQ1867" s="6">
        <f>AO1867/(AO1867+AP1867)</f>
        <v>0.58333333333333337</v>
      </c>
      <c r="AR1867" s="168">
        <v>7.6499999999999999E-2</v>
      </c>
      <c r="AS1867" s="168">
        <v>0.34</v>
      </c>
      <c r="AT1867" s="168">
        <v>0.4</v>
      </c>
      <c r="AU1867" s="149">
        <v>0.45</v>
      </c>
      <c r="AV1867" s="141">
        <v>506</v>
      </c>
      <c r="AW1867" s="141">
        <v>3373</v>
      </c>
      <c r="AX1867" s="141">
        <v>5572</v>
      </c>
      <c r="AY1867" s="141">
        <v>6269</v>
      </c>
      <c r="AZ1867" s="149">
        <v>7.6499999999999999E-2</v>
      </c>
      <c r="BA1867" s="149">
        <v>0.1598</v>
      </c>
      <c r="BB1867" s="149">
        <v>0.21060000000000001</v>
      </c>
      <c r="BC1867" s="149">
        <v>0.21060000000000001</v>
      </c>
      <c r="BD1867" s="143">
        <v>0</v>
      </c>
      <c r="BG1867" s="141">
        <v>0</v>
      </c>
      <c r="BH1867" s="6">
        <v>7.25</v>
      </c>
      <c r="BI1867" s="142">
        <v>7.25</v>
      </c>
      <c r="BJ1867" s="141">
        <v>19262</v>
      </c>
      <c r="BK1867" s="141">
        <v>885</v>
      </c>
      <c r="BL1867" s="141">
        <v>132</v>
      </c>
      <c r="BM1867" s="141">
        <v>18245</v>
      </c>
      <c r="BN1867" s="242">
        <v>189727</v>
      </c>
      <c r="BO1867" s="141">
        <v>14121.4167</v>
      </c>
      <c r="BP1867" s="141">
        <v>33928.300600000002</v>
      </c>
      <c r="BQ1867" s="141">
        <v>5525.7867999999999</v>
      </c>
      <c r="BR1867" s="141">
        <v>85946.422200000001</v>
      </c>
      <c r="BS1867" s="141">
        <v>14747.6113</v>
      </c>
      <c r="BT1867" s="141">
        <v>1493.8897999999999</v>
      </c>
      <c r="BU1867" s="141">
        <v>21661.2729</v>
      </c>
    </row>
    <row r="1868" spans="1:73">
      <c r="A1868" s="4" t="s">
        <v>101</v>
      </c>
      <c r="B1868" s="137">
        <v>31</v>
      </c>
      <c r="C1868" s="137">
        <v>2016</v>
      </c>
      <c r="D1868" s="195">
        <v>8944469</v>
      </c>
      <c r="E1868" s="196">
        <v>4299931</v>
      </c>
      <c r="F1868" s="145">
        <v>224327</v>
      </c>
      <c r="G1868" s="194">
        <v>5</v>
      </c>
      <c r="H1868" s="213">
        <v>14.556559999999999</v>
      </c>
      <c r="I1868" s="213">
        <v>9.7322849999999992</v>
      </c>
      <c r="J1868" s="213">
        <v>2.0453830000000002</v>
      </c>
      <c r="K1868" s="179">
        <v>581122</v>
      </c>
      <c r="L1868" s="8">
        <v>43</v>
      </c>
      <c r="M1868" s="197">
        <v>2.1</v>
      </c>
      <c r="N1868" s="145">
        <v>550000000</v>
      </c>
      <c r="O1868" s="145">
        <v>403019</v>
      </c>
      <c r="P1868" s="145">
        <v>42066</v>
      </c>
      <c r="Q1868" s="145">
        <v>18210</v>
      </c>
      <c r="R1868" s="145">
        <v>879987</v>
      </c>
      <c r="S1868" s="145">
        <v>440091</v>
      </c>
      <c r="T1868" s="145">
        <v>322</v>
      </c>
      <c r="U1868" s="145">
        <v>424</v>
      </c>
      <c r="V1868" s="145">
        <v>488</v>
      </c>
      <c r="W1868" s="145">
        <v>194</v>
      </c>
      <c r="X1868" s="145">
        <v>357</v>
      </c>
      <c r="Y1868" s="145">
        <v>511</v>
      </c>
      <c r="Z1868" s="145">
        <v>649</v>
      </c>
      <c r="AA1868" s="136">
        <f>ROUND((T1868+X1868)-MAX(0.3*(T1868-149-469),0),0)</f>
        <v>679</v>
      </c>
      <c r="AB1868" s="136">
        <f>ROUND((U1868+Y1868)-MAX(0.3*(U1868-149-469),0),0)</f>
        <v>935</v>
      </c>
      <c r="AC1868" s="136">
        <f>ROUND((V1868+Z1868)-MAX(0.3*(V1868-160-469),0),0)</f>
        <v>1137</v>
      </c>
      <c r="AD1868" s="203">
        <v>6790</v>
      </c>
      <c r="AE1868" s="8">
        <v>733</v>
      </c>
      <c r="AI1868" s="202">
        <v>828</v>
      </c>
      <c r="AJ1868" s="207">
        <v>9.4</v>
      </c>
      <c r="AK1868" s="141">
        <v>0</v>
      </c>
      <c r="AL1868" s="141">
        <v>52</v>
      </c>
      <c r="AM1868" s="141">
        <v>28</v>
      </c>
      <c r="AN1868" s="6">
        <f>AL1868/(AL1868+AM1868)</f>
        <v>0.65</v>
      </c>
      <c r="AO1868" s="141">
        <v>24</v>
      </c>
      <c r="AP1868" s="141">
        <v>16</v>
      </c>
      <c r="AQ1868" s="6">
        <f>AO1868/(AO1868+AP1868)</f>
        <v>0.6</v>
      </c>
      <c r="AR1868" s="168">
        <v>7.6499999999999999E-2</v>
      </c>
      <c r="AS1868" s="168">
        <v>0.34</v>
      </c>
      <c r="AT1868" s="168">
        <v>0.4</v>
      </c>
      <c r="AU1868" s="149">
        <v>0.45</v>
      </c>
      <c r="AV1868" s="141">
        <v>506</v>
      </c>
      <c r="AW1868" s="141">
        <v>3373</v>
      </c>
      <c r="AX1868" s="141">
        <v>5572</v>
      </c>
      <c r="AY1868" s="141">
        <v>6269</v>
      </c>
      <c r="AZ1868" s="149">
        <v>7.6499999999999999E-2</v>
      </c>
      <c r="BA1868" s="149">
        <v>0.1598</v>
      </c>
      <c r="BB1868" s="149">
        <v>0.21060000000000001</v>
      </c>
      <c r="BC1868" s="149">
        <v>0.21060000000000001</v>
      </c>
      <c r="BD1868" s="143">
        <v>0.3</v>
      </c>
      <c r="BG1868" s="141">
        <v>1</v>
      </c>
      <c r="BH1868" s="6">
        <v>7.25</v>
      </c>
      <c r="BI1868" s="142">
        <v>8.3800000000000008</v>
      </c>
      <c r="BJ1868" s="141">
        <v>182381</v>
      </c>
      <c r="BK1868" s="141">
        <v>36681</v>
      </c>
      <c r="BL1868" s="141">
        <v>805</v>
      </c>
      <c r="BM1868" s="141">
        <v>144895</v>
      </c>
      <c r="BN1868" s="242">
        <v>1693201</v>
      </c>
      <c r="BO1868" s="141">
        <v>155285.3333</v>
      </c>
      <c r="BP1868" s="141">
        <v>416893.67019999999</v>
      </c>
      <c r="BQ1868" s="141">
        <v>46168.565799999997</v>
      </c>
      <c r="BR1868" s="141">
        <v>695967.1581</v>
      </c>
      <c r="BS1868" s="141">
        <v>254461.5968</v>
      </c>
      <c r="BT1868" s="141">
        <v>17494.0965</v>
      </c>
      <c r="BU1868" s="141">
        <v>322966.79849999998</v>
      </c>
    </row>
    <row r="1869" spans="1:73">
      <c r="A1869" s="4" t="s">
        <v>102</v>
      </c>
      <c r="B1869" s="137">
        <v>32</v>
      </c>
      <c r="C1869" s="137">
        <v>2016</v>
      </c>
      <c r="D1869" s="195">
        <v>2081015</v>
      </c>
      <c r="E1869" s="196">
        <v>864912</v>
      </c>
      <c r="F1869" s="145">
        <v>62443</v>
      </c>
      <c r="G1869" s="194">
        <v>6.7</v>
      </c>
      <c r="H1869" s="213">
        <v>36.123759999999997</v>
      </c>
      <c r="I1869" s="213">
        <v>22.915990000000001</v>
      </c>
      <c r="J1869" s="213">
        <v>8.406129</v>
      </c>
      <c r="K1869" s="179">
        <v>93297</v>
      </c>
      <c r="L1869" s="8">
        <v>16</v>
      </c>
      <c r="M1869" s="197">
        <v>3.1</v>
      </c>
      <c r="N1869" s="145">
        <v>80064958</v>
      </c>
      <c r="O1869" s="145">
        <v>62754</v>
      </c>
      <c r="P1869" s="145">
        <v>29364</v>
      </c>
      <c r="Q1869" s="145">
        <v>11586</v>
      </c>
      <c r="R1869" s="145">
        <v>471247</v>
      </c>
      <c r="S1869" s="145">
        <v>216877</v>
      </c>
      <c r="T1869" s="145">
        <v>327</v>
      </c>
      <c r="U1869" s="145">
        <v>409</v>
      </c>
      <c r="V1869" s="145">
        <v>493</v>
      </c>
      <c r="W1869" s="145">
        <v>194</v>
      </c>
      <c r="X1869" s="145">
        <v>357</v>
      </c>
      <c r="Y1869" s="145">
        <v>511</v>
      </c>
      <c r="Z1869" s="145">
        <v>649</v>
      </c>
      <c r="AA1869" s="136">
        <f>ROUND((T1869+X1869)-MAX(0.3*(T1869-149-469),0),0)</f>
        <v>684</v>
      </c>
      <c r="AB1869" s="136">
        <f>ROUND((U1869+Y1869)-MAX(0.3*(U1869-149-469),0),0)</f>
        <v>920</v>
      </c>
      <c r="AC1869" s="136">
        <f>ROUND((V1869+Z1869)-MAX(0.3*(V1869-160-469),0),0)</f>
        <v>1142</v>
      </c>
      <c r="AD1869" s="203">
        <v>5136</v>
      </c>
      <c r="AE1869" s="8">
        <v>733</v>
      </c>
      <c r="AI1869" s="202">
        <v>364</v>
      </c>
      <c r="AJ1869" s="207">
        <v>17.8</v>
      </c>
      <c r="AK1869" s="141">
        <v>0</v>
      </c>
      <c r="AL1869" s="141">
        <v>33</v>
      </c>
      <c r="AM1869" s="141">
        <v>37</v>
      </c>
      <c r="AN1869" s="6">
        <f>AL1869/(AL1869+AM1869)</f>
        <v>0.47142857142857142</v>
      </c>
      <c r="AO1869" s="141">
        <v>25</v>
      </c>
      <c r="AP1869" s="141">
        <v>17</v>
      </c>
      <c r="AQ1869" s="6">
        <f>AO1869/(AO1869+AP1869)</f>
        <v>0.59523809523809523</v>
      </c>
      <c r="AR1869" s="168">
        <v>7.6499999999999999E-2</v>
      </c>
      <c r="AS1869" s="168">
        <v>0.34</v>
      </c>
      <c r="AT1869" s="168">
        <v>0.4</v>
      </c>
      <c r="AU1869" s="149">
        <v>0.45</v>
      </c>
      <c r="AV1869" s="141">
        <v>506</v>
      </c>
      <c r="AW1869" s="141">
        <v>3373</v>
      </c>
      <c r="AX1869" s="141">
        <v>5572</v>
      </c>
      <c r="AY1869" s="141">
        <v>6269</v>
      </c>
      <c r="AZ1869" s="149">
        <v>7.6499999999999999E-2</v>
      </c>
      <c r="BA1869" s="149">
        <v>0.1598</v>
      </c>
      <c r="BB1869" s="149">
        <v>0.21060000000000001</v>
      </c>
      <c r="BC1869" s="149">
        <v>0.21060000000000001</v>
      </c>
      <c r="BD1869" s="143">
        <v>0.1</v>
      </c>
      <c r="BG1869" s="141">
        <v>1</v>
      </c>
      <c r="BH1869" s="6">
        <v>7.25</v>
      </c>
      <c r="BI1869" s="142">
        <v>7.5</v>
      </c>
      <c r="BJ1869" s="141">
        <v>63636</v>
      </c>
      <c r="BK1869" s="141">
        <v>8336</v>
      </c>
      <c r="BL1869" s="141">
        <v>481</v>
      </c>
      <c r="BM1869" s="141">
        <v>54819</v>
      </c>
      <c r="BN1869" s="242">
        <v>866277</v>
      </c>
      <c r="BO1869" s="141">
        <v>51901.666700000002</v>
      </c>
      <c r="BP1869" s="141">
        <v>178022.9754</v>
      </c>
      <c r="BQ1869" s="141">
        <v>9248.5210000000006</v>
      </c>
      <c r="BR1869" s="141">
        <v>219436.89319999999</v>
      </c>
      <c r="BS1869" s="141">
        <v>130972.0713</v>
      </c>
      <c r="BT1869" s="141">
        <v>4986.1135000000004</v>
      </c>
      <c r="BU1869" s="141">
        <v>155743.37770000001</v>
      </c>
    </row>
    <row r="1870" spans="1:73">
      <c r="A1870" s="4" t="s">
        <v>103</v>
      </c>
      <c r="B1870" s="137">
        <v>33</v>
      </c>
      <c r="C1870" s="137">
        <v>2016</v>
      </c>
      <c r="D1870" s="195">
        <v>19745289</v>
      </c>
      <c r="E1870" s="196">
        <v>9121323</v>
      </c>
      <c r="F1870" s="145">
        <v>463127</v>
      </c>
      <c r="G1870" s="194">
        <v>4.8</v>
      </c>
      <c r="H1870" s="213">
        <v>16.175740000000001</v>
      </c>
      <c r="I1870" s="213">
        <v>9.7813350000000003</v>
      </c>
      <c r="J1870" s="213">
        <v>2.672685</v>
      </c>
      <c r="K1870" s="179">
        <v>1487998</v>
      </c>
      <c r="L1870" s="8">
        <v>58</v>
      </c>
      <c r="M1870" s="197">
        <v>1.3</v>
      </c>
      <c r="N1870" s="145">
        <v>1180000000</v>
      </c>
      <c r="O1870" s="145">
        <v>2432594</v>
      </c>
      <c r="P1870" s="145">
        <v>372208</v>
      </c>
      <c r="Q1870" s="145">
        <v>144569</v>
      </c>
      <c r="R1870" s="145">
        <v>2968227</v>
      </c>
      <c r="S1870" s="145">
        <v>1635764</v>
      </c>
      <c r="T1870" s="145">
        <v>574</v>
      </c>
      <c r="U1870" s="145">
        <v>789</v>
      </c>
      <c r="V1870" s="145">
        <v>951</v>
      </c>
      <c r="W1870" s="145">
        <v>194</v>
      </c>
      <c r="X1870" s="145">
        <v>357</v>
      </c>
      <c r="Y1870" s="145">
        <v>511</v>
      </c>
      <c r="Z1870" s="145">
        <v>649</v>
      </c>
      <c r="AA1870" s="136">
        <f>ROUND((T1870+X1870)-MAX(0.3*(T1870-149-469),0),0)</f>
        <v>931</v>
      </c>
      <c r="AB1870" s="136">
        <f>ROUND((U1870+Y1870)-MAX(0.3*(U1870-149-469),0),0)</f>
        <v>1249</v>
      </c>
      <c r="AC1870" s="136">
        <f>ROUND((V1870+Z1870)-MAX(0.3*(V1870-160-469),0),0)</f>
        <v>1503</v>
      </c>
      <c r="AD1870" s="203">
        <v>48156</v>
      </c>
      <c r="AE1870" s="8">
        <v>733</v>
      </c>
      <c r="AI1870" s="202">
        <v>2314</v>
      </c>
      <c r="AJ1870" s="207">
        <v>11.9</v>
      </c>
      <c r="AK1870" s="141">
        <v>1</v>
      </c>
      <c r="AL1870" s="141">
        <v>104</v>
      </c>
      <c r="AM1870" s="141">
        <v>43</v>
      </c>
      <c r="AN1870" s="6">
        <f>AL1870/(AL1870+AM1870)</f>
        <v>0.70748299319727892</v>
      </c>
      <c r="AO1870" s="141">
        <v>31</v>
      </c>
      <c r="AP1870" s="141">
        <v>32</v>
      </c>
      <c r="AQ1870" s="6">
        <f>AO1870/(AO1870+AP1870)</f>
        <v>0.49206349206349204</v>
      </c>
      <c r="AR1870" s="168">
        <v>7.6499999999999999E-2</v>
      </c>
      <c r="AS1870" s="168">
        <v>0.34</v>
      </c>
      <c r="AT1870" s="168">
        <v>0.4</v>
      </c>
      <c r="AU1870" s="149">
        <v>0.45</v>
      </c>
      <c r="AV1870" s="141">
        <v>506</v>
      </c>
      <c r="AW1870" s="141">
        <v>3373</v>
      </c>
      <c r="AX1870" s="141">
        <v>5572</v>
      </c>
      <c r="AY1870" s="141">
        <v>6269</v>
      </c>
      <c r="AZ1870" s="149">
        <v>7.6499999999999999E-2</v>
      </c>
      <c r="BA1870" s="149">
        <v>0.1598</v>
      </c>
      <c r="BB1870" s="149">
        <v>0.21060000000000001</v>
      </c>
      <c r="BC1870" s="149">
        <v>0.21060000000000001</v>
      </c>
      <c r="BD1870" s="143">
        <v>0.3</v>
      </c>
      <c r="BG1870" s="141">
        <v>1</v>
      </c>
      <c r="BH1870" s="6">
        <v>7.25</v>
      </c>
      <c r="BI1870" s="142">
        <v>9</v>
      </c>
      <c r="BJ1870" s="141">
        <v>644944</v>
      </c>
      <c r="BK1870" s="141">
        <v>118522</v>
      </c>
      <c r="BL1870" s="141">
        <v>3032</v>
      </c>
      <c r="BM1870" s="141">
        <v>523390</v>
      </c>
      <c r="BN1870" s="242">
        <v>6113605</v>
      </c>
      <c r="BO1870" s="141">
        <v>459101</v>
      </c>
      <c r="BP1870" s="141">
        <v>1182240.2222</v>
      </c>
      <c r="BQ1870" s="141">
        <v>92856.093399999998</v>
      </c>
      <c r="BR1870" s="141">
        <v>1679716.2890999999</v>
      </c>
      <c r="BS1870" s="141">
        <v>597831.99849999999</v>
      </c>
      <c r="BT1870" s="141">
        <v>32511.403600000001</v>
      </c>
      <c r="BU1870" s="141">
        <v>724859.28319999995</v>
      </c>
    </row>
    <row r="1871" spans="1:73">
      <c r="A1871" s="4" t="s">
        <v>104</v>
      </c>
      <c r="B1871" s="137">
        <v>34</v>
      </c>
      <c r="C1871" s="137">
        <v>2016</v>
      </c>
      <c r="D1871" s="195">
        <v>10146788</v>
      </c>
      <c r="E1871" s="196">
        <v>4629329</v>
      </c>
      <c r="F1871" s="145">
        <v>246372</v>
      </c>
      <c r="G1871" s="194">
        <v>5.0999999999999996</v>
      </c>
      <c r="H1871" s="213">
        <v>23.977550000000001</v>
      </c>
      <c r="I1871" s="213">
        <v>15.28553</v>
      </c>
      <c r="J1871" s="213">
        <v>5.7006899999999998</v>
      </c>
      <c r="K1871" s="179">
        <v>517904</v>
      </c>
      <c r="L1871" s="8">
        <v>67</v>
      </c>
      <c r="M1871" s="197">
        <v>2.8</v>
      </c>
      <c r="N1871" s="145">
        <v>429000000</v>
      </c>
      <c r="O1871" s="145">
        <v>120845</v>
      </c>
      <c r="P1871" s="145">
        <v>31681</v>
      </c>
      <c r="Q1871" s="145">
        <v>17289</v>
      </c>
      <c r="R1871" s="145">
        <v>1568387</v>
      </c>
      <c r="S1871" s="145">
        <v>761999</v>
      </c>
      <c r="T1871" s="145">
        <v>236</v>
      </c>
      <c r="U1871" s="145">
        <v>272</v>
      </c>
      <c r="V1871" s="145">
        <v>297</v>
      </c>
      <c r="W1871" s="145">
        <v>194</v>
      </c>
      <c r="X1871" s="145">
        <v>357</v>
      </c>
      <c r="Y1871" s="145">
        <v>511</v>
      </c>
      <c r="Z1871" s="145">
        <v>649</v>
      </c>
      <c r="AA1871" s="136">
        <f>ROUND((T1871+X1871)-MAX(0.3*(T1871-149-469),0),0)</f>
        <v>593</v>
      </c>
      <c r="AB1871" s="136">
        <f>ROUND((U1871+Y1871)-MAX(0.3*(U1871-149-469),0),0)</f>
        <v>783</v>
      </c>
      <c r="AC1871" s="136">
        <f>ROUND((V1871+Z1871)-MAX(0.3*(V1871-160-469),0),0)</f>
        <v>946</v>
      </c>
      <c r="AD1871" s="203">
        <v>13276</v>
      </c>
      <c r="AE1871" s="8">
        <v>733</v>
      </c>
      <c r="AI1871" s="202">
        <v>1363</v>
      </c>
      <c r="AJ1871" s="207">
        <v>13.6</v>
      </c>
      <c r="AK1871" s="141">
        <v>0</v>
      </c>
      <c r="AL1871" s="141">
        <v>45</v>
      </c>
      <c r="AM1871" s="141">
        <v>74</v>
      </c>
      <c r="AN1871" s="6">
        <f>AL1871/(AL1871+AM1871)</f>
        <v>0.37815126050420167</v>
      </c>
      <c r="AO1871" s="141">
        <v>16</v>
      </c>
      <c r="AP1871" s="141">
        <v>34</v>
      </c>
      <c r="AQ1871" s="6">
        <f>AO1871/(AO1871+AP1871)</f>
        <v>0.32</v>
      </c>
      <c r="AR1871" s="168">
        <v>7.6499999999999999E-2</v>
      </c>
      <c r="AS1871" s="168">
        <v>0.34</v>
      </c>
      <c r="AT1871" s="168">
        <v>0.4</v>
      </c>
      <c r="AU1871" s="149">
        <v>0.45</v>
      </c>
      <c r="AV1871" s="141">
        <v>506</v>
      </c>
      <c r="AW1871" s="141">
        <v>3373</v>
      </c>
      <c r="AX1871" s="141">
        <v>5572</v>
      </c>
      <c r="AY1871" s="141">
        <v>6269</v>
      </c>
      <c r="AZ1871" s="149">
        <v>7.6499999999999999E-2</v>
      </c>
      <c r="BA1871" s="149">
        <v>0.1598</v>
      </c>
      <c r="BB1871" s="149">
        <v>0.21060000000000001</v>
      </c>
      <c r="BC1871" s="149">
        <v>0.21060000000000001</v>
      </c>
      <c r="BD1871" s="143">
        <v>0</v>
      </c>
      <c r="BG1871" s="141">
        <v>0</v>
      </c>
      <c r="BH1871" s="6">
        <v>7.25</v>
      </c>
      <c r="BI1871" s="142">
        <v>7.25</v>
      </c>
      <c r="BJ1871" s="141">
        <v>233263</v>
      </c>
      <c r="BK1871" s="141">
        <v>17837</v>
      </c>
      <c r="BL1871" s="141">
        <v>1842</v>
      </c>
      <c r="BM1871" s="141">
        <v>213584</v>
      </c>
      <c r="BN1871" s="242">
        <v>1992836</v>
      </c>
      <c r="BO1871" s="141">
        <v>241287.9167</v>
      </c>
      <c r="BP1871" s="141">
        <v>651311.6041</v>
      </c>
      <c r="BQ1871" s="141">
        <v>50412.192799999997</v>
      </c>
      <c r="BR1871" s="141">
        <v>892869.2317</v>
      </c>
      <c r="BS1871" s="141">
        <v>379728.75449999998</v>
      </c>
      <c r="BT1871" s="141">
        <v>23294.9961</v>
      </c>
      <c r="BU1871" s="141">
        <v>465466.73859999998</v>
      </c>
    </row>
    <row r="1872" spans="1:73">
      <c r="A1872" s="4" t="s">
        <v>105</v>
      </c>
      <c r="B1872" s="137">
        <v>35</v>
      </c>
      <c r="C1872" s="137">
        <v>2016</v>
      </c>
      <c r="D1872" s="195">
        <v>757952</v>
      </c>
      <c r="E1872" s="196">
        <v>403067</v>
      </c>
      <c r="F1872" s="145">
        <v>13160</v>
      </c>
      <c r="G1872" s="194">
        <v>3.2</v>
      </c>
      <c r="H1872" s="213">
        <v>16.618670000000002</v>
      </c>
      <c r="I1872" s="213">
        <v>9.4846000000000004</v>
      </c>
      <c r="J1872" s="213">
        <v>3.813653</v>
      </c>
      <c r="K1872" s="179">
        <v>52089</v>
      </c>
      <c r="L1872" s="8">
        <v>6</v>
      </c>
      <c r="M1872" s="197">
        <v>3.2</v>
      </c>
      <c r="N1872" s="145">
        <v>41404978</v>
      </c>
      <c r="O1872" s="145">
        <v>251732</v>
      </c>
      <c r="P1872" s="145">
        <v>2707</v>
      </c>
      <c r="Q1872" s="145">
        <v>1105</v>
      </c>
      <c r="R1872" s="145">
        <v>54252</v>
      </c>
      <c r="S1872" s="145">
        <v>25262</v>
      </c>
      <c r="T1872" s="145">
        <v>385</v>
      </c>
      <c r="U1872" s="145">
        <v>486</v>
      </c>
      <c r="V1872" s="145">
        <v>583</v>
      </c>
      <c r="W1872" s="145">
        <v>194</v>
      </c>
      <c r="X1872" s="145">
        <v>357</v>
      </c>
      <c r="Y1872" s="145">
        <v>511</v>
      </c>
      <c r="Z1872" s="145">
        <v>649</v>
      </c>
      <c r="AA1872" s="136">
        <f>ROUND((T1872+X1872)-MAX(0.3*(T1872-149-469),0),0)</f>
        <v>742</v>
      </c>
      <c r="AB1872" s="136">
        <f>ROUND((U1872+Y1872)-MAX(0.3*(U1872-149-469),0),0)</f>
        <v>997</v>
      </c>
      <c r="AC1872" s="136">
        <f>ROUND((V1872+Z1872)-MAX(0.3*(V1872-160-469),0),0)</f>
        <v>1232</v>
      </c>
      <c r="AD1872" s="203">
        <v>641</v>
      </c>
      <c r="AE1872" s="8">
        <v>733</v>
      </c>
      <c r="AI1872" s="202">
        <v>83</v>
      </c>
      <c r="AJ1872" s="207">
        <v>11.1</v>
      </c>
      <c r="AK1872" s="141">
        <v>0</v>
      </c>
      <c r="AL1872" s="141">
        <v>23</v>
      </c>
      <c r="AM1872" s="141">
        <v>71</v>
      </c>
      <c r="AN1872" s="6">
        <f>AL1872/(AL1872+AM1872)</f>
        <v>0.24468085106382978</v>
      </c>
      <c r="AO1872" s="141">
        <v>15</v>
      </c>
      <c r="AP1872" s="141">
        <v>32</v>
      </c>
      <c r="AQ1872" s="6">
        <f>AO1872/(AO1872+AP1872)</f>
        <v>0.31914893617021278</v>
      </c>
      <c r="AR1872" s="168">
        <v>7.6499999999999999E-2</v>
      </c>
      <c r="AS1872" s="168">
        <v>0.34</v>
      </c>
      <c r="AT1872" s="168">
        <v>0.4</v>
      </c>
      <c r="AU1872" s="149">
        <v>0.45</v>
      </c>
      <c r="AV1872" s="141">
        <v>506</v>
      </c>
      <c r="AW1872" s="141">
        <v>3373</v>
      </c>
      <c r="AX1872" s="141">
        <v>5572</v>
      </c>
      <c r="AY1872" s="141">
        <v>6269</v>
      </c>
      <c r="AZ1872" s="149">
        <v>7.6499999999999999E-2</v>
      </c>
      <c r="BA1872" s="149">
        <v>0.1598</v>
      </c>
      <c r="BB1872" s="149">
        <v>0.21060000000000001</v>
      </c>
      <c r="BC1872" s="149">
        <v>0.21060000000000001</v>
      </c>
      <c r="BD1872" s="143">
        <v>0</v>
      </c>
      <c r="BG1872" s="141">
        <v>0</v>
      </c>
      <c r="BH1872" s="6">
        <v>7.25</v>
      </c>
      <c r="BI1872" s="142">
        <v>7.25</v>
      </c>
      <c r="BJ1872" s="141">
        <v>8206</v>
      </c>
      <c r="BK1872" s="141">
        <v>662</v>
      </c>
      <c r="BL1872" s="141">
        <v>63</v>
      </c>
      <c r="BM1872" s="141">
        <v>7481</v>
      </c>
      <c r="BN1872" s="242">
        <v>93422</v>
      </c>
      <c r="BO1872" s="141">
        <v>12884.1667</v>
      </c>
      <c r="BP1872" s="141">
        <v>26995.6162</v>
      </c>
      <c r="BQ1872" s="141">
        <v>6012.2190000000001</v>
      </c>
      <c r="BR1872" s="141">
        <v>91373.726500000004</v>
      </c>
      <c r="BS1872" s="141">
        <v>14047.2336</v>
      </c>
      <c r="BT1872" s="141">
        <v>2280.2591000000002</v>
      </c>
      <c r="BU1872" s="141">
        <v>26228.455000000002</v>
      </c>
    </row>
    <row r="1873" spans="1:73">
      <c r="A1873" s="4" t="s">
        <v>106</v>
      </c>
      <c r="B1873" s="137">
        <v>36</v>
      </c>
      <c r="C1873" s="137">
        <v>2016</v>
      </c>
      <c r="D1873" s="195">
        <v>11614373</v>
      </c>
      <c r="E1873" s="196">
        <v>5430790</v>
      </c>
      <c r="F1873" s="145">
        <v>282298</v>
      </c>
      <c r="G1873" s="194">
        <v>4.9000000000000004</v>
      </c>
      <c r="H1873" s="213">
        <v>21.619810000000001</v>
      </c>
      <c r="I1873" s="213">
        <v>11.92023</v>
      </c>
      <c r="J1873" s="213">
        <v>5.1031659999999999</v>
      </c>
      <c r="K1873" s="179">
        <v>625715</v>
      </c>
      <c r="L1873" s="8">
        <v>54</v>
      </c>
      <c r="M1873" s="197">
        <v>2</v>
      </c>
      <c r="N1873" s="145">
        <v>518000000</v>
      </c>
      <c r="O1873" s="145">
        <v>1193045</v>
      </c>
      <c r="P1873" s="145">
        <v>107761</v>
      </c>
      <c r="Q1873" s="145">
        <v>57644</v>
      </c>
      <c r="R1873" s="145">
        <v>1608633</v>
      </c>
      <c r="S1873" s="145">
        <v>793923</v>
      </c>
      <c r="T1873" s="145">
        <v>386</v>
      </c>
      <c r="U1873" s="145">
        <v>473</v>
      </c>
      <c r="V1873" s="145">
        <v>582</v>
      </c>
      <c r="W1873" s="145">
        <v>194</v>
      </c>
      <c r="X1873" s="145">
        <v>357</v>
      </c>
      <c r="Y1873" s="145">
        <v>511</v>
      </c>
      <c r="Z1873" s="145">
        <v>649</v>
      </c>
      <c r="AA1873" s="136">
        <f>ROUND((T1873+X1873)-MAX(0.3*(T1873-149-469),0),0)</f>
        <v>743</v>
      </c>
      <c r="AB1873" s="136">
        <f>ROUND((U1873+Y1873)-MAX(0.3*(U1873-149-469),0),0)</f>
        <v>984</v>
      </c>
      <c r="AC1873" s="136">
        <f>ROUND((V1873+Z1873)-MAX(0.3*(V1873-160-469),0),0)</f>
        <v>1231</v>
      </c>
      <c r="AD1873" s="203">
        <v>45500</v>
      </c>
      <c r="AE1873" s="8">
        <v>733</v>
      </c>
      <c r="AI1873" s="202">
        <v>1573</v>
      </c>
      <c r="AJ1873" s="207">
        <v>13.7</v>
      </c>
      <c r="AK1873" s="141">
        <v>0</v>
      </c>
      <c r="AL1873" s="141">
        <v>34</v>
      </c>
      <c r="AM1873" s="141">
        <v>65</v>
      </c>
      <c r="AN1873" s="6">
        <f>AL1873/(AL1873+AM1873)</f>
        <v>0.34343434343434343</v>
      </c>
      <c r="AO1873" s="141">
        <v>10</v>
      </c>
      <c r="AP1873" s="141">
        <v>23</v>
      </c>
      <c r="AQ1873" s="6">
        <f>AO1873/(AO1873+AP1873)</f>
        <v>0.30303030303030304</v>
      </c>
      <c r="AR1873" s="168">
        <v>7.6499999999999999E-2</v>
      </c>
      <c r="AS1873" s="168">
        <v>0.34</v>
      </c>
      <c r="AT1873" s="168">
        <v>0.4</v>
      </c>
      <c r="AU1873" s="149">
        <v>0.45</v>
      </c>
      <c r="AV1873" s="141">
        <v>506</v>
      </c>
      <c r="AW1873" s="141">
        <v>3373</v>
      </c>
      <c r="AX1873" s="141">
        <v>5572</v>
      </c>
      <c r="AY1873" s="141">
        <v>6269</v>
      </c>
      <c r="AZ1873" s="149">
        <v>7.6499999999999999E-2</v>
      </c>
      <c r="BA1873" s="149">
        <v>0.1598</v>
      </c>
      <c r="BB1873" s="149">
        <v>0.21060000000000001</v>
      </c>
      <c r="BC1873" s="149">
        <v>0.21060000000000001</v>
      </c>
      <c r="BD1873" s="143">
        <v>0.1</v>
      </c>
      <c r="BG1873" s="141">
        <v>0</v>
      </c>
      <c r="BH1873" s="6">
        <v>7.25</v>
      </c>
      <c r="BI1873" s="142">
        <v>8.1</v>
      </c>
      <c r="BJ1873" s="141">
        <v>310318</v>
      </c>
      <c r="BK1873" s="141">
        <v>15719</v>
      </c>
      <c r="BL1873" s="141">
        <v>1962</v>
      </c>
      <c r="BM1873" s="141">
        <v>292637</v>
      </c>
      <c r="BN1873" s="242">
        <v>3022125</v>
      </c>
      <c r="BO1873" s="141">
        <v>234719.1667</v>
      </c>
      <c r="BP1873" s="141">
        <v>624826.76919999998</v>
      </c>
      <c r="BQ1873" s="141">
        <v>60557.5579</v>
      </c>
      <c r="BR1873" s="141">
        <v>1013673.0193</v>
      </c>
      <c r="BS1873" s="141">
        <v>360942.8702</v>
      </c>
      <c r="BT1873" s="141">
        <v>20765.0533</v>
      </c>
      <c r="BU1873" s="141">
        <v>450164.56910000002</v>
      </c>
    </row>
    <row r="1874" spans="1:73">
      <c r="A1874" s="4" t="s">
        <v>107</v>
      </c>
      <c r="B1874" s="137">
        <v>37</v>
      </c>
      <c r="C1874" s="137">
        <v>2016</v>
      </c>
      <c r="D1874" s="195">
        <v>3923561</v>
      </c>
      <c r="E1874" s="196">
        <v>1739362</v>
      </c>
      <c r="F1874" s="145">
        <v>89053</v>
      </c>
      <c r="G1874" s="194">
        <v>4.9000000000000004</v>
      </c>
      <c r="H1874" s="213">
        <v>28.17117</v>
      </c>
      <c r="I1874" s="213">
        <v>17.483309999999999</v>
      </c>
      <c r="J1874" s="213">
        <v>6.5956169999999998</v>
      </c>
      <c r="K1874" s="179">
        <v>182937</v>
      </c>
      <c r="L1874" s="8">
        <v>41</v>
      </c>
      <c r="M1874" s="197">
        <v>4.2</v>
      </c>
      <c r="N1874" s="145">
        <v>168000000</v>
      </c>
      <c r="O1874" s="145">
        <v>319328</v>
      </c>
      <c r="P1874" s="145">
        <v>16036</v>
      </c>
      <c r="Q1874" s="145">
        <v>7160</v>
      </c>
      <c r="R1874" s="145">
        <v>612869</v>
      </c>
      <c r="S1874" s="145">
        <v>276268</v>
      </c>
      <c r="T1874" s="145">
        <v>225</v>
      </c>
      <c r="U1874" s="145">
        <v>292</v>
      </c>
      <c r="V1874" s="145">
        <v>361</v>
      </c>
      <c r="W1874" s="145">
        <v>194</v>
      </c>
      <c r="X1874" s="145">
        <v>357</v>
      </c>
      <c r="Y1874" s="145">
        <v>511</v>
      </c>
      <c r="Z1874" s="145">
        <v>649</v>
      </c>
      <c r="AA1874" s="136">
        <f>ROUND((T1874+X1874)-MAX(0.3*(T1874-149-469),0),0)</f>
        <v>582</v>
      </c>
      <c r="AB1874" s="136">
        <f>ROUND((U1874+Y1874)-MAX(0.3*(U1874-149-469),0),0)</f>
        <v>803</v>
      </c>
      <c r="AC1874" s="136">
        <f>ROUND((V1874+Z1874)-MAX(0.3*(V1874-160-469),0),0)</f>
        <v>1010</v>
      </c>
      <c r="AD1874" s="203">
        <v>4906</v>
      </c>
      <c r="AE1874" s="8">
        <v>733</v>
      </c>
      <c r="AI1874" s="202">
        <v>571</v>
      </c>
      <c r="AJ1874" s="207">
        <v>14.6</v>
      </c>
      <c r="AK1874" s="141">
        <v>0</v>
      </c>
      <c r="AL1874" s="141">
        <v>30</v>
      </c>
      <c r="AM1874" s="141">
        <v>71</v>
      </c>
      <c r="AN1874" s="6">
        <f>AL1874/(AL1874+AM1874)</f>
        <v>0.29702970297029702</v>
      </c>
      <c r="AO1874" s="141">
        <v>8</v>
      </c>
      <c r="AP1874" s="141">
        <v>39</v>
      </c>
      <c r="AQ1874" s="6">
        <f>AO1874/(AO1874+AP1874)</f>
        <v>0.1702127659574468</v>
      </c>
      <c r="AR1874" s="168">
        <v>7.6499999999999999E-2</v>
      </c>
      <c r="AS1874" s="168">
        <v>0.34</v>
      </c>
      <c r="AT1874" s="168">
        <v>0.4</v>
      </c>
      <c r="AU1874" s="149">
        <v>0.45</v>
      </c>
      <c r="AV1874" s="141">
        <v>506</v>
      </c>
      <c r="AW1874" s="141">
        <v>3373</v>
      </c>
      <c r="AX1874" s="141">
        <v>5572</v>
      </c>
      <c r="AY1874" s="141">
        <v>6269</v>
      </c>
      <c r="AZ1874" s="149">
        <v>7.6499999999999999E-2</v>
      </c>
      <c r="BA1874" s="149">
        <v>0.1598</v>
      </c>
      <c r="BB1874" s="149">
        <v>0.21060000000000001</v>
      </c>
      <c r="BC1874" s="149">
        <v>0.21060000000000001</v>
      </c>
      <c r="BD1874" s="143">
        <v>0.05</v>
      </c>
      <c r="BG1874" s="141">
        <v>1</v>
      </c>
      <c r="BH1874" s="6">
        <v>7.25</v>
      </c>
      <c r="BI1874" s="142">
        <v>7.25</v>
      </c>
      <c r="BJ1874" s="141">
        <v>96368</v>
      </c>
      <c r="BK1874" s="141">
        <v>5960</v>
      </c>
      <c r="BL1874" s="141">
        <v>638</v>
      </c>
      <c r="BM1874" s="141">
        <v>89770</v>
      </c>
      <c r="BN1874" s="242">
        <v>662828</v>
      </c>
      <c r="BO1874" s="141">
        <v>110724.6667</v>
      </c>
      <c r="BP1874" s="141">
        <v>296022.43359999999</v>
      </c>
      <c r="BQ1874" s="141">
        <v>36225.105000000003</v>
      </c>
      <c r="BR1874" s="141">
        <v>448072.27620000002</v>
      </c>
      <c r="BS1874" s="141">
        <v>177914.78760000001</v>
      </c>
      <c r="BT1874" s="141">
        <v>17228.0792</v>
      </c>
      <c r="BU1874" s="141">
        <v>233294.25870000001</v>
      </c>
    </row>
    <row r="1875" spans="1:73">
      <c r="A1875" s="4" t="s">
        <v>108</v>
      </c>
      <c r="B1875" s="137">
        <v>38</v>
      </c>
      <c r="C1875" s="137">
        <v>2016</v>
      </c>
      <c r="D1875" s="195">
        <v>4093465</v>
      </c>
      <c r="E1875" s="196">
        <v>1954821</v>
      </c>
      <c r="F1875" s="145">
        <v>100293</v>
      </c>
      <c r="G1875" s="194">
        <v>4.9000000000000004</v>
      </c>
      <c r="H1875" s="213">
        <v>25.8292</v>
      </c>
      <c r="I1875" s="213">
        <v>13.412229999999999</v>
      </c>
      <c r="J1875" s="213">
        <v>5.1206389999999997</v>
      </c>
      <c r="K1875" s="179">
        <v>226821</v>
      </c>
      <c r="L1875" s="8">
        <v>15</v>
      </c>
      <c r="M1875" s="197">
        <v>1.7</v>
      </c>
      <c r="N1875" s="145">
        <v>186000000</v>
      </c>
      <c r="O1875" s="145">
        <v>383722</v>
      </c>
      <c r="P1875" s="145">
        <v>155953</v>
      </c>
      <c r="Q1875" s="145">
        <v>51401</v>
      </c>
      <c r="R1875" s="145">
        <v>734864</v>
      </c>
      <c r="S1875" s="145">
        <v>419778</v>
      </c>
      <c r="T1875" s="145">
        <v>432</v>
      </c>
      <c r="U1875" s="145">
        <v>506</v>
      </c>
      <c r="V1875" s="145">
        <v>621</v>
      </c>
      <c r="W1875" s="145">
        <v>194</v>
      </c>
      <c r="X1875" s="145">
        <v>357</v>
      </c>
      <c r="Y1875" s="145">
        <v>511</v>
      </c>
      <c r="Z1875" s="145">
        <v>649</v>
      </c>
      <c r="AA1875" s="136">
        <f>ROUND((T1875+X1875)-MAX(0.3*(T1875-149-469),0),0)</f>
        <v>789</v>
      </c>
      <c r="AB1875" s="136">
        <f>ROUND((U1875+Y1875)-MAX(0.3*(U1875-149-469),0),0)</f>
        <v>1017</v>
      </c>
      <c r="AC1875" s="136">
        <f>ROUND((V1875+Z1875)-MAX(0.3*(V1875-160-469),0),0)</f>
        <v>1270</v>
      </c>
      <c r="AD1875" s="203">
        <v>6735</v>
      </c>
      <c r="AE1875" s="8">
        <v>733</v>
      </c>
      <c r="AI1875" s="202">
        <v>486</v>
      </c>
      <c r="AJ1875" s="207">
        <v>11.8</v>
      </c>
      <c r="AK1875" s="141">
        <v>1</v>
      </c>
      <c r="AL1875" s="141">
        <v>35</v>
      </c>
      <c r="AM1875" s="141">
        <v>25</v>
      </c>
      <c r="AN1875" s="6">
        <f>AL1875/(AL1875+AM1875)</f>
        <v>0.58333333333333337</v>
      </c>
      <c r="AO1875" s="141">
        <v>18</v>
      </c>
      <c r="AP1875" s="141">
        <v>12</v>
      </c>
      <c r="AQ1875" s="6">
        <f>AO1875/(AO1875+AP1875)</f>
        <v>0.6</v>
      </c>
      <c r="AR1875" s="168">
        <v>7.6499999999999999E-2</v>
      </c>
      <c r="AS1875" s="168">
        <v>0.34</v>
      </c>
      <c r="AT1875" s="168">
        <v>0.4</v>
      </c>
      <c r="AU1875" s="149">
        <v>0.45</v>
      </c>
      <c r="AV1875" s="141">
        <v>506</v>
      </c>
      <c r="AW1875" s="141">
        <v>3373</v>
      </c>
      <c r="AX1875" s="141">
        <v>5572</v>
      </c>
      <c r="AY1875" s="141">
        <v>6269</v>
      </c>
      <c r="AZ1875" s="149">
        <v>7.6499999999999999E-2</v>
      </c>
      <c r="BA1875" s="149">
        <v>0.1598</v>
      </c>
      <c r="BB1875" s="149">
        <v>0.21060000000000001</v>
      </c>
      <c r="BC1875" s="149">
        <v>0.21060000000000001</v>
      </c>
      <c r="BD1875" s="143">
        <v>0.08</v>
      </c>
      <c r="BG1875" s="141">
        <v>1</v>
      </c>
      <c r="BH1875" s="6">
        <v>7.25</v>
      </c>
      <c r="BI1875" s="142">
        <v>9.75</v>
      </c>
      <c r="BJ1875" s="141">
        <v>87343</v>
      </c>
      <c r="BK1875" s="141">
        <v>9384</v>
      </c>
      <c r="BL1875" s="141">
        <v>635</v>
      </c>
      <c r="BM1875" s="141">
        <v>77324</v>
      </c>
      <c r="BN1875" s="242">
        <v>1055130</v>
      </c>
      <c r="BO1875" s="141">
        <v>92791.916700000002</v>
      </c>
      <c r="BP1875" s="141">
        <v>209368.00090000001</v>
      </c>
      <c r="BQ1875" s="141">
        <v>20099.8815</v>
      </c>
      <c r="BR1875" s="141">
        <v>303163.73009999999</v>
      </c>
      <c r="BS1875" s="141">
        <v>113958.3759</v>
      </c>
      <c r="BT1875" s="141">
        <v>9087.6983</v>
      </c>
      <c r="BU1875" s="141">
        <v>146582.28460000001</v>
      </c>
    </row>
    <row r="1876" spans="1:73">
      <c r="A1876" s="4" t="s">
        <v>109</v>
      </c>
      <c r="B1876" s="137">
        <v>39</v>
      </c>
      <c r="C1876" s="137">
        <v>2016</v>
      </c>
      <c r="D1876" s="195">
        <v>12784227</v>
      </c>
      <c r="E1876" s="196">
        <v>6120029</v>
      </c>
      <c r="F1876" s="145">
        <v>351961</v>
      </c>
      <c r="G1876" s="194">
        <v>5.4</v>
      </c>
      <c r="H1876" s="213">
        <v>20.75112</v>
      </c>
      <c r="I1876" s="213">
        <v>11.666510000000001</v>
      </c>
      <c r="J1876" s="213">
        <v>3.5886559999999998</v>
      </c>
      <c r="K1876" s="179">
        <v>724936</v>
      </c>
      <c r="L1876" s="8">
        <v>69</v>
      </c>
      <c r="M1876" s="197">
        <v>2.5</v>
      </c>
      <c r="N1876" s="145">
        <v>649000000</v>
      </c>
      <c r="O1876" s="145">
        <v>497835</v>
      </c>
      <c r="P1876" s="145">
        <v>144087</v>
      </c>
      <c r="Q1876" s="145">
        <v>57897</v>
      </c>
      <c r="R1876" s="145">
        <v>1863836</v>
      </c>
      <c r="S1876" s="145">
        <v>950739</v>
      </c>
      <c r="T1876" s="145">
        <v>316</v>
      </c>
      <c r="U1876" s="145">
        <v>403</v>
      </c>
      <c r="V1876" s="145">
        <v>497</v>
      </c>
      <c r="W1876" s="145">
        <v>194</v>
      </c>
      <c r="X1876" s="145">
        <v>357</v>
      </c>
      <c r="Y1876" s="145">
        <v>511</v>
      </c>
      <c r="Z1876" s="145">
        <v>649</v>
      </c>
      <c r="AA1876" s="136">
        <f>ROUND((T1876+X1876)-MAX(0.3*(T1876-149-469),0),0)</f>
        <v>673</v>
      </c>
      <c r="AB1876" s="136">
        <f>ROUND((U1876+Y1876)-MAX(0.3*(U1876-149-469),0),0)</f>
        <v>914</v>
      </c>
      <c r="AC1876" s="136">
        <f>ROUND((V1876+Z1876)-MAX(0.3*(V1876-160-469),0),0)</f>
        <v>1146</v>
      </c>
      <c r="AD1876" s="203">
        <v>21269</v>
      </c>
      <c r="AE1876" s="8">
        <v>733</v>
      </c>
      <c r="AI1876" s="202">
        <v>1396</v>
      </c>
      <c r="AJ1876" s="207">
        <v>11.1</v>
      </c>
      <c r="AK1876" s="141">
        <v>0</v>
      </c>
      <c r="AL1876" s="141">
        <v>84</v>
      </c>
      <c r="AM1876" s="141">
        <v>119</v>
      </c>
      <c r="AN1876" s="6">
        <f>AL1876/(AL1876+AM1876)</f>
        <v>0.41379310344827586</v>
      </c>
      <c r="AO1876" s="141">
        <v>19</v>
      </c>
      <c r="AP1876" s="141">
        <v>31</v>
      </c>
      <c r="AQ1876" s="6">
        <f>AO1876/(AO1876+AP1876)</f>
        <v>0.38</v>
      </c>
      <c r="AR1876" s="168">
        <v>7.6499999999999999E-2</v>
      </c>
      <c r="AS1876" s="168">
        <v>0.34</v>
      </c>
      <c r="AT1876" s="168">
        <v>0.4</v>
      </c>
      <c r="AU1876" s="149">
        <v>0.45</v>
      </c>
      <c r="AV1876" s="141">
        <v>506</v>
      </c>
      <c r="AW1876" s="141">
        <v>3373</v>
      </c>
      <c r="AX1876" s="141">
        <v>5572</v>
      </c>
      <c r="AY1876" s="141">
        <v>6269</v>
      </c>
      <c r="AZ1876" s="149">
        <v>7.6499999999999999E-2</v>
      </c>
      <c r="BA1876" s="149">
        <v>0.1598</v>
      </c>
      <c r="BB1876" s="149">
        <v>0.21060000000000001</v>
      </c>
      <c r="BC1876" s="149">
        <v>0.21060000000000001</v>
      </c>
      <c r="BD1876" s="143">
        <v>0</v>
      </c>
      <c r="BG1876" s="141">
        <v>0</v>
      </c>
      <c r="BH1876" s="6">
        <v>7.25</v>
      </c>
      <c r="BI1876" s="142">
        <v>7.25</v>
      </c>
      <c r="BJ1876" s="141">
        <v>363371</v>
      </c>
      <c r="BK1876" s="141">
        <v>23952</v>
      </c>
      <c r="BL1876" s="141">
        <v>1976</v>
      </c>
      <c r="BM1876" s="141">
        <v>337443</v>
      </c>
      <c r="BN1876" s="242">
        <v>2767234</v>
      </c>
      <c r="BO1876" s="141">
        <v>237204.9167</v>
      </c>
      <c r="BP1876" s="141">
        <v>633749.93700000003</v>
      </c>
      <c r="BQ1876" s="141">
        <v>41408.636400000003</v>
      </c>
      <c r="BR1876" s="141">
        <v>1029045.4273</v>
      </c>
      <c r="BS1876" s="141">
        <v>323769.54109999997</v>
      </c>
      <c r="BT1876" s="141">
        <v>11370.546399999999</v>
      </c>
      <c r="BU1876" s="141">
        <v>386501.73800000001</v>
      </c>
    </row>
    <row r="1877" spans="1:73">
      <c r="A1877" s="4" t="s">
        <v>110</v>
      </c>
      <c r="B1877" s="137">
        <v>40</v>
      </c>
      <c r="C1877" s="137">
        <v>2016</v>
      </c>
      <c r="D1877" s="195">
        <v>1056426</v>
      </c>
      <c r="E1877" s="196">
        <v>522812</v>
      </c>
      <c r="F1877" s="145">
        <v>29407</v>
      </c>
      <c r="G1877" s="194">
        <v>5.3</v>
      </c>
      <c r="H1877" s="213">
        <v>25.406559999999999</v>
      </c>
      <c r="I1877" s="213">
        <v>17.41358</v>
      </c>
      <c r="J1877" s="213">
        <v>8.4480240000000002</v>
      </c>
      <c r="K1877" s="179">
        <v>57433</v>
      </c>
      <c r="L1877" s="8">
        <v>2</v>
      </c>
      <c r="M1877" s="197">
        <v>0.9</v>
      </c>
      <c r="N1877" s="145">
        <v>53272444</v>
      </c>
      <c r="O1877" s="145">
        <v>16280</v>
      </c>
      <c r="P1877" s="145">
        <v>9542</v>
      </c>
      <c r="Q1877" s="145">
        <v>4047</v>
      </c>
      <c r="R1877" s="145">
        <v>171055</v>
      </c>
      <c r="S1877" s="145">
        <v>100433</v>
      </c>
      <c r="T1877" s="145">
        <v>449</v>
      </c>
      <c r="U1877" s="145">
        <v>554</v>
      </c>
      <c r="V1877" s="145">
        <v>634</v>
      </c>
      <c r="W1877" s="145">
        <v>194</v>
      </c>
      <c r="X1877" s="145">
        <v>357</v>
      </c>
      <c r="Y1877" s="145">
        <v>511</v>
      </c>
      <c r="Z1877" s="145">
        <v>649</v>
      </c>
      <c r="AA1877" s="136">
        <f>ROUND((T1877+X1877)-MAX(0.3*(T1877-149-469),0),0)</f>
        <v>806</v>
      </c>
      <c r="AB1877" s="136">
        <f>ROUND((U1877+Y1877)-MAX(0.3*(U1877-149-469),0),0)</f>
        <v>1065</v>
      </c>
      <c r="AC1877" s="136">
        <f>ROUND((V1877+Z1877)-MAX(0.3*(V1877-160-469),0),0)</f>
        <v>1282</v>
      </c>
      <c r="AD1877" s="203">
        <v>1601</v>
      </c>
      <c r="AE1877" s="8">
        <v>733</v>
      </c>
      <c r="AI1877" s="202">
        <v>119</v>
      </c>
      <c r="AJ1877" s="207">
        <v>11.4</v>
      </c>
      <c r="AK1877" s="141">
        <v>1</v>
      </c>
      <c r="AL1877" s="141">
        <v>63</v>
      </c>
      <c r="AM1877" s="141">
        <v>11</v>
      </c>
      <c r="AN1877" s="6">
        <f>AL1877/(AL1877+AM1877)</f>
        <v>0.85135135135135132</v>
      </c>
      <c r="AO1877" s="141">
        <v>32</v>
      </c>
      <c r="AP1877" s="141">
        <v>4</v>
      </c>
      <c r="AQ1877" s="6">
        <f>AO1877/(AO1877+AP1877)</f>
        <v>0.88888888888888884</v>
      </c>
      <c r="AR1877" s="168">
        <v>7.6499999999999999E-2</v>
      </c>
      <c r="AS1877" s="168">
        <v>0.34</v>
      </c>
      <c r="AT1877" s="168">
        <v>0.4</v>
      </c>
      <c r="AU1877" s="149">
        <v>0.45</v>
      </c>
      <c r="AV1877" s="141">
        <v>506</v>
      </c>
      <c r="AW1877" s="141">
        <v>3373</v>
      </c>
      <c r="AX1877" s="141">
        <v>5572</v>
      </c>
      <c r="AY1877" s="141">
        <v>6269</v>
      </c>
      <c r="AZ1877" s="149">
        <v>7.6499999999999999E-2</v>
      </c>
      <c r="BA1877" s="149">
        <v>0.1598</v>
      </c>
      <c r="BB1877" s="149">
        <v>0.21060000000000001</v>
      </c>
      <c r="BC1877" s="149">
        <v>0.21060000000000001</v>
      </c>
      <c r="BD1877" s="143">
        <v>0.13</v>
      </c>
      <c r="BG1877" s="141">
        <v>1</v>
      </c>
      <c r="BH1877" s="6">
        <v>7.25</v>
      </c>
      <c r="BI1877" s="142">
        <v>9.6</v>
      </c>
      <c r="BJ1877" s="141">
        <v>33228</v>
      </c>
      <c r="BK1877" s="141">
        <v>3269</v>
      </c>
      <c r="BL1877" s="141">
        <v>158</v>
      </c>
      <c r="BM1877" s="141">
        <v>29801</v>
      </c>
      <c r="BN1877" s="242">
        <v>283405</v>
      </c>
      <c r="BO1877" s="141">
        <v>20375.25</v>
      </c>
      <c r="BP1877" s="141">
        <v>49494.371899999998</v>
      </c>
      <c r="BQ1877" s="141">
        <v>5482.4041999999999</v>
      </c>
      <c r="BR1877" s="141">
        <v>77881.577399999995</v>
      </c>
      <c r="BS1877" s="141">
        <v>26169.643599999999</v>
      </c>
      <c r="BT1877" s="141">
        <v>2111.11</v>
      </c>
      <c r="BU1877" s="141">
        <v>34153.421999999999</v>
      </c>
    </row>
    <row r="1878" spans="1:73">
      <c r="A1878" s="4" t="s">
        <v>111</v>
      </c>
      <c r="B1878" s="137">
        <v>41</v>
      </c>
      <c r="C1878" s="137">
        <v>2016</v>
      </c>
      <c r="D1878" s="229">
        <v>4961119</v>
      </c>
      <c r="E1878" s="196">
        <v>2186740</v>
      </c>
      <c r="F1878" s="145">
        <v>111067</v>
      </c>
      <c r="G1878" s="194">
        <v>4.8</v>
      </c>
      <c r="H1878" s="213">
        <v>17.491779999999999</v>
      </c>
      <c r="I1878" s="213">
        <v>9.9331110000000002</v>
      </c>
      <c r="J1878" s="213">
        <v>3.7949730000000002</v>
      </c>
      <c r="K1878" s="179">
        <v>209716</v>
      </c>
      <c r="L1878" s="8">
        <v>27</v>
      </c>
      <c r="M1878" s="197">
        <v>2.2999999999999998</v>
      </c>
      <c r="N1878" s="145">
        <v>196000000</v>
      </c>
      <c r="O1878" s="145">
        <v>170352</v>
      </c>
      <c r="P1878" s="145">
        <v>21013</v>
      </c>
      <c r="Q1878" s="145">
        <v>9536</v>
      </c>
      <c r="R1878" s="145">
        <v>805012</v>
      </c>
      <c r="S1878" s="145">
        <v>378328</v>
      </c>
      <c r="T1878" s="145">
        <v>223</v>
      </c>
      <c r="U1878" s="145">
        <v>282</v>
      </c>
      <c r="V1878" s="145">
        <v>340</v>
      </c>
      <c r="W1878" s="145">
        <v>194</v>
      </c>
      <c r="X1878" s="145">
        <v>357</v>
      </c>
      <c r="Y1878" s="145">
        <v>511</v>
      </c>
      <c r="Z1878" s="145">
        <v>649</v>
      </c>
      <c r="AA1878" s="136">
        <f>ROUND((T1878+X1878)-MAX(0.3*(T1878-149-469),0),0)</f>
        <v>580</v>
      </c>
      <c r="AB1878" s="136">
        <f>ROUND((U1878+Y1878)-MAX(0.3*(U1878-149-469),0),0)</f>
        <v>793</v>
      </c>
      <c r="AC1878" s="136">
        <f>ROUND((V1878+Z1878)-MAX(0.3*(V1878-160-469),0),0)</f>
        <v>989</v>
      </c>
      <c r="AD1878" s="203">
        <v>5783</v>
      </c>
      <c r="AE1878" s="8">
        <v>733</v>
      </c>
      <c r="AI1878" s="202">
        <v>690</v>
      </c>
      <c r="AJ1878" s="207">
        <v>14.1</v>
      </c>
      <c r="AK1878" s="141">
        <v>0</v>
      </c>
      <c r="AL1878" s="141">
        <v>46</v>
      </c>
      <c r="AM1878" s="141">
        <v>78</v>
      </c>
      <c r="AN1878" s="6">
        <f>AL1878/(AL1878+AM1878)</f>
        <v>0.37096774193548387</v>
      </c>
      <c r="AO1878" s="141">
        <v>17</v>
      </c>
      <c r="AP1878" s="141">
        <v>28</v>
      </c>
      <c r="AQ1878" s="6">
        <f>AO1878/(AO1878+AP1878)</f>
        <v>0.37777777777777777</v>
      </c>
      <c r="AR1878" s="168">
        <v>7.6499999999999999E-2</v>
      </c>
      <c r="AS1878" s="168">
        <v>0.34</v>
      </c>
      <c r="AT1878" s="168">
        <v>0.4</v>
      </c>
      <c r="AU1878" s="149">
        <v>0.45</v>
      </c>
      <c r="AV1878" s="141">
        <v>506</v>
      </c>
      <c r="AW1878" s="141">
        <v>3373</v>
      </c>
      <c r="AX1878" s="141">
        <v>5572</v>
      </c>
      <c r="AY1878" s="141">
        <v>6269</v>
      </c>
      <c r="AZ1878" s="149">
        <v>7.6499999999999999E-2</v>
      </c>
      <c r="BA1878" s="149">
        <v>0.1598</v>
      </c>
      <c r="BB1878" s="149">
        <v>0.21060000000000001</v>
      </c>
      <c r="BC1878" s="149">
        <v>0.21060000000000001</v>
      </c>
      <c r="BD1878" s="143">
        <v>0</v>
      </c>
      <c r="BG1878" s="141">
        <v>0</v>
      </c>
      <c r="BH1878" s="6">
        <v>7.25</v>
      </c>
      <c r="BI1878" s="142">
        <v>7.25</v>
      </c>
      <c r="BJ1878" s="141">
        <v>117205</v>
      </c>
      <c r="BK1878" s="141">
        <v>7839</v>
      </c>
      <c r="BL1878" s="141">
        <v>1234</v>
      </c>
      <c r="BM1878" s="141">
        <v>108132</v>
      </c>
      <c r="BN1878" s="242">
        <v>1214254</v>
      </c>
      <c r="BO1878" s="141">
        <v>107256.5</v>
      </c>
      <c r="BP1878" s="141">
        <v>351702.02100000001</v>
      </c>
      <c r="BQ1878" s="141">
        <v>23613.103299999999</v>
      </c>
      <c r="BR1878" s="141">
        <v>478435.93430000002</v>
      </c>
      <c r="BS1878" s="141">
        <v>223062.26120000001</v>
      </c>
      <c r="BT1878" s="141">
        <v>10610.3025</v>
      </c>
      <c r="BU1878" s="141">
        <v>268222.58179999999</v>
      </c>
    </row>
    <row r="1879" spans="1:73">
      <c r="A1879" s="4" t="s">
        <v>112</v>
      </c>
      <c r="B1879" s="137">
        <v>42</v>
      </c>
      <c r="C1879" s="137">
        <v>2016</v>
      </c>
      <c r="D1879" s="229">
        <v>865454</v>
      </c>
      <c r="E1879" s="196">
        <v>440299</v>
      </c>
      <c r="F1879" s="145">
        <v>12770</v>
      </c>
      <c r="G1879" s="194">
        <v>2.8</v>
      </c>
      <c r="H1879" s="213">
        <v>21.04035</v>
      </c>
      <c r="I1879" s="213">
        <v>9.6223179999999999</v>
      </c>
      <c r="J1879" s="213">
        <v>3.1183740000000002</v>
      </c>
      <c r="K1879" s="179">
        <v>48139</v>
      </c>
      <c r="L1879" s="8">
        <v>5</v>
      </c>
      <c r="M1879" s="197">
        <v>2.2000000000000002</v>
      </c>
      <c r="N1879" s="145">
        <v>41398241</v>
      </c>
      <c r="O1879" s="145">
        <v>10069</v>
      </c>
      <c r="P1879" s="145">
        <v>6015</v>
      </c>
      <c r="Q1879" s="145">
        <v>3044</v>
      </c>
      <c r="R1879" s="145">
        <v>95983</v>
      </c>
      <c r="S1879" s="145">
        <v>42234</v>
      </c>
      <c r="T1879" s="145">
        <v>550</v>
      </c>
      <c r="U1879" s="145">
        <v>615</v>
      </c>
      <c r="V1879" s="145">
        <v>680</v>
      </c>
      <c r="W1879" s="145">
        <v>194</v>
      </c>
      <c r="X1879" s="145">
        <v>357</v>
      </c>
      <c r="Y1879" s="145">
        <v>511</v>
      </c>
      <c r="Z1879" s="145">
        <v>649</v>
      </c>
      <c r="AA1879" s="136">
        <f>ROUND((T1879+X1879)-MAX(0.3*(T1879-149-469),0),0)</f>
        <v>907</v>
      </c>
      <c r="AB1879" s="136">
        <f>ROUND((U1879+Y1879)-MAX(0.3*(U1879-149-469),0),0)</f>
        <v>1126</v>
      </c>
      <c r="AC1879" s="136">
        <f>ROUND((V1879+Z1879)-MAX(0.3*(V1879-160-469),0),0)</f>
        <v>1314</v>
      </c>
      <c r="AD1879" s="203">
        <v>2463</v>
      </c>
      <c r="AE1879" s="8">
        <v>733</v>
      </c>
      <c r="AI1879" s="202">
        <v>124</v>
      </c>
      <c r="AJ1879" s="207">
        <v>14.5</v>
      </c>
      <c r="AK1879" s="141">
        <v>0</v>
      </c>
      <c r="AL1879" s="141">
        <v>12</v>
      </c>
      <c r="AM1879" s="141">
        <v>58</v>
      </c>
      <c r="AN1879" s="6">
        <f>AL1879/(AL1879+AM1879)</f>
        <v>0.17142857142857143</v>
      </c>
      <c r="AO1879" s="141">
        <v>8</v>
      </c>
      <c r="AP1879" s="141">
        <v>27</v>
      </c>
      <c r="AQ1879" s="6">
        <f>AO1879/(AO1879+AP1879)</f>
        <v>0.22857142857142856</v>
      </c>
      <c r="AR1879" s="168">
        <v>7.6499999999999999E-2</v>
      </c>
      <c r="AS1879" s="168">
        <v>0.34</v>
      </c>
      <c r="AT1879" s="168">
        <v>0.4</v>
      </c>
      <c r="AU1879" s="149">
        <v>0.45</v>
      </c>
      <c r="AV1879" s="141">
        <v>506</v>
      </c>
      <c r="AW1879" s="141">
        <v>3373</v>
      </c>
      <c r="AX1879" s="141">
        <v>5572</v>
      </c>
      <c r="AY1879" s="141">
        <v>6269</v>
      </c>
      <c r="AZ1879" s="149">
        <v>7.6499999999999999E-2</v>
      </c>
      <c r="BA1879" s="149">
        <v>0.1598</v>
      </c>
      <c r="BB1879" s="149">
        <v>0.21060000000000001</v>
      </c>
      <c r="BC1879" s="149">
        <v>0.21060000000000001</v>
      </c>
      <c r="BD1879" s="143">
        <v>0</v>
      </c>
      <c r="BG1879" s="141">
        <v>0</v>
      </c>
      <c r="BH1879" s="6">
        <v>7.25</v>
      </c>
      <c r="BI1879" s="142">
        <v>8.5500000000000007</v>
      </c>
      <c r="BJ1879" s="141">
        <v>14718</v>
      </c>
      <c r="BK1879" s="141">
        <v>1443</v>
      </c>
      <c r="BL1879" s="141">
        <v>125</v>
      </c>
      <c r="BM1879" s="141">
        <v>13150</v>
      </c>
      <c r="BN1879" s="242">
        <v>108339</v>
      </c>
      <c r="BO1879" s="141">
        <v>19120</v>
      </c>
      <c r="BP1879" s="141">
        <v>45422.802600000003</v>
      </c>
      <c r="BQ1879" s="141">
        <v>7958.0120999999999</v>
      </c>
      <c r="BR1879" s="141">
        <v>108457.749</v>
      </c>
      <c r="BS1879" s="141">
        <v>22588.060399999998</v>
      </c>
      <c r="BT1879" s="141">
        <v>2035.7849000000001</v>
      </c>
      <c r="BU1879" s="141">
        <v>30162.651300000001</v>
      </c>
    </row>
    <row r="1880" spans="1:73">
      <c r="A1880" s="4" t="s">
        <v>113</v>
      </c>
      <c r="B1880" s="137">
        <v>43</v>
      </c>
      <c r="C1880" s="137">
        <v>2016</v>
      </c>
      <c r="D1880" s="229">
        <v>6651194</v>
      </c>
      <c r="E1880" s="196">
        <v>2984259</v>
      </c>
      <c r="F1880" s="145">
        <v>150843</v>
      </c>
      <c r="G1880" s="194">
        <v>4.8</v>
      </c>
      <c r="H1880" s="213">
        <v>23.268039999999999</v>
      </c>
      <c r="I1880" s="213">
        <v>14.29354</v>
      </c>
      <c r="J1880" s="213">
        <v>6.8708470000000004</v>
      </c>
      <c r="K1880" s="179">
        <v>328770</v>
      </c>
      <c r="L1880" s="8">
        <v>34</v>
      </c>
      <c r="M1880" s="197">
        <v>2.2000000000000002</v>
      </c>
      <c r="N1880" s="145">
        <v>288000000</v>
      </c>
      <c r="O1880" s="145">
        <v>106029</v>
      </c>
      <c r="P1880" s="145">
        <v>69624</v>
      </c>
      <c r="Q1880" s="145">
        <v>30942</v>
      </c>
      <c r="R1880" s="145">
        <v>1113231</v>
      </c>
      <c r="S1880" s="145">
        <v>547850</v>
      </c>
      <c r="T1880" s="145">
        <v>142</v>
      </c>
      <c r="U1880" s="145">
        <v>185</v>
      </c>
      <c r="V1880" s="145">
        <v>226</v>
      </c>
      <c r="W1880" s="145">
        <v>194</v>
      </c>
      <c r="X1880" s="145">
        <v>357</v>
      </c>
      <c r="Y1880" s="145">
        <v>511</v>
      </c>
      <c r="Z1880" s="145">
        <v>649</v>
      </c>
      <c r="AA1880" s="136">
        <f>ROUND((T1880+X1880)-MAX(0.3*(T1880-149-469),0),0)</f>
        <v>499</v>
      </c>
      <c r="AB1880" s="136">
        <f>ROUND((U1880+Y1880)-MAX(0.3*(U1880-149-469),0),0)</f>
        <v>696</v>
      </c>
      <c r="AC1880" s="136">
        <f>ROUND((V1880+Z1880)-MAX(0.3*(V1880-160-469),0),0)</f>
        <v>875</v>
      </c>
      <c r="AD1880" s="203">
        <v>15733</v>
      </c>
      <c r="AE1880" s="8">
        <v>733</v>
      </c>
      <c r="AI1880" s="202">
        <v>988</v>
      </c>
      <c r="AJ1880" s="207">
        <v>14.9</v>
      </c>
      <c r="AK1880" s="141">
        <v>0</v>
      </c>
      <c r="AL1880" s="141">
        <v>26</v>
      </c>
      <c r="AM1880" s="141">
        <v>73</v>
      </c>
      <c r="AN1880" s="6">
        <f>AL1880/(AL1880+AM1880)</f>
        <v>0.26262626262626265</v>
      </c>
      <c r="AO1880" s="141">
        <v>5</v>
      </c>
      <c r="AP1880" s="141">
        <v>28</v>
      </c>
      <c r="AQ1880" s="6">
        <f>AO1880/(AO1880+AP1880)</f>
        <v>0.15151515151515152</v>
      </c>
      <c r="AR1880" s="168">
        <v>7.6499999999999999E-2</v>
      </c>
      <c r="AS1880" s="168">
        <v>0.34</v>
      </c>
      <c r="AT1880" s="168">
        <v>0.4</v>
      </c>
      <c r="AU1880" s="149">
        <v>0.45</v>
      </c>
      <c r="AV1880" s="141">
        <v>506</v>
      </c>
      <c r="AW1880" s="141">
        <v>3373</v>
      </c>
      <c r="AX1880" s="141">
        <v>5572</v>
      </c>
      <c r="AY1880" s="141">
        <v>6269</v>
      </c>
      <c r="AZ1880" s="149">
        <v>7.6499999999999999E-2</v>
      </c>
      <c r="BA1880" s="149">
        <v>0.1598</v>
      </c>
      <c r="BB1880" s="149">
        <v>0.21060000000000001</v>
      </c>
      <c r="BC1880" s="149">
        <v>0.21060000000000001</v>
      </c>
      <c r="BD1880" s="143">
        <v>0</v>
      </c>
      <c r="BG1880" s="141">
        <v>0</v>
      </c>
      <c r="BH1880" s="6">
        <v>7.25</v>
      </c>
      <c r="BI1880" s="142">
        <v>7.25</v>
      </c>
      <c r="BJ1880" s="141">
        <v>180057</v>
      </c>
      <c r="BK1880" s="141">
        <v>11175</v>
      </c>
      <c r="BL1880" s="141">
        <v>1456</v>
      </c>
      <c r="BM1880" s="141">
        <v>167426</v>
      </c>
      <c r="BN1880" s="242">
        <v>1714111</v>
      </c>
      <c r="BO1880" s="141">
        <v>143730.1667</v>
      </c>
      <c r="BP1880" s="141">
        <v>507639.96580000001</v>
      </c>
      <c r="BQ1880" s="141">
        <v>26477.9414</v>
      </c>
      <c r="BR1880" s="141">
        <v>671670.62210000004</v>
      </c>
      <c r="BS1880" s="141">
        <v>332631.57250000001</v>
      </c>
      <c r="BT1880" s="141">
        <v>12431.639800000001</v>
      </c>
      <c r="BU1880" s="141">
        <v>395113.62819999998</v>
      </c>
    </row>
    <row r="1881" spans="1:73">
      <c r="A1881" s="4" t="s">
        <v>114</v>
      </c>
      <c r="B1881" s="137">
        <v>44</v>
      </c>
      <c r="C1881" s="137">
        <v>2016</v>
      </c>
      <c r="D1881" s="229">
        <v>27862596</v>
      </c>
      <c r="E1881" s="196">
        <v>12671801</v>
      </c>
      <c r="F1881" s="145">
        <v>612822</v>
      </c>
      <c r="G1881" s="194">
        <v>4.5999999999999996</v>
      </c>
      <c r="H1881" s="213">
        <v>26.067450000000001</v>
      </c>
      <c r="I1881" s="213">
        <v>15.71743</v>
      </c>
      <c r="J1881" s="213">
        <v>5.4755099999999999</v>
      </c>
      <c r="K1881" s="179">
        <v>1616801</v>
      </c>
      <c r="L1881" s="8">
        <v>436</v>
      </c>
      <c r="M1881" s="197">
        <v>5.7</v>
      </c>
      <c r="N1881" s="145">
        <v>1290000000</v>
      </c>
      <c r="O1881" s="145">
        <v>755256</v>
      </c>
      <c r="P1881" s="145">
        <v>64233</v>
      </c>
      <c r="Q1881" s="145">
        <v>29567</v>
      </c>
      <c r="R1881" s="145">
        <v>3768472</v>
      </c>
      <c r="S1881" s="145">
        <v>1588116</v>
      </c>
      <c r="T1881" s="145">
        <v>247</v>
      </c>
      <c r="U1881" s="145">
        <v>285</v>
      </c>
      <c r="V1881" s="145">
        <v>343</v>
      </c>
      <c r="W1881" s="145">
        <v>194</v>
      </c>
      <c r="X1881" s="145">
        <v>357</v>
      </c>
      <c r="Y1881" s="145">
        <v>511</v>
      </c>
      <c r="Z1881" s="145">
        <v>649</v>
      </c>
      <c r="AA1881" s="136">
        <f>ROUND((T1881+X1881)-MAX(0.3*(T1881-149-469),0),0)</f>
        <v>604</v>
      </c>
      <c r="AB1881" s="136">
        <f>ROUND((U1881+Y1881)-MAX(0.3*(U1881-149-469),0),0)</f>
        <v>796</v>
      </c>
      <c r="AC1881" s="136">
        <f>ROUND((V1881+Z1881)-MAX(0.3*(V1881-160-469),0),0)</f>
        <v>992</v>
      </c>
      <c r="AD1881" s="203">
        <v>22134</v>
      </c>
      <c r="AE1881" s="8">
        <v>733</v>
      </c>
      <c r="AI1881" s="202">
        <v>3812</v>
      </c>
      <c r="AJ1881" s="207">
        <v>13.8</v>
      </c>
      <c r="AK1881" s="141">
        <v>0</v>
      </c>
      <c r="AL1881" s="141">
        <v>51</v>
      </c>
      <c r="AM1881" s="141">
        <v>98</v>
      </c>
      <c r="AN1881" s="6">
        <f>AL1881/(AL1881+AM1881)</f>
        <v>0.34228187919463088</v>
      </c>
      <c r="AO1881" s="141">
        <v>11</v>
      </c>
      <c r="AP1881" s="141">
        <v>20</v>
      </c>
      <c r="AQ1881" s="6">
        <f>AO1881/(AO1881+AP1881)</f>
        <v>0.35483870967741937</v>
      </c>
      <c r="AR1881" s="168">
        <v>7.6499999999999999E-2</v>
      </c>
      <c r="AS1881" s="168">
        <v>0.34</v>
      </c>
      <c r="AT1881" s="168">
        <v>0.4</v>
      </c>
      <c r="AU1881" s="149">
        <v>0.45</v>
      </c>
      <c r="AV1881" s="141">
        <v>506</v>
      </c>
      <c r="AW1881" s="141">
        <v>3373</v>
      </c>
      <c r="AX1881" s="141">
        <v>5572</v>
      </c>
      <c r="AY1881" s="141">
        <v>6269</v>
      </c>
      <c r="AZ1881" s="149">
        <v>7.6499999999999999E-2</v>
      </c>
      <c r="BA1881" s="149">
        <v>0.1598</v>
      </c>
      <c r="BB1881" s="149">
        <v>0.21060000000000001</v>
      </c>
      <c r="BC1881" s="149">
        <v>0.21060000000000001</v>
      </c>
      <c r="BD1881" s="143">
        <v>0</v>
      </c>
      <c r="BG1881" s="141">
        <v>0</v>
      </c>
      <c r="BH1881" s="6">
        <v>7.25</v>
      </c>
      <c r="BI1881" s="142">
        <v>7.25</v>
      </c>
      <c r="BJ1881" s="141">
        <v>657595</v>
      </c>
      <c r="BK1881" s="141">
        <v>104692</v>
      </c>
      <c r="BL1881" s="141">
        <v>6825</v>
      </c>
      <c r="BM1881" s="141">
        <v>546078</v>
      </c>
      <c r="BN1881" s="242">
        <v>4304647</v>
      </c>
      <c r="BO1881" s="141">
        <v>859819.41669999994</v>
      </c>
      <c r="BP1881" s="141">
        <v>2380802.3991999999</v>
      </c>
      <c r="BQ1881" s="141">
        <v>215276.84760000001</v>
      </c>
      <c r="BR1881" s="141">
        <v>3377166.2472000001</v>
      </c>
      <c r="BS1881" s="141">
        <v>1535722.0734000001</v>
      </c>
      <c r="BT1881" s="141">
        <v>103065.584</v>
      </c>
      <c r="BU1881" s="141">
        <v>1928262.1359000001</v>
      </c>
    </row>
    <row r="1882" spans="1:73">
      <c r="A1882" s="4" t="s">
        <v>115</v>
      </c>
      <c r="B1882" s="137">
        <v>45</v>
      </c>
      <c r="C1882" s="137">
        <v>2016</v>
      </c>
      <c r="D1882" s="229">
        <v>3051217</v>
      </c>
      <c r="E1882" s="196">
        <v>1459703</v>
      </c>
      <c r="F1882" s="145">
        <v>51762</v>
      </c>
      <c r="G1882" s="194">
        <v>3.4</v>
      </c>
      <c r="H1882" s="213">
        <v>18.913989999999998</v>
      </c>
      <c r="I1882" s="213">
        <v>10.23278</v>
      </c>
      <c r="J1882" s="213">
        <v>3.5598380000000001</v>
      </c>
      <c r="K1882" s="179">
        <v>156352</v>
      </c>
      <c r="L1882" s="8">
        <v>29</v>
      </c>
      <c r="M1882" s="197">
        <v>3</v>
      </c>
      <c r="N1882" s="145">
        <v>125000000</v>
      </c>
      <c r="O1882" s="145">
        <v>217433</v>
      </c>
      <c r="P1882" s="145">
        <v>9106</v>
      </c>
      <c r="Q1882" s="145">
        <v>3789</v>
      </c>
      <c r="R1882" s="145">
        <v>219820</v>
      </c>
      <c r="S1882" s="145">
        <v>86244</v>
      </c>
      <c r="T1882" s="145">
        <v>399</v>
      </c>
      <c r="U1882" s="145">
        <v>498</v>
      </c>
      <c r="V1882" s="145">
        <v>583</v>
      </c>
      <c r="W1882" s="145">
        <v>194</v>
      </c>
      <c r="X1882" s="145">
        <v>357</v>
      </c>
      <c r="Y1882" s="145">
        <v>511</v>
      </c>
      <c r="Z1882" s="145">
        <v>649</v>
      </c>
      <c r="AA1882" s="136">
        <f>ROUND((T1882+X1882)-MAX(0.3*(T1882-149-469),0),0)</f>
        <v>756</v>
      </c>
      <c r="AB1882" s="136">
        <f>ROUND((U1882+Y1882)-MAX(0.3*(U1882-149-469),0),0)</f>
        <v>1009</v>
      </c>
      <c r="AC1882" s="136">
        <f>ROUND((V1882+Z1882)-MAX(0.3*(V1882-160-469),0),0)</f>
        <v>1232</v>
      </c>
      <c r="AD1882" s="203">
        <v>1993</v>
      </c>
      <c r="AE1882" s="8">
        <v>733</v>
      </c>
      <c r="AI1882" s="202">
        <v>264</v>
      </c>
      <c r="AJ1882" s="207">
        <v>8.6</v>
      </c>
      <c r="AK1882" s="141">
        <v>0</v>
      </c>
      <c r="AL1882" s="141">
        <v>12</v>
      </c>
      <c r="AM1882" s="141">
        <v>63</v>
      </c>
      <c r="AN1882" s="6">
        <f>AL1882/(AL1882+AM1882)</f>
        <v>0.16</v>
      </c>
      <c r="AO1882" s="141">
        <v>5</v>
      </c>
      <c r="AP1882" s="141">
        <v>24</v>
      </c>
      <c r="AQ1882" s="6">
        <f>AO1882/(AO1882+AP1882)</f>
        <v>0.17241379310344829</v>
      </c>
      <c r="AR1882" s="168">
        <v>7.6499999999999999E-2</v>
      </c>
      <c r="AS1882" s="168">
        <v>0.34</v>
      </c>
      <c r="AT1882" s="168">
        <v>0.4</v>
      </c>
      <c r="AU1882" s="149">
        <v>0.45</v>
      </c>
      <c r="AV1882" s="141">
        <v>506</v>
      </c>
      <c r="AW1882" s="141">
        <v>3373</v>
      </c>
      <c r="AX1882" s="141">
        <v>5572</v>
      </c>
      <c r="AY1882" s="141">
        <v>6269</v>
      </c>
      <c r="AZ1882" s="149">
        <v>7.6499999999999999E-2</v>
      </c>
      <c r="BA1882" s="149">
        <v>0.1598</v>
      </c>
      <c r="BB1882" s="149">
        <v>0.21060000000000001</v>
      </c>
      <c r="BC1882" s="149">
        <v>0.21060000000000001</v>
      </c>
      <c r="BD1882" s="143">
        <v>0</v>
      </c>
      <c r="BG1882" s="141">
        <v>0</v>
      </c>
      <c r="BH1882" s="6">
        <v>7.25</v>
      </c>
      <c r="BI1882" s="142">
        <v>7.25</v>
      </c>
      <c r="BJ1882" s="141">
        <v>31323</v>
      </c>
      <c r="BK1882" s="141">
        <v>2765</v>
      </c>
      <c r="BL1882" s="141">
        <v>237</v>
      </c>
      <c r="BM1882" s="141">
        <v>28321</v>
      </c>
      <c r="BN1882" s="242">
        <v>333114</v>
      </c>
      <c r="BO1882" s="141">
        <v>56584.25</v>
      </c>
      <c r="BP1882" s="141">
        <v>137269.23790000001</v>
      </c>
      <c r="BQ1882" s="141">
        <v>34992.503299999997</v>
      </c>
      <c r="BR1882" s="141">
        <v>334437.97200000001</v>
      </c>
      <c r="BS1882" s="141">
        <v>57634.454400000002</v>
      </c>
      <c r="BT1882" s="141">
        <v>8678.9030000000002</v>
      </c>
      <c r="BU1882" s="141">
        <v>84556.993900000001</v>
      </c>
    </row>
    <row r="1883" spans="1:73">
      <c r="A1883" s="4" t="s">
        <v>116</v>
      </c>
      <c r="B1883" s="137">
        <v>46</v>
      </c>
      <c r="C1883" s="137">
        <v>2016</v>
      </c>
      <c r="D1883" s="229">
        <v>624594</v>
      </c>
      <c r="E1883" s="196">
        <v>333640</v>
      </c>
      <c r="F1883" s="145">
        <v>11252</v>
      </c>
      <c r="G1883" s="194">
        <v>3.3</v>
      </c>
      <c r="H1883" s="213">
        <v>15.407859999999999</v>
      </c>
      <c r="I1883" s="213">
        <v>9.7288650000000008</v>
      </c>
      <c r="J1883" s="213">
        <v>3.4550010000000002</v>
      </c>
      <c r="K1883" s="179">
        <v>31092</v>
      </c>
      <c r="L1883" s="8">
        <v>1</v>
      </c>
      <c r="M1883" s="197">
        <v>0.8</v>
      </c>
      <c r="N1883" s="145">
        <v>31219885</v>
      </c>
      <c r="O1883" s="145">
        <v>8960</v>
      </c>
      <c r="P1883" s="145">
        <v>7648</v>
      </c>
      <c r="Q1883" s="145">
        <v>3302</v>
      </c>
      <c r="R1883" s="145">
        <v>79715</v>
      </c>
      <c r="S1883" s="145">
        <v>42976</v>
      </c>
      <c r="T1883" s="145">
        <v>536</v>
      </c>
      <c r="U1883" s="145">
        <v>640</v>
      </c>
      <c r="V1883" s="145">
        <v>726</v>
      </c>
      <c r="W1883" s="145">
        <v>194</v>
      </c>
      <c r="X1883" s="145">
        <v>357</v>
      </c>
      <c r="Y1883" s="145">
        <v>511</v>
      </c>
      <c r="Z1883" s="145">
        <v>649</v>
      </c>
      <c r="AA1883" s="136">
        <f>ROUND((T1883+X1883)-MAX(0.3*(T1883-149-469),0),0)</f>
        <v>893</v>
      </c>
      <c r="AB1883" s="136">
        <f>ROUND((U1883+Y1883)-MAX(0.3*(U1883-149-469),0),0)</f>
        <v>1144</v>
      </c>
      <c r="AC1883" s="136">
        <f>ROUND((V1883+Z1883)-MAX(0.3*(V1883-160-469),0),0)</f>
        <v>1346</v>
      </c>
      <c r="AD1883" s="203">
        <v>1397</v>
      </c>
      <c r="AE1883" s="8">
        <v>733</v>
      </c>
      <c r="AI1883" s="202">
        <v>60</v>
      </c>
      <c r="AJ1883" s="207">
        <v>9.6</v>
      </c>
      <c r="AK1883" s="141">
        <v>1</v>
      </c>
      <c r="AL1883" s="141">
        <v>85</v>
      </c>
      <c r="AM1883" s="141">
        <v>53</v>
      </c>
      <c r="AN1883" s="6">
        <f>AL1883/(AL1883+AM1883)</f>
        <v>0.61594202898550721</v>
      </c>
      <c r="AO1883" s="141">
        <v>19</v>
      </c>
      <c r="AP1883" s="141">
        <v>9</v>
      </c>
      <c r="AQ1883" s="6">
        <f>AO1883/(AO1883+AP1883)</f>
        <v>0.6785714285714286</v>
      </c>
      <c r="AR1883" s="168">
        <v>7.6499999999999999E-2</v>
      </c>
      <c r="AS1883" s="168">
        <v>0.34</v>
      </c>
      <c r="AT1883" s="168">
        <v>0.4</v>
      </c>
      <c r="AU1883" s="149">
        <v>0.45</v>
      </c>
      <c r="AV1883" s="141">
        <v>506</v>
      </c>
      <c r="AW1883" s="141">
        <v>3373</v>
      </c>
      <c r="AX1883" s="141">
        <v>5572</v>
      </c>
      <c r="AY1883" s="141">
        <v>6269</v>
      </c>
      <c r="AZ1883" s="149">
        <v>7.6499999999999999E-2</v>
      </c>
      <c r="BA1883" s="149">
        <v>0.1598</v>
      </c>
      <c r="BB1883" s="149">
        <v>0.21060000000000001</v>
      </c>
      <c r="BC1883" s="149">
        <v>0.21060000000000001</v>
      </c>
      <c r="BD1883" s="143">
        <v>0.32</v>
      </c>
      <c r="BG1883" s="141">
        <v>1</v>
      </c>
      <c r="BH1883" s="6">
        <v>7.25</v>
      </c>
      <c r="BI1883" s="142">
        <v>9.6</v>
      </c>
      <c r="BJ1883" s="141">
        <v>15617</v>
      </c>
      <c r="BK1883" s="141">
        <v>972</v>
      </c>
      <c r="BL1883" s="141">
        <v>73</v>
      </c>
      <c r="BM1883" s="141">
        <v>14572</v>
      </c>
      <c r="BN1883" s="242">
        <v>202387</v>
      </c>
      <c r="BO1883" s="141">
        <v>12755.5833</v>
      </c>
      <c r="BP1883" s="141">
        <v>24540.112700000001</v>
      </c>
      <c r="BQ1883" s="141">
        <v>3963.6406000000002</v>
      </c>
      <c r="BR1883" s="141">
        <v>48417.835299999999</v>
      </c>
      <c r="BS1883" s="141">
        <v>16243.436400000001</v>
      </c>
      <c r="BT1883" s="141">
        <v>2126.5160999999998</v>
      </c>
      <c r="BU1883" s="141">
        <v>24264.8927</v>
      </c>
    </row>
    <row r="1884" spans="1:73">
      <c r="A1884" s="4" t="s">
        <v>117</v>
      </c>
      <c r="B1884" s="137">
        <v>47</v>
      </c>
      <c r="C1884" s="137">
        <v>2016</v>
      </c>
      <c r="D1884" s="229">
        <v>8411808</v>
      </c>
      <c r="E1884" s="196">
        <v>4070260</v>
      </c>
      <c r="F1884" s="145">
        <v>170143</v>
      </c>
      <c r="G1884" s="194">
        <v>4</v>
      </c>
      <c r="H1884" s="213">
        <v>17.610769999999999</v>
      </c>
      <c r="I1884" s="213">
        <v>9.7290659999999995</v>
      </c>
      <c r="J1884" s="213">
        <v>4.7206320000000002</v>
      </c>
      <c r="K1884" s="179">
        <v>494349</v>
      </c>
      <c r="L1884" s="8">
        <v>54</v>
      </c>
      <c r="M1884" s="197">
        <v>2.8</v>
      </c>
      <c r="N1884" s="145">
        <v>445000000</v>
      </c>
      <c r="O1884" s="145">
        <v>159470</v>
      </c>
      <c r="P1884" s="145">
        <v>50193</v>
      </c>
      <c r="Q1884" s="145">
        <v>23153</v>
      </c>
      <c r="R1884" s="145">
        <v>826354</v>
      </c>
      <c r="S1884" s="145">
        <v>387633</v>
      </c>
      <c r="T1884" s="145">
        <v>339</v>
      </c>
      <c r="U1884" s="145">
        <v>409</v>
      </c>
      <c r="V1884" s="145">
        <v>474</v>
      </c>
      <c r="W1884" s="145">
        <v>194</v>
      </c>
      <c r="X1884" s="145">
        <v>357</v>
      </c>
      <c r="Y1884" s="145">
        <v>511</v>
      </c>
      <c r="Z1884" s="145">
        <v>649</v>
      </c>
      <c r="AA1884" s="136">
        <f>ROUND((T1884+X1884)-MAX(0.3*(T1884-149-469),0),0)</f>
        <v>696</v>
      </c>
      <c r="AB1884" s="136">
        <f>ROUND((U1884+Y1884)-MAX(0.3*(U1884-149-469),0),0)</f>
        <v>920</v>
      </c>
      <c r="AC1884" s="136">
        <f>ROUND((V1884+Z1884)-MAX(0.3*(V1884-160-469),0),0)</f>
        <v>1123</v>
      </c>
      <c r="AD1884" s="203">
        <v>10177</v>
      </c>
      <c r="AE1884" s="8">
        <v>733</v>
      </c>
      <c r="AI1884" s="202">
        <v>929</v>
      </c>
      <c r="AJ1884" s="207">
        <v>11.4</v>
      </c>
      <c r="AK1884" s="141">
        <v>1</v>
      </c>
      <c r="AL1884" s="141">
        <v>34</v>
      </c>
      <c r="AM1884" s="141">
        <v>66</v>
      </c>
      <c r="AN1884" s="6">
        <f>AL1884/(AL1884+AM1884)</f>
        <v>0.34</v>
      </c>
      <c r="AO1884" s="141">
        <v>19</v>
      </c>
      <c r="AP1884" s="141">
        <v>21</v>
      </c>
      <c r="AQ1884" s="6">
        <f>AO1884/(AO1884+AP1884)</f>
        <v>0.47499999999999998</v>
      </c>
      <c r="AR1884" s="168">
        <v>7.6499999999999999E-2</v>
      </c>
      <c r="AS1884" s="168">
        <v>0.34</v>
      </c>
      <c r="AT1884" s="168">
        <v>0.4</v>
      </c>
      <c r="AU1884" s="149">
        <v>0.45</v>
      </c>
      <c r="AV1884" s="141">
        <v>506</v>
      </c>
      <c r="AW1884" s="141">
        <v>3373</v>
      </c>
      <c r="AX1884" s="141">
        <v>5572</v>
      </c>
      <c r="AY1884" s="141">
        <v>6269</v>
      </c>
      <c r="AZ1884" s="149">
        <v>7.6499999999999999E-2</v>
      </c>
      <c r="BA1884" s="149">
        <v>0.1598</v>
      </c>
      <c r="BB1884" s="149">
        <v>0.21060000000000001</v>
      </c>
      <c r="BC1884" s="149">
        <v>0.21060000000000001</v>
      </c>
      <c r="BD1884" s="143">
        <v>0.2</v>
      </c>
      <c r="BG1884" s="141">
        <v>0</v>
      </c>
      <c r="BH1884" s="6">
        <v>7.25</v>
      </c>
      <c r="BI1884" s="142">
        <v>7.25</v>
      </c>
      <c r="BJ1884" s="141">
        <v>156523</v>
      </c>
      <c r="BK1884" s="141">
        <v>18056</v>
      </c>
      <c r="BL1884" s="141">
        <v>1135</v>
      </c>
      <c r="BM1884" s="141">
        <v>137332</v>
      </c>
      <c r="BN1884" s="242">
        <v>995213</v>
      </c>
      <c r="BO1884" s="141">
        <v>132404</v>
      </c>
      <c r="BP1884" s="141">
        <v>387346.00750000001</v>
      </c>
      <c r="BQ1884" s="141">
        <v>59026.480799999998</v>
      </c>
      <c r="BR1884" s="141">
        <v>702388.70909999998</v>
      </c>
      <c r="BS1884" s="141">
        <v>227811.64019999999</v>
      </c>
      <c r="BT1884" s="141">
        <v>24714.910100000001</v>
      </c>
      <c r="BU1884" s="141">
        <v>309949.89809999999</v>
      </c>
    </row>
    <row r="1885" spans="1:73">
      <c r="A1885" s="4" t="s">
        <v>118</v>
      </c>
      <c r="B1885" s="137">
        <v>48</v>
      </c>
      <c r="C1885" s="137">
        <v>2016</v>
      </c>
      <c r="D1885" s="195">
        <v>7288000</v>
      </c>
      <c r="E1885" s="196">
        <v>3445880</v>
      </c>
      <c r="F1885" s="145">
        <v>198001</v>
      </c>
      <c r="G1885" s="194">
        <v>5.4</v>
      </c>
      <c r="H1885" s="213">
        <v>21.25253</v>
      </c>
      <c r="I1885" s="213">
        <v>11.61275</v>
      </c>
      <c r="J1885" s="213">
        <v>4.9072380000000004</v>
      </c>
      <c r="K1885" s="179">
        <v>469739</v>
      </c>
      <c r="L1885" s="8">
        <v>23</v>
      </c>
      <c r="M1885" s="197">
        <v>1.4</v>
      </c>
      <c r="N1885" s="145">
        <v>398000000</v>
      </c>
      <c r="O1885" s="145">
        <v>2017308</v>
      </c>
      <c r="P1885" s="145">
        <v>79985</v>
      </c>
      <c r="Q1885" s="145">
        <v>37250</v>
      </c>
      <c r="R1885" s="145">
        <v>1011412</v>
      </c>
      <c r="S1885" s="145">
        <v>546931</v>
      </c>
      <c r="T1885" s="145">
        <v>420</v>
      </c>
      <c r="U1885" s="145">
        <v>521</v>
      </c>
      <c r="V1885" s="145">
        <v>613</v>
      </c>
      <c r="W1885" s="145">
        <v>194</v>
      </c>
      <c r="X1885" s="145">
        <v>357</v>
      </c>
      <c r="Y1885" s="145">
        <v>511</v>
      </c>
      <c r="Z1885" s="145">
        <v>649</v>
      </c>
      <c r="AA1885" s="136">
        <f>ROUND((T1885+X1885)-MAX(0.3*(T1885-149-469),0),0)</f>
        <v>777</v>
      </c>
      <c r="AB1885" s="136">
        <f>ROUND((U1885+Y1885)-MAX(0.3*(U1885-149-469),0),0)</f>
        <v>1032</v>
      </c>
      <c r="AC1885" s="136">
        <f>ROUND((V1885+Z1885)-MAX(0.3*(V1885-160-469),0),0)</f>
        <v>1262</v>
      </c>
      <c r="AD1885" s="203">
        <v>14144</v>
      </c>
      <c r="AE1885" s="8">
        <v>733</v>
      </c>
      <c r="AI1885" s="202">
        <v>800</v>
      </c>
      <c r="AJ1885" s="207">
        <v>11</v>
      </c>
      <c r="AK1885" s="141">
        <v>1</v>
      </c>
      <c r="AL1885" s="141">
        <v>50</v>
      </c>
      <c r="AM1885" s="141">
        <v>48</v>
      </c>
      <c r="AN1885" s="6">
        <f>AL1885/(AL1885+AM1885)</f>
        <v>0.51020408163265307</v>
      </c>
      <c r="AO1885" s="141">
        <v>24</v>
      </c>
      <c r="AP1885" s="141">
        <v>25</v>
      </c>
      <c r="AQ1885" s="6">
        <f>AO1885/(AO1885+AP1885)</f>
        <v>0.48979591836734693</v>
      </c>
      <c r="AR1885" s="168">
        <v>7.6499999999999999E-2</v>
      </c>
      <c r="AS1885" s="168">
        <v>0.34</v>
      </c>
      <c r="AT1885" s="168">
        <v>0.4</v>
      </c>
      <c r="AU1885" s="149">
        <v>0.45</v>
      </c>
      <c r="AV1885" s="141">
        <v>506</v>
      </c>
      <c r="AW1885" s="141">
        <v>3373</v>
      </c>
      <c r="AX1885" s="141">
        <v>5572</v>
      </c>
      <c r="AY1885" s="141">
        <v>6269</v>
      </c>
      <c r="AZ1885" s="149">
        <v>7.6499999999999999E-2</v>
      </c>
      <c r="BA1885" s="149">
        <v>0.1598</v>
      </c>
      <c r="BB1885" s="149">
        <v>0.21060000000000001</v>
      </c>
      <c r="BC1885" s="149">
        <v>0.21060000000000001</v>
      </c>
      <c r="BD1885" s="143">
        <v>0</v>
      </c>
      <c r="BG1885" s="141">
        <v>0</v>
      </c>
      <c r="BH1885" s="6">
        <v>7.25</v>
      </c>
      <c r="BI1885" s="142">
        <v>9.4700000000000006</v>
      </c>
      <c r="BJ1885" s="141">
        <v>150570</v>
      </c>
      <c r="BK1885" s="141">
        <v>17393</v>
      </c>
      <c r="BL1885" s="141">
        <v>891</v>
      </c>
      <c r="BM1885" s="141">
        <v>132286</v>
      </c>
      <c r="BN1885" s="242">
        <v>1808128</v>
      </c>
      <c r="BO1885" s="141">
        <v>168877.5</v>
      </c>
      <c r="BP1885" s="141">
        <v>318100.18800000002</v>
      </c>
      <c r="BQ1885" s="141">
        <v>49709.258099999999</v>
      </c>
      <c r="BR1885" s="141">
        <v>521145.75089999998</v>
      </c>
      <c r="BS1885" s="141">
        <v>147273.82810000001</v>
      </c>
      <c r="BT1885" s="141">
        <v>19395.167399999998</v>
      </c>
      <c r="BU1885" s="141">
        <v>193262.49549999999</v>
      </c>
    </row>
    <row r="1886" spans="1:73">
      <c r="A1886" s="4" t="s">
        <v>119</v>
      </c>
      <c r="B1886" s="137">
        <v>49</v>
      </c>
      <c r="C1886" s="137">
        <v>2016</v>
      </c>
      <c r="D1886" s="195">
        <v>1831102</v>
      </c>
      <c r="E1886" s="196">
        <v>736427</v>
      </c>
      <c r="F1886" s="145">
        <v>47043</v>
      </c>
      <c r="G1886" s="194">
        <v>6</v>
      </c>
      <c r="H1886" s="213">
        <v>25.371479999999998</v>
      </c>
      <c r="I1886" s="213">
        <v>15.23981</v>
      </c>
      <c r="J1886" s="213">
        <v>5.6511810000000002</v>
      </c>
      <c r="K1886" s="179">
        <v>73374</v>
      </c>
      <c r="L1886" s="8">
        <v>4</v>
      </c>
      <c r="M1886" s="197">
        <v>1</v>
      </c>
      <c r="N1886" s="145">
        <v>67061987</v>
      </c>
      <c r="O1886" s="145">
        <v>115005</v>
      </c>
      <c r="P1886" s="145">
        <v>14843</v>
      </c>
      <c r="Q1886" s="145">
        <v>7250</v>
      </c>
      <c r="R1886" s="145">
        <v>357531</v>
      </c>
      <c r="S1886" s="145">
        <v>178274</v>
      </c>
      <c r="T1886" s="145">
        <v>301</v>
      </c>
      <c r="U1886" s="145">
        <v>340</v>
      </c>
      <c r="V1886" s="145">
        <v>384</v>
      </c>
      <c r="W1886" s="145">
        <v>194</v>
      </c>
      <c r="X1886" s="145">
        <v>357</v>
      </c>
      <c r="Y1886" s="145">
        <v>511</v>
      </c>
      <c r="Z1886" s="145">
        <v>649</v>
      </c>
      <c r="AA1886" s="136">
        <f>ROUND((T1886+X1886)-MAX(0.3*(T1886-149-469),0),0)</f>
        <v>658</v>
      </c>
      <c r="AB1886" s="136">
        <f>ROUND((U1886+Y1886)-MAX(0.3*(U1886-149-469),0),0)</f>
        <v>851</v>
      </c>
      <c r="AC1886" s="136">
        <f>ROUND((V1886+Z1886)-MAX(0.3*(V1886-160-469),0),0)</f>
        <v>1033</v>
      </c>
      <c r="AD1886" s="203">
        <v>4881</v>
      </c>
      <c r="AE1886" s="8">
        <v>733</v>
      </c>
      <c r="AI1886" s="202">
        <v>326</v>
      </c>
      <c r="AJ1886" s="207">
        <v>18</v>
      </c>
      <c r="AK1886" s="141">
        <v>1</v>
      </c>
      <c r="AL1886" s="141">
        <v>36</v>
      </c>
      <c r="AM1886" s="141">
        <v>64</v>
      </c>
      <c r="AN1886" s="6">
        <f>AL1886/(AL1886+AM1886)</f>
        <v>0.36</v>
      </c>
      <c r="AO1886" s="141">
        <v>16</v>
      </c>
      <c r="AP1886" s="141">
        <v>18</v>
      </c>
      <c r="AQ1886" s="6">
        <f>AO1886/(AO1886+AP1886)</f>
        <v>0.47058823529411764</v>
      </c>
      <c r="AR1886" s="168">
        <v>7.6499999999999999E-2</v>
      </c>
      <c r="AS1886" s="168">
        <v>0.34</v>
      </c>
      <c r="AT1886" s="168">
        <v>0.4</v>
      </c>
      <c r="AU1886" s="149">
        <v>0.45</v>
      </c>
      <c r="AV1886" s="141">
        <v>506</v>
      </c>
      <c r="AW1886" s="141">
        <v>3373</v>
      </c>
      <c r="AX1886" s="141">
        <v>5572</v>
      </c>
      <c r="AY1886" s="141">
        <v>6269</v>
      </c>
      <c r="AZ1886" s="149">
        <v>7.6499999999999999E-2</v>
      </c>
      <c r="BA1886" s="149">
        <v>0.1598</v>
      </c>
      <c r="BB1886" s="149">
        <v>0.21060000000000001</v>
      </c>
      <c r="BC1886" s="149">
        <v>0.21060000000000001</v>
      </c>
      <c r="BD1886" s="143">
        <v>0</v>
      </c>
      <c r="BG1886" s="141">
        <v>0</v>
      </c>
      <c r="BH1886" s="6">
        <v>7.25</v>
      </c>
      <c r="BI1886" s="142">
        <v>8.75</v>
      </c>
      <c r="BJ1886" s="141">
        <v>74707</v>
      </c>
      <c r="BK1886" s="141">
        <v>2383</v>
      </c>
      <c r="BL1886" s="141">
        <v>467</v>
      </c>
      <c r="BM1886" s="141">
        <v>71857</v>
      </c>
      <c r="BN1886" s="242">
        <v>565652</v>
      </c>
      <c r="BO1886" s="141">
        <v>40390.916700000002</v>
      </c>
      <c r="BP1886" s="141">
        <v>129982.24679999999</v>
      </c>
      <c r="BQ1886" s="141">
        <v>5529.1878999999999</v>
      </c>
      <c r="BR1886" s="141">
        <v>193193.69529999999</v>
      </c>
      <c r="BS1886" s="141">
        <v>109947.2745</v>
      </c>
      <c r="BT1886" s="141">
        <v>3779.5551999999998</v>
      </c>
      <c r="BU1886" s="141">
        <v>154193.81520000001</v>
      </c>
    </row>
    <row r="1887" spans="1:73">
      <c r="A1887" s="4" t="s">
        <v>120</v>
      </c>
      <c r="B1887" s="137">
        <v>50</v>
      </c>
      <c r="C1887" s="137">
        <v>2016</v>
      </c>
      <c r="D1887" s="195">
        <v>5778708</v>
      </c>
      <c r="E1887" s="196">
        <v>2991033</v>
      </c>
      <c r="F1887" s="145">
        <v>129196</v>
      </c>
      <c r="G1887" s="194">
        <v>4.0999999999999996</v>
      </c>
      <c r="H1887" s="213">
        <v>16.574829999999999</v>
      </c>
      <c r="I1887" s="213">
        <v>9.8736460000000008</v>
      </c>
      <c r="J1887" s="213">
        <v>4.2303499999999996</v>
      </c>
      <c r="K1887" s="179">
        <v>309536</v>
      </c>
      <c r="L1887" s="8">
        <v>26</v>
      </c>
      <c r="M1887" s="197">
        <v>2</v>
      </c>
      <c r="N1887" s="145">
        <v>270000000</v>
      </c>
      <c r="O1887" s="145">
        <v>47107</v>
      </c>
      <c r="P1887" s="145">
        <v>42548</v>
      </c>
      <c r="Q1887" s="145">
        <v>19017</v>
      </c>
      <c r="R1887" s="145">
        <v>728077</v>
      </c>
      <c r="S1887" s="145">
        <v>359933</v>
      </c>
      <c r="T1887" s="145">
        <v>608</v>
      </c>
      <c r="U1887" s="145">
        <v>608</v>
      </c>
      <c r="V1887" s="145">
        <v>608</v>
      </c>
      <c r="W1887" s="145">
        <v>194</v>
      </c>
      <c r="X1887" s="145">
        <v>357</v>
      </c>
      <c r="Y1887" s="145">
        <v>511</v>
      </c>
      <c r="Z1887" s="145">
        <v>649</v>
      </c>
      <c r="AA1887" s="136">
        <f>ROUND((T1887+X1887)-MAX(0.3*(T1887-149-469),0),0)</f>
        <v>965</v>
      </c>
      <c r="AB1887" s="136">
        <f>ROUND((U1887+Y1887)-MAX(0.3*(U1887-149-469),0),0)</f>
        <v>1119</v>
      </c>
      <c r="AC1887" s="136">
        <f>ROUND((V1887+Z1887)-MAX(0.3*(V1887-160-469),0),0)</f>
        <v>1257</v>
      </c>
      <c r="AD1887" s="203">
        <v>11631</v>
      </c>
      <c r="AE1887" s="8">
        <v>733</v>
      </c>
      <c r="AI1887" s="202">
        <v>620</v>
      </c>
      <c r="AJ1887" s="207">
        <v>10.7</v>
      </c>
      <c r="AK1887" s="141">
        <v>0</v>
      </c>
      <c r="AL1887" s="141">
        <v>36</v>
      </c>
      <c r="AM1887" s="141">
        <v>63</v>
      </c>
      <c r="AN1887" s="6">
        <f>AL1887/(AL1887+AM1887)</f>
        <v>0.36363636363636365</v>
      </c>
      <c r="AO1887" s="141">
        <v>14</v>
      </c>
      <c r="AP1887" s="141">
        <v>19</v>
      </c>
      <c r="AQ1887" s="6">
        <f>AO1887/(AO1887+AP1887)</f>
        <v>0.42424242424242425</v>
      </c>
      <c r="AR1887" s="168">
        <v>7.6499999999999999E-2</v>
      </c>
      <c r="AS1887" s="168">
        <v>0.34</v>
      </c>
      <c r="AT1887" s="168">
        <v>0.4</v>
      </c>
      <c r="AU1887" s="149">
        <v>0.45</v>
      </c>
      <c r="AV1887" s="141">
        <v>506</v>
      </c>
      <c r="AW1887" s="141">
        <v>3373</v>
      </c>
      <c r="AX1887" s="141">
        <v>5572</v>
      </c>
      <c r="AY1887" s="141">
        <v>6269</v>
      </c>
      <c r="AZ1887" s="149">
        <v>7.6499999999999999E-2</v>
      </c>
      <c r="BA1887" s="149">
        <v>0.1598</v>
      </c>
      <c r="BB1887" s="149">
        <v>0.21060000000000001</v>
      </c>
      <c r="BC1887" s="149">
        <v>0.21060000000000001</v>
      </c>
      <c r="BD1887" s="143">
        <v>0.04</v>
      </c>
      <c r="BE1887" s="143">
        <v>0.11</v>
      </c>
      <c r="BF1887" s="143">
        <v>0.34</v>
      </c>
      <c r="BG1887" s="141">
        <v>1</v>
      </c>
      <c r="BH1887" s="6">
        <v>7.25</v>
      </c>
      <c r="BI1887" s="142">
        <v>7.25</v>
      </c>
      <c r="BJ1887" s="141">
        <v>117819</v>
      </c>
      <c r="BK1887" s="141">
        <v>6784</v>
      </c>
      <c r="BL1887" s="141">
        <v>896</v>
      </c>
      <c r="BM1887" s="141">
        <v>110139</v>
      </c>
      <c r="BN1887" s="242">
        <v>1194497</v>
      </c>
      <c r="BO1887" s="141">
        <v>100151.9167</v>
      </c>
      <c r="BP1887" s="141">
        <v>272107.73550000001</v>
      </c>
      <c r="BQ1887" s="141">
        <v>30354.48</v>
      </c>
      <c r="BR1887" s="141">
        <v>527339.32640000002</v>
      </c>
      <c r="BS1887" s="141">
        <v>145151.6832</v>
      </c>
      <c r="BT1887" s="141">
        <v>10095.232099999999</v>
      </c>
      <c r="BU1887" s="141">
        <v>192092.17310000001</v>
      </c>
    </row>
    <row r="1888" spans="1:73">
      <c r="A1888" s="4" t="s">
        <v>121</v>
      </c>
      <c r="B1888" s="137">
        <v>51</v>
      </c>
      <c r="C1888" s="137">
        <v>2016</v>
      </c>
      <c r="D1888" s="195">
        <v>585501</v>
      </c>
      <c r="E1888" s="196">
        <v>286373</v>
      </c>
      <c r="F1888" s="145">
        <v>15958</v>
      </c>
      <c r="G1888" s="194">
        <v>5.3</v>
      </c>
      <c r="H1888" s="213">
        <v>28.03979</v>
      </c>
      <c r="I1888" s="213">
        <v>17.895890000000001</v>
      </c>
      <c r="J1888" s="213">
        <v>4.9012229999999999</v>
      </c>
      <c r="K1888" s="179">
        <v>37858</v>
      </c>
      <c r="L1888" s="8">
        <v>6</v>
      </c>
      <c r="M1888" s="197">
        <v>4.3</v>
      </c>
      <c r="N1888" s="145">
        <v>32270465</v>
      </c>
      <c r="O1888" s="145">
        <v>164284</v>
      </c>
      <c r="P1888" s="145">
        <v>927</v>
      </c>
      <c r="Q1888" s="145">
        <v>428</v>
      </c>
      <c r="R1888" s="145">
        <v>33853</v>
      </c>
      <c r="S1888" s="145">
        <v>14367</v>
      </c>
      <c r="T1888" s="145">
        <v>618</v>
      </c>
      <c r="U1888" s="145">
        <v>657</v>
      </c>
      <c r="V1888" s="145">
        <v>657</v>
      </c>
      <c r="W1888" s="145">
        <v>194</v>
      </c>
      <c r="X1888" s="145">
        <v>357</v>
      </c>
      <c r="Y1888" s="145">
        <v>511</v>
      </c>
      <c r="Z1888" s="145">
        <v>649</v>
      </c>
      <c r="AA1888" s="136">
        <f>ROUND((T1888+X1888)-MAX(0.3*(T1888-149-469),0),0)</f>
        <v>975</v>
      </c>
      <c r="AB1888" s="136">
        <f>ROUND((U1888+Y1888)-MAX(0.3*(U1888-149-469),0),0)</f>
        <v>1156</v>
      </c>
      <c r="AC1888" s="136">
        <f>ROUND((V1888+Z1888)-MAX(0.3*(V1888-160-469),0),0)</f>
        <v>1298</v>
      </c>
      <c r="AD1888" s="203">
        <v>243</v>
      </c>
      <c r="AE1888" s="8">
        <v>733</v>
      </c>
      <c r="AI1888" s="202">
        <v>62</v>
      </c>
      <c r="AJ1888" s="207">
        <v>10.9</v>
      </c>
      <c r="AK1888" s="141">
        <v>0</v>
      </c>
      <c r="AL1888" s="141">
        <v>9</v>
      </c>
      <c r="AM1888" s="141">
        <v>51</v>
      </c>
      <c r="AN1888" s="6">
        <f>AL1888/(AL1888+AM1888)</f>
        <v>0.15</v>
      </c>
      <c r="AO1888" s="141">
        <v>4</v>
      </c>
      <c r="AP1888" s="141">
        <v>26</v>
      </c>
      <c r="AQ1888" s="6">
        <f>AO1888/(AO1888+AP1888)</f>
        <v>0.13333333333333333</v>
      </c>
      <c r="AR1888" s="168">
        <v>7.6499999999999999E-2</v>
      </c>
      <c r="AS1888" s="168">
        <v>0.34</v>
      </c>
      <c r="AT1888" s="168">
        <v>0.4</v>
      </c>
      <c r="AU1888" s="149">
        <v>0.45</v>
      </c>
      <c r="AV1888" s="141">
        <v>506</v>
      </c>
      <c r="AW1888" s="141">
        <v>3373</v>
      </c>
      <c r="AX1888" s="141">
        <v>5572</v>
      </c>
      <c r="AY1888" s="141">
        <v>6269</v>
      </c>
      <c r="AZ1888" s="149">
        <v>7.6499999999999999E-2</v>
      </c>
      <c r="BA1888" s="149">
        <v>0.1598</v>
      </c>
      <c r="BB1888" s="149">
        <v>0.21060000000000001</v>
      </c>
      <c r="BC1888" s="149">
        <v>0.21060000000000001</v>
      </c>
      <c r="BD1888" s="143">
        <v>0</v>
      </c>
      <c r="BG1888" s="141">
        <v>0</v>
      </c>
      <c r="BH1888" s="6">
        <v>7.25</v>
      </c>
      <c r="BI1888" s="142">
        <v>5.15</v>
      </c>
      <c r="BJ1888" s="141">
        <v>6702</v>
      </c>
      <c r="BK1888" s="141">
        <v>304</v>
      </c>
      <c r="BL1888" s="141">
        <v>39</v>
      </c>
      <c r="BM1888" s="141">
        <v>6359</v>
      </c>
      <c r="BN1888" s="242">
        <v>64442</v>
      </c>
      <c r="BO1888" s="141">
        <v>10782.8334</v>
      </c>
      <c r="BP1888" s="141">
        <v>20464.208600000002</v>
      </c>
      <c r="BQ1888" s="141">
        <v>6171.9704000000002</v>
      </c>
      <c r="BR1888" s="141">
        <v>50876.063800000004</v>
      </c>
      <c r="BS1888" s="141">
        <v>9523.7805000000008</v>
      </c>
      <c r="BT1888" s="141">
        <v>1949.7650000000001</v>
      </c>
      <c r="BU1888" s="141">
        <v>15384.6338</v>
      </c>
    </row>
    <row r="1889" spans="1:73">
      <c r="A1889" s="214" t="s">
        <v>70</v>
      </c>
      <c r="B1889" s="141">
        <v>1</v>
      </c>
      <c r="C1889" s="141">
        <v>2017</v>
      </c>
      <c r="D1889" s="145">
        <v>4874747</v>
      </c>
      <c r="E1889" s="145">
        <v>2073106</v>
      </c>
      <c r="F1889" s="145">
        <v>95338</v>
      </c>
      <c r="G1889" s="194">
        <v>4.4000000000000004</v>
      </c>
      <c r="H1889" s="213">
        <v>24.103628158569336</v>
      </c>
      <c r="I1889" s="213">
        <v>13.441440582275391</v>
      </c>
      <c r="J1889" s="213">
        <v>5.1037731170654297</v>
      </c>
      <c r="K1889" s="185">
        <v>213903</v>
      </c>
      <c r="L1889" s="8">
        <v>21</v>
      </c>
      <c r="M1889" s="197">
        <v>1.8</v>
      </c>
      <c r="N1889" s="185">
        <v>198916425</v>
      </c>
      <c r="O1889" s="185">
        <v>96943</v>
      </c>
      <c r="P1889" s="145">
        <v>22172</v>
      </c>
      <c r="Q1889" s="145">
        <v>9749.1666666666661</v>
      </c>
      <c r="R1889" s="145">
        <v>804336</v>
      </c>
      <c r="S1889" s="145">
        <v>375919</v>
      </c>
      <c r="W1889" s="145">
        <v>237</v>
      </c>
      <c r="X1889" s="145">
        <v>435</v>
      </c>
      <c r="Y1889" s="145">
        <v>622</v>
      </c>
      <c r="Z1889" s="145">
        <v>790</v>
      </c>
      <c r="AD1889" s="203">
        <v>5416</v>
      </c>
      <c r="AE1889" s="202">
        <v>735</v>
      </c>
      <c r="AI1889" s="202">
        <v>723</v>
      </c>
      <c r="AJ1889" s="207">
        <v>15</v>
      </c>
      <c r="AK1889" s="141">
        <v>0</v>
      </c>
      <c r="AL1889" s="141">
        <v>31</v>
      </c>
      <c r="AM1889" s="141">
        <v>72</v>
      </c>
      <c r="AN1889" s="142">
        <v>0.30097087378640774</v>
      </c>
      <c r="AO1889" s="141">
        <v>8</v>
      </c>
      <c r="AP1889" s="141">
        <v>26</v>
      </c>
      <c r="AQ1889" s="142">
        <v>0.23529411764705882</v>
      </c>
      <c r="AR1889" s="168">
        <v>7.6499999999999999E-2</v>
      </c>
      <c r="AS1889" s="168">
        <v>0.34</v>
      </c>
      <c r="AT1889" s="168">
        <v>0.4</v>
      </c>
      <c r="AU1889" s="149">
        <v>0.45</v>
      </c>
      <c r="AV1889" s="141">
        <v>510</v>
      </c>
      <c r="AW1889" s="141">
        <v>3400</v>
      </c>
      <c r="AX1889" s="141">
        <v>5616</v>
      </c>
      <c r="AY1889" s="141">
        <v>6318</v>
      </c>
      <c r="AZ1889" s="149">
        <v>7.6499999999999999E-2</v>
      </c>
      <c r="BA1889" s="149">
        <v>0.1598</v>
      </c>
      <c r="BB1889" s="149">
        <v>0.21060000000000001</v>
      </c>
      <c r="BC1889" s="149">
        <v>0.21060000000000001</v>
      </c>
      <c r="BD1889" s="143">
        <v>0</v>
      </c>
      <c r="BG1889" s="141">
        <v>0</v>
      </c>
      <c r="BH1889" s="142">
        <v>7.25</v>
      </c>
      <c r="BI1889" s="142">
        <v>7.25</v>
      </c>
      <c r="BJ1889" s="141">
        <v>165002</v>
      </c>
      <c r="BK1889" s="141">
        <v>8359</v>
      </c>
      <c r="BL1889" s="141">
        <v>868</v>
      </c>
      <c r="BM1889" s="141">
        <v>155775</v>
      </c>
      <c r="BO1889" s="141">
        <v>123992.5833</v>
      </c>
      <c r="BP1889" s="141">
        <v>361904.35200000001</v>
      </c>
      <c r="BQ1889" s="141">
        <v>27958.8531</v>
      </c>
      <c r="BR1889" s="141">
        <v>511653.0025</v>
      </c>
      <c r="BS1889" s="141">
        <v>220444.2372</v>
      </c>
      <c r="BT1889" s="141">
        <v>11416.6345</v>
      </c>
      <c r="BU1889" s="141">
        <v>271324.10399999999</v>
      </c>
    </row>
    <row r="1890" spans="1:73">
      <c r="A1890" s="214" t="s">
        <v>71</v>
      </c>
      <c r="B1890" s="141">
        <v>2</v>
      </c>
      <c r="C1890" s="141">
        <v>2017</v>
      </c>
      <c r="D1890" s="145">
        <v>739795</v>
      </c>
      <c r="E1890" s="145">
        <v>336806</v>
      </c>
      <c r="F1890" s="145">
        <v>25977</v>
      </c>
      <c r="G1890" s="194">
        <v>7.2</v>
      </c>
      <c r="H1890" s="213">
        <v>20.978679656982422</v>
      </c>
      <c r="I1890" s="213">
        <v>11.884288787841797</v>
      </c>
      <c r="J1890" s="213">
        <v>3.2819468975067139</v>
      </c>
      <c r="K1890" s="185">
        <v>54403</v>
      </c>
      <c r="L1890" s="8">
        <v>7</v>
      </c>
      <c r="M1890" s="197">
        <v>3.5</v>
      </c>
      <c r="N1890" s="185">
        <v>42300914</v>
      </c>
      <c r="O1890" s="185">
        <v>20540</v>
      </c>
      <c r="P1890" s="145">
        <v>8580</v>
      </c>
      <c r="Q1890" s="145">
        <v>3152.1666666666665</v>
      </c>
      <c r="R1890" s="145">
        <v>89113</v>
      </c>
      <c r="S1890" s="145">
        <v>38632</v>
      </c>
      <c r="W1890" s="145">
        <v>194</v>
      </c>
      <c r="X1890" s="145">
        <v>357</v>
      </c>
      <c r="Y1890" s="145">
        <v>511</v>
      </c>
      <c r="Z1890" s="145">
        <v>649</v>
      </c>
      <c r="AD1890" s="203">
        <v>847</v>
      </c>
      <c r="AE1890" s="202">
        <v>735</v>
      </c>
      <c r="AI1890" s="202">
        <v>103</v>
      </c>
      <c r="AJ1890" s="207">
        <v>14.4</v>
      </c>
      <c r="AK1890" s="141">
        <v>0</v>
      </c>
      <c r="AL1890" s="141">
        <v>17</v>
      </c>
      <c r="AM1890" s="141">
        <v>21</v>
      </c>
      <c r="AN1890" s="142">
        <v>0.44736842105263158</v>
      </c>
      <c r="AO1890" s="141">
        <v>6</v>
      </c>
      <c r="AP1890" s="141">
        <v>14</v>
      </c>
      <c r="AQ1890" s="142">
        <v>0.3</v>
      </c>
      <c r="AR1890" s="168">
        <v>7.6499999999999999E-2</v>
      </c>
      <c r="AS1890" s="168">
        <v>0.34</v>
      </c>
      <c r="AT1890" s="168">
        <v>0.4</v>
      </c>
      <c r="AU1890" s="149">
        <v>0.45</v>
      </c>
      <c r="AV1890" s="141">
        <v>510</v>
      </c>
      <c r="AW1890" s="141">
        <v>3400</v>
      </c>
      <c r="AX1890" s="141">
        <v>5616</v>
      </c>
      <c r="AY1890" s="141">
        <v>6318</v>
      </c>
      <c r="AZ1890" s="149">
        <v>7.6499999999999999E-2</v>
      </c>
      <c r="BA1890" s="149">
        <v>0.1598</v>
      </c>
      <c r="BB1890" s="149">
        <v>0.21060000000000001</v>
      </c>
      <c r="BC1890" s="149">
        <v>0.21060000000000001</v>
      </c>
      <c r="BD1890" s="143">
        <v>0</v>
      </c>
      <c r="BG1890" s="141">
        <v>0</v>
      </c>
      <c r="BH1890" s="142">
        <v>7.25</v>
      </c>
      <c r="BI1890" s="142">
        <v>9.8000000000000007</v>
      </c>
      <c r="BJ1890" s="141">
        <v>12572</v>
      </c>
      <c r="BK1890" s="141">
        <v>1753</v>
      </c>
      <c r="BL1890" s="141">
        <v>89</v>
      </c>
      <c r="BM1890" s="141">
        <v>10730</v>
      </c>
      <c r="BO1890" s="141">
        <v>18188.166700000002</v>
      </c>
      <c r="BP1890" s="141">
        <v>38853.805899999999</v>
      </c>
      <c r="BQ1890" s="141">
        <v>3079.0079999999998</v>
      </c>
      <c r="BR1890" s="141">
        <v>53577.969599999997</v>
      </c>
      <c r="BS1890" s="141">
        <v>22168.983</v>
      </c>
      <c r="BT1890" s="141">
        <v>1112.912</v>
      </c>
      <c r="BU1890" s="141">
        <v>26769.147799999999</v>
      </c>
    </row>
    <row r="1891" spans="1:73">
      <c r="A1891" s="214" t="s">
        <v>72</v>
      </c>
      <c r="B1891" s="141">
        <v>3</v>
      </c>
      <c r="C1891" s="141">
        <v>2017</v>
      </c>
      <c r="D1891" s="145">
        <v>7016270</v>
      </c>
      <c r="E1891" s="145">
        <v>3151405</v>
      </c>
      <c r="F1891" s="145">
        <v>161315</v>
      </c>
      <c r="G1891" s="194">
        <v>4.9000000000000004</v>
      </c>
      <c r="H1891" s="213">
        <v>23.501239776611328</v>
      </c>
      <c r="I1891" s="213">
        <v>14.390320777893066</v>
      </c>
      <c r="J1891" s="213">
        <v>6.7902059555053711</v>
      </c>
      <c r="K1891" s="185">
        <v>327933</v>
      </c>
      <c r="L1891" s="8">
        <v>78</v>
      </c>
      <c r="M1891" s="197">
        <v>4.5999999999999996</v>
      </c>
      <c r="N1891" s="185">
        <v>296648898</v>
      </c>
      <c r="O1891" s="185">
        <v>96203</v>
      </c>
      <c r="P1891" s="145">
        <v>18263</v>
      </c>
      <c r="Q1891" s="145">
        <v>8714.5</v>
      </c>
      <c r="R1891" s="145">
        <v>918728</v>
      </c>
      <c r="S1891" s="145">
        <v>412989</v>
      </c>
      <c r="W1891" s="145">
        <v>194</v>
      </c>
      <c r="X1891" s="145">
        <v>357</v>
      </c>
      <c r="Y1891" s="145">
        <v>511</v>
      </c>
      <c r="Z1891" s="145">
        <v>649</v>
      </c>
      <c r="AD1891" s="203">
        <v>5276</v>
      </c>
      <c r="AE1891" s="202">
        <v>735</v>
      </c>
      <c r="AI1891" s="202">
        <v>926</v>
      </c>
      <c r="AJ1891" s="207">
        <v>13.2</v>
      </c>
      <c r="AK1891" s="141">
        <v>0</v>
      </c>
      <c r="AL1891" s="141">
        <v>25</v>
      </c>
      <c r="AM1891" s="141">
        <v>35</v>
      </c>
      <c r="AN1891" s="142">
        <v>0.41666666666666669</v>
      </c>
      <c r="AO1891" s="141">
        <v>13</v>
      </c>
      <c r="AP1891" s="141">
        <v>17</v>
      </c>
      <c r="AQ1891" s="142">
        <v>0.43333333333333335</v>
      </c>
      <c r="AR1891" s="168">
        <v>7.6499999999999999E-2</v>
      </c>
      <c r="AS1891" s="168">
        <v>0.34</v>
      </c>
      <c r="AT1891" s="168">
        <v>0.4</v>
      </c>
      <c r="AU1891" s="149">
        <v>0.45</v>
      </c>
      <c r="AV1891" s="141">
        <v>510</v>
      </c>
      <c r="AW1891" s="141">
        <v>3400</v>
      </c>
      <c r="AX1891" s="141">
        <v>5616</v>
      </c>
      <c r="AY1891" s="141">
        <v>6318</v>
      </c>
      <c r="AZ1891" s="149">
        <v>7.6499999999999999E-2</v>
      </c>
      <c r="BA1891" s="149">
        <v>0.1598</v>
      </c>
      <c r="BB1891" s="149">
        <v>0.21060000000000001</v>
      </c>
      <c r="BC1891" s="149">
        <v>0.21060000000000001</v>
      </c>
      <c r="BD1891" s="143">
        <v>0</v>
      </c>
      <c r="BG1891" s="141">
        <v>0</v>
      </c>
      <c r="BH1891" s="142">
        <v>7.25</v>
      </c>
      <c r="BI1891" s="142">
        <v>10</v>
      </c>
      <c r="BJ1891" s="141">
        <v>119378</v>
      </c>
      <c r="BK1891" s="141">
        <v>17285</v>
      </c>
      <c r="BL1891" s="141">
        <v>1120</v>
      </c>
      <c r="BM1891" s="141">
        <v>100973</v>
      </c>
      <c r="BO1891" s="141">
        <v>153510.0834</v>
      </c>
      <c r="BP1891" s="141">
        <v>449793.77840000001</v>
      </c>
      <c r="BQ1891" s="141">
        <v>48277.989099999999</v>
      </c>
      <c r="BR1891" s="141">
        <v>638369.2916</v>
      </c>
      <c r="BS1891" s="141">
        <v>250506.565</v>
      </c>
      <c r="BT1891" s="141">
        <v>20628.322700000001</v>
      </c>
      <c r="BU1891" s="141">
        <v>314885.4129</v>
      </c>
    </row>
    <row r="1892" spans="1:73">
      <c r="A1892" s="214" t="s">
        <v>73</v>
      </c>
      <c r="B1892" s="141">
        <v>4</v>
      </c>
      <c r="C1892" s="141">
        <v>2017</v>
      </c>
      <c r="D1892" s="145">
        <v>3004279</v>
      </c>
      <c r="E1892" s="145">
        <v>1304434</v>
      </c>
      <c r="F1892" s="145">
        <v>49831</v>
      </c>
      <c r="G1892" s="194">
        <v>3.7</v>
      </c>
      <c r="H1892" s="213">
        <v>28.608921051025391</v>
      </c>
      <c r="I1892" s="213">
        <v>19.845340728759766</v>
      </c>
      <c r="J1892" s="213">
        <v>5.5438389778137207</v>
      </c>
      <c r="K1892" s="185">
        <v>126263</v>
      </c>
      <c r="L1892" s="8">
        <v>18</v>
      </c>
      <c r="M1892" s="197">
        <v>2.5</v>
      </c>
      <c r="N1892" s="185">
        <v>123313411</v>
      </c>
      <c r="O1892" s="185">
        <v>54154</v>
      </c>
      <c r="P1892" s="145">
        <v>7149</v>
      </c>
      <c r="Q1892" s="145">
        <v>3201.1666666666665</v>
      </c>
      <c r="R1892" s="145">
        <v>388362</v>
      </c>
      <c r="S1892" s="145">
        <v>170644</v>
      </c>
      <c r="W1892" s="145">
        <v>194</v>
      </c>
      <c r="X1892" s="145">
        <v>357</v>
      </c>
      <c r="Y1892" s="145">
        <v>511</v>
      </c>
      <c r="Z1892" s="145">
        <v>649</v>
      </c>
      <c r="AD1892" s="203">
        <v>1536</v>
      </c>
      <c r="AE1892" s="202">
        <v>735</v>
      </c>
      <c r="AI1892" s="202">
        <v>432</v>
      </c>
      <c r="AJ1892" s="207">
        <v>14.8</v>
      </c>
      <c r="AK1892" s="141">
        <v>0</v>
      </c>
      <c r="AL1892" s="141">
        <v>24</v>
      </c>
      <c r="AM1892" s="141">
        <v>76</v>
      </c>
      <c r="AN1892" s="142">
        <v>0.24</v>
      </c>
      <c r="AO1892" s="141">
        <v>9</v>
      </c>
      <c r="AP1892" s="141">
        <v>26</v>
      </c>
      <c r="AQ1892" s="142">
        <v>0.25714285714285712</v>
      </c>
      <c r="AR1892" s="168">
        <v>7.6499999999999999E-2</v>
      </c>
      <c r="AS1892" s="168">
        <v>0.34</v>
      </c>
      <c r="AT1892" s="168">
        <v>0.4</v>
      </c>
      <c r="AU1892" s="149">
        <v>0.45</v>
      </c>
      <c r="AV1892" s="141">
        <v>510</v>
      </c>
      <c r="AW1892" s="141">
        <v>3400</v>
      </c>
      <c r="AX1892" s="141">
        <v>5616</v>
      </c>
      <c r="AY1892" s="141">
        <v>6318</v>
      </c>
      <c r="AZ1892" s="149">
        <v>7.6499999999999999E-2</v>
      </c>
      <c r="BA1892" s="149">
        <v>0.1598</v>
      </c>
      <c r="BB1892" s="149">
        <v>0.21060000000000001</v>
      </c>
      <c r="BC1892" s="149">
        <v>0.21060000000000001</v>
      </c>
      <c r="BD1892" s="143">
        <v>0</v>
      </c>
      <c r="BG1892" s="141">
        <v>0</v>
      </c>
      <c r="BH1892" s="142">
        <v>7.25</v>
      </c>
      <c r="BI1892" s="142">
        <v>8.5</v>
      </c>
      <c r="BJ1892" s="141">
        <v>107563</v>
      </c>
      <c r="BK1892" s="141">
        <v>5047</v>
      </c>
      <c r="BL1892" s="141">
        <v>664</v>
      </c>
      <c r="BM1892" s="141">
        <v>101852</v>
      </c>
      <c r="BO1892" s="141">
        <v>76518.5</v>
      </c>
      <c r="BP1892" s="141">
        <v>215843.64569999999</v>
      </c>
      <c r="BQ1892" s="141">
        <v>28716.508600000001</v>
      </c>
      <c r="BR1892" s="141">
        <v>314201.48629999999</v>
      </c>
      <c r="BS1892" s="141">
        <v>141289.17689999999</v>
      </c>
      <c r="BT1892" s="141">
        <v>15258.6481</v>
      </c>
      <c r="BU1892" s="141">
        <v>184850.89300000001</v>
      </c>
    </row>
    <row r="1893" spans="1:73">
      <c r="A1893" s="214" t="s">
        <v>74</v>
      </c>
      <c r="B1893" s="141">
        <v>5</v>
      </c>
      <c r="C1893" s="141">
        <v>2017</v>
      </c>
      <c r="D1893" s="145">
        <v>39536653</v>
      </c>
      <c r="E1893" s="145">
        <v>18393077</v>
      </c>
      <c r="F1893" s="145">
        <v>918881</v>
      </c>
      <c r="G1893" s="194">
        <v>4.8</v>
      </c>
      <c r="H1893" s="213">
        <v>18.785236358642578</v>
      </c>
      <c r="I1893" s="213">
        <v>10.800177574157715</v>
      </c>
      <c r="J1893" s="213">
        <v>3.4738647937774658</v>
      </c>
      <c r="K1893" s="185">
        <v>2802289</v>
      </c>
      <c r="L1893" s="8">
        <v>147</v>
      </c>
      <c r="M1893" s="197">
        <v>1.6</v>
      </c>
      <c r="N1893" s="185">
        <v>2364129404</v>
      </c>
      <c r="O1893" s="185">
        <v>2129834</v>
      </c>
      <c r="P1893" s="145">
        <v>1511265</v>
      </c>
      <c r="Q1893" s="145">
        <v>527382.41666666663</v>
      </c>
      <c r="R1893" s="145">
        <v>4112066</v>
      </c>
      <c r="S1893" s="145">
        <v>1987758</v>
      </c>
      <c r="W1893" s="145">
        <v>194</v>
      </c>
      <c r="X1893" s="145">
        <v>357</v>
      </c>
      <c r="Y1893" s="145">
        <v>511</v>
      </c>
      <c r="Z1893" s="145">
        <v>649</v>
      </c>
      <c r="AD1893" s="203">
        <v>146970</v>
      </c>
      <c r="AE1893" s="202">
        <v>735</v>
      </c>
      <c r="AI1893" s="202">
        <v>4872</v>
      </c>
      <c r="AJ1893" s="207">
        <v>12.4</v>
      </c>
      <c r="AK1893" s="141">
        <v>1</v>
      </c>
      <c r="AL1893" s="141">
        <v>55</v>
      </c>
      <c r="AM1893" s="141">
        <v>25</v>
      </c>
      <c r="AN1893" s="142">
        <v>0.6875</v>
      </c>
      <c r="AO1893" s="141">
        <v>27</v>
      </c>
      <c r="AP1893" s="141">
        <v>13</v>
      </c>
      <c r="AQ1893" s="142">
        <v>0.67500000000000004</v>
      </c>
      <c r="AR1893" s="168">
        <v>7.6499999999999999E-2</v>
      </c>
      <c r="AS1893" s="168">
        <v>0.34</v>
      </c>
      <c r="AT1893" s="168">
        <v>0.4</v>
      </c>
      <c r="AU1893" s="149">
        <v>0.45</v>
      </c>
      <c r="AV1893" s="141">
        <v>510</v>
      </c>
      <c r="AW1893" s="141">
        <v>3400</v>
      </c>
      <c r="AX1893" s="141">
        <v>5616</v>
      </c>
      <c r="AY1893" s="141">
        <v>6318</v>
      </c>
      <c r="AZ1893" s="149">
        <v>7.6499999999999999E-2</v>
      </c>
      <c r="BA1893" s="149">
        <v>0.1598</v>
      </c>
      <c r="BB1893" s="149">
        <v>0.21060000000000001</v>
      </c>
      <c r="BC1893" s="149">
        <v>0.21060000000000001</v>
      </c>
      <c r="BD1893" s="143">
        <v>0.85</v>
      </c>
      <c r="BG1893" s="141">
        <v>1</v>
      </c>
      <c r="BH1893" s="142">
        <v>7.25</v>
      </c>
      <c r="BI1893" s="142">
        <v>10</v>
      </c>
      <c r="BJ1893" s="141">
        <v>1262537</v>
      </c>
      <c r="BK1893" s="141">
        <v>360178</v>
      </c>
      <c r="BL1893" s="141">
        <v>17811</v>
      </c>
      <c r="BM1893" s="141">
        <v>884548</v>
      </c>
      <c r="BO1893" s="141">
        <v>1080241.0833000001</v>
      </c>
      <c r="BP1893" s="141">
        <v>2270081.0088999998</v>
      </c>
      <c r="BQ1893" s="141">
        <v>334588.28509999998</v>
      </c>
      <c r="BR1893" s="141">
        <v>3215762.4356</v>
      </c>
      <c r="BS1893" s="141">
        <v>1305764.0382999999</v>
      </c>
      <c r="BT1893" s="141">
        <v>161235.5816</v>
      </c>
      <c r="BU1893" s="141">
        <v>1727064.1255999999</v>
      </c>
    </row>
    <row r="1894" spans="1:73">
      <c r="A1894" s="214" t="s">
        <v>75</v>
      </c>
      <c r="B1894" s="141">
        <v>6</v>
      </c>
      <c r="C1894" s="141">
        <v>2017</v>
      </c>
      <c r="D1894" s="145">
        <v>5607154</v>
      </c>
      <c r="E1894" s="145">
        <v>2907468</v>
      </c>
      <c r="F1894" s="145">
        <v>84839</v>
      </c>
      <c r="G1894" s="194">
        <v>2.8</v>
      </c>
      <c r="H1894" s="213">
        <v>14.519444465637207</v>
      </c>
      <c r="I1894" s="213">
        <v>8.9830303192138672</v>
      </c>
      <c r="J1894" s="213">
        <v>2.4488043785095215</v>
      </c>
      <c r="K1894" s="185">
        <v>351666</v>
      </c>
      <c r="L1894" s="8">
        <v>26</v>
      </c>
      <c r="M1894" s="197">
        <v>2</v>
      </c>
      <c r="N1894" s="185">
        <v>306411131</v>
      </c>
      <c r="O1894" s="185">
        <v>506010</v>
      </c>
      <c r="P1894" s="145">
        <v>43103</v>
      </c>
      <c r="Q1894" s="145">
        <v>16329.416666666666</v>
      </c>
      <c r="R1894" s="145">
        <v>459247</v>
      </c>
      <c r="S1894" s="145">
        <v>221885</v>
      </c>
      <c r="W1894" s="145">
        <v>194</v>
      </c>
      <c r="X1894" s="145">
        <v>357</v>
      </c>
      <c r="Y1894" s="145">
        <v>511</v>
      </c>
      <c r="Z1894" s="145">
        <v>649</v>
      </c>
      <c r="AD1894" s="203">
        <v>5691</v>
      </c>
      <c r="AE1894" s="202">
        <v>735</v>
      </c>
      <c r="AI1894" s="202">
        <v>427</v>
      </c>
      <c r="AJ1894" s="207">
        <v>7.7</v>
      </c>
      <c r="AK1894" s="141">
        <v>1</v>
      </c>
      <c r="AL1894" s="141">
        <v>37</v>
      </c>
      <c r="AM1894" s="141">
        <v>28</v>
      </c>
      <c r="AN1894" s="142">
        <v>0.56923076923076921</v>
      </c>
      <c r="AO1894" s="141">
        <v>17</v>
      </c>
      <c r="AP1894" s="141">
        <v>18</v>
      </c>
      <c r="AQ1894" s="142">
        <v>0.48571428571428571</v>
      </c>
      <c r="AR1894" s="168">
        <v>7.6499999999999999E-2</v>
      </c>
      <c r="AS1894" s="168">
        <v>0.34</v>
      </c>
      <c r="AT1894" s="168">
        <v>0.4</v>
      </c>
      <c r="AU1894" s="149">
        <v>0.45</v>
      </c>
      <c r="AV1894" s="141">
        <v>510</v>
      </c>
      <c r="AW1894" s="141">
        <v>3400</v>
      </c>
      <c r="AX1894" s="141">
        <v>5616</v>
      </c>
      <c r="AY1894" s="141">
        <v>6318</v>
      </c>
      <c r="AZ1894" s="149">
        <v>7.6499999999999999E-2</v>
      </c>
      <c r="BA1894" s="149">
        <v>0.1598</v>
      </c>
      <c r="BB1894" s="149">
        <v>0.21060000000000001</v>
      </c>
      <c r="BC1894" s="149">
        <v>0.21060000000000001</v>
      </c>
      <c r="BD1894" s="143">
        <v>0.1</v>
      </c>
      <c r="BG1894" s="141">
        <v>1</v>
      </c>
      <c r="BH1894" s="142">
        <v>7.25</v>
      </c>
      <c r="BI1894" s="142">
        <v>9.3000000000000007</v>
      </c>
      <c r="BJ1894" s="141">
        <v>73309</v>
      </c>
      <c r="BK1894" s="141">
        <v>10416</v>
      </c>
      <c r="BL1894" s="141">
        <v>531</v>
      </c>
      <c r="BM1894" s="141">
        <v>62362</v>
      </c>
      <c r="BO1894" s="141">
        <v>84582.416599999997</v>
      </c>
      <c r="BP1894" s="141">
        <v>203665.1335</v>
      </c>
      <c r="BQ1894" s="141">
        <v>37473.315000000002</v>
      </c>
      <c r="BR1894" s="141">
        <v>368663.5503</v>
      </c>
      <c r="BS1894" s="141">
        <v>125249.64939999999</v>
      </c>
      <c r="BT1894" s="141">
        <v>19289.6934</v>
      </c>
      <c r="BU1894" s="141">
        <v>183179.4319</v>
      </c>
    </row>
    <row r="1895" spans="1:73">
      <c r="A1895" s="214" t="s">
        <v>76</v>
      </c>
      <c r="B1895" s="141">
        <v>7</v>
      </c>
      <c r="C1895" s="141">
        <v>2017</v>
      </c>
      <c r="D1895" s="145">
        <v>3588184</v>
      </c>
      <c r="E1895" s="145">
        <v>1828858</v>
      </c>
      <c r="F1895" s="145">
        <v>89718</v>
      </c>
      <c r="G1895" s="194">
        <v>4.7</v>
      </c>
      <c r="H1895" s="213">
        <v>23.2125244140625</v>
      </c>
      <c r="I1895" s="213">
        <v>13.340738296508789</v>
      </c>
      <c r="J1895" s="213">
        <v>2.527083158493042</v>
      </c>
      <c r="K1895" s="185">
        <v>265876</v>
      </c>
      <c r="L1895" s="8">
        <v>8</v>
      </c>
      <c r="M1895" s="197">
        <v>1.1000000000000001</v>
      </c>
      <c r="N1895" s="185">
        <v>257713569</v>
      </c>
      <c r="O1895" s="185">
        <v>66695</v>
      </c>
      <c r="P1895" s="145">
        <v>19617</v>
      </c>
      <c r="Q1895" s="145">
        <v>9972.6666666666661</v>
      </c>
      <c r="R1895" s="145">
        <v>410344</v>
      </c>
      <c r="S1895" s="145">
        <v>235306</v>
      </c>
      <c r="W1895" s="145">
        <v>194</v>
      </c>
      <c r="X1895" s="145">
        <v>357</v>
      </c>
      <c r="Y1895" s="145">
        <v>511</v>
      </c>
      <c r="Z1895" s="145">
        <v>649</v>
      </c>
      <c r="AD1895" s="203">
        <v>5336</v>
      </c>
      <c r="AE1895" s="202">
        <v>735</v>
      </c>
      <c r="AI1895" s="202">
        <v>388</v>
      </c>
      <c r="AJ1895" s="207">
        <v>10.9</v>
      </c>
      <c r="AK1895" s="141">
        <v>1</v>
      </c>
      <c r="AL1895" s="141">
        <v>79</v>
      </c>
      <c r="AM1895" s="141">
        <v>72</v>
      </c>
      <c r="AN1895" s="142">
        <v>0.52666666666666662</v>
      </c>
      <c r="AO1895" s="141">
        <v>18</v>
      </c>
      <c r="AP1895" s="141">
        <v>18</v>
      </c>
      <c r="AQ1895" s="142">
        <v>0.5</v>
      </c>
      <c r="AR1895" s="168">
        <v>7.6499999999999999E-2</v>
      </c>
      <c r="AS1895" s="168">
        <v>0.34</v>
      </c>
      <c r="AT1895" s="168">
        <v>0.4</v>
      </c>
      <c r="AU1895" s="149">
        <v>0.45</v>
      </c>
      <c r="AV1895" s="141">
        <v>510</v>
      </c>
      <c r="AW1895" s="141">
        <v>3400</v>
      </c>
      <c r="AX1895" s="141">
        <v>5616</v>
      </c>
      <c r="AY1895" s="141">
        <v>6318</v>
      </c>
      <c r="AZ1895" s="149">
        <v>7.6499999999999999E-2</v>
      </c>
      <c r="BA1895" s="149">
        <v>0.1598</v>
      </c>
      <c r="BB1895" s="149">
        <v>0.21060000000000001</v>
      </c>
      <c r="BC1895" s="149">
        <v>0.21060000000000001</v>
      </c>
      <c r="BD1895" s="143">
        <v>0.28000000000000003</v>
      </c>
      <c r="BG1895" s="141">
        <v>1</v>
      </c>
      <c r="BH1895" s="142">
        <v>7.25</v>
      </c>
      <c r="BI1895" s="142">
        <v>10.1</v>
      </c>
      <c r="BJ1895" s="141">
        <v>65801</v>
      </c>
      <c r="BK1895" s="141">
        <v>7197</v>
      </c>
      <c r="BL1895" s="141">
        <v>451</v>
      </c>
      <c r="BM1895" s="141">
        <v>58153</v>
      </c>
      <c r="BO1895" s="141">
        <v>47829.666700000002</v>
      </c>
      <c r="BP1895" s="141">
        <v>162509.10140000001</v>
      </c>
      <c r="BQ1895" s="141">
        <v>14623.5568</v>
      </c>
      <c r="BR1895" s="141">
        <v>283197.77059999999</v>
      </c>
      <c r="BS1895" s="141">
        <v>88092.553499999995</v>
      </c>
      <c r="BT1895" s="141">
        <v>4179.1770999999999</v>
      </c>
      <c r="BU1895" s="141">
        <v>108240.4411</v>
      </c>
    </row>
    <row r="1896" spans="1:73">
      <c r="A1896" s="214" t="s">
        <v>77</v>
      </c>
      <c r="B1896" s="141">
        <v>8</v>
      </c>
      <c r="C1896" s="141">
        <v>2017</v>
      </c>
      <c r="D1896" s="145">
        <v>961939</v>
      </c>
      <c r="E1896" s="145">
        <v>455427</v>
      </c>
      <c r="F1896" s="145">
        <v>21922</v>
      </c>
      <c r="G1896" s="194">
        <v>4.5999999999999996</v>
      </c>
      <c r="H1896" s="213">
        <v>19.322078704833984</v>
      </c>
      <c r="I1896" s="213">
        <v>12.310190200805664</v>
      </c>
      <c r="J1896" s="213">
        <v>4.056175708770752</v>
      </c>
      <c r="K1896" s="185">
        <v>74978</v>
      </c>
      <c r="L1896" s="8">
        <v>3</v>
      </c>
      <c r="M1896" s="197">
        <v>1.4</v>
      </c>
      <c r="N1896" s="185">
        <v>47782056</v>
      </c>
      <c r="O1896" s="185">
        <v>21022</v>
      </c>
      <c r="P1896" s="145">
        <v>11213</v>
      </c>
      <c r="Q1896" s="145">
        <v>4016.3333333333335</v>
      </c>
      <c r="R1896" s="145">
        <v>146805</v>
      </c>
      <c r="S1896" s="145">
        <v>71465</v>
      </c>
      <c r="W1896" s="145">
        <v>194</v>
      </c>
      <c r="X1896" s="145">
        <v>357</v>
      </c>
      <c r="Y1896" s="145">
        <v>511</v>
      </c>
      <c r="Z1896" s="145">
        <v>649</v>
      </c>
      <c r="AD1896" s="203">
        <v>2898</v>
      </c>
      <c r="AE1896" s="202">
        <v>735</v>
      </c>
      <c r="AI1896" s="202">
        <v>89</v>
      </c>
      <c r="AJ1896" s="207">
        <v>9.1999999999999993</v>
      </c>
      <c r="AK1896" s="141">
        <v>1</v>
      </c>
      <c r="AL1896" s="141">
        <v>25</v>
      </c>
      <c r="AM1896" s="141">
        <v>16</v>
      </c>
      <c r="AN1896" s="142">
        <v>0.6097560975609756</v>
      </c>
      <c r="AO1896" s="141">
        <v>10</v>
      </c>
      <c r="AP1896" s="141">
        <v>10</v>
      </c>
      <c r="AQ1896" s="142">
        <v>0.5</v>
      </c>
      <c r="AR1896" s="168">
        <v>7.6499999999999999E-2</v>
      </c>
      <c r="AS1896" s="168">
        <v>0.34</v>
      </c>
      <c r="AT1896" s="168">
        <v>0.4</v>
      </c>
      <c r="AU1896" s="149">
        <v>0.45</v>
      </c>
      <c r="AV1896" s="141">
        <v>510</v>
      </c>
      <c r="AW1896" s="141">
        <v>3400</v>
      </c>
      <c r="AX1896" s="141">
        <v>5616</v>
      </c>
      <c r="AY1896" s="141">
        <v>6318</v>
      </c>
      <c r="AZ1896" s="149">
        <v>7.6499999999999999E-2</v>
      </c>
      <c r="BA1896" s="149">
        <v>0.1598</v>
      </c>
      <c r="BB1896" s="149">
        <v>0.21060000000000001</v>
      </c>
      <c r="BC1896" s="149">
        <v>0.21060000000000001</v>
      </c>
      <c r="BD1896" s="143">
        <v>0.2</v>
      </c>
      <c r="BG1896" s="141">
        <v>0</v>
      </c>
      <c r="BH1896" s="142">
        <v>7.25</v>
      </c>
      <c r="BI1896" s="142">
        <v>8.25</v>
      </c>
      <c r="BJ1896" s="141">
        <v>16911</v>
      </c>
      <c r="BK1896" s="141">
        <v>1291</v>
      </c>
      <c r="BL1896" s="141">
        <v>91</v>
      </c>
      <c r="BM1896" s="141">
        <v>15529</v>
      </c>
      <c r="BO1896" s="141">
        <v>17161.5</v>
      </c>
      <c r="BP1896" s="141">
        <v>64831.370699999999</v>
      </c>
      <c r="BQ1896" s="141">
        <v>2814.1772999999998</v>
      </c>
      <c r="BR1896" s="141">
        <v>98976.866800000003</v>
      </c>
      <c r="BS1896" s="141">
        <v>41132.930999999997</v>
      </c>
      <c r="BT1896" s="141">
        <v>1169.8534</v>
      </c>
      <c r="BU1896" s="141">
        <v>52745.774899999997</v>
      </c>
    </row>
    <row r="1897" spans="1:73">
      <c r="A1897" s="214" t="s">
        <v>78</v>
      </c>
      <c r="B1897" s="141">
        <v>9</v>
      </c>
      <c r="C1897" s="141">
        <v>2017</v>
      </c>
      <c r="D1897" s="145">
        <v>693972</v>
      </c>
      <c r="E1897" s="145">
        <v>376633</v>
      </c>
      <c r="F1897" s="145">
        <v>24261</v>
      </c>
      <c r="G1897" s="194">
        <v>6.1</v>
      </c>
      <c r="H1897" s="213">
        <v>20.473094940185547</v>
      </c>
      <c r="I1897" s="213">
        <v>11.566485404968262</v>
      </c>
      <c r="J1897" s="213">
        <v>4.5605206489562988</v>
      </c>
      <c r="K1897" s="185">
        <v>134000</v>
      </c>
      <c r="L1897" s="8">
        <v>0</v>
      </c>
      <c r="M1897" s="197">
        <v>0.1</v>
      </c>
      <c r="N1897" s="185">
        <v>55510450</v>
      </c>
      <c r="O1897" s="185">
        <v>29050</v>
      </c>
      <c r="P1897" s="145">
        <v>10628</v>
      </c>
      <c r="Q1897" s="145">
        <v>4293.583333333333</v>
      </c>
      <c r="R1897" s="145">
        <v>123289</v>
      </c>
      <c r="S1897" s="145">
        <v>70900</v>
      </c>
      <c r="W1897" s="145">
        <v>194</v>
      </c>
      <c r="X1897" s="145">
        <v>357</v>
      </c>
      <c r="Y1897" s="145">
        <v>511</v>
      </c>
      <c r="Z1897" s="145">
        <v>649</v>
      </c>
      <c r="AD1897" s="203">
        <v>1715</v>
      </c>
      <c r="AE1897" s="202">
        <v>735</v>
      </c>
      <c r="AI1897" s="202">
        <v>94</v>
      </c>
      <c r="AJ1897" s="207">
        <v>13.6</v>
      </c>
      <c r="AO1897" s="141">
        <v>12</v>
      </c>
      <c r="AP1897" s="141">
        <v>0</v>
      </c>
      <c r="AQ1897" s="142">
        <v>1</v>
      </c>
      <c r="AR1897" s="168">
        <v>7.6499999999999999E-2</v>
      </c>
      <c r="AS1897" s="168">
        <v>0.34</v>
      </c>
      <c r="AT1897" s="168">
        <v>0.4</v>
      </c>
      <c r="AU1897" s="149">
        <v>0.45</v>
      </c>
      <c r="AV1897" s="141">
        <v>510</v>
      </c>
      <c r="AW1897" s="141">
        <v>3400</v>
      </c>
      <c r="AX1897" s="141">
        <v>5616</v>
      </c>
      <c r="AY1897" s="141">
        <v>6318</v>
      </c>
      <c r="AZ1897" s="149">
        <v>7.6499999999999999E-2</v>
      </c>
      <c r="BA1897" s="149">
        <v>0.1598</v>
      </c>
      <c r="BB1897" s="149">
        <v>0.21060000000000001</v>
      </c>
      <c r="BC1897" s="149">
        <v>0.21060000000000001</v>
      </c>
      <c r="BD1897" s="143">
        <v>0.4</v>
      </c>
      <c r="BG1897" s="141">
        <v>1</v>
      </c>
      <c r="BH1897" s="142">
        <v>7.25</v>
      </c>
      <c r="BI1897" s="142">
        <v>11.5</v>
      </c>
      <c r="BJ1897" s="141">
        <v>26617</v>
      </c>
      <c r="BK1897" s="141">
        <v>2156</v>
      </c>
      <c r="BL1897" s="141">
        <v>135</v>
      </c>
      <c r="BM1897" s="141">
        <v>24326</v>
      </c>
      <c r="BO1897" s="141">
        <v>13579.8333</v>
      </c>
      <c r="BP1897" s="141">
        <v>45000.997499999998</v>
      </c>
      <c r="BQ1897" s="141">
        <v>757.27549999999997</v>
      </c>
      <c r="BR1897" s="141">
        <v>52712.453600000001</v>
      </c>
      <c r="BS1897" s="141">
        <v>30615.332600000002</v>
      </c>
      <c r="BT1897" s="141">
        <v>341.39010000000002</v>
      </c>
      <c r="BU1897" s="141">
        <v>35030.564599999998</v>
      </c>
    </row>
    <row r="1898" spans="1:73">
      <c r="A1898" s="214" t="s">
        <v>80</v>
      </c>
      <c r="B1898" s="141">
        <v>10</v>
      </c>
      <c r="C1898" s="141">
        <v>2017</v>
      </c>
      <c r="D1898" s="145">
        <v>20984400</v>
      </c>
      <c r="E1898" s="145">
        <v>9680820</v>
      </c>
      <c r="F1898" s="145">
        <v>419446</v>
      </c>
      <c r="G1898" s="194">
        <v>4.2</v>
      </c>
      <c r="H1898" s="213">
        <v>23.601747512817383</v>
      </c>
      <c r="I1898" s="213">
        <v>14.879634857177734</v>
      </c>
      <c r="J1898" s="213">
        <v>3.5060524940490723</v>
      </c>
      <c r="K1898" s="185">
        <v>984138</v>
      </c>
      <c r="L1898" s="8">
        <v>179</v>
      </c>
      <c r="M1898" s="197">
        <v>4.0999999999999996</v>
      </c>
      <c r="N1898" s="185">
        <v>1000624065</v>
      </c>
      <c r="O1898" s="185">
        <v>351875</v>
      </c>
      <c r="P1898" s="145">
        <v>74440</v>
      </c>
      <c r="Q1898" s="145">
        <v>45734.5</v>
      </c>
      <c r="R1898" s="145">
        <v>3186537</v>
      </c>
      <c r="S1898" s="145">
        <v>1690926</v>
      </c>
      <c r="W1898" s="145">
        <v>194</v>
      </c>
      <c r="X1898" s="145">
        <v>357</v>
      </c>
      <c r="Y1898" s="145">
        <v>511</v>
      </c>
      <c r="Z1898" s="145">
        <v>649</v>
      </c>
      <c r="AD1898" s="203">
        <v>38135</v>
      </c>
      <c r="AE1898" s="202">
        <v>735</v>
      </c>
      <c r="AI1898" s="202">
        <v>2864</v>
      </c>
      <c r="AJ1898" s="207">
        <v>13.7</v>
      </c>
      <c r="AK1898" s="141">
        <v>0</v>
      </c>
      <c r="AL1898" s="141">
        <v>41</v>
      </c>
      <c r="AM1898" s="141">
        <v>79</v>
      </c>
      <c r="AN1898" s="142">
        <v>0.34166666666666667</v>
      </c>
      <c r="AO1898" s="141">
        <v>15</v>
      </c>
      <c r="AP1898" s="141">
        <v>25</v>
      </c>
      <c r="AQ1898" s="142">
        <v>0.375</v>
      </c>
      <c r="AR1898" s="168">
        <v>7.6499999999999999E-2</v>
      </c>
      <c r="AS1898" s="168">
        <v>0.34</v>
      </c>
      <c r="AT1898" s="168">
        <v>0.4</v>
      </c>
      <c r="AU1898" s="149">
        <v>0.45</v>
      </c>
      <c r="AV1898" s="141">
        <v>510</v>
      </c>
      <c r="AW1898" s="141">
        <v>3400</v>
      </c>
      <c r="AX1898" s="141">
        <v>5616</v>
      </c>
      <c r="AY1898" s="141">
        <v>6318</v>
      </c>
      <c r="AZ1898" s="149">
        <v>7.6499999999999999E-2</v>
      </c>
      <c r="BA1898" s="149">
        <v>0.1598</v>
      </c>
      <c r="BB1898" s="149">
        <v>0.21060000000000001</v>
      </c>
      <c r="BC1898" s="149">
        <v>0.21060000000000001</v>
      </c>
      <c r="BD1898" s="143">
        <v>0</v>
      </c>
      <c r="BG1898" s="141">
        <v>0</v>
      </c>
      <c r="BH1898" s="142">
        <v>7.25</v>
      </c>
      <c r="BI1898" s="142">
        <v>8.1</v>
      </c>
      <c r="BJ1898" s="141">
        <v>578733</v>
      </c>
      <c r="BK1898" s="141">
        <v>143369</v>
      </c>
      <c r="BL1898" s="141">
        <v>3477</v>
      </c>
      <c r="BM1898" s="141">
        <v>431887</v>
      </c>
      <c r="BO1898" s="141">
        <v>468866.5833</v>
      </c>
      <c r="BP1898" s="141">
        <v>1391819.4032000001</v>
      </c>
      <c r="BQ1898" s="141">
        <v>78550.577000000005</v>
      </c>
      <c r="BR1898" s="141">
        <v>1715901.4742999999</v>
      </c>
      <c r="BS1898" s="141">
        <v>723126.32259999996</v>
      </c>
      <c r="BT1898" s="141">
        <v>33544.052900000002</v>
      </c>
      <c r="BU1898" s="141">
        <v>855037.39659999998</v>
      </c>
    </row>
    <row r="1899" spans="1:73">
      <c r="A1899" s="214" t="s">
        <v>81</v>
      </c>
      <c r="B1899" s="141">
        <v>11</v>
      </c>
      <c r="C1899" s="141">
        <v>2017</v>
      </c>
      <c r="D1899" s="145">
        <v>10429379</v>
      </c>
      <c r="E1899" s="145">
        <v>4821622</v>
      </c>
      <c r="F1899" s="145">
        <v>239777</v>
      </c>
      <c r="G1899" s="194">
        <v>4.7</v>
      </c>
      <c r="H1899" s="213">
        <v>20.648212432861328</v>
      </c>
      <c r="I1899" s="213">
        <v>13.227632522583008</v>
      </c>
      <c r="J1899" s="213">
        <v>3.3022468090057373</v>
      </c>
      <c r="K1899" s="185">
        <v>563784</v>
      </c>
      <c r="L1899" s="8">
        <v>120</v>
      </c>
      <c r="M1899" s="197">
        <v>4.5999999999999996</v>
      </c>
      <c r="N1899" s="185">
        <v>460402913</v>
      </c>
      <c r="O1899" s="185">
        <v>175940</v>
      </c>
      <c r="P1899" s="145">
        <v>17133</v>
      </c>
      <c r="Q1899" s="145">
        <v>11538.5</v>
      </c>
      <c r="R1899" s="145">
        <v>1625415</v>
      </c>
      <c r="S1899" s="145">
        <v>756158</v>
      </c>
      <c r="W1899" s="145">
        <v>194</v>
      </c>
      <c r="X1899" s="145">
        <v>357</v>
      </c>
      <c r="Y1899" s="145">
        <v>511</v>
      </c>
      <c r="Z1899" s="145">
        <v>649</v>
      </c>
      <c r="AD1899" s="203">
        <v>9077</v>
      </c>
      <c r="AE1899" s="202">
        <v>735</v>
      </c>
      <c r="AI1899" s="202">
        <v>1356</v>
      </c>
      <c r="AJ1899" s="207">
        <v>13.3</v>
      </c>
      <c r="AK1899" s="141">
        <v>0</v>
      </c>
      <c r="AL1899" s="141">
        <v>62</v>
      </c>
      <c r="AM1899" s="141">
        <v>118</v>
      </c>
      <c r="AN1899" s="142">
        <v>0.34636871508379891</v>
      </c>
      <c r="AO1899" s="141">
        <v>18</v>
      </c>
      <c r="AP1899" s="141">
        <v>38</v>
      </c>
      <c r="AQ1899" s="142">
        <v>0.32142857142857145</v>
      </c>
      <c r="AR1899" s="168">
        <v>7.6499999999999999E-2</v>
      </c>
      <c r="AS1899" s="168">
        <v>0.34</v>
      </c>
      <c r="AT1899" s="168">
        <v>0.4</v>
      </c>
      <c r="AU1899" s="149">
        <v>0.45</v>
      </c>
      <c r="AV1899" s="141">
        <v>510</v>
      </c>
      <c r="AW1899" s="141">
        <v>3400</v>
      </c>
      <c r="AX1899" s="141">
        <v>5616</v>
      </c>
      <c r="AY1899" s="141">
        <v>6318</v>
      </c>
      <c r="AZ1899" s="149">
        <v>7.6499999999999999E-2</v>
      </c>
      <c r="BA1899" s="149">
        <v>0.1598</v>
      </c>
      <c r="BB1899" s="149">
        <v>0.21060000000000001</v>
      </c>
      <c r="BC1899" s="149">
        <v>0.21060000000000001</v>
      </c>
      <c r="BD1899" s="143">
        <v>0</v>
      </c>
      <c r="BG1899" s="141">
        <v>0</v>
      </c>
      <c r="BH1899" s="142">
        <v>7.25</v>
      </c>
      <c r="BI1899" s="142">
        <v>5.15</v>
      </c>
      <c r="BJ1899" s="141">
        <v>259666</v>
      </c>
      <c r="BK1899" s="141">
        <v>25341</v>
      </c>
      <c r="BL1899" s="141">
        <v>2121</v>
      </c>
      <c r="BM1899" s="141">
        <v>232204</v>
      </c>
      <c r="BO1899" s="141">
        <v>237224.4167</v>
      </c>
      <c r="BP1899" s="141">
        <v>870900.64489999996</v>
      </c>
      <c r="BQ1899" s="141">
        <v>68519.716400000005</v>
      </c>
      <c r="BR1899" s="141">
        <v>1211207.4793</v>
      </c>
      <c r="BS1899" s="141">
        <v>526925.69579999999</v>
      </c>
      <c r="BT1899" s="141">
        <v>33566.546499999997</v>
      </c>
      <c r="BU1899" s="141">
        <v>649923.88829999999</v>
      </c>
    </row>
    <row r="1900" spans="1:73">
      <c r="A1900" s="214" t="s">
        <v>82</v>
      </c>
      <c r="B1900" s="141">
        <v>12</v>
      </c>
      <c r="C1900" s="141">
        <v>2017</v>
      </c>
      <c r="D1900" s="145">
        <v>1427538</v>
      </c>
      <c r="E1900" s="145">
        <v>669241</v>
      </c>
      <c r="F1900" s="145">
        <v>16177</v>
      </c>
      <c r="G1900" s="194">
        <v>2.4</v>
      </c>
      <c r="H1900" s="213">
        <v>18.821317672729492</v>
      </c>
      <c r="I1900" s="213">
        <v>9.4933309555053711</v>
      </c>
      <c r="J1900" s="213">
        <v>3.0574796199798584</v>
      </c>
      <c r="K1900" s="185">
        <v>89302</v>
      </c>
      <c r="L1900" s="8">
        <v>2</v>
      </c>
      <c r="M1900" s="197">
        <v>0.7</v>
      </c>
      <c r="N1900" s="185">
        <v>75355132</v>
      </c>
      <c r="O1900" s="185">
        <v>32036</v>
      </c>
      <c r="P1900" s="145">
        <v>14640</v>
      </c>
      <c r="Q1900" s="145">
        <v>5325.166666666667</v>
      </c>
      <c r="R1900" s="145">
        <v>169045</v>
      </c>
      <c r="S1900" s="145">
        <v>85869</v>
      </c>
      <c r="W1900" s="145">
        <v>354</v>
      </c>
      <c r="X1900" s="145">
        <v>650</v>
      </c>
      <c r="Y1900" s="145">
        <v>931</v>
      </c>
      <c r="Z1900" s="145">
        <v>1182</v>
      </c>
      <c r="AD1900" s="203">
        <v>1256</v>
      </c>
      <c r="AE1900" s="202">
        <v>735</v>
      </c>
      <c r="AI1900" s="202">
        <v>144</v>
      </c>
      <c r="AJ1900" s="207">
        <v>10.3</v>
      </c>
      <c r="AK1900" s="141">
        <v>1</v>
      </c>
      <c r="AL1900" s="141">
        <v>45</v>
      </c>
      <c r="AM1900" s="141">
        <v>5</v>
      </c>
      <c r="AN1900" s="142">
        <v>0.9</v>
      </c>
      <c r="AO1900" s="141">
        <v>25</v>
      </c>
      <c r="AP1900" s="141">
        <v>0</v>
      </c>
      <c r="AQ1900" s="142">
        <v>1</v>
      </c>
      <c r="AR1900" s="168">
        <v>7.6499999999999999E-2</v>
      </c>
      <c r="AS1900" s="168">
        <v>0.34</v>
      </c>
      <c r="AT1900" s="168">
        <v>0.4</v>
      </c>
      <c r="AU1900" s="149">
        <v>0.45</v>
      </c>
      <c r="AV1900" s="141">
        <v>510</v>
      </c>
      <c r="AW1900" s="141">
        <v>3400</v>
      </c>
      <c r="AX1900" s="141">
        <v>5616</v>
      </c>
      <c r="AY1900" s="141">
        <v>6318</v>
      </c>
      <c r="AZ1900" s="149">
        <v>7.6499999999999999E-2</v>
      </c>
      <c r="BA1900" s="149">
        <v>0.1598</v>
      </c>
      <c r="BB1900" s="149">
        <v>0.21060000000000001</v>
      </c>
      <c r="BC1900" s="149">
        <v>0.21060000000000001</v>
      </c>
      <c r="BD1900" s="143">
        <v>0</v>
      </c>
      <c r="BG1900" s="141">
        <v>0</v>
      </c>
      <c r="BH1900" s="142">
        <v>7.25</v>
      </c>
      <c r="BI1900" s="142">
        <v>9.25</v>
      </c>
      <c r="BJ1900" s="141">
        <v>23922</v>
      </c>
      <c r="BK1900" s="141">
        <v>5653</v>
      </c>
      <c r="BL1900" s="141">
        <v>172</v>
      </c>
      <c r="BM1900" s="141">
        <v>18097</v>
      </c>
      <c r="BO1900" s="141">
        <v>26855.5</v>
      </c>
      <c r="BP1900" s="141">
        <v>56016.1198</v>
      </c>
      <c r="BQ1900" s="141">
        <v>9935.2541999999994</v>
      </c>
      <c r="BR1900" s="141">
        <v>104299.173</v>
      </c>
      <c r="BS1900" s="141">
        <v>24602.509900000001</v>
      </c>
      <c r="BT1900" s="141">
        <v>2904.6329999999998</v>
      </c>
      <c r="BU1900" s="141">
        <v>34759.678800000002</v>
      </c>
    </row>
    <row r="1901" spans="1:73">
      <c r="A1901" s="214" t="s">
        <v>83</v>
      </c>
      <c r="B1901" s="141">
        <v>13</v>
      </c>
      <c r="C1901" s="141">
        <v>2017</v>
      </c>
      <c r="D1901" s="145">
        <v>1716943</v>
      </c>
      <c r="E1901" s="145">
        <v>807163</v>
      </c>
      <c r="F1901" s="145">
        <v>26299</v>
      </c>
      <c r="G1901" s="194">
        <v>3.2</v>
      </c>
      <c r="H1901" s="213">
        <v>20.197914123535156</v>
      </c>
      <c r="I1901" s="213">
        <v>12.094601631164551</v>
      </c>
      <c r="J1901" s="213">
        <v>3.2469387054443359</v>
      </c>
      <c r="K1901" s="185">
        <v>73324</v>
      </c>
      <c r="L1901" s="8">
        <v>7</v>
      </c>
      <c r="M1901" s="197">
        <v>1.5</v>
      </c>
      <c r="N1901" s="185">
        <v>71812936</v>
      </c>
      <c r="O1901" s="185">
        <v>164283</v>
      </c>
      <c r="P1901" s="145">
        <v>2800</v>
      </c>
      <c r="Q1901" s="145">
        <v>1929.3333333333333</v>
      </c>
      <c r="R1901" s="145">
        <v>171251</v>
      </c>
      <c r="S1901" s="145">
        <v>74534</v>
      </c>
      <c r="W1901" s="145">
        <v>194</v>
      </c>
      <c r="X1901" s="145">
        <v>357</v>
      </c>
      <c r="Y1901" s="145">
        <v>511</v>
      </c>
      <c r="Z1901" s="145">
        <v>649</v>
      </c>
      <c r="AD1901" s="203">
        <v>1883</v>
      </c>
      <c r="AE1901" s="202">
        <v>735</v>
      </c>
      <c r="AI1901" s="202">
        <v>202</v>
      </c>
      <c r="AJ1901" s="207">
        <v>11.7</v>
      </c>
      <c r="AK1901" s="141">
        <v>0</v>
      </c>
      <c r="AL1901" s="141">
        <v>11</v>
      </c>
      <c r="AM1901" s="141">
        <v>59</v>
      </c>
      <c r="AN1901" s="142">
        <v>0.15714285714285714</v>
      </c>
      <c r="AO1901" s="141">
        <v>6</v>
      </c>
      <c r="AP1901" s="141">
        <v>29</v>
      </c>
      <c r="AQ1901" s="142">
        <v>0.17142857142857143</v>
      </c>
      <c r="AR1901" s="168">
        <v>7.6499999999999999E-2</v>
      </c>
      <c r="AS1901" s="168">
        <v>0.34</v>
      </c>
      <c r="AT1901" s="168">
        <v>0.4</v>
      </c>
      <c r="AU1901" s="149">
        <v>0.45</v>
      </c>
      <c r="AV1901" s="141">
        <v>510</v>
      </c>
      <c r="AW1901" s="141">
        <v>3400</v>
      </c>
      <c r="AX1901" s="141">
        <v>5616</v>
      </c>
      <c r="AY1901" s="141">
        <v>6318</v>
      </c>
      <c r="AZ1901" s="149">
        <v>7.6499999999999999E-2</v>
      </c>
      <c r="BA1901" s="149">
        <v>0.1598</v>
      </c>
      <c r="BB1901" s="149">
        <v>0.21060000000000001</v>
      </c>
      <c r="BC1901" s="149">
        <v>0.21060000000000001</v>
      </c>
      <c r="BD1901" s="143">
        <v>0</v>
      </c>
      <c r="BG1901" s="141">
        <v>0</v>
      </c>
      <c r="BH1901" s="142">
        <v>7.25</v>
      </c>
      <c r="BI1901" s="142">
        <v>7.25</v>
      </c>
      <c r="BJ1901" s="141">
        <v>30862</v>
      </c>
      <c r="BK1901" s="141">
        <v>1784</v>
      </c>
      <c r="BL1901" s="141">
        <v>249</v>
      </c>
      <c r="BM1901" s="141">
        <v>28829</v>
      </c>
      <c r="BO1901" s="141">
        <v>36526.083299999998</v>
      </c>
      <c r="BP1901" s="141">
        <v>84024.511400000003</v>
      </c>
      <c r="BQ1901" s="141">
        <v>15668.707</v>
      </c>
      <c r="BR1901" s="141">
        <v>155249.19099999999</v>
      </c>
      <c r="BS1901" s="141">
        <v>51453.2736</v>
      </c>
      <c r="BT1901" s="141">
        <v>6824.9089999999997</v>
      </c>
      <c r="BU1901" s="141">
        <v>78542.011299999998</v>
      </c>
    </row>
    <row r="1902" spans="1:73">
      <c r="A1902" s="214" t="s">
        <v>84</v>
      </c>
      <c r="B1902" s="141">
        <v>14</v>
      </c>
      <c r="C1902" s="141">
        <v>2017</v>
      </c>
      <c r="D1902" s="145">
        <v>12802023</v>
      </c>
      <c r="E1902" s="145">
        <v>6170676</v>
      </c>
      <c r="F1902" s="145">
        <v>321902</v>
      </c>
      <c r="G1902" s="194">
        <v>5</v>
      </c>
      <c r="H1902" s="213">
        <v>21.817707061767578</v>
      </c>
      <c r="I1902" s="213">
        <v>12.407369613647461</v>
      </c>
      <c r="J1902" s="213">
        <v>4.1460695266723633</v>
      </c>
      <c r="K1902" s="185">
        <v>835642</v>
      </c>
      <c r="L1902" s="8">
        <v>46</v>
      </c>
      <c r="M1902" s="197">
        <v>1.5</v>
      </c>
      <c r="N1902" s="185">
        <v>693913981</v>
      </c>
      <c r="O1902" s="185">
        <v>161248</v>
      </c>
      <c r="P1902" s="145">
        <v>29100</v>
      </c>
      <c r="Q1902" s="145">
        <v>13460.666666666666</v>
      </c>
      <c r="R1902" s="145">
        <v>1878519</v>
      </c>
      <c r="S1902" s="145">
        <v>976672</v>
      </c>
      <c r="W1902" s="145">
        <v>194</v>
      </c>
      <c r="X1902" s="145">
        <v>357</v>
      </c>
      <c r="Y1902" s="145">
        <v>511</v>
      </c>
      <c r="Z1902" s="145">
        <v>649</v>
      </c>
      <c r="AD1902" s="203">
        <v>10313</v>
      </c>
      <c r="AE1902" s="202">
        <v>735</v>
      </c>
      <c r="AI1902" s="202">
        <v>1379</v>
      </c>
      <c r="AJ1902" s="207">
        <v>10.9</v>
      </c>
      <c r="AK1902" s="141">
        <v>0</v>
      </c>
      <c r="AL1902" s="141">
        <v>71</v>
      </c>
      <c r="AM1902" s="141">
        <v>47</v>
      </c>
      <c r="AN1902" s="142">
        <v>0.60169491525423724</v>
      </c>
      <c r="AO1902" s="141">
        <v>39</v>
      </c>
      <c r="AP1902" s="141">
        <v>20</v>
      </c>
      <c r="AQ1902" s="142">
        <v>0.66101694915254239</v>
      </c>
      <c r="AR1902" s="168">
        <v>7.6499999999999999E-2</v>
      </c>
      <c r="AS1902" s="168">
        <v>0.34</v>
      </c>
      <c r="AT1902" s="168">
        <v>0.4</v>
      </c>
      <c r="AU1902" s="149">
        <v>0.45</v>
      </c>
      <c r="AV1902" s="141">
        <v>510</v>
      </c>
      <c r="AW1902" s="141">
        <v>3400</v>
      </c>
      <c r="AX1902" s="141">
        <v>5616</v>
      </c>
      <c r="AY1902" s="141">
        <v>6318</v>
      </c>
      <c r="AZ1902" s="149">
        <v>7.6499999999999999E-2</v>
      </c>
      <c r="BA1902" s="149">
        <v>0.1598</v>
      </c>
      <c r="BB1902" s="149">
        <v>0.21060000000000001</v>
      </c>
      <c r="BC1902" s="149">
        <v>0.21060000000000001</v>
      </c>
      <c r="BD1902" s="143">
        <v>0.1</v>
      </c>
      <c r="BG1902" s="141">
        <v>1</v>
      </c>
      <c r="BH1902" s="142">
        <v>7.25</v>
      </c>
      <c r="BI1902" s="142">
        <v>8.25</v>
      </c>
      <c r="BJ1902" s="141">
        <v>270954</v>
      </c>
      <c r="BK1902" s="141">
        <v>31198</v>
      </c>
      <c r="BL1902" s="141">
        <v>2486</v>
      </c>
      <c r="BM1902" s="141">
        <v>237270</v>
      </c>
      <c r="BO1902" s="141">
        <v>211367.0833</v>
      </c>
      <c r="BP1902" s="141">
        <v>795551.87600000005</v>
      </c>
      <c r="BQ1902" s="141">
        <v>33805.910199999998</v>
      </c>
      <c r="BR1902" s="141">
        <v>1059265.9715</v>
      </c>
      <c r="BS1902" s="141">
        <v>387944.91869999998</v>
      </c>
      <c r="BT1902" s="141">
        <v>8850.8335000000006</v>
      </c>
      <c r="BU1902" s="141">
        <v>424740.02159999998</v>
      </c>
    </row>
    <row r="1903" spans="1:73">
      <c r="A1903" s="214" t="s">
        <v>85</v>
      </c>
      <c r="B1903" s="141">
        <v>15</v>
      </c>
      <c r="C1903" s="141">
        <v>2017</v>
      </c>
      <c r="D1903" s="145">
        <v>6666818</v>
      </c>
      <c r="E1903" s="145">
        <v>3203351</v>
      </c>
      <c r="F1903" s="145">
        <v>117058</v>
      </c>
      <c r="G1903" s="194">
        <v>3.5</v>
      </c>
      <c r="H1903" s="213">
        <v>20.05534553527832</v>
      </c>
      <c r="I1903" s="213">
        <v>12.683759689331055</v>
      </c>
      <c r="J1903" s="213">
        <v>2.9892704486846924</v>
      </c>
      <c r="K1903" s="185">
        <v>364649</v>
      </c>
      <c r="L1903" s="8">
        <v>59</v>
      </c>
      <c r="M1903" s="197">
        <v>3.6</v>
      </c>
      <c r="N1903" s="185">
        <v>301008164</v>
      </c>
      <c r="O1903" s="185">
        <v>58961</v>
      </c>
      <c r="P1903" s="145">
        <v>14827</v>
      </c>
      <c r="Q1903" s="145">
        <v>7373.416666666667</v>
      </c>
      <c r="R1903" s="145">
        <v>671986</v>
      </c>
      <c r="S1903" s="145">
        <v>297486</v>
      </c>
      <c r="W1903" s="145">
        <v>194</v>
      </c>
      <c r="X1903" s="145">
        <v>357</v>
      </c>
      <c r="Y1903" s="145">
        <v>511</v>
      </c>
      <c r="Z1903" s="145">
        <v>649</v>
      </c>
      <c r="AD1903" s="203">
        <v>5598</v>
      </c>
      <c r="AE1903" s="202">
        <v>735</v>
      </c>
      <c r="AI1903" s="202">
        <v>748</v>
      </c>
      <c r="AJ1903" s="207">
        <v>11.4</v>
      </c>
      <c r="AK1903" s="141">
        <v>0</v>
      </c>
      <c r="AL1903" s="141">
        <v>30</v>
      </c>
      <c r="AM1903" s="141">
        <v>70</v>
      </c>
      <c r="AN1903" s="142">
        <v>0.3</v>
      </c>
      <c r="AO1903" s="141">
        <v>9</v>
      </c>
      <c r="AP1903" s="141">
        <v>41</v>
      </c>
      <c r="AQ1903" s="142">
        <v>0.18</v>
      </c>
      <c r="AR1903" s="168">
        <v>7.6499999999999999E-2</v>
      </c>
      <c r="AS1903" s="168">
        <v>0.34</v>
      </c>
      <c r="AT1903" s="168">
        <v>0.4</v>
      </c>
      <c r="AU1903" s="149">
        <v>0.45</v>
      </c>
      <c r="AV1903" s="141">
        <v>510</v>
      </c>
      <c r="AW1903" s="141">
        <v>3400</v>
      </c>
      <c r="AX1903" s="141">
        <v>5616</v>
      </c>
      <c r="AY1903" s="141">
        <v>6318</v>
      </c>
      <c r="AZ1903" s="149">
        <v>7.6499999999999999E-2</v>
      </c>
      <c r="BA1903" s="149">
        <v>0.1598</v>
      </c>
      <c r="BB1903" s="149">
        <v>0.21060000000000001</v>
      </c>
      <c r="BC1903" s="149">
        <v>0.21060000000000001</v>
      </c>
      <c r="BD1903" s="143">
        <v>0.09</v>
      </c>
      <c r="BG1903" s="141">
        <v>1</v>
      </c>
      <c r="BH1903" s="142">
        <v>7.25</v>
      </c>
      <c r="BI1903" s="142">
        <v>7.25</v>
      </c>
      <c r="BJ1903" s="141">
        <v>128475</v>
      </c>
      <c r="BK1903" s="141">
        <v>5762</v>
      </c>
      <c r="BL1903" s="141">
        <v>928</v>
      </c>
      <c r="BM1903" s="141">
        <v>121785</v>
      </c>
      <c r="BO1903" s="141">
        <v>143974.5</v>
      </c>
      <c r="BP1903" s="141">
        <v>390818.41</v>
      </c>
      <c r="BQ1903" s="141">
        <v>60072.921000000002</v>
      </c>
      <c r="BR1903" s="141">
        <v>743330.81629999995</v>
      </c>
      <c r="BS1903" s="141">
        <v>212528.00769999999</v>
      </c>
      <c r="BT1903" s="141">
        <v>20181.2762</v>
      </c>
      <c r="BU1903" s="141">
        <v>283075.15279999998</v>
      </c>
    </row>
    <row r="1904" spans="1:73">
      <c r="A1904" s="214" t="s">
        <v>86</v>
      </c>
      <c r="B1904" s="141">
        <v>16</v>
      </c>
      <c r="C1904" s="141">
        <v>2017</v>
      </c>
      <c r="D1904" s="145">
        <v>3145711</v>
      </c>
      <c r="E1904" s="145">
        <v>1626036</v>
      </c>
      <c r="F1904" s="145">
        <v>52513</v>
      </c>
      <c r="G1904" s="194">
        <v>3.1</v>
      </c>
      <c r="H1904" s="213">
        <v>17.766185760498047</v>
      </c>
      <c r="I1904" s="213">
        <v>9.2973356246948242</v>
      </c>
      <c r="J1904" s="213">
        <v>3.1338067054748535</v>
      </c>
      <c r="K1904" s="185">
        <v>191072</v>
      </c>
      <c r="L1904" s="8">
        <v>12</v>
      </c>
      <c r="M1904" s="197">
        <v>1.6</v>
      </c>
      <c r="N1904" s="185">
        <v>148042652</v>
      </c>
      <c r="O1904" s="185">
        <v>21380</v>
      </c>
      <c r="P1904" s="145">
        <v>27881</v>
      </c>
      <c r="Q1904" s="145">
        <v>11312.166666666666</v>
      </c>
      <c r="R1904" s="145">
        <v>365893</v>
      </c>
      <c r="S1904" s="145">
        <v>172869</v>
      </c>
      <c r="W1904" s="145">
        <v>194</v>
      </c>
      <c r="X1904" s="145">
        <v>357</v>
      </c>
      <c r="Y1904" s="145">
        <v>511</v>
      </c>
      <c r="Z1904" s="145">
        <v>649</v>
      </c>
      <c r="AD1904" s="203">
        <v>4858</v>
      </c>
      <c r="AE1904" s="202">
        <v>735</v>
      </c>
      <c r="AI1904" s="202">
        <v>278</v>
      </c>
      <c r="AJ1904" s="207">
        <v>9.1</v>
      </c>
      <c r="AK1904" s="141">
        <v>0</v>
      </c>
      <c r="AL1904" s="141">
        <v>41</v>
      </c>
      <c r="AM1904" s="141">
        <v>59</v>
      </c>
      <c r="AN1904" s="142">
        <v>0.41</v>
      </c>
      <c r="AO1904" s="141">
        <v>20</v>
      </c>
      <c r="AP1904" s="141">
        <v>29</v>
      </c>
      <c r="AQ1904" s="142">
        <v>0.40816326530612246</v>
      </c>
      <c r="AR1904" s="168">
        <v>7.6499999999999999E-2</v>
      </c>
      <c r="AS1904" s="168">
        <v>0.34</v>
      </c>
      <c r="AT1904" s="168">
        <v>0.4</v>
      </c>
      <c r="AU1904" s="149">
        <v>0.45</v>
      </c>
      <c r="AV1904" s="141">
        <v>510</v>
      </c>
      <c r="AW1904" s="141">
        <v>3400</v>
      </c>
      <c r="AX1904" s="141">
        <v>5616</v>
      </c>
      <c r="AY1904" s="141">
        <v>6318</v>
      </c>
      <c r="AZ1904" s="149">
        <v>7.6499999999999999E-2</v>
      </c>
      <c r="BA1904" s="149">
        <v>0.1598</v>
      </c>
      <c r="BB1904" s="149">
        <v>0.21060000000000001</v>
      </c>
      <c r="BC1904" s="149">
        <v>0.21060000000000001</v>
      </c>
      <c r="BD1904" s="143">
        <v>0.15</v>
      </c>
      <c r="BG1904" s="141">
        <v>1</v>
      </c>
      <c r="BH1904" s="142">
        <v>7.25</v>
      </c>
      <c r="BI1904" s="142">
        <v>7.25</v>
      </c>
      <c r="BJ1904" s="141">
        <v>51151</v>
      </c>
      <c r="BK1904" s="141">
        <v>3218</v>
      </c>
      <c r="BL1904" s="141">
        <v>677</v>
      </c>
      <c r="BM1904" s="141">
        <v>47256</v>
      </c>
      <c r="BO1904" s="141">
        <v>61995.916700000002</v>
      </c>
      <c r="BP1904" s="141">
        <v>160860.16130000001</v>
      </c>
      <c r="BQ1904" s="141">
        <v>24359.589599999999</v>
      </c>
      <c r="BR1904" s="141">
        <v>377927.36430000002</v>
      </c>
      <c r="BS1904" s="141">
        <v>74630.244699999996</v>
      </c>
      <c r="BT1904" s="141">
        <v>6655.9566999999997</v>
      </c>
      <c r="BU1904" s="141">
        <v>103257.9408</v>
      </c>
    </row>
    <row r="1905" spans="1:73">
      <c r="A1905" s="214" t="s">
        <v>87</v>
      </c>
      <c r="B1905" s="141">
        <v>17</v>
      </c>
      <c r="C1905" s="141">
        <v>2017</v>
      </c>
      <c r="D1905" s="145">
        <v>2913123</v>
      </c>
      <c r="E1905" s="145">
        <v>1425216</v>
      </c>
      <c r="F1905" s="145">
        <v>53567</v>
      </c>
      <c r="G1905" s="194">
        <v>3.6</v>
      </c>
      <c r="H1905" s="213">
        <v>21.002143859863281</v>
      </c>
      <c r="I1905" s="213">
        <v>11.952729225158691</v>
      </c>
      <c r="J1905" s="213">
        <v>4.9482831954956055</v>
      </c>
      <c r="K1905" s="185">
        <v>160390</v>
      </c>
      <c r="L1905" s="8">
        <v>23</v>
      </c>
      <c r="M1905" s="197">
        <v>3.1</v>
      </c>
      <c r="N1905" s="185">
        <v>141459351</v>
      </c>
      <c r="O1905" s="185">
        <v>24424</v>
      </c>
      <c r="P1905" s="145">
        <v>10520</v>
      </c>
      <c r="Q1905" s="145">
        <v>4623.25</v>
      </c>
      <c r="R1905" s="145">
        <v>233778</v>
      </c>
      <c r="S1905" s="145">
        <v>108119</v>
      </c>
      <c r="W1905" s="145">
        <v>194</v>
      </c>
      <c r="X1905" s="145">
        <v>357</v>
      </c>
      <c r="Y1905" s="145">
        <v>511</v>
      </c>
      <c r="Z1905" s="145">
        <v>649</v>
      </c>
      <c r="AD1905" s="203">
        <v>2459</v>
      </c>
      <c r="AE1905" s="202">
        <v>735</v>
      </c>
      <c r="AI1905" s="202">
        <v>421</v>
      </c>
      <c r="AJ1905" s="207">
        <v>14.7</v>
      </c>
      <c r="AK1905" s="141">
        <v>0</v>
      </c>
      <c r="AL1905" s="141">
        <v>40</v>
      </c>
      <c r="AM1905" s="141">
        <v>85</v>
      </c>
      <c r="AN1905" s="142">
        <v>0.32</v>
      </c>
      <c r="AO1905" s="141">
        <v>9</v>
      </c>
      <c r="AP1905" s="141">
        <v>31</v>
      </c>
      <c r="AQ1905" s="142">
        <v>0.22500000000000001</v>
      </c>
      <c r="AR1905" s="168">
        <v>7.6499999999999999E-2</v>
      </c>
      <c r="AS1905" s="168">
        <v>0.34</v>
      </c>
      <c r="AT1905" s="168">
        <v>0.4</v>
      </c>
      <c r="AU1905" s="149">
        <v>0.45</v>
      </c>
      <c r="AV1905" s="141">
        <v>510</v>
      </c>
      <c r="AW1905" s="141">
        <v>3400</v>
      </c>
      <c r="AX1905" s="141">
        <v>5616</v>
      </c>
      <c r="AY1905" s="141">
        <v>6318</v>
      </c>
      <c r="AZ1905" s="149">
        <v>7.6499999999999999E-2</v>
      </c>
      <c r="BA1905" s="149">
        <v>0.1598</v>
      </c>
      <c r="BB1905" s="149">
        <v>0.21060000000000001</v>
      </c>
      <c r="BC1905" s="149">
        <v>0.21060000000000001</v>
      </c>
      <c r="BD1905" s="143">
        <v>0.17</v>
      </c>
      <c r="BG1905" s="141">
        <v>1</v>
      </c>
      <c r="BH1905" s="142">
        <v>7.25</v>
      </c>
      <c r="BI1905" s="142">
        <v>7.25</v>
      </c>
      <c r="BJ1905" s="141">
        <v>48238</v>
      </c>
      <c r="BK1905" s="141">
        <v>2976</v>
      </c>
      <c r="BL1905" s="141">
        <v>379</v>
      </c>
      <c r="BM1905" s="141">
        <v>44883</v>
      </c>
      <c r="BO1905" s="141">
        <v>54135.333299999998</v>
      </c>
      <c r="BP1905" s="141">
        <v>164474.0252</v>
      </c>
      <c r="BQ1905" s="141">
        <v>33431.382400000002</v>
      </c>
      <c r="BR1905" s="141">
        <v>338077.31030000001</v>
      </c>
      <c r="BS1905" s="141">
        <v>87818.955300000001</v>
      </c>
      <c r="BT1905" s="141">
        <v>11624.3339</v>
      </c>
      <c r="BU1905" s="141">
        <v>120177.0346</v>
      </c>
    </row>
    <row r="1906" spans="1:73">
      <c r="A1906" s="214" t="s">
        <v>88</v>
      </c>
      <c r="B1906" s="141">
        <v>18</v>
      </c>
      <c r="C1906" s="141">
        <v>2017</v>
      </c>
      <c r="D1906" s="145">
        <v>4454189</v>
      </c>
      <c r="E1906" s="145">
        <v>1952066</v>
      </c>
      <c r="F1906" s="145">
        <v>100302</v>
      </c>
      <c r="G1906" s="194">
        <v>4.9000000000000004</v>
      </c>
      <c r="H1906" s="213">
        <v>23.012233734130859</v>
      </c>
      <c r="I1906" s="213">
        <v>13.273176193237305</v>
      </c>
      <c r="J1906" s="213">
        <v>5.3497533798217773</v>
      </c>
      <c r="K1906" s="185">
        <v>205935</v>
      </c>
      <c r="L1906" s="8">
        <v>22</v>
      </c>
      <c r="M1906" s="197">
        <v>2.1</v>
      </c>
      <c r="N1906" s="185">
        <v>180826521</v>
      </c>
      <c r="O1906" s="185">
        <v>256353</v>
      </c>
      <c r="P1906" s="145">
        <v>58549</v>
      </c>
      <c r="Q1906" s="145">
        <v>21827.833333333332</v>
      </c>
      <c r="R1906" s="145">
        <v>654873</v>
      </c>
      <c r="S1906" s="145">
        <v>308458</v>
      </c>
      <c r="W1906" s="145">
        <v>194</v>
      </c>
      <c r="X1906" s="145">
        <v>357</v>
      </c>
      <c r="Y1906" s="145">
        <v>511</v>
      </c>
      <c r="Z1906" s="145">
        <v>649</v>
      </c>
      <c r="AD1906" s="203">
        <v>15434</v>
      </c>
      <c r="AE1906" s="202">
        <v>735</v>
      </c>
      <c r="AI1906" s="202">
        <v>633</v>
      </c>
      <c r="AJ1906" s="207">
        <v>14.4</v>
      </c>
      <c r="AK1906" s="141">
        <v>0</v>
      </c>
      <c r="AL1906" s="141">
        <v>36</v>
      </c>
      <c r="AM1906" s="141">
        <v>64</v>
      </c>
      <c r="AN1906" s="142">
        <v>0.375</v>
      </c>
      <c r="AO1906" s="141">
        <v>11</v>
      </c>
      <c r="AP1906" s="141">
        <v>27</v>
      </c>
      <c r="AQ1906" s="142">
        <v>0.28947368421052633</v>
      </c>
      <c r="AR1906" s="168">
        <v>7.6499999999999999E-2</v>
      </c>
      <c r="AS1906" s="168">
        <v>0.34</v>
      </c>
      <c r="AT1906" s="168">
        <v>0.4</v>
      </c>
      <c r="AU1906" s="149">
        <v>0.45</v>
      </c>
      <c r="AV1906" s="141">
        <v>510</v>
      </c>
      <c r="AW1906" s="141">
        <v>3400</v>
      </c>
      <c r="AX1906" s="141">
        <v>5616</v>
      </c>
      <c r="AY1906" s="141">
        <v>6318</v>
      </c>
      <c r="AZ1906" s="149">
        <v>7.6499999999999999E-2</v>
      </c>
      <c r="BA1906" s="149">
        <v>0.1598</v>
      </c>
      <c r="BB1906" s="149">
        <v>0.21060000000000001</v>
      </c>
      <c r="BC1906" s="149">
        <v>0.21060000000000001</v>
      </c>
      <c r="BD1906" s="143">
        <v>0</v>
      </c>
      <c r="BG1906" s="141">
        <v>0</v>
      </c>
      <c r="BH1906" s="142">
        <v>7.25</v>
      </c>
      <c r="BI1906" s="142">
        <v>7.25</v>
      </c>
      <c r="BJ1906" s="141">
        <v>177903</v>
      </c>
      <c r="BK1906" s="141">
        <v>9360</v>
      </c>
      <c r="BL1906" s="141">
        <v>1092</v>
      </c>
      <c r="BM1906" s="141">
        <v>167451</v>
      </c>
      <c r="BO1906" s="141">
        <v>107884.6667</v>
      </c>
      <c r="BP1906" s="141">
        <v>419902.0062</v>
      </c>
      <c r="BQ1906" s="141">
        <v>9146.4375999999993</v>
      </c>
      <c r="BR1906" s="141">
        <v>525318.71030000004</v>
      </c>
      <c r="BS1906" s="141">
        <v>276117.76280000003</v>
      </c>
      <c r="BT1906" s="141">
        <v>3677.0264000000002</v>
      </c>
      <c r="BU1906" s="141">
        <v>311921.49109999998</v>
      </c>
    </row>
    <row r="1907" spans="1:73">
      <c r="A1907" s="214" t="s">
        <v>89</v>
      </c>
      <c r="B1907" s="141">
        <v>19</v>
      </c>
      <c r="C1907" s="141">
        <v>2017</v>
      </c>
      <c r="D1907" s="145">
        <v>4684333</v>
      </c>
      <c r="E1907" s="145">
        <v>2004003</v>
      </c>
      <c r="F1907" s="145">
        <v>108317</v>
      </c>
      <c r="G1907" s="194">
        <v>5.0999999999999996</v>
      </c>
      <c r="H1907" s="213">
        <v>28.440784454345703</v>
      </c>
      <c r="I1907" s="213">
        <v>18.019412994384766</v>
      </c>
      <c r="J1907" s="213">
        <v>6.5974721908569336</v>
      </c>
      <c r="K1907" s="185">
        <v>251058</v>
      </c>
      <c r="L1907" s="8">
        <v>21</v>
      </c>
      <c r="M1907" s="197">
        <v>1.8</v>
      </c>
      <c r="N1907" s="185">
        <v>204516783</v>
      </c>
      <c r="O1907" s="185">
        <v>167581</v>
      </c>
      <c r="P1907" s="145">
        <v>13452</v>
      </c>
      <c r="Q1907" s="145">
        <v>5550.25</v>
      </c>
      <c r="R1907" s="145">
        <v>928962</v>
      </c>
      <c r="S1907" s="145">
        <v>429811</v>
      </c>
      <c r="W1907" s="145">
        <v>194</v>
      </c>
      <c r="X1907" s="145">
        <v>357</v>
      </c>
      <c r="Y1907" s="145">
        <v>511</v>
      </c>
      <c r="Z1907" s="145">
        <v>649</v>
      </c>
      <c r="AD1907" s="203">
        <v>3376</v>
      </c>
      <c r="AE1907" s="202">
        <v>735</v>
      </c>
      <c r="AI1907" s="202">
        <v>970</v>
      </c>
      <c r="AJ1907" s="207">
        <v>21.4</v>
      </c>
      <c r="AK1907" s="141">
        <v>1</v>
      </c>
      <c r="AL1907" s="141">
        <v>41</v>
      </c>
      <c r="AM1907" s="141">
        <v>60</v>
      </c>
      <c r="AN1907" s="142">
        <v>0.40594059405940597</v>
      </c>
      <c r="AO1907" s="141">
        <v>13</v>
      </c>
      <c r="AP1907" s="141">
        <v>25</v>
      </c>
      <c r="AQ1907" s="142">
        <v>0.34210526315789475</v>
      </c>
      <c r="AR1907" s="168">
        <v>7.6499999999999999E-2</v>
      </c>
      <c r="AS1907" s="168">
        <v>0.34</v>
      </c>
      <c r="AT1907" s="168">
        <v>0.4</v>
      </c>
      <c r="AU1907" s="149">
        <v>0.45</v>
      </c>
      <c r="AV1907" s="141">
        <v>510</v>
      </c>
      <c r="AW1907" s="141">
        <v>3400</v>
      </c>
      <c r="AX1907" s="141">
        <v>5616</v>
      </c>
      <c r="AY1907" s="141">
        <v>6318</v>
      </c>
      <c r="AZ1907" s="149">
        <v>7.6499999999999999E-2</v>
      </c>
      <c r="BA1907" s="149">
        <v>0.1598</v>
      </c>
      <c r="BB1907" s="149">
        <v>0.21060000000000001</v>
      </c>
      <c r="BC1907" s="149">
        <v>0.21060000000000001</v>
      </c>
      <c r="BD1907" s="143">
        <v>0.04</v>
      </c>
      <c r="BG1907" s="141">
        <v>1</v>
      </c>
      <c r="BH1907" s="142">
        <v>7.25</v>
      </c>
      <c r="BI1907" s="142">
        <v>7.25</v>
      </c>
      <c r="BJ1907" s="141">
        <v>177306</v>
      </c>
      <c r="BK1907" s="141">
        <v>11493</v>
      </c>
      <c r="BL1907" s="141">
        <v>1394</v>
      </c>
      <c r="BM1907" s="141">
        <v>164419</v>
      </c>
      <c r="BO1907" s="141">
        <v>119746.5833</v>
      </c>
      <c r="BP1907" s="141">
        <v>442380.25760000001</v>
      </c>
      <c r="BQ1907" s="141">
        <v>14251.075500000001</v>
      </c>
      <c r="BR1907" s="141">
        <v>550544.04890000005</v>
      </c>
      <c r="BS1907" s="141">
        <v>256747.1287</v>
      </c>
      <c r="BT1907" s="141">
        <v>5377.6296000000002</v>
      </c>
      <c r="BU1907" s="141">
        <v>283968.59639999998</v>
      </c>
    </row>
    <row r="1908" spans="1:73">
      <c r="A1908" s="214" t="s">
        <v>90</v>
      </c>
      <c r="B1908" s="141">
        <v>20</v>
      </c>
      <c r="C1908" s="141">
        <v>2017</v>
      </c>
      <c r="D1908" s="145">
        <v>1335907</v>
      </c>
      <c r="E1908" s="145">
        <v>677141</v>
      </c>
      <c r="F1908" s="145">
        <v>22958</v>
      </c>
      <c r="G1908" s="194">
        <v>3.3</v>
      </c>
      <c r="H1908" s="213">
        <v>20.660812377929688</v>
      </c>
      <c r="I1908" s="213">
        <v>11.295548439025879</v>
      </c>
      <c r="J1908" s="213">
        <v>5.1685061454772949</v>
      </c>
      <c r="K1908" s="185">
        <v>62519</v>
      </c>
      <c r="L1908" s="8">
        <v>5</v>
      </c>
      <c r="M1908" s="197">
        <v>2</v>
      </c>
      <c r="N1908" s="185">
        <v>62059956</v>
      </c>
      <c r="O1908" s="185">
        <v>27583</v>
      </c>
      <c r="P1908" s="145">
        <v>62140</v>
      </c>
      <c r="Q1908" s="145">
        <v>19023.416666666668</v>
      </c>
      <c r="R1908" s="145">
        <v>179734</v>
      </c>
      <c r="S1908" s="145">
        <v>93391</v>
      </c>
      <c r="W1908" s="145">
        <v>194</v>
      </c>
      <c r="X1908" s="145">
        <v>357</v>
      </c>
      <c r="Y1908" s="145">
        <v>511</v>
      </c>
      <c r="Z1908" s="145">
        <v>649</v>
      </c>
      <c r="AD1908" s="203">
        <v>1717</v>
      </c>
      <c r="AE1908" s="202">
        <v>735</v>
      </c>
      <c r="AI1908" s="202">
        <v>158</v>
      </c>
      <c r="AJ1908" s="207">
        <v>12</v>
      </c>
      <c r="AK1908" s="141">
        <v>0</v>
      </c>
      <c r="AL1908" s="141">
        <v>77</v>
      </c>
      <c r="AM1908" s="141">
        <v>72</v>
      </c>
      <c r="AN1908" s="142">
        <v>0.51677852348993292</v>
      </c>
      <c r="AO1908" s="141">
        <v>17</v>
      </c>
      <c r="AP1908" s="141">
        <v>18</v>
      </c>
      <c r="AQ1908" s="142">
        <v>0.48571428571428571</v>
      </c>
      <c r="AR1908" s="168">
        <v>7.6499999999999999E-2</v>
      </c>
      <c r="AS1908" s="168">
        <v>0.34</v>
      </c>
      <c r="AT1908" s="168">
        <v>0.4</v>
      </c>
      <c r="AU1908" s="149">
        <v>0.45</v>
      </c>
      <c r="AV1908" s="141">
        <v>510</v>
      </c>
      <c r="AW1908" s="141">
        <v>3400</v>
      </c>
      <c r="AX1908" s="141">
        <v>5616</v>
      </c>
      <c r="AY1908" s="141">
        <v>6318</v>
      </c>
      <c r="AZ1908" s="149">
        <v>7.6499999999999999E-2</v>
      </c>
      <c r="BA1908" s="149">
        <v>0.1598</v>
      </c>
      <c r="BB1908" s="149">
        <v>0.21060000000000001</v>
      </c>
      <c r="BC1908" s="149">
        <v>0.21060000000000001</v>
      </c>
      <c r="BD1908" s="143">
        <v>0.05</v>
      </c>
      <c r="BG1908" s="141">
        <v>1</v>
      </c>
      <c r="BH1908" s="142">
        <v>7.25</v>
      </c>
      <c r="BI1908" s="142">
        <v>9</v>
      </c>
      <c r="BJ1908" s="141">
        <v>37303</v>
      </c>
      <c r="BK1908" s="141">
        <v>1747</v>
      </c>
      <c r="BL1908" s="141">
        <v>220</v>
      </c>
      <c r="BM1908" s="141">
        <v>35336</v>
      </c>
      <c r="BO1908" s="141">
        <v>19363.833400000003</v>
      </c>
      <c r="BP1908" s="141">
        <v>54185.370199999998</v>
      </c>
      <c r="BQ1908" s="141">
        <v>7305.1228000000001</v>
      </c>
      <c r="BR1908" s="141">
        <v>97730.432700000005</v>
      </c>
      <c r="BS1908" s="141">
        <v>33507.606500000002</v>
      </c>
      <c r="BT1908" s="141">
        <v>3917.0918999999999</v>
      </c>
      <c r="BU1908" s="141">
        <v>50072.755599999997</v>
      </c>
    </row>
    <row r="1909" spans="1:73">
      <c r="A1909" s="214" t="s">
        <v>91</v>
      </c>
      <c r="B1909" s="141">
        <v>21</v>
      </c>
      <c r="C1909" s="141">
        <v>2017</v>
      </c>
      <c r="D1909" s="145">
        <v>6052177</v>
      </c>
      <c r="E1909" s="145">
        <v>3086246</v>
      </c>
      <c r="F1909" s="145">
        <v>133209</v>
      </c>
      <c r="G1909" s="194">
        <v>4.0999999999999996</v>
      </c>
      <c r="H1909" s="213">
        <v>17.647409439086914</v>
      </c>
      <c r="I1909" s="213">
        <v>11.527285575866699</v>
      </c>
      <c r="J1909" s="213">
        <v>5.6106085777282715</v>
      </c>
      <c r="K1909" s="185">
        <v>400630</v>
      </c>
      <c r="L1909" s="8">
        <v>23</v>
      </c>
      <c r="M1909" s="197">
        <v>1.7</v>
      </c>
      <c r="N1909" s="185">
        <v>368258212</v>
      </c>
      <c r="O1909" s="185">
        <v>356582</v>
      </c>
      <c r="P1909" s="145">
        <v>47711</v>
      </c>
      <c r="Q1909" s="145">
        <v>19255.25</v>
      </c>
      <c r="R1909" s="145">
        <v>684282</v>
      </c>
      <c r="S1909" s="145">
        <v>359112</v>
      </c>
      <c r="W1909" s="145">
        <v>194</v>
      </c>
      <c r="X1909" s="145">
        <v>357</v>
      </c>
      <c r="Y1909" s="145">
        <v>511</v>
      </c>
      <c r="Z1909" s="145">
        <v>649</v>
      </c>
      <c r="AD1909" s="203">
        <v>6937</v>
      </c>
      <c r="AE1909" s="202">
        <v>735</v>
      </c>
      <c r="AI1909" s="202">
        <v>467</v>
      </c>
      <c r="AJ1909" s="207">
        <v>7.8</v>
      </c>
      <c r="AK1909" s="141">
        <v>0</v>
      </c>
      <c r="AL1909" s="141">
        <v>91</v>
      </c>
      <c r="AM1909" s="141">
        <v>50</v>
      </c>
      <c r="AN1909" s="142">
        <v>0.64539007092198586</v>
      </c>
      <c r="AO1909" s="141">
        <v>33</v>
      </c>
      <c r="AP1909" s="141">
        <v>14</v>
      </c>
      <c r="AQ1909" s="142">
        <v>0.7021276595744681</v>
      </c>
      <c r="AR1909" s="168">
        <v>7.6499999999999999E-2</v>
      </c>
      <c r="AS1909" s="168">
        <v>0.34</v>
      </c>
      <c r="AT1909" s="168">
        <v>0.4</v>
      </c>
      <c r="AU1909" s="149">
        <v>0.45</v>
      </c>
      <c r="AV1909" s="141">
        <v>510</v>
      </c>
      <c r="AW1909" s="141">
        <v>3400</v>
      </c>
      <c r="AX1909" s="141">
        <v>5616</v>
      </c>
      <c r="AY1909" s="141">
        <v>6318</v>
      </c>
      <c r="AZ1909" s="149">
        <v>7.6499999999999999E-2</v>
      </c>
      <c r="BA1909" s="149">
        <v>0.1598</v>
      </c>
      <c r="BB1909" s="149">
        <v>0.21060000000000001</v>
      </c>
      <c r="BC1909" s="149">
        <v>0.21060000000000001</v>
      </c>
      <c r="BD1909" s="143">
        <v>0.27</v>
      </c>
      <c r="BG1909" s="141">
        <v>1</v>
      </c>
      <c r="BH1909" s="142">
        <v>7.25</v>
      </c>
      <c r="BI1909" s="142">
        <v>8.75</v>
      </c>
      <c r="BJ1909" s="141">
        <v>122271</v>
      </c>
      <c r="BK1909" s="141">
        <v>15523</v>
      </c>
      <c r="BL1909" s="141">
        <v>755</v>
      </c>
      <c r="BM1909" s="141">
        <v>105993</v>
      </c>
      <c r="BO1909" s="141">
        <v>132842.5</v>
      </c>
      <c r="BP1909" s="141">
        <v>286441.70860000001</v>
      </c>
      <c r="BQ1909" s="141">
        <v>31179.8007</v>
      </c>
      <c r="BR1909" s="141">
        <v>445432.93780000001</v>
      </c>
      <c r="BS1909" s="141">
        <v>181110.38690000001</v>
      </c>
      <c r="BT1909" s="141">
        <v>18940.516199999998</v>
      </c>
      <c r="BU1909" s="141">
        <v>271783.05170000001</v>
      </c>
    </row>
    <row r="1910" spans="1:73">
      <c r="A1910" s="214" t="s">
        <v>92</v>
      </c>
      <c r="B1910" s="141">
        <v>22</v>
      </c>
      <c r="C1910" s="141">
        <v>2017</v>
      </c>
      <c r="D1910" s="145">
        <v>6859819</v>
      </c>
      <c r="E1910" s="145">
        <v>3521482</v>
      </c>
      <c r="F1910" s="145">
        <v>135691</v>
      </c>
      <c r="G1910" s="194">
        <v>3.7</v>
      </c>
      <c r="H1910" s="213">
        <v>16.243654251098633</v>
      </c>
      <c r="I1910" s="213">
        <v>9.0042753219604492</v>
      </c>
      <c r="J1910" s="213">
        <v>2.5441839694976807</v>
      </c>
      <c r="K1910" s="185">
        <v>537127</v>
      </c>
      <c r="L1910" s="8">
        <v>7</v>
      </c>
      <c r="M1910" s="197">
        <v>0.5</v>
      </c>
      <c r="N1910" s="185">
        <v>463930693</v>
      </c>
      <c r="O1910" s="185">
        <v>133295</v>
      </c>
      <c r="P1910" s="145">
        <v>127416</v>
      </c>
      <c r="Q1910" s="145">
        <v>52189.25</v>
      </c>
      <c r="R1910" s="145">
        <v>765714</v>
      </c>
      <c r="S1910" s="145">
        <v>445591</v>
      </c>
      <c r="W1910" s="145">
        <v>194</v>
      </c>
      <c r="X1910" s="145">
        <v>357</v>
      </c>
      <c r="Y1910" s="145">
        <v>511</v>
      </c>
      <c r="Z1910" s="145">
        <v>649</v>
      </c>
      <c r="AD1910" s="203">
        <v>13955</v>
      </c>
      <c r="AE1910" s="202">
        <v>735</v>
      </c>
      <c r="AI1910" s="202">
        <v>724</v>
      </c>
      <c r="AJ1910" s="207">
        <v>10.6</v>
      </c>
      <c r="AK1910" s="141">
        <v>0</v>
      </c>
      <c r="AL1910" s="141">
        <v>125</v>
      </c>
      <c r="AM1910" s="141">
        <v>35</v>
      </c>
      <c r="AN1910" s="142">
        <v>0.78125</v>
      </c>
      <c r="AO1910" s="141">
        <v>34</v>
      </c>
      <c r="AP1910" s="141">
        <v>6</v>
      </c>
      <c r="AQ1910" s="142">
        <v>0.85</v>
      </c>
      <c r="AR1910" s="168">
        <v>7.6499999999999999E-2</v>
      </c>
      <c r="AS1910" s="168">
        <v>0.34</v>
      </c>
      <c r="AT1910" s="168">
        <v>0.4</v>
      </c>
      <c r="AU1910" s="149">
        <v>0.45</v>
      </c>
      <c r="AV1910" s="141">
        <v>510</v>
      </c>
      <c r="AW1910" s="141">
        <v>3400</v>
      </c>
      <c r="AX1910" s="141">
        <v>5616</v>
      </c>
      <c r="AY1910" s="141">
        <v>6318</v>
      </c>
      <c r="AZ1910" s="149">
        <v>7.6499999999999999E-2</v>
      </c>
      <c r="BA1910" s="149">
        <v>0.1598</v>
      </c>
      <c r="BB1910" s="149">
        <v>0.21060000000000001</v>
      </c>
      <c r="BC1910" s="149">
        <v>0.21060000000000001</v>
      </c>
      <c r="BD1910" s="143">
        <v>0.23</v>
      </c>
      <c r="BG1910" s="141">
        <v>1</v>
      </c>
      <c r="BH1910" s="142">
        <v>7.25</v>
      </c>
      <c r="BI1910" s="142">
        <v>11</v>
      </c>
      <c r="BJ1910" s="141">
        <v>186306</v>
      </c>
      <c r="BK1910" s="141">
        <v>23926</v>
      </c>
      <c r="BL1910" s="141">
        <v>2242</v>
      </c>
      <c r="BM1910" s="141">
        <v>160138</v>
      </c>
      <c r="BO1910" s="141">
        <v>112763.4167</v>
      </c>
      <c r="BP1910" s="141">
        <v>330539.16769999999</v>
      </c>
      <c r="BQ1910" s="141">
        <v>16857.720700000002</v>
      </c>
      <c r="BR1910" s="141">
        <v>529821.88659999997</v>
      </c>
      <c r="BS1910" s="141">
        <v>178234.8688</v>
      </c>
      <c r="BT1910" s="141">
        <v>4937.7275</v>
      </c>
      <c r="BU1910" s="141">
        <v>204474.64939999999</v>
      </c>
    </row>
    <row r="1911" spans="1:73">
      <c r="A1911" s="214" t="s">
        <v>93</v>
      </c>
      <c r="B1911" s="141">
        <v>23</v>
      </c>
      <c r="C1911" s="141">
        <v>2017</v>
      </c>
      <c r="D1911" s="145">
        <v>9962311</v>
      </c>
      <c r="E1911" s="145">
        <v>4657272</v>
      </c>
      <c r="F1911" s="145">
        <v>226543</v>
      </c>
      <c r="G1911" s="194">
        <v>4.5999999999999996</v>
      </c>
      <c r="H1911" s="213">
        <v>20.177955627441406</v>
      </c>
      <c r="I1911" s="213">
        <v>11.955591201782227</v>
      </c>
      <c r="J1911" s="213">
        <v>4.18768310546875</v>
      </c>
      <c r="K1911" s="185">
        <v>512762</v>
      </c>
      <c r="L1911" s="8">
        <v>34</v>
      </c>
      <c r="M1911" s="197">
        <v>1.5</v>
      </c>
      <c r="N1911" s="185">
        <v>460269972</v>
      </c>
      <c r="O1911" s="185">
        <v>80658</v>
      </c>
      <c r="P1911" s="145">
        <v>34944</v>
      </c>
      <c r="Q1911" s="145">
        <v>14454.416666666666</v>
      </c>
      <c r="R1911" s="145">
        <v>1375434</v>
      </c>
      <c r="S1911" s="145">
        <v>728586</v>
      </c>
      <c r="W1911" s="145">
        <v>194</v>
      </c>
      <c r="X1911" s="145">
        <v>357</v>
      </c>
      <c r="Y1911" s="145">
        <v>511</v>
      </c>
      <c r="Z1911" s="145">
        <v>649</v>
      </c>
      <c r="AD1911" s="203">
        <v>8722</v>
      </c>
      <c r="AE1911" s="202">
        <v>735</v>
      </c>
      <c r="AI1911" s="202">
        <v>1259</v>
      </c>
      <c r="AJ1911" s="207">
        <v>12.7</v>
      </c>
      <c r="AK1911" s="141">
        <v>0</v>
      </c>
      <c r="AL1911" s="141">
        <v>47</v>
      </c>
      <c r="AM1911" s="141">
        <v>63</v>
      </c>
      <c r="AN1911" s="142">
        <v>0.42727272727272725</v>
      </c>
      <c r="AO1911" s="141">
        <v>11</v>
      </c>
      <c r="AP1911" s="141">
        <v>27</v>
      </c>
      <c r="AQ1911" s="142">
        <v>0.28947368421052633</v>
      </c>
      <c r="AR1911" s="168">
        <v>7.6499999999999999E-2</v>
      </c>
      <c r="AS1911" s="168">
        <v>0.34</v>
      </c>
      <c r="AT1911" s="168">
        <v>0.4</v>
      </c>
      <c r="AU1911" s="149">
        <v>0.45</v>
      </c>
      <c r="AV1911" s="141">
        <v>510</v>
      </c>
      <c r="AW1911" s="141">
        <v>3400</v>
      </c>
      <c r="AX1911" s="141">
        <v>5616</v>
      </c>
      <c r="AY1911" s="141">
        <v>6318</v>
      </c>
      <c r="AZ1911" s="149">
        <v>7.6499999999999999E-2</v>
      </c>
      <c r="BA1911" s="149">
        <v>0.1598</v>
      </c>
      <c r="BB1911" s="149">
        <v>0.21060000000000001</v>
      </c>
      <c r="BC1911" s="149">
        <v>0.21060000000000001</v>
      </c>
      <c r="BD1911" s="143">
        <v>0.06</v>
      </c>
      <c r="BG1911" s="141">
        <v>1</v>
      </c>
      <c r="BH1911" s="142">
        <v>7.25</v>
      </c>
      <c r="BI1911" s="142">
        <v>8.9</v>
      </c>
      <c r="BJ1911" s="141">
        <v>274896</v>
      </c>
      <c r="BK1911" s="141">
        <v>19434</v>
      </c>
      <c r="BL1911" s="141">
        <v>1687</v>
      </c>
      <c r="BM1911" s="141">
        <v>253775</v>
      </c>
      <c r="BO1911" s="141">
        <v>224105.5833</v>
      </c>
      <c r="BP1911" s="141">
        <v>505485.58880000003</v>
      </c>
      <c r="BQ1911" s="141">
        <v>56400.816599999998</v>
      </c>
      <c r="BR1911" s="141">
        <v>801891.04639999999</v>
      </c>
      <c r="BS1911" s="141">
        <v>311043.40879999998</v>
      </c>
      <c r="BT1911" s="141">
        <v>23060.995200000001</v>
      </c>
      <c r="BU1911" s="141">
        <v>402252.06760000001</v>
      </c>
    </row>
    <row r="1912" spans="1:73">
      <c r="A1912" s="214" t="s">
        <v>94</v>
      </c>
      <c r="B1912" s="141">
        <v>24</v>
      </c>
      <c r="C1912" s="141">
        <v>2017</v>
      </c>
      <c r="D1912" s="145">
        <v>5576606</v>
      </c>
      <c r="E1912" s="145">
        <v>2957838</v>
      </c>
      <c r="F1912" s="145">
        <v>105766</v>
      </c>
      <c r="G1912" s="194">
        <v>3.5</v>
      </c>
      <c r="H1912" s="213">
        <v>16.888839721679688</v>
      </c>
      <c r="I1912" s="213">
        <v>9.3222284317016602</v>
      </c>
      <c r="J1912" s="213">
        <v>3.358985424041748</v>
      </c>
      <c r="K1912" s="185">
        <v>353283</v>
      </c>
      <c r="L1912" s="8">
        <v>22</v>
      </c>
      <c r="M1912" s="197">
        <v>1.6</v>
      </c>
      <c r="N1912" s="185">
        <v>303141271</v>
      </c>
      <c r="O1912" s="185">
        <v>98994</v>
      </c>
      <c r="P1912" s="145">
        <v>44821</v>
      </c>
      <c r="Q1912" s="145">
        <v>18886.833333333332</v>
      </c>
      <c r="R1912" s="145">
        <v>453564</v>
      </c>
      <c r="S1912" s="145">
        <v>222674</v>
      </c>
      <c r="W1912" s="145">
        <v>194</v>
      </c>
      <c r="X1912" s="145">
        <v>357</v>
      </c>
      <c r="Y1912" s="145">
        <v>511</v>
      </c>
      <c r="Z1912" s="145">
        <v>649</v>
      </c>
      <c r="AD1912" s="203">
        <v>8920</v>
      </c>
      <c r="AE1912" s="202">
        <v>735</v>
      </c>
      <c r="AI1912" s="202">
        <v>519</v>
      </c>
      <c r="AJ1912" s="207">
        <v>9.1999999999999993</v>
      </c>
      <c r="AK1912" s="141">
        <v>1</v>
      </c>
      <c r="AL1912" s="141">
        <v>57</v>
      </c>
      <c r="AM1912" s="141">
        <v>77</v>
      </c>
      <c r="AN1912" s="142">
        <v>0.42537313432835822</v>
      </c>
      <c r="AO1912" s="141">
        <v>33</v>
      </c>
      <c r="AP1912" s="141">
        <v>34</v>
      </c>
      <c r="AQ1912" s="142">
        <v>0.4925373134328358</v>
      </c>
      <c r="AR1912" s="168">
        <v>7.6499999999999999E-2</v>
      </c>
      <c r="AS1912" s="168">
        <v>0.34</v>
      </c>
      <c r="AT1912" s="168">
        <v>0.4</v>
      </c>
      <c r="AU1912" s="149">
        <v>0.45</v>
      </c>
      <c r="AV1912" s="141">
        <v>510</v>
      </c>
      <c r="AW1912" s="141">
        <v>3400</v>
      </c>
      <c r="AX1912" s="141">
        <v>5616</v>
      </c>
      <c r="AY1912" s="141">
        <v>6318</v>
      </c>
      <c r="AZ1912" s="149">
        <v>7.6499999999999999E-2</v>
      </c>
      <c r="BA1912" s="149">
        <v>0.1598</v>
      </c>
      <c r="BB1912" s="149">
        <v>0.21060000000000001</v>
      </c>
      <c r="BC1912" s="149">
        <v>0.21060000000000001</v>
      </c>
      <c r="BD1912" s="143">
        <v>0.35</v>
      </c>
      <c r="BG1912" s="141">
        <v>1</v>
      </c>
      <c r="BH1912" s="142">
        <v>7.25</v>
      </c>
      <c r="BI1912" s="142">
        <v>9.5</v>
      </c>
      <c r="BJ1912" s="141">
        <v>93851</v>
      </c>
      <c r="BK1912" s="141">
        <v>11097</v>
      </c>
      <c r="BL1912" s="141">
        <v>743</v>
      </c>
      <c r="BM1912" s="141">
        <v>82011</v>
      </c>
      <c r="BO1912" s="141">
        <v>111121.1667</v>
      </c>
      <c r="BP1912" s="141">
        <v>236004.0717</v>
      </c>
      <c r="BQ1912" s="141">
        <v>56662.451800000003</v>
      </c>
      <c r="BR1912" s="141">
        <v>613845.85880000005</v>
      </c>
      <c r="BS1912" s="141">
        <v>134520.97080000001</v>
      </c>
      <c r="BT1912" s="141">
        <v>24011.4313</v>
      </c>
      <c r="BU1912" s="141">
        <v>233297.85449999999</v>
      </c>
    </row>
    <row r="1913" spans="1:73">
      <c r="A1913" s="214" t="s">
        <v>95</v>
      </c>
      <c r="B1913" s="141">
        <v>25</v>
      </c>
      <c r="C1913" s="141">
        <v>2017</v>
      </c>
      <c r="D1913" s="145">
        <v>2984100</v>
      </c>
      <c r="E1913" s="145">
        <v>1215115</v>
      </c>
      <c r="F1913" s="145">
        <v>64956</v>
      </c>
      <c r="G1913" s="194">
        <v>5.0999999999999996</v>
      </c>
      <c r="H1913" s="213">
        <v>25.17732048034668</v>
      </c>
      <c r="I1913" s="213">
        <v>16.366897583007813</v>
      </c>
      <c r="J1913" s="213">
        <v>4.9616632461547852</v>
      </c>
      <c r="K1913" s="185">
        <v>113387</v>
      </c>
      <c r="L1913" s="8">
        <v>21</v>
      </c>
      <c r="M1913" s="197">
        <v>2.8</v>
      </c>
      <c r="N1913" s="185">
        <v>109324138</v>
      </c>
      <c r="O1913" s="185">
        <v>46492</v>
      </c>
      <c r="P1913" s="145">
        <v>10486</v>
      </c>
      <c r="Q1913" s="145">
        <v>5250</v>
      </c>
      <c r="R1913" s="145">
        <v>537370</v>
      </c>
      <c r="S1913" s="145">
        <v>244490</v>
      </c>
      <c r="W1913" s="145">
        <v>194</v>
      </c>
      <c r="X1913" s="145">
        <v>357</v>
      </c>
      <c r="Y1913" s="145">
        <v>511</v>
      </c>
      <c r="Z1913" s="145">
        <v>649</v>
      </c>
      <c r="AD1913" s="203">
        <v>3069</v>
      </c>
      <c r="AE1913" s="202">
        <v>735</v>
      </c>
      <c r="AI1913" s="202">
        <v>538</v>
      </c>
      <c r="AJ1913" s="207">
        <v>18.3</v>
      </c>
      <c r="AK1913" s="141">
        <v>0</v>
      </c>
      <c r="AL1913" s="141">
        <v>48</v>
      </c>
      <c r="AM1913" s="141">
        <v>74</v>
      </c>
      <c r="AN1913" s="142">
        <v>0.39344262295081966</v>
      </c>
      <c r="AO1913" s="141">
        <v>20</v>
      </c>
      <c r="AP1913" s="141">
        <v>32</v>
      </c>
      <c r="AQ1913" s="142">
        <v>0.38461538461538464</v>
      </c>
      <c r="AR1913" s="168">
        <v>7.6499999999999999E-2</v>
      </c>
      <c r="AS1913" s="168">
        <v>0.34</v>
      </c>
      <c r="AT1913" s="168">
        <v>0.4</v>
      </c>
      <c r="AU1913" s="149">
        <v>0.45</v>
      </c>
      <c r="AV1913" s="141">
        <v>510</v>
      </c>
      <c r="AW1913" s="141">
        <v>3400</v>
      </c>
      <c r="AX1913" s="141">
        <v>5616</v>
      </c>
      <c r="AY1913" s="141">
        <v>6318</v>
      </c>
      <c r="AZ1913" s="149">
        <v>7.6499999999999999E-2</v>
      </c>
      <c r="BA1913" s="149">
        <v>0.1598</v>
      </c>
      <c r="BB1913" s="149">
        <v>0.21060000000000001</v>
      </c>
      <c r="BC1913" s="149">
        <v>0.21060000000000001</v>
      </c>
      <c r="BD1913" s="143">
        <v>0</v>
      </c>
      <c r="BG1913" s="141">
        <v>0</v>
      </c>
      <c r="BH1913" s="142">
        <v>7.25</v>
      </c>
      <c r="BI1913" s="142">
        <v>7.25</v>
      </c>
      <c r="BJ1913" s="141">
        <v>119584</v>
      </c>
      <c r="BK1913" s="141">
        <v>8007</v>
      </c>
      <c r="BL1913" s="141">
        <v>982</v>
      </c>
      <c r="BM1913" s="141">
        <v>110595</v>
      </c>
      <c r="BO1913" s="141">
        <v>83857.25</v>
      </c>
      <c r="BP1913" s="141">
        <v>294149.92219999997</v>
      </c>
      <c r="BQ1913" s="141">
        <v>21560.9689</v>
      </c>
      <c r="BR1913" s="141">
        <v>371355.0282</v>
      </c>
      <c r="BS1913" s="141">
        <v>179667.71530000001</v>
      </c>
      <c r="BT1913" s="141">
        <v>8894.3276000000005</v>
      </c>
      <c r="BU1913" s="141">
        <v>203723.60060000001</v>
      </c>
    </row>
    <row r="1914" spans="1:73">
      <c r="A1914" s="214" t="s">
        <v>96</v>
      </c>
      <c r="B1914" s="141">
        <v>26</v>
      </c>
      <c r="C1914" s="141">
        <v>2017</v>
      </c>
      <c r="D1914" s="145">
        <v>6113532</v>
      </c>
      <c r="E1914" s="145">
        <v>2936126</v>
      </c>
      <c r="F1914" s="145">
        <v>114587</v>
      </c>
      <c r="G1914" s="194">
        <v>3.8</v>
      </c>
      <c r="H1914" s="213">
        <v>21.301017761230469</v>
      </c>
      <c r="I1914" s="213">
        <v>12.79277229309082</v>
      </c>
      <c r="J1914" s="213">
        <v>2.9895608425140381</v>
      </c>
      <c r="K1914" s="185">
        <v>309190</v>
      </c>
      <c r="L1914" s="8">
        <v>46</v>
      </c>
      <c r="M1914" s="197">
        <v>3.3</v>
      </c>
      <c r="N1914" s="185">
        <v>274975821</v>
      </c>
      <c r="O1914" s="185">
        <v>121533</v>
      </c>
      <c r="P1914" s="145">
        <v>30584</v>
      </c>
      <c r="Q1914" s="145">
        <v>13337.75</v>
      </c>
      <c r="R1914" s="145">
        <v>758918</v>
      </c>
      <c r="S1914" s="145">
        <v>351513</v>
      </c>
      <c r="W1914" s="145">
        <v>194</v>
      </c>
      <c r="X1914" s="145">
        <v>357</v>
      </c>
      <c r="Y1914" s="145">
        <v>511</v>
      </c>
      <c r="Z1914" s="145">
        <v>649</v>
      </c>
      <c r="AD1914" s="203">
        <v>5184</v>
      </c>
      <c r="AE1914" s="202">
        <v>735</v>
      </c>
      <c r="AI1914" s="202">
        <v>666</v>
      </c>
      <c r="AJ1914" s="207">
        <v>11.1</v>
      </c>
      <c r="AK1914" s="141">
        <v>0</v>
      </c>
      <c r="AL1914" s="141">
        <v>46</v>
      </c>
      <c r="AM1914" s="141">
        <v>117</v>
      </c>
      <c r="AN1914" s="142">
        <v>0.2822085889570552</v>
      </c>
      <c r="AO1914" s="141">
        <v>9</v>
      </c>
      <c r="AP1914" s="141">
        <v>25</v>
      </c>
      <c r="AQ1914" s="142">
        <v>0.26470588235294118</v>
      </c>
      <c r="AR1914" s="168">
        <v>7.6499999999999999E-2</v>
      </c>
      <c r="AS1914" s="168">
        <v>0.34</v>
      </c>
      <c r="AT1914" s="168">
        <v>0.4</v>
      </c>
      <c r="AU1914" s="149">
        <v>0.45</v>
      </c>
      <c r="AV1914" s="141">
        <v>510</v>
      </c>
      <c r="AW1914" s="141">
        <v>3400</v>
      </c>
      <c r="AX1914" s="141">
        <v>5616</v>
      </c>
      <c r="AY1914" s="141">
        <v>6318</v>
      </c>
      <c r="AZ1914" s="149">
        <v>7.6499999999999999E-2</v>
      </c>
      <c r="BA1914" s="149">
        <v>0.1598</v>
      </c>
      <c r="BB1914" s="149">
        <v>0.21060000000000001</v>
      </c>
      <c r="BC1914" s="149">
        <v>0.21060000000000001</v>
      </c>
      <c r="BD1914" s="143">
        <v>0</v>
      </c>
      <c r="BG1914" s="141">
        <v>0</v>
      </c>
      <c r="BH1914" s="142">
        <v>7.25</v>
      </c>
      <c r="BI1914" s="142">
        <v>7.7</v>
      </c>
      <c r="BJ1914" s="141">
        <v>137771</v>
      </c>
      <c r="BK1914" s="141">
        <v>7012</v>
      </c>
      <c r="BL1914" s="141">
        <v>930</v>
      </c>
      <c r="BM1914" s="141">
        <v>129829</v>
      </c>
      <c r="BO1914" s="141">
        <v>119620.0833</v>
      </c>
      <c r="BP1914" s="141">
        <v>335076.54399999999</v>
      </c>
      <c r="BQ1914" s="141">
        <v>43843.012000000002</v>
      </c>
      <c r="BR1914" s="141">
        <v>586909.38509999996</v>
      </c>
      <c r="BS1914" s="141">
        <v>206271.36900000001</v>
      </c>
      <c r="BT1914" s="141">
        <v>20077.2997</v>
      </c>
      <c r="BU1914" s="141">
        <v>283779.33600000001</v>
      </c>
    </row>
    <row r="1915" spans="1:73">
      <c r="A1915" s="214" t="s">
        <v>97</v>
      </c>
      <c r="B1915" s="141">
        <v>27</v>
      </c>
      <c r="C1915" s="141">
        <v>2017</v>
      </c>
      <c r="D1915" s="145">
        <v>1050493</v>
      </c>
      <c r="E1915" s="145">
        <v>504279</v>
      </c>
      <c r="F1915" s="145">
        <v>21174</v>
      </c>
      <c r="G1915" s="194">
        <v>4</v>
      </c>
      <c r="H1915" s="213">
        <v>18.745695114135742</v>
      </c>
      <c r="I1915" s="213">
        <v>10.857358932495117</v>
      </c>
      <c r="J1915" s="213">
        <v>3.1889979839324951</v>
      </c>
      <c r="K1915" s="185">
        <v>48604</v>
      </c>
      <c r="L1915" s="8">
        <v>7</v>
      </c>
      <c r="M1915" s="197">
        <v>3</v>
      </c>
      <c r="N1915" s="185">
        <v>47677145</v>
      </c>
      <c r="O1915" s="185">
        <v>140547</v>
      </c>
      <c r="P1915" s="145">
        <v>10138</v>
      </c>
      <c r="Q1915" s="145">
        <v>4055.8333333333335</v>
      </c>
      <c r="R1915" s="145">
        <v>120889</v>
      </c>
      <c r="S1915" s="145">
        <v>57589</v>
      </c>
      <c r="W1915" s="145">
        <v>194</v>
      </c>
      <c r="X1915" s="145">
        <v>357</v>
      </c>
      <c r="Y1915" s="145">
        <v>511</v>
      </c>
      <c r="Z1915" s="145">
        <v>649</v>
      </c>
      <c r="AD1915" s="203">
        <v>1541</v>
      </c>
      <c r="AE1915" s="202">
        <v>735</v>
      </c>
      <c r="AI1915" s="202">
        <v>101</v>
      </c>
      <c r="AJ1915" s="207">
        <v>9.6999999999999993</v>
      </c>
      <c r="AK1915" s="141">
        <v>1</v>
      </c>
      <c r="AL1915" s="141">
        <v>41</v>
      </c>
      <c r="AM1915" s="141">
        <v>59</v>
      </c>
      <c r="AN1915" s="142">
        <v>0.41</v>
      </c>
      <c r="AO1915" s="141">
        <v>18</v>
      </c>
      <c r="AP1915" s="141">
        <v>32</v>
      </c>
      <c r="AQ1915" s="142">
        <v>0.36</v>
      </c>
      <c r="AR1915" s="168">
        <v>7.6499999999999999E-2</v>
      </c>
      <c r="AS1915" s="168">
        <v>0.34</v>
      </c>
      <c r="AT1915" s="168">
        <v>0.4</v>
      </c>
      <c r="AU1915" s="149">
        <v>0.45</v>
      </c>
      <c r="AV1915" s="141">
        <v>510</v>
      </c>
      <c r="AW1915" s="141">
        <v>3400</v>
      </c>
      <c r="AX1915" s="141">
        <v>5616</v>
      </c>
      <c r="AY1915" s="141">
        <v>6318</v>
      </c>
      <c r="AZ1915" s="149">
        <v>7.6499999999999999E-2</v>
      </c>
      <c r="BA1915" s="149">
        <v>0.1598</v>
      </c>
      <c r="BB1915" s="149">
        <v>0.21060000000000001</v>
      </c>
      <c r="BC1915" s="149">
        <v>0.21060000000000001</v>
      </c>
      <c r="BD1915" s="143">
        <v>0</v>
      </c>
      <c r="BG1915" s="141">
        <v>0</v>
      </c>
      <c r="BH1915" s="142">
        <v>7.25</v>
      </c>
      <c r="BI1915" s="142">
        <v>8.15</v>
      </c>
      <c r="BJ1915" s="141">
        <v>18232</v>
      </c>
      <c r="BK1915" s="141">
        <v>1376</v>
      </c>
      <c r="BL1915" s="141">
        <v>130</v>
      </c>
      <c r="BM1915" s="141">
        <v>16726</v>
      </c>
      <c r="BO1915" s="141">
        <v>17444.583299999998</v>
      </c>
      <c r="BP1915" s="141">
        <v>44571.969799999999</v>
      </c>
      <c r="BQ1915" s="141">
        <v>5921.8171000000002</v>
      </c>
      <c r="BR1915" s="141">
        <v>82174.997000000003</v>
      </c>
      <c r="BS1915" s="141">
        <v>24550.603200000001</v>
      </c>
      <c r="BT1915" s="141">
        <v>2067.5003000000002</v>
      </c>
      <c r="BU1915" s="141">
        <v>34182.428399999997</v>
      </c>
    </row>
    <row r="1916" spans="1:73">
      <c r="A1916" s="214" t="s">
        <v>98</v>
      </c>
      <c r="B1916" s="141">
        <v>28</v>
      </c>
      <c r="C1916" s="141">
        <v>2017</v>
      </c>
      <c r="D1916" s="145">
        <v>1920076</v>
      </c>
      <c r="E1916" s="145">
        <v>977444</v>
      </c>
      <c r="F1916" s="145">
        <v>29567</v>
      </c>
      <c r="G1916" s="194">
        <v>2.9</v>
      </c>
      <c r="H1916" s="213">
        <v>22.537895202636719</v>
      </c>
      <c r="I1916" s="213">
        <v>13.207427978515625</v>
      </c>
      <c r="J1916" s="213">
        <v>5.7090744972229004</v>
      </c>
      <c r="K1916" s="185">
        <v>123120</v>
      </c>
      <c r="L1916" s="8">
        <v>15</v>
      </c>
      <c r="M1916" s="197">
        <v>3.1</v>
      </c>
      <c r="N1916" s="185">
        <v>97556547</v>
      </c>
      <c r="O1916" s="185">
        <v>12422</v>
      </c>
      <c r="P1916" s="145">
        <v>13002</v>
      </c>
      <c r="Q1916" s="145">
        <v>5294.416666666667</v>
      </c>
      <c r="R1916" s="145">
        <v>175849</v>
      </c>
      <c r="S1916" s="145">
        <v>78872</v>
      </c>
      <c r="W1916" s="145">
        <v>194</v>
      </c>
      <c r="X1916" s="145">
        <v>357</v>
      </c>
      <c r="Y1916" s="145">
        <v>511</v>
      </c>
      <c r="Z1916" s="145">
        <v>649</v>
      </c>
      <c r="AD1916" s="203">
        <v>2906</v>
      </c>
      <c r="AE1916" s="202">
        <v>735</v>
      </c>
      <c r="AI1916" s="202">
        <v>194</v>
      </c>
      <c r="AJ1916" s="207">
        <v>10.4</v>
      </c>
      <c r="AK1916" s="141">
        <v>0</v>
      </c>
      <c r="AR1916" s="168">
        <v>7.6499999999999999E-2</v>
      </c>
      <c r="AS1916" s="168">
        <v>0.34</v>
      </c>
      <c r="AT1916" s="168">
        <v>0.4</v>
      </c>
      <c r="AU1916" s="149">
        <v>0.45</v>
      </c>
      <c r="AV1916" s="141">
        <v>510</v>
      </c>
      <c r="AW1916" s="141">
        <v>3400</v>
      </c>
      <c r="AX1916" s="141">
        <v>5616</v>
      </c>
      <c r="AY1916" s="141">
        <v>6318</v>
      </c>
      <c r="AZ1916" s="149">
        <v>7.6499999999999999E-2</v>
      </c>
      <c r="BA1916" s="149">
        <v>0.1598</v>
      </c>
      <c r="BB1916" s="149">
        <v>0.21060000000000001</v>
      </c>
      <c r="BC1916" s="149">
        <v>0.21060000000000001</v>
      </c>
      <c r="BD1916" s="143">
        <v>0.1</v>
      </c>
      <c r="BG1916" s="141">
        <v>1</v>
      </c>
      <c r="BH1916" s="142">
        <v>7.25</v>
      </c>
      <c r="BI1916" s="142">
        <v>9</v>
      </c>
      <c r="BJ1916" s="141">
        <v>28249</v>
      </c>
      <c r="BK1916" s="141">
        <v>2346</v>
      </c>
      <c r="BL1916" s="141">
        <v>242</v>
      </c>
      <c r="BM1916" s="141">
        <v>25661</v>
      </c>
      <c r="BO1916" s="141">
        <v>37440.333299999998</v>
      </c>
      <c r="BP1916" s="141">
        <v>106247.757</v>
      </c>
      <c r="BQ1916" s="141">
        <v>22448.798599999998</v>
      </c>
      <c r="BR1916" s="141">
        <v>242851.73199999999</v>
      </c>
      <c r="BS1916" s="141">
        <v>47464.064100000003</v>
      </c>
      <c r="BT1916" s="141">
        <v>7771.6063999999997</v>
      </c>
      <c r="BU1916" s="141">
        <v>77355.747300000003</v>
      </c>
    </row>
    <row r="1917" spans="1:73">
      <c r="A1917" s="214" t="s">
        <v>99</v>
      </c>
      <c r="B1917" s="141">
        <v>29</v>
      </c>
      <c r="C1917" s="141">
        <v>2017</v>
      </c>
      <c r="D1917" s="145">
        <v>2998039</v>
      </c>
      <c r="E1917" s="145">
        <v>1389372</v>
      </c>
      <c r="F1917" s="145">
        <v>73583</v>
      </c>
      <c r="G1917" s="194">
        <v>5</v>
      </c>
      <c r="H1917" s="213">
        <v>24.377178192138672</v>
      </c>
      <c r="I1917" s="213">
        <v>14.855879783630371</v>
      </c>
      <c r="J1917" s="213">
        <v>6.0063591003417969</v>
      </c>
      <c r="K1917" s="185">
        <v>160140</v>
      </c>
      <c r="L1917" s="8">
        <v>31</v>
      </c>
      <c r="M1917" s="197">
        <v>4.4000000000000004</v>
      </c>
      <c r="N1917" s="185">
        <v>138386430</v>
      </c>
      <c r="O1917" s="185">
        <v>42356</v>
      </c>
      <c r="P1917" s="145">
        <v>23929</v>
      </c>
      <c r="Q1917" s="145">
        <v>9402.3333333333339</v>
      </c>
      <c r="R1917" s="145">
        <v>440614</v>
      </c>
      <c r="S1917" s="145">
        <v>225337</v>
      </c>
      <c r="W1917" s="145">
        <v>194</v>
      </c>
      <c r="X1917" s="145">
        <v>357</v>
      </c>
      <c r="Y1917" s="145">
        <v>511</v>
      </c>
      <c r="Z1917" s="145">
        <v>649</v>
      </c>
      <c r="AD1917" s="203">
        <v>4493</v>
      </c>
      <c r="AE1917" s="202">
        <v>735</v>
      </c>
      <c r="AI1917" s="202">
        <v>409</v>
      </c>
      <c r="AJ1917" s="207">
        <v>13.7</v>
      </c>
      <c r="AK1917" s="141">
        <v>0</v>
      </c>
      <c r="AL1917" s="141">
        <v>27</v>
      </c>
      <c r="AM1917" s="141">
        <v>15</v>
      </c>
      <c r="AN1917" s="142">
        <v>0.6428571428571429</v>
      </c>
      <c r="AO1917" s="141">
        <v>11</v>
      </c>
      <c r="AP1917" s="141">
        <v>9</v>
      </c>
      <c r="AQ1917" s="142">
        <v>0.55000000000000004</v>
      </c>
      <c r="AR1917" s="168">
        <v>7.6499999999999999E-2</v>
      </c>
      <c r="AS1917" s="168">
        <v>0.34</v>
      </c>
      <c r="AT1917" s="168">
        <v>0.4</v>
      </c>
      <c r="AU1917" s="149">
        <v>0.45</v>
      </c>
      <c r="AV1917" s="141">
        <v>510</v>
      </c>
      <c r="AW1917" s="141">
        <v>3400</v>
      </c>
      <c r="AX1917" s="141">
        <v>5616</v>
      </c>
      <c r="AY1917" s="141">
        <v>6318</v>
      </c>
      <c r="AZ1917" s="149">
        <v>7.6499999999999999E-2</v>
      </c>
      <c r="BA1917" s="149">
        <v>0.1598</v>
      </c>
      <c r="BB1917" s="149">
        <v>0.21060000000000001</v>
      </c>
      <c r="BC1917" s="149">
        <v>0.21060000000000001</v>
      </c>
      <c r="BD1917" s="143">
        <v>0</v>
      </c>
      <c r="BG1917" s="141">
        <v>0</v>
      </c>
      <c r="BH1917" s="142">
        <v>7.25</v>
      </c>
      <c r="BI1917" s="142">
        <v>8.25</v>
      </c>
      <c r="BJ1917" s="141">
        <v>55841</v>
      </c>
      <c r="BK1917" s="141">
        <v>14016</v>
      </c>
      <c r="BL1917" s="141">
        <v>742</v>
      </c>
      <c r="BM1917" s="141">
        <v>41083</v>
      </c>
      <c r="BO1917" s="141">
        <v>66624.833299999998</v>
      </c>
      <c r="BP1917" s="141">
        <v>163929.3149</v>
      </c>
      <c r="BQ1917" s="141">
        <v>20556.1086</v>
      </c>
      <c r="BR1917" s="141">
        <v>224528.34710000001</v>
      </c>
      <c r="BS1917" s="141">
        <v>107563.0024</v>
      </c>
      <c r="BT1917" s="141">
        <v>10253.0483</v>
      </c>
      <c r="BU1917" s="141">
        <v>139251.2286</v>
      </c>
    </row>
    <row r="1918" spans="1:73">
      <c r="A1918" s="214" t="s">
        <v>100</v>
      </c>
      <c r="B1918" s="141">
        <v>30</v>
      </c>
      <c r="C1918" s="141">
        <v>2017</v>
      </c>
      <c r="D1918" s="145">
        <v>1342795</v>
      </c>
      <c r="E1918" s="145">
        <v>726607</v>
      </c>
      <c r="F1918" s="145">
        <v>19942</v>
      </c>
      <c r="G1918" s="194">
        <v>2.7</v>
      </c>
      <c r="H1918" s="213">
        <v>12.464256286621094</v>
      </c>
      <c r="I1918" s="213">
        <v>6.3624649047851563</v>
      </c>
      <c r="J1918" s="213">
        <v>1.6306883096694946</v>
      </c>
      <c r="K1918" s="185">
        <v>82030</v>
      </c>
      <c r="L1918" s="8">
        <v>2</v>
      </c>
      <c r="M1918" s="197">
        <v>0.8</v>
      </c>
      <c r="N1918" s="185">
        <v>80122027</v>
      </c>
      <c r="O1918" s="185">
        <v>22498</v>
      </c>
      <c r="P1918" s="145">
        <v>11454</v>
      </c>
      <c r="Q1918" s="145">
        <v>4741.083333333333</v>
      </c>
      <c r="R1918" s="145">
        <v>92457</v>
      </c>
      <c r="S1918" s="145">
        <v>45859</v>
      </c>
      <c r="W1918" s="145">
        <v>194</v>
      </c>
      <c r="X1918" s="145">
        <v>357</v>
      </c>
      <c r="Y1918" s="145">
        <v>511</v>
      </c>
      <c r="Z1918" s="145">
        <v>649</v>
      </c>
      <c r="AD1918" s="203">
        <v>1486</v>
      </c>
      <c r="AE1918" s="202">
        <v>735</v>
      </c>
      <c r="AI1918" s="202">
        <v>88</v>
      </c>
      <c r="AJ1918" s="207">
        <v>6.6</v>
      </c>
      <c r="AK1918" s="141">
        <v>0</v>
      </c>
      <c r="AL1918" s="141">
        <v>172</v>
      </c>
      <c r="AM1918" s="141">
        <v>222</v>
      </c>
      <c r="AN1918" s="142">
        <v>0.43654822335025378</v>
      </c>
      <c r="AO1918" s="141">
        <v>9</v>
      </c>
      <c r="AP1918" s="141">
        <v>14</v>
      </c>
      <c r="AQ1918" s="142">
        <v>0.375</v>
      </c>
      <c r="AR1918" s="168">
        <v>7.6499999999999999E-2</v>
      </c>
      <c r="AS1918" s="168">
        <v>0.34</v>
      </c>
      <c r="AT1918" s="168">
        <v>0.4</v>
      </c>
      <c r="AU1918" s="149">
        <v>0.45</v>
      </c>
      <c r="AV1918" s="141">
        <v>510</v>
      </c>
      <c r="AW1918" s="141">
        <v>3400</v>
      </c>
      <c r="AX1918" s="141">
        <v>5616</v>
      </c>
      <c r="AY1918" s="141">
        <v>6318</v>
      </c>
      <c r="AZ1918" s="149">
        <v>7.6499999999999999E-2</v>
      </c>
      <c r="BA1918" s="149">
        <v>0.1598</v>
      </c>
      <c r="BB1918" s="149">
        <v>0.21060000000000001</v>
      </c>
      <c r="BC1918" s="149">
        <v>0.21060000000000001</v>
      </c>
      <c r="BD1918" s="143">
        <v>0</v>
      </c>
      <c r="BG1918" s="141">
        <v>0</v>
      </c>
      <c r="BH1918" s="142">
        <v>7.25</v>
      </c>
      <c r="BI1918" s="142">
        <v>7.25</v>
      </c>
      <c r="BJ1918" s="141">
        <v>19028</v>
      </c>
      <c r="BK1918" s="141">
        <v>895</v>
      </c>
      <c r="BL1918" s="141">
        <v>136</v>
      </c>
      <c r="BM1918" s="141">
        <v>17997</v>
      </c>
      <c r="BO1918" s="141">
        <v>13063.9167</v>
      </c>
      <c r="BP1918" s="141">
        <v>32070.8956</v>
      </c>
      <c r="BQ1918" s="141">
        <v>5306.8089</v>
      </c>
      <c r="BR1918" s="141">
        <v>83276.039799999999</v>
      </c>
      <c r="BS1918" s="141">
        <v>13938.919</v>
      </c>
      <c r="BT1918" s="141">
        <v>1528.3462</v>
      </c>
      <c r="BU1918" s="141">
        <v>21051.899799999999</v>
      </c>
    </row>
    <row r="1919" spans="1:73">
      <c r="A1919" s="214" t="s">
        <v>101</v>
      </c>
      <c r="B1919" s="141">
        <v>31</v>
      </c>
      <c r="C1919" s="141">
        <v>2017</v>
      </c>
      <c r="D1919" s="145">
        <v>9005644</v>
      </c>
      <c r="E1919" s="145">
        <v>4309706</v>
      </c>
      <c r="F1919" s="145">
        <v>209126</v>
      </c>
      <c r="G1919" s="194">
        <v>4.5999999999999996</v>
      </c>
      <c r="H1919" s="213">
        <v>12.325965881347656</v>
      </c>
      <c r="I1919" s="213">
        <v>7.6392083168029785</v>
      </c>
      <c r="J1919" s="213">
        <v>2.1259503364562988</v>
      </c>
      <c r="K1919" s="185">
        <v>601940</v>
      </c>
      <c r="L1919" s="8">
        <v>40</v>
      </c>
      <c r="M1919" s="197">
        <v>2</v>
      </c>
      <c r="N1919" s="185">
        <v>581198556</v>
      </c>
      <c r="O1919" s="185">
        <v>413103</v>
      </c>
      <c r="P1919" s="145">
        <v>31367</v>
      </c>
      <c r="Q1919" s="145">
        <v>13889.666666666666</v>
      </c>
      <c r="R1919" s="145">
        <v>817979</v>
      </c>
      <c r="S1919" s="145">
        <v>407230</v>
      </c>
      <c r="W1919" s="145">
        <v>194</v>
      </c>
      <c r="X1919" s="145">
        <v>357</v>
      </c>
      <c r="Y1919" s="145">
        <v>511</v>
      </c>
      <c r="Z1919" s="145">
        <v>649</v>
      </c>
      <c r="AD1919" s="203">
        <v>5729</v>
      </c>
      <c r="AE1919" s="202">
        <v>735</v>
      </c>
      <c r="AI1919" s="202">
        <v>774</v>
      </c>
      <c r="AJ1919" s="207">
        <v>8.6</v>
      </c>
      <c r="AK1919" s="141">
        <v>0</v>
      </c>
      <c r="AL1919" s="141">
        <v>52</v>
      </c>
      <c r="AM1919" s="141">
        <v>28</v>
      </c>
      <c r="AN1919" s="142">
        <v>0.65</v>
      </c>
      <c r="AO1919" s="141">
        <v>24</v>
      </c>
      <c r="AP1919" s="141">
        <v>16</v>
      </c>
      <c r="AQ1919" s="142">
        <v>0.6</v>
      </c>
      <c r="AR1919" s="168">
        <v>7.6499999999999999E-2</v>
      </c>
      <c r="AS1919" s="168">
        <v>0.34</v>
      </c>
      <c r="AT1919" s="168">
        <v>0.4</v>
      </c>
      <c r="AU1919" s="149">
        <v>0.45</v>
      </c>
      <c r="AV1919" s="141">
        <v>510</v>
      </c>
      <c r="AW1919" s="141">
        <v>3400</v>
      </c>
      <c r="AX1919" s="141">
        <v>5616</v>
      </c>
      <c r="AY1919" s="141">
        <v>6318</v>
      </c>
      <c r="AZ1919" s="149">
        <v>7.6499999999999999E-2</v>
      </c>
      <c r="BA1919" s="149">
        <v>0.1598</v>
      </c>
      <c r="BB1919" s="149">
        <v>0.21060000000000001</v>
      </c>
      <c r="BC1919" s="149">
        <v>0.21060000000000001</v>
      </c>
      <c r="BD1919" s="143">
        <v>0.3</v>
      </c>
      <c r="BG1919" s="141">
        <v>1</v>
      </c>
      <c r="BH1919" s="142">
        <v>7.25</v>
      </c>
      <c r="BI1919" s="142">
        <v>8.44</v>
      </c>
      <c r="BJ1919" s="141">
        <v>181806</v>
      </c>
      <c r="BK1919" s="141">
        <v>37068</v>
      </c>
      <c r="BL1919" s="141">
        <v>817</v>
      </c>
      <c r="BM1919" s="141">
        <v>143921</v>
      </c>
      <c r="BO1919" s="141">
        <v>147937.0833</v>
      </c>
      <c r="BP1919" s="141">
        <v>414895.90220000001</v>
      </c>
      <c r="BQ1919" s="141">
        <v>45997.044699999999</v>
      </c>
      <c r="BR1919" s="141">
        <v>694110.51179999998</v>
      </c>
      <c r="BS1919" s="141">
        <v>254904.6654</v>
      </c>
      <c r="BT1919" s="141">
        <v>18098.226500000001</v>
      </c>
      <c r="BU1919" s="141">
        <v>326873.54670000001</v>
      </c>
    </row>
    <row r="1920" spans="1:73">
      <c r="A1920" s="214" t="s">
        <v>102</v>
      </c>
      <c r="B1920" s="141">
        <v>32</v>
      </c>
      <c r="C1920" s="141">
        <v>2017</v>
      </c>
      <c r="D1920" s="145">
        <v>2088070</v>
      </c>
      <c r="E1920" s="145">
        <v>872382</v>
      </c>
      <c r="F1920" s="145">
        <v>57185</v>
      </c>
      <c r="G1920" s="194">
        <v>6.2</v>
      </c>
      <c r="H1920" s="213">
        <v>25.079950332641602</v>
      </c>
      <c r="I1920" s="213">
        <v>15.370244026184082</v>
      </c>
      <c r="J1920" s="213">
        <v>4.671043872833252</v>
      </c>
      <c r="K1920" s="185">
        <v>99129</v>
      </c>
      <c r="L1920" s="8">
        <v>16</v>
      </c>
      <c r="M1920" s="197">
        <v>3.2</v>
      </c>
      <c r="N1920" s="185">
        <v>83127258</v>
      </c>
      <c r="O1920" s="185">
        <v>62373</v>
      </c>
      <c r="P1920" s="145">
        <v>28006</v>
      </c>
      <c r="Q1920" s="145">
        <v>11054.583333333334</v>
      </c>
      <c r="R1920" s="145">
        <v>460534</v>
      </c>
      <c r="S1920" s="145">
        <v>217356</v>
      </c>
      <c r="W1920" s="145">
        <v>194</v>
      </c>
      <c r="X1920" s="145">
        <v>357</v>
      </c>
      <c r="Y1920" s="145">
        <v>511</v>
      </c>
      <c r="Z1920" s="145">
        <v>649</v>
      </c>
      <c r="AD1920" s="203">
        <v>5004</v>
      </c>
      <c r="AE1920" s="202">
        <v>735</v>
      </c>
      <c r="AI1920" s="202">
        <v>380</v>
      </c>
      <c r="AJ1920" s="207">
        <v>18.600000000000001</v>
      </c>
      <c r="AK1920" s="141">
        <v>0</v>
      </c>
      <c r="AL1920" s="141">
        <v>38</v>
      </c>
      <c r="AM1920" s="141">
        <v>32</v>
      </c>
      <c r="AN1920" s="142">
        <v>0.54285714285714282</v>
      </c>
      <c r="AO1920" s="141">
        <v>26</v>
      </c>
      <c r="AP1920" s="141">
        <v>16</v>
      </c>
      <c r="AQ1920" s="142">
        <v>0.61904761904761907</v>
      </c>
      <c r="AR1920" s="168">
        <v>7.6499999999999999E-2</v>
      </c>
      <c r="AS1920" s="168">
        <v>0.34</v>
      </c>
      <c r="AT1920" s="168">
        <v>0.4</v>
      </c>
      <c r="AU1920" s="149">
        <v>0.45</v>
      </c>
      <c r="AV1920" s="141">
        <v>510</v>
      </c>
      <c r="AW1920" s="141">
        <v>3400</v>
      </c>
      <c r="AX1920" s="141">
        <v>5616</v>
      </c>
      <c r="AY1920" s="141">
        <v>6318</v>
      </c>
      <c r="AZ1920" s="149">
        <v>7.6499999999999999E-2</v>
      </c>
      <c r="BA1920" s="149">
        <v>0.1598</v>
      </c>
      <c r="BB1920" s="149">
        <v>0.21060000000000001</v>
      </c>
      <c r="BC1920" s="149">
        <v>0.21060000000000001</v>
      </c>
      <c r="BD1920" s="143">
        <v>0.1</v>
      </c>
      <c r="BG1920" s="141">
        <v>1</v>
      </c>
      <c r="BH1920" s="142">
        <v>7.25</v>
      </c>
      <c r="BI1920" s="142">
        <v>7.5</v>
      </c>
      <c r="BJ1920" s="141">
        <v>63667</v>
      </c>
      <c r="BK1920" s="141">
        <v>8362</v>
      </c>
      <c r="BL1920" s="141">
        <v>494</v>
      </c>
      <c r="BM1920" s="141">
        <v>54811</v>
      </c>
      <c r="BO1920" s="141">
        <v>49974.999799999991</v>
      </c>
      <c r="BP1920" s="141">
        <v>179108.8</v>
      </c>
      <c r="BQ1920" s="141">
        <v>7627.0110000000004</v>
      </c>
      <c r="BR1920" s="141">
        <v>217323.62460000001</v>
      </c>
      <c r="BS1920" s="141">
        <v>127258.8643</v>
      </c>
      <c r="BT1920" s="141">
        <v>3911.9632999999999</v>
      </c>
      <c r="BU1920" s="141">
        <v>149960.0863</v>
      </c>
    </row>
    <row r="1921" spans="1:73">
      <c r="A1921" s="214" t="s">
        <v>103</v>
      </c>
      <c r="B1921" s="141">
        <v>33</v>
      </c>
      <c r="C1921" s="141">
        <v>2017</v>
      </c>
      <c r="D1921" s="145">
        <v>19849399</v>
      </c>
      <c r="E1921" s="145">
        <v>9249225</v>
      </c>
      <c r="F1921" s="145">
        <v>455470</v>
      </c>
      <c r="G1921" s="194">
        <v>4.7</v>
      </c>
      <c r="H1921" s="213">
        <v>20.534629821777344</v>
      </c>
      <c r="I1921" s="213">
        <v>11.637485504150391</v>
      </c>
      <c r="J1921" s="213">
        <v>3.5646426677703857</v>
      </c>
      <c r="K1921" s="185">
        <v>1564340</v>
      </c>
      <c r="L1921" s="8">
        <v>57</v>
      </c>
      <c r="M1921" s="197">
        <v>1.3</v>
      </c>
      <c r="N1921" s="185">
        <v>1281082420</v>
      </c>
      <c r="O1921" s="185">
        <v>1610617</v>
      </c>
      <c r="P1921" s="145">
        <v>349812</v>
      </c>
      <c r="Q1921" s="145">
        <v>136272.5</v>
      </c>
      <c r="R1921" s="145">
        <v>2910894</v>
      </c>
      <c r="S1921" s="145">
        <v>1610723</v>
      </c>
      <c r="W1921" s="145">
        <v>194</v>
      </c>
      <c r="X1921" s="145">
        <v>357</v>
      </c>
      <c r="Y1921" s="145">
        <v>511</v>
      </c>
      <c r="Z1921" s="145">
        <v>649</v>
      </c>
      <c r="AD1921" s="203">
        <v>45643</v>
      </c>
      <c r="AE1921" s="202">
        <v>735</v>
      </c>
      <c r="AI1921" s="202">
        <v>2641</v>
      </c>
      <c r="AJ1921" s="207">
        <v>13.4</v>
      </c>
      <c r="AK1921" s="141">
        <v>1</v>
      </c>
      <c r="AL1921" s="141">
        <v>106</v>
      </c>
      <c r="AM1921" s="141">
        <v>43</v>
      </c>
      <c r="AN1921" s="142">
        <v>0.71140939597315433</v>
      </c>
      <c r="AO1921" s="141">
        <v>32</v>
      </c>
      <c r="AP1921" s="141">
        <v>31</v>
      </c>
      <c r="AQ1921" s="142">
        <v>0.50793650793650791</v>
      </c>
      <c r="AR1921" s="168">
        <v>7.6499999999999999E-2</v>
      </c>
      <c r="AS1921" s="168">
        <v>0.34</v>
      </c>
      <c r="AT1921" s="168">
        <v>0.4</v>
      </c>
      <c r="AU1921" s="149">
        <v>0.45</v>
      </c>
      <c r="AV1921" s="141">
        <v>510</v>
      </c>
      <c r="AW1921" s="141">
        <v>3400</v>
      </c>
      <c r="AX1921" s="141">
        <v>5616</v>
      </c>
      <c r="AY1921" s="141">
        <v>6318</v>
      </c>
      <c r="AZ1921" s="149">
        <v>7.6499999999999999E-2</v>
      </c>
      <c r="BA1921" s="149">
        <v>0.1598</v>
      </c>
      <c r="BB1921" s="149">
        <v>0.21060000000000001</v>
      </c>
      <c r="BC1921" s="149">
        <v>0.21060000000000001</v>
      </c>
      <c r="BD1921" s="143">
        <v>0.3</v>
      </c>
      <c r="BG1921" s="141">
        <v>1</v>
      </c>
      <c r="BH1921" s="142">
        <v>7.25</v>
      </c>
      <c r="BI1921" s="142">
        <v>9.6999999999999993</v>
      </c>
      <c r="BJ1921" s="141">
        <v>638132</v>
      </c>
      <c r="BK1921" s="141">
        <v>118529</v>
      </c>
      <c r="BL1921" s="141">
        <v>3018</v>
      </c>
      <c r="BM1921" s="141">
        <v>516585</v>
      </c>
      <c r="BO1921" s="141">
        <v>435382</v>
      </c>
      <c r="BP1921" s="141">
        <v>1203347.9624000001</v>
      </c>
      <c r="BQ1921" s="141">
        <v>80245.212599999999</v>
      </c>
      <c r="BR1921" s="141">
        <v>1663295.9367</v>
      </c>
      <c r="BS1921" s="141">
        <v>638289.73589999997</v>
      </c>
      <c r="BT1921" s="141">
        <v>29410.716899999999</v>
      </c>
      <c r="BU1921" s="141">
        <v>759449.71829999995</v>
      </c>
    </row>
    <row r="1922" spans="1:73">
      <c r="A1922" s="214" t="s">
        <v>104</v>
      </c>
      <c r="B1922" s="141">
        <v>34</v>
      </c>
      <c r="C1922" s="141">
        <v>2017</v>
      </c>
      <c r="D1922" s="145">
        <v>10273419</v>
      </c>
      <c r="E1922" s="145">
        <v>4716832</v>
      </c>
      <c r="F1922" s="145">
        <v>224869</v>
      </c>
      <c r="G1922" s="194">
        <v>4.5999999999999996</v>
      </c>
      <c r="H1922" s="213">
        <v>24.533063888549805</v>
      </c>
      <c r="I1922" s="213">
        <v>15.688026428222656</v>
      </c>
      <c r="J1922" s="213">
        <v>5.3892245292663574</v>
      </c>
      <c r="K1922" s="185">
        <v>547187</v>
      </c>
      <c r="L1922" s="8">
        <v>66</v>
      </c>
      <c r="M1922" s="197">
        <v>2.8</v>
      </c>
      <c r="N1922" s="185">
        <v>454306904</v>
      </c>
      <c r="O1922" s="185">
        <v>125229</v>
      </c>
      <c r="P1922" s="145">
        <v>100240</v>
      </c>
      <c r="Q1922" s="145">
        <v>16859.416666666668</v>
      </c>
      <c r="R1922" s="145">
        <v>1365394</v>
      </c>
      <c r="S1922" s="145">
        <v>734478</v>
      </c>
      <c r="W1922" s="145">
        <v>194</v>
      </c>
      <c r="X1922" s="145">
        <v>357</v>
      </c>
      <c r="Y1922" s="145">
        <v>511</v>
      </c>
      <c r="Z1922" s="145">
        <v>649</v>
      </c>
      <c r="AD1922" s="203">
        <v>13859</v>
      </c>
      <c r="AE1922" s="202">
        <v>735</v>
      </c>
      <c r="AI1922" s="202">
        <v>1494</v>
      </c>
      <c r="AJ1922" s="207">
        <v>14.5</v>
      </c>
      <c r="AK1922" s="141">
        <v>1</v>
      </c>
      <c r="AL1922" s="141">
        <v>46</v>
      </c>
      <c r="AM1922" s="141">
        <v>74</v>
      </c>
      <c r="AN1922" s="142">
        <v>0.38333333333333336</v>
      </c>
      <c r="AO1922" s="141">
        <v>15</v>
      </c>
      <c r="AP1922" s="141">
        <v>35</v>
      </c>
      <c r="AQ1922" s="142">
        <v>0.3</v>
      </c>
      <c r="AR1922" s="168">
        <v>7.6499999999999999E-2</v>
      </c>
      <c r="AS1922" s="168">
        <v>0.34</v>
      </c>
      <c r="AT1922" s="168">
        <v>0.4</v>
      </c>
      <c r="AU1922" s="149">
        <v>0.45</v>
      </c>
      <c r="AV1922" s="141">
        <v>510</v>
      </c>
      <c r="AW1922" s="141">
        <v>3400</v>
      </c>
      <c r="AX1922" s="141">
        <v>5616</v>
      </c>
      <c r="AY1922" s="141">
        <v>6318</v>
      </c>
      <c r="AZ1922" s="149">
        <v>7.6499999999999999E-2</v>
      </c>
      <c r="BA1922" s="149">
        <v>0.1598</v>
      </c>
      <c r="BB1922" s="149">
        <v>0.21060000000000001</v>
      </c>
      <c r="BC1922" s="149">
        <v>0.21060000000000001</v>
      </c>
      <c r="BD1922" s="143">
        <v>0</v>
      </c>
      <c r="BG1922" s="141">
        <v>0</v>
      </c>
      <c r="BH1922" s="142">
        <v>7.25</v>
      </c>
      <c r="BI1922" s="142">
        <v>7.25</v>
      </c>
      <c r="BJ1922" s="141">
        <v>232314</v>
      </c>
      <c r="BK1922" s="141">
        <v>17749</v>
      </c>
      <c r="BL1922" s="141">
        <v>1877</v>
      </c>
      <c r="BM1922" s="141">
        <v>212688</v>
      </c>
      <c r="BO1922" s="141">
        <v>230660.25</v>
      </c>
      <c r="BP1922" s="141">
        <v>644770.82819999999</v>
      </c>
      <c r="BQ1922" s="141">
        <v>44934.563600000001</v>
      </c>
      <c r="BR1922" s="141">
        <v>866758.83979999996</v>
      </c>
      <c r="BS1922" s="141">
        <v>381361.97470000002</v>
      </c>
      <c r="BT1922" s="141">
        <v>21585.120500000001</v>
      </c>
      <c r="BU1922" s="141">
        <v>464599.42469999997</v>
      </c>
    </row>
    <row r="1923" spans="1:73">
      <c r="A1923" s="214" t="s">
        <v>105</v>
      </c>
      <c r="B1923" s="141">
        <v>35</v>
      </c>
      <c r="C1923" s="141">
        <v>2017</v>
      </c>
      <c r="D1923" s="145">
        <v>755393</v>
      </c>
      <c r="E1923" s="145">
        <v>403610</v>
      </c>
      <c r="F1923" s="145">
        <v>10789</v>
      </c>
      <c r="G1923" s="194">
        <v>2.6</v>
      </c>
      <c r="H1923" s="213">
        <v>15.967668533325195</v>
      </c>
      <c r="I1923" s="213">
        <v>10.881855010986328</v>
      </c>
      <c r="J1923" s="213">
        <v>4.2223429679870605</v>
      </c>
      <c r="K1923" s="185">
        <v>55894</v>
      </c>
      <c r="L1923" s="8">
        <v>6</v>
      </c>
      <c r="M1923" s="197">
        <v>3.5</v>
      </c>
      <c r="N1923" s="185">
        <v>39483572</v>
      </c>
      <c r="O1923" s="185">
        <v>223567</v>
      </c>
      <c r="P1923" s="145">
        <v>2692</v>
      </c>
      <c r="Q1923" s="145">
        <v>1097.4166666666667</v>
      </c>
      <c r="R1923" s="145">
        <v>53748</v>
      </c>
      <c r="S1923" s="145">
        <v>25240</v>
      </c>
      <c r="W1923" s="145">
        <v>194</v>
      </c>
      <c r="X1923" s="145">
        <v>357</v>
      </c>
      <c r="Y1923" s="145">
        <v>511</v>
      </c>
      <c r="Z1923" s="145">
        <v>649</v>
      </c>
      <c r="AD1923" s="203">
        <v>654</v>
      </c>
      <c r="AE1923" s="202">
        <v>735</v>
      </c>
      <c r="AI1923" s="202">
        <v>84</v>
      </c>
      <c r="AJ1923" s="207">
        <v>11.3</v>
      </c>
      <c r="AK1923" s="141">
        <v>0</v>
      </c>
      <c r="AL1923" s="141">
        <v>13</v>
      </c>
      <c r="AM1923" s="141">
        <v>81</v>
      </c>
      <c r="AN1923" s="142">
        <v>0.13829787234042554</v>
      </c>
      <c r="AO1923" s="141">
        <v>9</v>
      </c>
      <c r="AP1923" s="141">
        <v>38</v>
      </c>
      <c r="AQ1923" s="142">
        <v>0.19148936170212766</v>
      </c>
      <c r="AR1923" s="168">
        <v>7.6499999999999999E-2</v>
      </c>
      <c r="AS1923" s="168">
        <v>0.34</v>
      </c>
      <c r="AT1923" s="168">
        <v>0.4</v>
      </c>
      <c r="AU1923" s="149">
        <v>0.45</v>
      </c>
      <c r="AV1923" s="141">
        <v>510</v>
      </c>
      <c r="AW1923" s="141">
        <v>3400</v>
      </c>
      <c r="AX1923" s="141">
        <v>5616</v>
      </c>
      <c r="AY1923" s="141">
        <v>6318</v>
      </c>
      <c r="AZ1923" s="149">
        <v>7.6499999999999999E-2</v>
      </c>
      <c r="BA1923" s="149">
        <v>0.1598</v>
      </c>
      <c r="BB1923" s="149">
        <v>0.21060000000000001</v>
      </c>
      <c r="BC1923" s="149">
        <v>0.21060000000000001</v>
      </c>
      <c r="BD1923" s="143">
        <v>0</v>
      </c>
      <c r="BG1923" s="141">
        <v>0</v>
      </c>
      <c r="BH1923" s="142">
        <v>7.25</v>
      </c>
      <c r="BI1923" s="142">
        <v>7.25</v>
      </c>
      <c r="BJ1923" s="141">
        <v>8452</v>
      </c>
      <c r="BK1923" s="141">
        <v>691</v>
      </c>
      <c r="BL1923" s="141">
        <v>70</v>
      </c>
      <c r="BM1923" s="141">
        <v>7691</v>
      </c>
      <c r="BO1923" s="141">
        <v>12728.8333</v>
      </c>
      <c r="BP1923" s="141">
        <v>27912.962200000002</v>
      </c>
      <c r="BQ1923" s="141">
        <v>5928.6949999999997</v>
      </c>
      <c r="BR1923" s="141">
        <v>91949.6584</v>
      </c>
      <c r="BS1923" s="141">
        <v>14460.3208</v>
      </c>
      <c r="BT1923" s="141">
        <v>2279.6183000000001</v>
      </c>
      <c r="BU1923" s="141">
        <v>26520.196599999999</v>
      </c>
    </row>
    <row r="1924" spans="1:73">
      <c r="A1924" s="214" t="s">
        <v>106</v>
      </c>
      <c r="B1924" s="141">
        <v>36</v>
      </c>
      <c r="C1924" s="141">
        <v>2017</v>
      </c>
      <c r="D1924" s="145">
        <v>11658609</v>
      </c>
      <c r="E1924" s="145">
        <v>5491174</v>
      </c>
      <c r="F1924" s="145">
        <v>288847</v>
      </c>
      <c r="G1924" s="194">
        <v>5</v>
      </c>
      <c r="H1924" s="213">
        <v>22.207317352294922</v>
      </c>
      <c r="I1924" s="213">
        <v>13.411206245422363</v>
      </c>
      <c r="J1924" s="213">
        <v>5.5950608253479004</v>
      </c>
      <c r="K1924" s="185">
        <v>661077</v>
      </c>
      <c r="L1924" s="8">
        <v>70</v>
      </c>
      <c r="M1924" s="197">
        <v>2.6</v>
      </c>
      <c r="N1924" s="185">
        <v>544828473</v>
      </c>
      <c r="O1924" s="185">
        <v>1129875</v>
      </c>
      <c r="P1924" s="145">
        <v>143157</v>
      </c>
      <c r="Q1924" s="145">
        <v>67595.083333333328</v>
      </c>
      <c r="R1924" s="145">
        <v>1501795</v>
      </c>
      <c r="S1924" s="145">
        <v>746747</v>
      </c>
      <c r="W1924" s="145">
        <v>194</v>
      </c>
      <c r="X1924" s="145">
        <v>357</v>
      </c>
      <c r="Y1924" s="145">
        <v>511</v>
      </c>
      <c r="Z1924" s="145">
        <v>649</v>
      </c>
      <c r="AD1924" s="203">
        <v>44912</v>
      </c>
      <c r="AE1924" s="202">
        <v>735</v>
      </c>
      <c r="AI1924" s="202">
        <v>1458</v>
      </c>
      <c r="AJ1924" s="207">
        <v>12.7</v>
      </c>
      <c r="AK1924" s="141">
        <v>0</v>
      </c>
      <c r="AL1924" s="141">
        <v>33</v>
      </c>
      <c r="AM1924" s="141">
        <v>66</v>
      </c>
      <c r="AN1924" s="142">
        <v>0.33333333333333331</v>
      </c>
      <c r="AO1924" s="141">
        <v>9</v>
      </c>
      <c r="AP1924" s="141">
        <v>24</v>
      </c>
      <c r="AQ1924" s="142">
        <v>0.27272727272727271</v>
      </c>
      <c r="AR1924" s="168">
        <v>7.6499999999999999E-2</v>
      </c>
      <c r="AS1924" s="168">
        <v>0.34</v>
      </c>
      <c r="AT1924" s="168">
        <v>0.4</v>
      </c>
      <c r="AU1924" s="149">
        <v>0.45</v>
      </c>
      <c r="AV1924" s="141">
        <v>510</v>
      </c>
      <c r="AW1924" s="141">
        <v>3400</v>
      </c>
      <c r="AX1924" s="141">
        <v>5616</v>
      </c>
      <c r="AY1924" s="141">
        <v>6318</v>
      </c>
      <c r="AZ1924" s="149">
        <v>7.6499999999999999E-2</v>
      </c>
      <c r="BA1924" s="149">
        <v>0.1598</v>
      </c>
      <c r="BB1924" s="149">
        <v>0.21060000000000001</v>
      </c>
      <c r="BC1924" s="149">
        <v>0.21060000000000001</v>
      </c>
      <c r="BD1924" s="143">
        <v>0.1</v>
      </c>
      <c r="BG1924" s="141">
        <v>0</v>
      </c>
      <c r="BH1924" s="142">
        <v>7.25</v>
      </c>
      <c r="BI1924" s="142">
        <v>8.15</v>
      </c>
      <c r="BJ1924" s="141">
        <v>310312</v>
      </c>
      <c r="BK1924" s="141">
        <v>16295</v>
      </c>
      <c r="BL1924" s="141">
        <v>2019</v>
      </c>
      <c r="BM1924" s="141">
        <v>291998</v>
      </c>
      <c r="BO1924" s="141">
        <v>221746</v>
      </c>
      <c r="BP1924" s="141">
        <v>612120.9902</v>
      </c>
      <c r="BQ1924" s="141">
        <v>58946.713000000003</v>
      </c>
      <c r="BR1924" s="141">
        <v>994188.78099999996</v>
      </c>
      <c r="BS1924" s="141">
        <v>355567.45760000002</v>
      </c>
      <c r="BT1924" s="141">
        <v>21128.1878</v>
      </c>
      <c r="BU1924" s="141">
        <v>449464.82079999999</v>
      </c>
    </row>
    <row r="1925" spans="1:73">
      <c r="A1925" s="214" t="s">
        <v>107</v>
      </c>
      <c r="B1925" s="141">
        <v>37</v>
      </c>
      <c r="C1925" s="141">
        <v>2017</v>
      </c>
      <c r="D1925" s="145">
        <v>3930864</v>
      </c>
      <c r="E1925" s="145">
        <v>1755604</v>
      </c>
      <c r="F1925" s="145">
        <v>78708</v>
      </c>
      <c r="G1925" s="194">
        <v>4.3</v>
      </c>
      <c r="H1925" s="213">
        <v>24.495908737182617</v>
      </c>
      <c r="I1925" s="213">
        <v>14.14902400970459</v>
      </c>
      <c r="J1925" s="213">
        <v>4.9235305786132813</v>
      </c>
      <c r="K1925" s="185">
        <v>192343</v>
      </c>
      <c r="L1925" s="8">
        <v>42</v>
      </c>
      <c r="M1925" s="197">
        <v>4.3</v>
      </c>
      <c r="N1925" s="185">
        <v>174435402</v>
      </c>
      <c r="O1925" s="185">
        <v>288476</v>
      </c>
      <c r="P1925" s="145">
        <v>15368</v>
      </c>
      <c r="Q1925" s="145">
        <v>6895.166666666667</v>
      </c>
      <c r="R1925" s="145">
        <v>603896</v>
      </c>
      <c r="S1925" s="145">
        <v>273898</v>
      </c>
      <c r="W1925" s="145">
        <v>194</v>
      </c>
      <c r="X1925" s="145">
        <v>357</v>
      </c>
      <c r="Y1925" s="145">
        <v>511</v>
      </c>
      <c r="Z1925" s="145">
        <v>649</v>
      </c>
      <c r="AD1925" s="203">
        <v>4730</v>
      </c>
      <c r="AE1925" s="202">
        <v>735</v>
      </c>
      <c r="AI1925" s="202">
        <v>482</v>
      </c>
      <c r="AJ1925" s="207">
        <v>12.6</v>
      </c>
      <c r="AK1925" s="141">
        <v>0</v>
      </c>
      <c r="AL1925" s="141">
        <v>26</v>
      </c>
      <c r="AM1925" s="141">
        <v>75</v>
      </c>
      <c r="AN1925" s="142">
        <v>0.25742574257425743</v>
      </c>
      <c r="AO1925" s="141">
        <v>6</v>
      </c>
      <c r="AP1925" s="141">
        <v>42</v>
      </c>
      <c r="AQ1925" s="142">
        <v>0.1276595744680851</v>
      </c>
      <c r="AR1925" s="168">
        <v>7.6499999999999999E-2</v>
      </c>
      <c r="AS1925" s="168">
        <v>0.34</v>
      </c>
      <c r="AT1925" s="168">
        <v>0.4</v>
      </c>
      <c r="AU1925" s="149">
        <v>0.45</v>
      </c>
      <c r="AV1925" s="141">
        <v>510</v>
      </c>
      <c r="AW1925" s="141">
        <v>3400</v>
      </c>
      <c r="AX1925" s="141">
        <v>5616</v>
      </c>
      <c r="AY1925" s="141">
        <v>6318</v>
      </c>
      <c r="AZ1925" s="149">
        <v>7.6499999999999999E-2</v>
      </c>
      <c r="BA1925" s="149">
        <v>0.1598</v>
      </c>
      <c r="BB1925" s="149">
        <v>0.21060000000000001</v>
      </c>
      <c r="BC1925" s="149">
        <v>0.21060000000000001</v>
      </c>
      <c r="BD1925" s="143">
        <v>0.05</v>
      </c>
      <c r="BG1925" s="141">
        <v>0</v>
      </c>
      <c r="BH1925" s="142">
        <v>7.25</v>
      </c>
      <c r="BI1925" s="142">
        <v>7.25</v>
      </c>
      <c r="BJ1925" s="141">
        <v>96794</v>
      </c>
      <c r="BK1925" s="141">
        <v>6092</v>
      </c>
      <c r="BL1925" s="141">
        <v>675</v>
      </c>
      <c r="BM1925" s="141">
        <v>90027</v>
      </c>
      <c r="BO1925" s="141">
        <v>105845.75</v>
      </c>
      <c r="BP1925" s="141">
        <v>295051.83500000002</v>
      </c>
      <c r="BQ1925" s="141">
        <v>34303.996599999999</v>
      </c>
      <c r="BR1925" s="141">
        <v>442532.30249999999</v>
      </c>
      <c r="BS1925" s="141">
        <v>176478.8124</v>
      </c>
      <c r="BT1925" s="141">
        <v>15908.524100000001</v>
      </c>
      <c r="BU1925" s="141">
        <v>231273.283</v>
      </c>
    </row>
    <row r="1926" spans="1:73">
      <c r="A1926" s="214" t="s">
        <v>108</v>
      </c>
      <c r="B1926" s="141">
        <v>38</v>
      </c>
      <c r="C1926" s="141">
        <v>2017</v>
      </c>
      <c r="D1926" s="145">
        <v>4142776</v>
      </c>
      <c r="E1926" s="145">
        <v>2017292</v>
      </c>
      <c r="F1926" s="145">
        <v>86786</v>
      </c>
      <c r="G1926" s="194">
        <v>4.0999999999999996</v>
      </c>
      <c r="H1926" s="213">
        <v>17.664144515991211</v>
      </c>
      <c r="I1926" s="213">
        <v>10.639086723327637</v>
      </c>
      <c r="J1926" s="213">
        <v>3.2797508239746094</v>
      </c>
      <c r="K1926" s="185">
        <v>240695</v>
      </c>
      <c r="L1926" s="8">
        <v>18</v>
      </c>
      <c r="M1926" s="197">
        <v>2</v>
      </c>
      <c r="N1926" s="185">
        <v>199422200</v>
      </c>
      <c r="O1926" s="185">
        <v>344435</v>
      </c>
      <c r="P1926" s="145">
        <v>137959</v>
      </c>
      <c r="Q1926" s="145">
        <v>45903</v>
      </c>
      <c r="R1926" s="145">
        <v>680671</v>
      </c>
      <c r="S1926" s="145">
        <v>388364</v>
      </c>
      <c r="W1926" s="145">
        <v>194</v>
      </c>
      <c r="X1926" s="145">
        <v>357</v>
      </c>
      <c r="Y1926" s="145">
        <v>511</v>
      </c>
      <c r="Z1926" s="145">
        <v>649</v>
      </c>
      <c r="AD1926" s="203">
        <v>6707</v>
      </c>
      <c r="AE1926" s="202">
        <v>735</v>
      </c>
      <c r="AI1926" s="202">
        <v>430</v>
      </c>
      <c r="AJ1926" s="207">
        <v>10.199999999999999</v>
      </c>
      <c r="AK1926" s="141">
        <v>1</v>
      </c>
      <c r="AL1926" s="141">
        <v>35</v>
      </c>
      <c r="AM1926" s="141">
        <v>25</v>
      </c>
      <c r="AN1926" s="142">
        <v>0.58333333333333337</v>
      </c>
      <c r="AO1926" s="141">
        <v>17</v>
      </c>
      <c r="AP1926" s="141">
        <v>13</v>
      </c>
      <c r="AQ1926" s="142">
        <v>0.56666666666666665</v>
      </c>
      <c r="AR1926" s="168">
        <v>7.6499999999999999E-2</v>
      </c>
      <c r="AS1926" s="168">
        <v>0.34</v>
      </c>
      <c r="AT1926" s="168">
        <v>0.4</v>
      </c>
      <c r="AU1926" s="149">
        <v>0.45</v>
      </c>
      <c r="AV1926" s="141">
        <v>510</v>
      </c>
      <c r="AW1926" s="141">
        <v>3400</v>
      </c>
      <c r="AX1926" s="141">
        <v>5616</v>
      </c>
      <c r="AY1926" s="141">
        <v>6318</v>
      </c>
      <c r="AZ1926" s="149">
        <v>7.6499999999999999E-2</v>
      </c>
      <c r="BA1926" s="149">
        <v>0.1598</v>
      </c>
      <c r="BB1926" s="149">
        <v>0.21060000000000001</v>
      </c>
      <c r="BC1926" s="149">
        <v>0.21060000000000001</v>
      </c>
      <c r="BD1926" s="143">
        <v>0.08</v>
      </c>
      <c r="BG1926" s="141">
        <v>1</v>
      </c>
      <c r="BH1926" s="142">
        <v>7.25</v>
      </c>
      <c r="BI1926" s="142">
        <v>9.75</v>
      </c>
      <c r="BJ1926" s="141">
        <v>88601</v>
      </c>
      <c r="BK1926" s="141">
        <v>9628</v>
      </c>
      <c r="BL1926" s="141">
        <v>641</v>
      </c>
      <c r="BM1926" s="141">
        <v>78332</v>
      </c>
      <c r="BO1926" s="141">
        <v>89534.166700000002</v>
      </c>
      <c r="BP1926" s="141">
        <v>200809.8327</v>
      </c>
      <c r="BQ1926" s="141">
        <v>20566.927599999999</v>
      </c>
      <c r="BR1926" s="141">
        <v>297119.98080000002</v>
      </c>
      <c r="BS1926" s="141">
        <v>109570.6382</v>
      </c>
      <c r="BT1926" s="141">
        <v>9369.6782000000003</v>
      </c>
      <c r="BU1926" s="141">
        <v>144675.6562</v>
      </c>
    </row>
    <row r="1927" spans="1:73">
      <c r="A1927" s="214" t="s">
        <v>109</v>
      </c>
      <c r="B1927" s="141">
        <v>39</v>
      </c>
      <c r="C1927" s="141">
        <v>2017</v>
      </c>
      <c r="D1927" s="145">
        <v>12805537</v>
      </c>
      <c r="E1927" s="145">
        <v>6111633</v>
      </c>
      <c r="F1927" s="145">
        <v>315737</v>
      </c>
      <c r="G1927" s="194">
        <v>4.9000000000000004</v>
      </c>
      <c r="H1927" s="213">
        <v>23.093757629394531</v>
      </c>
      <c r="I1927" s="213">
        <v>11.654516220092773</v>
      </c>
      <c r="J1927" s="213">
        <v>3.8652153015136719</v>
      </c>
      <c r="K1927" s="185">
        <v>767580</v>
      </c>
      <c r="L1927" s="8">
        <v>68</v>
      </c>
      <c r="M1927" s="197">
        <v>2.5</v>
      </c>
      <c r="N1927" s="185">
        <v>682533744</v>
      </c>
      <c r="O1927" s="185">
        <v>451462</v>
      </c>
      <c r="P1927" s="145">
        <v>130386</v>
      </c>
      <c r="Q1927" s="145">
        <v>52458.916666666664</v>
      </c>
      <c r="R1927" s="145">
        <v>1842945</v>
      </c>
      <c r="S1927" s="145">
        <v>951411</v>
      </c>
      <c r="W1927" s="145">
        <v>194</v>
      </c>
      <c r="X1927" s="145">
        <v>357</v>
      </c>
      <c r="Y1927" s="145">
        <v>511</v>
      </c>
      <c r="Z1927" s="145">
        <v>649</v>
      </c>
      <c r="AD1927" s="203">
        <v>18553</v>
      </c>
      <c r="AE1927" s="202">
        <v>735</v>
      </c>
      <c r="AI1927" s="202">
        <v>1411</v>
      </c>
      <c r="AJ1927" s="207">
        <v>11.2</v>
      </c>
      <c r="AK1927" s="141">
        <v>1</v>
      </c>
      <c r="AL1927" s="141">
        <v>82</v>
      </c>
      <c r="AM1927" s="141">
        <v>121</v>
      </c>
      <c r="AN1927" s="142">
        <v>0.4039408866995074</v>
      </c>
      <c r="AO1927" s="141">
        <v>16</v>
      </c>
      <c r="AP1927" s="141">
        <v>34</v>
      </c>
      <c r="AQ1927" s="142">
        <v>0.32</v>
      </c>
      <c r="AR1927" s="168">
        <v>7.6499999999999999E-2</v>
      </c>
      <c r="AS1927" s="168">
        <v>0.34</v>
      </c>
      <c r="AT1927" s="168">
        <v>0.4</v>
      </c>
      <c r="AU1927" s="149">
        <v>0.45</v>
      </c>
      <c r="AV1927" s="141">
        <v>510</v>
      </c>
      <c r="AW1927" s="141">
        <v>3400</v>
      </c>
      <c r="AX1927" s="141">
        <v>5616</v>
      </c>
      <c r="AY1927" s="141">
        <v>6318</v>
      </c>
      <c r="AZ1927" s="149">
        <v>7.6499999999999999E-2</v>
      </c>
      <c r="BA1927" s="149">
        <v>0.1598</v>
      </c>
      <c r="BB1927" s="149">
        <v>0.21060000000000001</v>
      </c>
      <c r="BC1927" s="149">
        <v>0.21060000000000001</v>
      </c>
      <c r="BD1927" s="143">
        <v>0</v>
      </c>
      <c r="BG1927" s="141">
        <v>0</v>
      </c>
      <c r="BH1927" s="142">
        <v>7.25</v>
      </c>
      <c r="BI1927" s="142">
        <v>7.25</v>
      </c>
      <c r="BJ1927" s="141">
        <v>360941</v>
      </c>
      <c r="BK1927" s="141">
        <v>24370</v>
      </c>
      <c r="BL1927" s="141">
        <v>2045</v>
      </c>
      <c r="BM1927" s="141">
        <v>334526</v>
      </c>
      <c r="BO1927" s="141">
        <v>226059.8333</v>
      </c>
      <c r="BP1927" s="141">
        <v>645865.71120000002</v>
      </c>
      <c r="BQ1927" s="141">
        <v>37982.7883</v>
      </c>
      <c r="BR1927" s="141">
        <v>1021156.4186</v>
      </c>
      <c r="BS1927" s="141">
        <v>332647.65950000001</v>
      </c>
      <c r="BT1927" s="141">
        <v>10651.481299999999</v>
      </c>
      <c r="BU1927" s="141">
        <v>394361.8602</v>
      </c>
    </row>
    <row r="1928" spans="1:73">
      <c r="A1928" s="214" t="s">
        <v>110</v>
      </c>
      <c r="B1928" s="141">
        <v>40</v>
      </c>
      <c r="C1928" s="141">
        <v>2017</v>
      </c>
      <c r="D1928" s="145">
        <v>1059639</v>
      </c>
      <c r="E1928" s="145">
        <v>529867</v>
      </c>
      <c r="F1928" s="145">
        <v>24791</v>
      </c>
      <c r="G1928" s="194">
        <v>4.5</v>
      </c>
      <c r="H1928" s="213">
        <v>15.261495590209961</v>
      </c>
      <c r="I1928" s="213">
        <v>10.396771430969238</v>
      </c>
      <c r="J1928" s="213">
        <v>2.7779276371002197</v>
      </c>
      <c r="K1928" s="185">
        <v>60685</v>
      </c>
      <c r="L1928" s="8">
        <v>3</v>
      </c>
      <c r="M1928" s="197">
        <v>1.3</v>
      </c>
      <c r="N1928" s="185">
        <v>55933966</v>
      </c>
      <c r="O1928" s="185">
        <v>17032</v>
      </c>
      <c r="P1928" s="145">
        <v>11000</v>
      </c>
      <c r="Q1928" s="145">
        <v>4618.916666666667</v>
      </c>
      <c r="R1928" s="145">
        <v>167431</v>
      </c>
      <c r="S1928" s="145">
        <v>100158</v>
      </c>
      <c r="W1928" s="145">
        <v>194</v>
      </c>
      <c r="X1928" s="145">
        <v>357</v>
      </c>
      <c r="Y1928" s="145">
        <v>511</v>
      </c>
      <c r="Z1928" s="145">
        <v>649</v>
      </c>
      <c r="AD1928" s="203">
        <v>1142</v>
      </c>
      <c r="AE1928" s="202">
        <v>735</v>
      </c>
      <c r="AI1928" s="202">
        <v>127</v>
      </c>
      <c r="AJ1928" s="207">
        <v>12.2</v>
      </c>
      <c r="AK1928" s="141">
        <v>1</v>
      </c>
      <c r="AL1928" s="141">
        <v>64</v>
      </c>
      <c r="AM1928" s="141">
        <v>10</v>
      </c>
      <c r="AN1928" s="142">
        <v>0.86486486486486491</v>
      </c>
      <c r="AO1928" s="141">
        <v>33</v>
      </c>
      <c r="AP1928" s="141">
        <v>5</v>
      </c>
      <c r="AQ1928" s="142">
        <v>0.89189189189189189</v>
      </c>
      <c r="AR1928" s="168">
        <v>7.6499999999999999E-2</v>
      </c>
      <c r="AS1928" s="168">
        <v>0.34</v>
      </c>
      <c r="AT1928" s="168">
        <v>0.4</v>
      </c>
      <c r="AU1928" s="149">
        <v>0.45</v>
      </c>
      <c r="AV1928" s="141">
        <v>510</v>
      </c>
      <c r="AW1928" s="141">
        <v>3400</v>
      </c>
      <c r="AX1928" s="141">
        <v>5616</v>
      </c>
      <c r="AY1928" s="141">
        <v>6318</v>
      </c>
      <c r="AZ1928" s="149">
        <v>7.6499999999999999E-2</v>
      </c>
      <c r="BA1928" s="149">
        <v>0.1598</v>
      </c>
      <c r="BB1928" s="149">
        <v>0.21060000000000001</v>
      </c>
      <c r="BC1928" s="149">
        <v>0.21060000000000001</v>
      </c>
      <c r="BD1928" s="143">
        <v>0.13</v>
      </c>
      <c r="BG1928" s="141">
        <v>1</v>
      </c>
      <c r="BH1928" s="142">
        <v>7.25</v>
      </c>
      <c r="BI1928" s="142">
        <v>9.6</v>
      </c>
      <c r="BJ1928" s="141">
        <v>33121</v>
      </c>
      <c r="BK1928" s="141">
        <v>3381</v>
      </c>
      <c r="BL1928" s="141">
        <v>160</v>
      </c>
      <c r="BM1928" s="141">
        <v>29580</v>
      </c>
      <c r="BO1928" s="141">
        <v>19500.583299999998</v>
      </c>
      <c r="BP1928" s="141">
        <v>48673.503100000002</v>
      </c>
      <c r="BQ1928" s="141">
        <v>5381.8248999999996</v>
      </c>
      <c r="BR1928" s="141">
        <v>77398.537700000001</v>
      </c>
      <c r="BS1928" s="141">
        <v>26609.4784</v>
      </c>
      <c r="BT1928" s="141">
        <v>1956.2408</v>
      </c>
      <c r="BU1928" s="141">
        <v>34463.5023</v>
      </c>
    </row>
    <row r="1929" spans="1:73">
      <c r="A1929" s="214" t="s">
        <v>111</v>
      </c>
      <c r="B1929" s="141">
        <v>41</v>
      </c>
      <c r="C1929" s="141">
        <v>2017</v>
      </c>
      <c r="D1929" s="145">
        <v>5024369</v>
      </c>
      <c r="E1929" s="145">
        <v>2213894</v>
      </c>
      <c r="F1929" s="145">
        <v>98757</v>
      </c>
      <c r="G1929" s="194">
        <v>4.3</v>
      </c>
      <c r="H1929" s="213">
        <v>19.054265975952148</v>
      </c>
      <c r="I1929" s="213">
        <v>10.488280296325684</v>
      </c>
      <c r="J1929" s="213">
        <v>2.5237946510314941</v>
      </c>
      <c r="K1929" s="185">
        <v>222216</v>
      </c>
      <c r="L1929" s="8">
        <v>36</v>
      </c>
      <c r="M1929" s="197">
        <v>3.1</v>
      </c>
      <c r="N1929" s="185">
        <v>209179573</v>
      </c>
      <c r="O1929" s="185">
        <v>146941</v>
      </c>
      <c r="P1929" s="145">
        <v>19186</v>
      </c>
      <c r="Q1929" s="145">
        <v>8818.5</v>
      </c>
      <c r="R1929" s="145">
        <v>719977</v>
      </c>
      <c r="S1929" s="145">
        <v>337213</v>
      </c>
      <c r="W1929" s="145">
        <v>194</v>
      </c>
      <c r="X1929" s="145">
        <v>357</v>
      </c>
      <c r="Y1929" s="145">
        <v>511</v>
      </c>
      <c r="Z1929" s="145">
        <v>649</v>
      </c>
      <c r="AD1929" s="203">
        <v>5742</v>
      </c>
      <c r="AE1929" s="202">
        <v>735</v>
      </c>
      <c r="AI1929" s="202">
        <v>773</v>
      </c>
      <c r="AJ1929" s="207">
        <v>15.6</v>
      </c>
      <c r="AK1929" s="141">
        <v>0</v>
      </c>
      <c r="AL1929" s="141">
        <v>44</v>
      </c>
      <c r="AM1929" s="141">
        <v>80</v>
      </c>
      <c r="AN1929" s="142">
        <v>0.35483870967741937</v>
      </c>
      <c r="AO1929" s="141">
        <v>18</v>
      </c>
      <c r="AP1929" s="141">
        <v>28</v>
      </c>
      <c r="AQ1929" s="142">
        <v>0.39130434782608697</v>
      </c>
      <c r="AR1929" s="168">
        <v>7.6499999999999999E-2</v>
      </c>
      <c r="AS1929" s="168">
        <v>0.34</v>
      </c>
      <c r="AT1929" s="168">
        <v>0.4</v>
      </c>
      <c r="AU1929" s="149">
        <v>0.45</v>
      </c>
      <c r="AV1929" s="141">
        <v>510</v>
      </c>
      <c r="AW1929" s="141">
        <v>3400</v>
      </c>
      <c r="AX1929" s="141">
        <v>5616</v>
      </c>
      <c r="AY1929" s="141">
        <v>6318</v>
      </c>
      <c r="AZ1929" s="149">
        <v>7.6499999999999999E-2</v>
      </c>
      <c r="BA1929" s="149">
        <v>0.1598</v>
      </c>
      <c r="BB1929" s="149">
        <v>0.21060000000000001</v>
      </c>
      <c r="BC1929" s="149">
        <v>0.21060000000000001</v>
      </c>
      <c r="BD1929" s="143">
        <v>0</v>
      </c>
      <c r="BG1929" s="141">
        <v>0</v>
      </c>
      <c r="BH1929" s="142">
        <v>7.25</v>
      </c>
      <c r="BI1929" s="142">
        <v>7.25</v>
      </c>
      <c r="BJ1929" s="141">
        <v>116611</v>
      </c>
      <c r="BK1929" s="141">
        <v>7927</v>
      </c>
      <c r="BL1929" s="141">
        <v>1272</v>
      </c>
      <c r="BM1929" s="141">
        <v>107412</v>
      </c>
      <c r="BO1929" s="141">
        <v>99331.666700000002</v>
      </c>
      <c r="BP1929" s="141">
        <v>349586.09980000003</v>
      </c>
      <c r="BQ1929" s="141">
        <v>21887.272799999999</v>
      </c>
      <c r="BR1929" s="141">
        <v>472538.17570000002</v>
      </c>
      <c r="BS1929" s="141">
        <v>221445.68359999999</v>
      </c>
      <c r="BT1929" s="141">
        <v>9964.4357999999993</v>
      </c>
      <c r="BU1929" s="141">
        <v>267280.23489999998</v>
      </c>
    </row>
    <row r="1930" spans="1:73">
      <c r="A1930" s="214" t="s">
        <v>112</v>
      </c>
      <c r="B1930" s="141">
        <v>42</v>
      </c>
      <c r="C1930" s="141">
        <v>2017</v>
      </c>
      <c r="D1930" s="145">
        <v>869666</v>
      </c>
      <c r="E1930" s="145">
        <v>440028</v>
      </c>
      <c r="F1930" s="145">
        <v>15147</v>
      </c>
      <c r="G1930" s="194">
        <v>3.3</v>
      </c>
      <c r="H1930" s="213">
        <v>23.621505737304688</v>
      </c>
      <c r="I1930" s="213">
        <v>14.577585220336914</v>
      </c>
      <c r="J1930" s="213">
        <v>5.0601100921630859</v>
      </c>
      <c r="K1930" s="185">
        <v>50277</v>
      </c>
      <c r="L1930" s="8">
        <v>6</v>
      </c>
      <c r="M1930" s="197">
        <v>3</v>
      </c>
      <c r="N1930" s="185">
        <v>42455313</v>
      </c>
      <c r="O1930" s="185">
        <v>11009</v>
      </c>
      <c r="P1930" s="145">
        <v>6032</v>
      </c>
      <c r="Q1930" s="145">
        <v>3039.6666666666665</v>
      </c>
      <c r="R1930" s="145">
        <v>93259</v>
      </c>
      <c r="S1930" s="145">
        <v>41316</v>
      </c>
      <c r="W1930" s="145">
        <v>194</v>
      </c>
      <c r="X1930" s="145">
        <v>357</v>
      </c>
      <c r="Y1930" s="145">
        <v>511</v>
      </c>
      <c r="Z1930" s="145">
        <v>649</v>
      </c>
      <c r="AD1930" s="203">
        <v>2512</v>
      </c>
      <c r="AE1930" s="202">
        <v>735</v>
      </c>
      <c r="AI1930" s="202">
        <v>91</v>
      </c>
      <c r="AJ1930" s="207">
        <v>10.4</v>
      </c>
      <c r="AK1930" s="141">
        <v>0</v>
      </c>
      <c r="AL1930" s="141">
        <v>10</v>
      </c>
      <c r="AM1930" s="141">
        <v>60</v>
      </c>
      <c r="AN1930" s="142">
        <v>0.14285714285714285</v>
      </c>
      <c r="AO1930" s="141">
        <v>6</v>
      </c>
      <c r="AP1930" s="141">
        <v>29</v>
      </c>
      <c r="AQ1930" s="142">
        <v>0.17142857142857143</v>
      </c>
      <c r="AR1930" s="168">
        <v>7.6499999999999999E-2</v>
      </c>
      <c r="AS1930" s="168">
        <v>0.34</v>
      </c>
      <c r="AT1930" s="168">
        <v>0.4</v>
      </c>
      <c r="AU1930" s="149">
        <v>0.45</v>
      </c>
      <c r="AV1930" s="141">
        <v>510</v>
      </c>
      <c r="AW1930" s="141">
        <v>3400</v>
      </c>
      <c r="AX1930" s="141">
        <v>5616</v>
      </c>
      <c r="AY1930" s="141">
        <v>6318</v>
      </c>
      <c r="AZ1930" s="149">
        <v>7.6499999999999999E-2</v>
      </c>
      <c r="BA1930" s="149">
        <v>0.1598</v>
      </c>
      <c r="BB1930" s="149">
        <v>0.21060000000000001</v>
      </c>
      <c r="BC1930" s="149">
        <v>0.21060000000000001</v>
      </c>
      <c r="BD1930" s="143">
        <v>0</v>
      </c>
      <c r="BG1930" s="141">
        <v>0</v>
      </c>
      <c r="BH1930" s="142">
        <v>7.25</v>
      </c>
      <c r="BI1930" s="142">
        <v>8.65</v>
      </c>
      <c r="BJ1930" s="141">
        <v>14887</v>
      </c>
      <c r="BK1930" s="141">
        <v>1470</v>
      </c>
      <c r="BL1930" s="141">
        <v>139</v>
      </c>
      <c r="BM1930" s="141">
        <v>13278</v>
      </c>
      <c r="BO1930" s="141">
        <v>18366.583400000003</v>
      </c>
      <c r="BP1930" s="141">
        <v>43679.1973</v>
      </c>
      <c r="BQ1930" s="141">
        <v>8014.6773999999996</v>
      </c>
      <c r="BR1930" s="141">
        <v>107122.8575</v>
      </c>
      <c r="BS1930" s="141">
        <v>21855.498800000001</v>
      </c>
      <c r="BT1930" s="141">
        <v>2023.1492000000001</v>
      </c>
      <c r="BU1930" s="141">
        <v>29567.301899999999</v>
      </c>
    </row>
    <row r="1931" spans="1:73">
      <c r="A1931" s="214" t="s">
        <v>113</v>
      </c>
      <c r="B1931" s="141">
        <v>43</v>
      </c>
      <c r="C1931" s="141">
        <v>2017</v>
      </c>
      <c r="D1931" s="145">
        <v>6715984</v>
      </c>
      <c r="E1931" s="145">
        <v>3080210</v>
      </c>
      <c r="F1931" s="145">
        <v>118557</v>
      </c>
      <c r="G1931" s="194">
        <v>3.7</v>
      </c>
      <c r="H1931" s="213">
        <v>21.842426300048828</v>
      </c>
      <c r="I1931" s="213">
        <v>11.810620307922363</v>
      </c>
      <c r="J1931" s="213">
        <v>4.9952859878540039</v>
      </c>
      <c r="K1931" s="185">
        <v>351966</v>
      </c>
      <c r="L1931" s="8">
        <v>40</v>
      </c>
      <c r="M1931" s="197">
        <v>2.5</v>
      </c>
      <c r="N1931" s="185">
        <v>305690612</v>
      </c>
      <c r="O1931" s="185">
        <v>111702</v>
      </c>
      <c r="P1931" s="145">
        <v>59154</v>
      </c>
      <c r="Q1931" s="145">
        <v>26621.5</v>
      </c>
      <c r="R1931" s="145">
        <v>1047058</v>
      </c>
      <c r="S1931" s="145">
        <v>512909</v>
      </c>
      <c r="W1931" s="145">
        <v>194</v>
      </c>
      <c r="X1931" s="145">
        <v>357</v>
      </c>
      <c r="Y1931" s="145">
        <v>511</v>
      </c>
      <c r="Z1931" s="145">
        <v>649</v>
      </c>
      <c r="AD1931" s="203">
        <v>14559</v>
      </c>
      <c r="AE1931" s="202">
        <v>735</v>
      </c>
      <c r="AI1931" s="202">
        <v>769</v>
      </c>
      <c r="AJ1931" s="207">
        <v>11.5</v>
      </c>
      <c r="AK1931" s="141">
        <v>0</v>
      </c>
      <c r="AL1931" s="141">
        <v>25</v>
      </c>
      <c r="AM1931" s="141">
        <v>73</v>
      </c>
      <c r="AN1931" s="142">
        <v>0.25510204081632654</v>
      </c>
      <c r="AO1931" s="141">
        <v>5</v>
      </c>
      <c r="AP1931" s="141">
        <v>28</v>
      </c>
      <c r="AQ1931" s="142">
        <v>0.15151515151515152</v>
      </c>
      <c r="AR1931" s="168">
        <v>7.6499999999999999E-2</v>
      </c>
      <c r="AS1931" s="168">
        <v>0.34</v>
      </c>
      <c r="AT1931" s="168">
        <v>0.4</v>
      </c>
      <c r="AU1931" s="149">
        <v>0.45</v>
      </c>
      <c r="AV1931" s="141">
        <v>510</v>
      </c>
      <c r="AW1931" s="141">
        <v>3400</v>
      </c>
      <c r="AX1931" s="141">
        <v>5616</v>
      </c>
      <c r="AY1931" s="141">
        <v>6318</v>
      </c>
      <c r="AZ1931" s="149">
        <v>7.6499999999999999E-2</v>
      </c>
      <c r="BA1931" s="149">
        <v>0.1598</v>
      </c>
      <c r="BB1931" s="149">
        <v>0.21060000000000001</v>
      </c>
      <c r="BC1931" s="149">
        <v>0.21060000000000001</v>
      </c>
      <c r="BD1931" s="143">
        <v>0</v>
      </c>
      <c r="BG1931" s="141">
        <v>0</v>
      </c>
      <c r="BH1931" s="142">
        <v>7.25</v>
      </c>
      <c r="BI1931" s="142">
        <v>7.25</v>
      </c>
      <c r="BJ1931" s="141">
        <v>179081</v>
      </c>
      <c r="BK1931" s="141">
        <v>11222</v>
      </c>
      <c r="BL1931" s="141">
        <v>1489</v>
      </c>
      <c r="BM1931" s="141">
        <v>166370</v>
      </c>
      <c r="BO1931" s="141">
        <v>136302.8333</v>
      </c>
      <c r="BP1931" s="141">
        <v>491597.81760000001</v>
      </c>
      <c r="BQ1931" s="141">
        <v>27575.8789</v>
      </c>
      <c r="BR1931" s="141">
        <v>656161.21299999999</v>
      </c>
      <c r="BS1931" s="141">
        <v>323921.73820000002</v>
      </c>
      <c r="BT1931" s="141">
        <v>13423.6407</v>
      </c>
      <c r="BU1931" s="141">
        <v>390008.27039999998</v>
      </c>
    </row>
    <row r="1932" spans="1:73">
      <c r="A1932" s="214" t="s">
        <v>114</v>
      </c>
      <c r="B1932" s="141">
        <v>44</v>
      </c>
      <c r="C1932" s="141">
        <v>2017</v>
      </c>
      <c r="D1932" s="145">
        <v>28304596</v>
      </c>
      <c r="E1932" s="145">
        <v>12960595</v>
      </c>
      <c r="F1932" s="145">
        <v>577790</v>
      </c>
      <c r="G1932" s="194">
        <v>4.3</v>
      </c>
      <c r="H1932" s="213">
        <v>25.551628112792969</v>
      </c>
      <c r="I1932" s="213">
        <v>15.37476921081543</v>
      </c>
      <c r="J1932" s="213">
        <v>4.840611457824707</v>
      </c>
      <c r="K1932" s="185">
        <v>1747212</v>
      </c>
      <c r="L1932" s="8">
        <v>462</v>
      </c>
      <c r="M1932" s="197">
        <v>6</v>
      </c>
      <c r="N1932" s="185">
        <v>1340568414</v>
      </c>
      <c r="O1932" s="185">
        <v>819699</v>
      </c>
      <c r="P1932" s="145">
        <v>62460</v>
      </c>
      <c r="Q1932" s="145">
        <v>28475.5</v>
      </c>
      <c r="R1932" s="145">
        <v>3921278</v>
      </c>
      <c r="S1932" s="145">
        <v>1646209</v>
      </c>
      <c r="W1932" s="145">
        <v>194</v>
      </c>
      <c r="X1932" s="145">
        <v>357</v>
      </c>
      <c r="Y1932" s="145">
        <v>511</v>
      </c>
      <c r="Z1932" s="145">
        <v>649</v>
      </c>
      <c r="AD1932" s="203">
        <v>20730</v>
      </c>
      <c r="AE1932" s="202">
        <v>735</v>
      </c>
      <c r="AI1932" s="202">
        <v>3768</v>
      </c>
      <c r="AJ1932" s="207">
        <v>13.4</v>
      </c>
      <c r="AK1932" s="141">
        <v>0</v>
      </c>
      <c r="AL1932" s="141">
        <v>55</v>
      </c>
      <c r="AM1932" s="141">
        <v>95</v>
      </c>
      <c r="AN1932" s="142">
        <v>0.36666666666666664</v>
      </c>
      <c r="AO1932" s="141">
        <v>11</v>
      </c>
      <c r="AP1932" s="141">
        <v>20</v>
      </c>
      <c r="AQ1932" s="142">
        <v>0.35483870967741937</v>
      </c>
      <c r="AR1932" s="168">
        <v>7.6499999999999999E-2</v>
      </c>
      <c r="AS1932" s="168">
        <v>0.34</v>
      </c>
      <c r="AT1932" s="168">
        <v>0.4</v>
      </c>
      <c r="AU1932" s="149">
        <v>0.45</v>
      </c>
      <c r="AV1932" s="141">
        <v>510</v>
      </c>
      <c r="AW1932" s="141">
        <v>3400</v>
      </c>
      <c r="AX1932" s="141">
        <v>5616</v>
      </c>
      <c r="AY1932" s="141">
        <v>6318</v>
      </c>
      <c r="AZ1932" s="149">
        <v>7.6499999999999999E-2</v>
      </c>
      <c r="BA1932" s="149">
        <v>0.1598</v>
      </c>
      <c r="BB1932" s="149">
        <v>0.21060000000000001</v>
      </c>
      <c r="BC1932" s="149">
        <v>0.21060000000000001</v>
      </c>
      <c r="BD1932" s="143">
        <v>0</v>
      </c>
      <c r="BG1932" s="141">
        <v>0</v>
      </c>
      <c r="BH1932" s="142">
        <v>7.25</v>
      </c>
      <c r="BI1932" s="142">
        <v>7.25</v>
      </c>
      <c r="BJ1932" s="141">
        <v>657812</v>
      </c>
      <c r="BK1932" s="141">
        <v>105446</v>
      </c>
      <c r="BL1932" s="141">
        <v>6888</v>
      </c>
      <c r="BM1932" s="141">
        <v>545478</v>
      </c>
      <c r="BO1932" s="141">
        <v>821873.25</v>
      </c>
      <c r="BP1932" s="141">
        <v>2409369.1497999998</v>
      </c>
      <c r="BQ1932" s="141">
        <v>209562.06200000001</v>
      </c>
      <c r="BR1932" s="141">
        <v>3348977.3462999999</v>
      </c>
      <c r="BS1932" s="141">
        <v>1538037.1909</v>
      </c>
      <c r="BT1932" s="141">
        <v>102005.7452</v>
      </c>
      <c r="BU1932" s="141">
        <v>1909051.0608000001</v>
      </c>
    </row>
    <row r="1933" spans="1:73">
      <c r="A1933" s="214" t="s">
        <v>115</v>
      </c>
      <c r="B1933" s="141">
        <v>45</v>
      </c>
      <c r="C1933" s="141">
        <v>2017</v>
      </c>
      <c r="D1933" s="145">
        <v>3101833</v>
      </c>
      <c r="E1933" s="145">
        <v>1510208</v>
      </c>
      <c r="F1933" s="145">
        <v>50638</v>
      </c>
      <c r="G1933" s="194">
        <v>3.2</v>
      </c>
      <c r="H1933" s="213">
        <v>20.191064834594727</v>
      </c>
      <c r="I1933" s="213">
        <v>9.9603519439697266</v>
      </c>
      <c r="J1933" s="213">
        <v>3.0141890048980713</v>
      </c>
      <c r="K1933" s="185">
        <v>169130</v>
      </c>
      <c r="L1933" s="8">
        <v>38</v>
      </c>
      <c r="M1933" s="197">
        <v>4</v>
      </c>
      <c r="N1933" s="185">
        <v>134803819</v>
      </c>
      <c r="O1933" s="185">
        <v>207291</v>
      </c>
      <c r="P1933" s="145">
        <v>9710</v>
      </c>
      <c r="Q1933" s="145">
        <v>3899.0833333333335</v>
      </c>
      <c r="R1933" s="145">
        <v>206299</v>
      </c>
      <c r="S1933" s="145">
        <v>82772</v>
      </c>
      <c r="W1933" s="145">
        <v>194</v>
      </c>
      <c r="X1933" s="145">
        <v>357</v>
      </c>
      <c r="Y1933" s="145">
        <v>511</v>
      </c>
      <c r="Z1933" s="145">
        <v>649</v>
      </c>
      <c r="AD1933" s="203">
        <v>1938</v>
      </c>
      <c r="AE1933" s="202">
        <v>735</v>
      </c>
      <c r="AI1933" s="202">
        <v>269</v>
      </c>
      <c r="AJ1933" s="207">
        <v>8.6</v>
      </c>
      <c r="AK1933" s="141">
        <v>0</v>
      </c>
      <c r="AL1933" s="141">
        <v>13</v>
      </c>
      <c r="AM1933" s="141">
        <v>62</v>
      </c>
      <c r="AN1933" s="142">
        <v>0.17333333333333334</v>
      </c>
      <c r="AO1933" s="141">
        <v>5</v>
      </c>
      <c r="AP1933" s="141">
        <v>24</v>
      </c>
      <c r="AQ1933" s="142">
        <v>0.17241379310344829</v>
      </c>
      <c r="AR1933" s="168">
        <v>7.6499999999999999E-2</v>
      </c>
      <c r="AS1933" s="168">
        <v>0.34</v>
      </c>
      <c r="AT1933" s="168">
        <v>0.4</v>
      </c>
      <c r="AU1933" s="149">
        <v>0.45</v>
      </c>
      <c r="AV1933" s="141">
        <v>510</v>
      </c>
      <c r="AW1933" s="141">
        <v>3400</v>
      </c>
      <c r="AX1933" s="141">
        <v>5616</v>
      </c>
      <c r="AY1933" s="141">
        <v>6318</v>
      </c>
      <c r="AZ1933" s="149">
        <v>7.6499999999999999E-2</v>
      </c>
      <c r="BA1933" s="149">
        <v>0.1598</v>
      </c>
      <c r="BB1933" s="149">
        <v>0.21060000000000001</v>
      </c>
      <c r="BC1933" s="149">
        <v>0.21060000000000001</v>
      </c>
      <c r="BD1933" s="143">
        <v>0</v>
      </c>
      <c r="BG1933" s="141">
        <v>0</v>
      </c>
      <c r="BH1933" s="142">
        <v>7.25</v>
      </c>
      <c r="BI1933" s="142">
        <v>7.25</v>
      </c>
      <c r="BJ1933" s="141">
        <v>31720</v>
      </c>
      <c r="BK1933" s="141">
        <v>2867</v>
      </c>
      <c r="BL1933" s="141">
        <v>242</v>
      </c>
      <c r="BM1933" s="141">
        <v>28611</v>
      </c>
      <c r="BO1933" s="141">
        <v>53747.833299999998</v>
      </c>
      <c r="BP1933" s="141">
        <v>138235.15830000001</v>
      </c>
      <c r="BQ1933" s="141">
        <v>33031.759100000003</v>
      </c>
      <c r="BR1933" s="141">
        <v>335492.50870000001</v>
      </c>
      <c r="BS1933" s="141">
        <v>59064.9879</v>
      </c>
      <c r="BT1933" s="141">
        <v>8665.0967000000001</v>
      </c>
      <c r="BU1933" s="141">
        <v>87312.357699999993</v>
      </c>
    </row>
    <row r="1934" spans="1:73">
      <c r="A1934" s="214" t="s">
        <v>116</v>
      </c>
      <c r="B1934" s="141">
        <v>46</v>
      </c>
      <c r="C1934" s="141">
        <v>2017</v>
      </c>
      <c r="D1934" s="145">
        <v>623657</v>
      </c>
      <c r="E1934" s="145">
        <v>334378</v>
      </c>
      <c r="F1934" s="145">
        <v>10382</v>
      </c>
      <c r="G1934" s="194">
        <v>3</v>
      </c>
      <c r="H1934" s="213">
        <v>16.313030242919922</v>
      </c>
      <c r="I1934" s="213">
        <v>9.6130285263061523</v>
      </c>
      <c r="J1934" s="213">
        <v>3.3916845321655273</v>
      </c>
      <c r="K1934" s="185">
        <v>32594</v>
      </c>
      <c r="L1934" s="8">
        <v>1</v>
      </c>
      <c r="M1934" s="197">
        <v>0.8</v>
      </c>
      <c r="N1934" s="185">
        <v>32570355</v>
      </c>
      <c r="O1934" s="185">
        <v>8948</v>
      </c>
      <c r="P1934" s="145">
        <v>8075</v>
      </c>
      <c r="Q1934" s="145">
        <v>3453.25</v>
      </c>
      <c r="R1934" s="145">
        <v>76558</v>
      </c>
      <c r="S1934" s="145">
        <v>42087</v>
      </c>
      <c r="W1934" s="145">
        <v>194</v>
      </c>
      <c r="X1934" s="145">
        <v>357</v>
      </c>
      <c r="Y1934" s="145">
        <v>511</v>
      </c>
      <c r="Z1934" s="145">
        <v>649</v>
      </c>
      <c r="AD1934" s="203">
        <v>1397</v>
      </c>
      <c r="AE1934" s="202">
        <v>735</v>
      </c>
      <c r="AI1934" s="202">
        <v>63</v>
      </c>
      <c r="AJ1934" s="207">
        <v>10.199999999999999</v>
      </c>
      <c r="AK1934" s="141">
        <v>0</v>
      </c>
      <c r="AL1934" s="141">
        <v>83</v>
      </c>
      <c r="AM1934" s="141">
        <v>53</v>
      </c>
      <c r="AN1934" s="142">
        <v>0.61029411764705888</v>
      </c>
      <c r="AO1934" s="141">
        <v>23</v>
      </c>
      <c r="AP1934" s="141">
        <v>7</v>
      </c>
      <c r="AQ1934" s="142">
        <v>0.76666666666666672</v>
      </c>
      <c r="AR1934" s="168">
        <v>7.6499999999999999E-2</v>
      </c>
      <c r="AS1934" s="168">
        <v>0.34</v>
      </c>
      <c r="AT1934" s="168">
        <v>0.4</v>
      </c>
      <c r="AU1934" s="149">
        <v>0.45</v>
      </c>
      <c r="AV1934" s="141">
        <v>510</v>
      </c>
      <c r="AW1934" s="141">
        <v>3400</v>
      </c>
      <c r="AX1934" s="141">
        <v>5616</v>
      </c>
      <c r="AY1934" s="141">
        <v>6318</v>
      </c>
      <c r="AZ1934" s="149">
        <v>7.6499999999999999E-2</v>
      </c>
      <c r="BA1934" s="149">
        <v>0.1598</v>
      </c>
      <c r="BB1934" s="149">
        <v>0.21060000000000001</v>
      </c>
      <c r="BC1934" s="149">
        <v>0.21060000000000001</v>
      </c>
      <c r="BD1934" s="143">
        <v>0.32</v>
      </c>
      <c r="BG1934" s="141">
        <v>1</v>
      </c>
      <c r="BH1934" s="142">
        <v>7.25</v>
      </c>
      <c r="BI1934" s="142">
        <v>10</v>
      </c>
      <c r="BJ1934" s="141">
        <v>15435</v>
      </c>
      <c r="BK1934" s="141">
        <v>942</v>
      </c>
      <c r="BL1934" s="141">
        <v>83</v>
      </c>
      <c r="BM1934" s="141">
        <v>14410</v>
      </c>
      <c r="BO1934" s="141">
        <v>11557.8333</v>
      </c>
      <c r="BP1934" s="141">
        <v>23788.755700000002</v>
      </c>
      <c r="BQ1934" s="141">
        <v>3865.7026999999998</v>
      </c>
      <c r="BR1934" s="141">
        <v>47100.563399999999</v>
      </c>
      <c r="BS1934" s="141">
        <v>16235.2924</v>
      </c>
      <c r="BT1934" s="141">
        <v>2162.8886000000002</v>
      </c>
      <c r="BU1934" s="141">
        <v>24708.977599999998</v>
      </c>
    </row>
    <row r="1935" spans="1:73">
      <c r="A1935" s="214" t="s">
        <v>117</v>
      </c>
      <c r="B1935" s="141">
        <v>47</v>
      </c>
      <c r="C1935" s="141">
        <v>2017</v>
      </c>
      <c r="D1935" s="145">
        <v>8470020</v>
      </c>
      <c r="E1935" s="145">
        <v>4146134</v>
      </c>
      <c r="F1935" s="145">
        <v>161619</v>
      </c>
      <c r="G1935" s="194">
        <v>3.8</v>
      </c>
      <c r="H1935" s="213">
        <v>18.462688446044922</v>
      </c>
      <c r="I1935" s="213">
        <v>10.88219165802002</v>
      </c>
      <c r="J1935" s="213">
        <v>2.9837186336517334</v>
      </c>
      <c r="K1935" s="185">
        <v>517548</v>
      </c>
      <c r="L1935" s="8">
        <v>51</v>
      </c>
      <c r="M1935" s="197">
        <v>2.6</v>
      </c>
      <c r="N1935" s="185">
        <v>466743276</v>
      </c>
      <c r="O1935" s="185">
        <v>165280</v>
      </c>
      <c r="P1935" s="145">
        <v>37962</v>
      </c>
      <c r="Q1935" s="145">
        <v>19209.583333333332</v>
      </c>
      <c r="R1935" s="145">
        <v>775548</v>
      </c>
      <c r="S1935" s="145">
        <v>367231</v>
      </c>
      <c r="W1935" s="145">
        <v>194</v>
      </c>
      <c r="X1935" s="145">
        <v>357</v>
      </c>
      <c r="Y1935" s="145">
        <v>511</v>
      </c>
      <c r="Z1935" s="145">
        <v>649</v>
      </c>
      <c r="AD1935" s="203">
        <v>7597</v>
      </c>
      <c r="AE1935" s="202">
        <v>735</v>
      </c>
      <c r="AI1935" s="202">
        <v>847</v>
      </c>
      <c r="AJ1935" s="207">
        <v>10.3</v>
      </c>
      <c r="AK1935" s="141">
        <v>1</v>
      </c>
      <c r="AL1935" s="141">
        <v>34</v>
      </c>
      <c r="AM1935" s="141">
        <v>66</v>
      </c>
      <c r="AN1935" s="142">
        <v>0.34</v>
      </c>
      <c r="AO1935" s="141">
        <v>19</v>
      </c>
      <c r="AP1935" s="141">
        <v>21</v>
      </c>
      <c r="AQ1935" s="142">
        <v>0.47499999999999998</v>
      </c>
      <c r="AR1935" s="168">
        <v>7.6499999999999999E-2</v>
      </c>
      <c r="AS1935" s="168">
        <v>0.34</v>
      </c>
      <c r="AT1935" s="168">
        <v>0.4</v>
      </c>
      <c r="AU1935" s="149">
        <v>0.45</v>
      </c>
      <c r="AV1935" s="141">
        <v>510</v>
      </c>
      <c r="AW1935" s="141">
        <v>3400</v>
      </c>
      <c r="AX1935" s="141">
        <v>5616</v>
      </c>
      <c r="AY1935" s="141">
        <v>6318</v>
      </c>
      <c r="AZ1935" s="149">
        <v>7.6499999999999999E-2</v>
      </c>
      <c r="BA1935" s="149">
        <v>0.1598</v>
      </c>
      <c r="BB1935" s="149">
        <v>0.21060000000000001</v>
      </c>
      <c r="BC1935" s="149">
        <v>0.21060000000000001</v>
      </c>
      <c r="BD1935" s="143">
        <v>0.2</v>
      </c>
      <c r="BG1935" s="141">
        <v>0</v>
      </c>
      <c r="BH1935" s="142">
        <v>7.25</v>
      </c>
      <c r="BI1935" s="142">
        <v>7.25</v>
      </c>
      <c r="BJ1935" s="141">
        <v>157590</v>
      </c>
      <c r="BK1935" s="141">
        <v>18010</v>
      </c>
      <c r="BL1935" s="141">
        <v>1159</v>
      </c>
      <c r="BM1935" s="141">
        <v>138421</v>
      </c>
      <c r="BO1935" s="141">
        <v>122184.9167</v>
      </c>
      <c r="BP1935" s="141">
        <v>384709.6262</v>
      </c>
      <c r="BQ1935" s="141">
        <v>57297.682000000001</v>
      </c>
      <c r="BR1935" s="141">
        <v>694964.40130000003</v>
      </c>
      <c r="BS1935" s="141">
        <v>237411.5583</v>
      </c>
      <c r="BT1935" s="141">
        <v>26023.722099999999</v>
      </c>
      <c r="BU1935" s="141">
        <v>329201.72600000002</v>
      </c>
    </row>
    <row r="1936" spans="1:73">
      <c r="A1936" s="214" t="s">
        <v>118</v>
      </c>
      <c r="B1936" s="141">
        <v>48</v>
      </c>
      <c r="C1936" s="141">
        <v>2017</v>
      </c>
      <c r="D1936" s="145">
        <v>7405743</v>
      </c>
      <c r="E1936" s="145">
        <v>3547430</v>
      </c>
      <c r="F1936" s="145">
        <v>177292</v>
      </c>
      <c r="G1936" s="194">
        <v>4.8</v>
      </c>
      <c r="H1936" s="213">
        <v>21.186473846435547</v>
      </c>
      <c r="I1936" s="213">
        <v>12.633585929870605</v>
      </c>
      <c r="J1936" s="213">
        <v>3.3283114433288574</v>
      </c>
      <c r="K1936" s="185">
        <v>517236</v>
      </c>
      <c r="L1936" s="8">
        <v>17</v>
      </c>
      <c r="M1936" s="197">
        <v>1</v>
      </c>
      <c r="N1936" s="185">
        <v>428765189</v>
      </c>
      <c r="O1936" s="185">
        <v>2088138</v>
      </c>
      <c r="P1936" s="145">
        <v>91640</v>
      </c>
      <c r="Q1936" s="145">
        <v>39692.083333333336</v>
      </c>
      <c r="R1936" s="145">
        <v>929486</v>
      </c>
      <c r="S1936" s="145">
        <v>520498</v>
      </c>
      <c r="W1936" s="145">
        <v>194</v>
      </c>
      <c r="X1936" s="145">
        <v>357</v>
      </c>
      <c r="Y1936" s="145">
        <v>511</v>
      </c>
      <c r="Z1936" s="145">
        <v>649</v>
      </c>
      <c r="AD1936" s="203">
        <v>13546</v>
      </c>
      <c r="AE1936" s="202">
        <v>735</v>
      </c>
      <c r="AI1936" s="202">
        <v>736</v>
      </c>
      <c r="AJ1936" s="207">
        <v>9.9</v>
      </c>
      <c r="AK1936" s="141">
        <v>1</v>
      </c>
      <c r="AL1936" s="141">
        <v>50</v>
      </c>
      <c r="AM1936" s="141">
        <v>48</v>
      </c>
      <c r="AN1936" s="142">
        <v>0.51020408163265307</v>
      </c>
      <c r="AO1936" s="141">
        <v>25</v>
      </c>
      <c r="AP1936" s="141">
        <v>24</v>
      </c>
      <c r="AQ1936" s="142">
        <v>0.51020408163265307</v>
      </c>
      <c r="AR1936" s="168">
        <v>7.6499999999999999E-2</v>
      </c>
      <c r="AS1936" s="168">
        <v>0.34</v>
      </c>
      <c r="AT1936" s="168">
        <v>0.4</v>
      </c>
      <c r="AU1936" s="149">
        <v>0.45</v>
      </c>
      <c r="AV1936" s="141">
        <v>510</v>
      </c>
      <c r="AW1936" s="141">
        <v>3400</v>
      </c>
      <c r="AX1936" s="141">
        <v>5616</v>
      </c>
      <c r="AY1936" s="141">
        <v>6318</v>
      </c>
      <c r="AZ1936" s="149">
        <v>7.6499999999999999E-2</v>
      </c>
      <c r="BA1936" s="149">
        <v>0.1598</v>
      </c>
      <c r="BB1936" s="149">
        <v>0.21060000000000001</v>
      </c>
      <c r="BC1936" s="149">
        <v>0.21060000000000001</v>
      </c>
      <c r="BD1936" s="143">
        <v>0</v>
      </c>
      <c r="BG1936" s="141">
        <v>0</v>
      </c>
      <c r="BH1936" s="142">
        <v>7.25</v>
      </c>
      <c r="BI1936" s="142">
        <v>11</v>
      </c>
      <c r="BJ1936" s="141">
        <v>150356</v>
      </c>
      <c r="BK1936" s="141">
        <v>17592</v>
      </c>
      <c r="BL1936" s="141">
        <v>914</v>
      </c>
      <c r="BM1936" s="141">
        <v>131850</v>
      </c>
      <c r="BO1936" s="141">
        <v>157453.4167</v>
      </c>
      <c r="BP1936" s="141">
        <v>313849.54180000001</v>
      </c>
      <c r="BQ1936" s="141">
        <v>49802.169000000002</v>
      </c>
      <c r="BR1936" s="141">
        <v>523209.27720000001</v>
      </c>
      <c r="BS1936" s="141">
        <v>146435.326</v>
      </c>
      <c r="BT1936" s="141">
        <v>19683.988499999999</v>
      </c>
      <c r="BU1936" s="141">
        <v>195540.69279999999</v>
      </c>
    </row>
    <row r="1937" spans="1:73">
      <c r="A1937" s="214" t="s">
        <v>119</v>
      </c>
      <c r="B1937" s="141">
        <v>49</v>
      </c>
      <c r="C1937" s="141">
        <v>2017</v>
      </c>
      <c r="D1937" s="145">
        <v>1815857</v>
      </c>
      <c r="E1937" s="145">
        <v>738309</v>
      </c>
      <c r="F1937" s="145">
        <v>40512</v>
      </c>
      <c r="G1937" s="194">
        <v>5.2</v>
      </c>
      <c r="H1937" s="213">
        <v>26.672151565551758</v>
      </c>
      <c r="I1937" s="213">
        <v>15.898415565490723</v>
      </c>
      <c r="J1937" s="213">
        <v>5.3596200942993164</v>
      </c>
      <c r="K1937" s="185">
        <v>78767</v>
      </c>
      <c r="L1937" s="8">
        <v>5</v>
      </c>
      <c r="M1937" s="197">
        <v>1.3</v>
      </c>
      <c r="N1937" s="185">
        <v>69872741</v>
      </c>
      <c r="O1937" s="185">
        <v>64736</v>
      </c>
      <c r="P1937" s="145">
        <v>14378</v>
      </c>
      <c r="Q1937" s="145">
        <v>7133.916666666667</v>
      </c>
      <c r="R1937" s="145">
        <v>340308</v>
      </c>
      <c r="S1937" s="145">
        <v>171913</v>
      </c>
      <c r="W1937" s="145">
        <v>194</v>
      </c>
      <c r="X1937" s="145">
        <v>357</v>
      </c>
      <c r="Y1937" s="145">
        <v>511</v>
      </c>
      <c r="Z1937" s="145">
        <v>649</v>
      </c>
      <c r="AD1937" s="203">
        <v>5016</v>
      </c>
      <c r="AE1937" s="202">
        <v>735</v>
      </c>
      <c r="AI1937" s="202">
        <v>311</v>
      </c>
      <c r="AJ1937" s="207">
        <v>17.3</v>
      </c>
      <c r="AK1937" s="141">
        <v>0</v>
      </c>
      <c r="AL1937" s="141">
        <v>36</v>
      </c>
      <c r="AM1937" s="141">
        <v>63</v>
      </c>
      <c r="AN1937" s="142">
        <v>0.36363636363636365</v>
      </c>
      <c r="AO1937" s="141">
        <v>12</v>
      </c>
      <c r="AP1937" s="141">
        <v>22</v>
      </c>
      <c r="AQ1937" s="142">
        <v>0.35294117647058826</v>
      </c>
      <c r="AR1937" s="168">
        <v>7.6499999999999999E-2</v>
      </c>
      <c r="AS1937" s="168">
        <v>0.34</v>
      </c>
      <c r="AT1937" s="168">
        <v>0.4</v>
      </c>
      <c r="AU1937" s="149">
        <v>0.45</v>
      </c>
      <c r="AV1937" s="141">
        <v>510</v>
      </c>
      <c r="AW1937" s="141">
        <v>3400</v>
      </c>
      <c r="AX1937" s="141">
        <v>5616</v>
      </c>
      <c r="AY1937" s="141">
        <v>6318</v>
      </c>
      <c r="AZ1937" s="149">
        <v>7.6499999999999999E-2</v>
      </c>
      <c r="BA1937" s="149">
        <v>0.1598</v>
      </c>
      <c r="BB1937" s="149">
        <v>0.21060000000000001</v>
      </c>
      <c r="BC1937" s="149">
        <v>0.21060000000000001</v>
      </c>
      <c r="BD1937" s="143">
        <v>0</v>
      </c>
      <c r="BG1937" s="141">
        <v>0</v>
      </c>
      <c r="BH1937" s="142">
        <v>7.25</v>
      </c>
      <c r="BI1937" s="142">
        <v>8.75</v>
      </c>
      <c r="BJ1937" s="141">
        <v>73901</v>
      </c>
      <c r="BK1937" s="141">
        <v>2376</v>
      </c>
      <c r="BL1937" s="141">
        <v>462</v>
      </c>
      <c r="BM1937" s="141">
        <v>71063</v>
      </c>
      <c r="BO1937" s="141">
        <v>38314.75</v>
      </c>
      <c r="BP1937" s="141">
        <v>136792.8094</v>
      </c>
      <c r="BQ1937" s="141">
        <v>4496.6232</v>
      </c>
      <c r="BR1937" s="141">
        <v>191543.80919999999</v>
      </c>
      <c r="BS1937" s="141">
        <v>117473.6128</v>
      </c>
      <c r="BT1937" s="141">
        <v>3096.8199</v>
      </c>
      <c r="BU1937" s="141">
        <v>155963.56229999999</v>
      </c>
    </row>
    <row r="1938" spans="1:73">
      <c r="A1938" s="214" t="s">
        <v>120</v>
      </c>
      <c r="B1938" s="141">
        <v>50</v>
      </c>
      <c r="C1938" s="141">
        <v>2017</v>
      </c>
      <c r="D1938" s="145">
        <v>5795483</v>
      </c>
      <c r="E1938" s="145">
        <v>3048242</v>
      </c>
      <c r="F1938" s="145">
        <v>103667</v>
      </c>
      <c r="G1938" s="194">
        <v>3.3</v>
      </c>
      <c r="H1938" s="213">
        <v>18.830881118774414</v>
      </c>
      <c r="I1938" s="213">
        <v>11.117498397827148</v>
      </c>
      <c r="J1938" s="213">
        <v>4.2555270195007324</v>
      </c>
      <c r="K1938" s="185">
        <v>330842</v>
      </c>
      <c r="L1938" s="8">
        <v>28</v>
      </c>
      <c r="M1938" s="197">
        <v>2.1</v>
      </c>
      <c r="N1938" s="185">
        <v>283635828</v>
      </c>
      <c r="O1938" s="185">
        <v>48030</v>
      </c>
      <c r="P1938" s="145">
        <v>36198</v>
      </c>
      <c r="Q1938" s="145">
        <v>16743.833333333332</v>
      </c>
      <c r="R1938" s="145">
        <v>691635</v>
      </c>
      <c r="S1938" s="145">
        <v>343582</v>
      </c>
      <c r="W1938" s="145">
        <v>194</v>
      </c>
      <c r="X1938" s="145">
        <v>357</v>
      </c>
      <c r="Y1938" s="145">
        <v>511</v>
      </c>
      <c r="Z1938" s="145">
        <v>649</v>
      </c>
      <c r="AD1938" s="203">
        <v>11114</v>
      </c>
      <c r="AE1938" s="202">
        <v>735</v>
      </c>
      <c r="AI1938" s="202">
        <v>551</v>
      </c>
      <c r="AJ1938" s="207">
        <v>9.5</v>
      </c>
      <c r="AK1938" s="141">
        <v>0</v>
      </c>
      <c r="AL1938" s="141">
        <v>35</v>
      </c>
      <c r="AM1938" s="141">
        <v>64</v>
      </c>
      <c r="AN1938" s="142">
        <v>0.35353535353535354</v>
      </c>
      <c r="AO1938" s="141">
        <v>13</v>
      </c>
      <c r="AP1938" s="141">
        <v>20</v>
      </c>
      <c r="AQ1938" s="142">
        <v>0.39393939393939392</v>
      </c>
      <c r="AR1938" s="168">
        <v>7.6499999999999999E-2</v>
      </c>
      <c r="AS1938" s="168">
        <v>0.34</v>
      </c>
      <c r="AT1938" s="168">
        <v>0.4</v>
      </c>
      <c r="AU1938" s="149">
        <v>0.45</v>
      </c>
      <c r="AV1938" s="141">
        <v>510</v>
      </c>
      <c r="AW1938" s="141">
        <v>3400</v>
      </c>
      <c r="AX1938" s="141">
        <v>5616</v>
      </c>
      <c r="AY1938" s="141">
        <v>6318</v>
      </c>
      <c r="AZ1938" s="149">
        <v>7.6499999999999999E-2</v>
      </c>
      <c r="BA1938" s="149">
        <v>0.1598</v>
      </c>
      <c r="BB1938" s="149">
        <v>0.21060000000000001</v>
      </c>
      <c r="BC1938" s="149">
        <v>0.21060000000000001</v>
      </c>
      <c r="BD1938" s="143">
        <v>0.04</v>
      </c>
      <c r="BE1938" s="143">
        <v>0.11</v>
      </c>
      <c r="BF1938" s="143">
        <v>0.34</v>
      </c>
      <c r="BG1938" s="141">
        <v>1</v>
      </c>
      <c r="BH1938" s="142">
        <v>7.25</v>
      </c>
      <c r="BI1938" s="142">
        <v>7.25</v>
      </c>
      <c r="BJ1938" s="141">
        <v>118089</v>
      </c>
      <c r="BK1938" s="141">
        <v>6778</v>
      </c>
      <c r="BL1938" s="141">
        <v>894</v>
      </c>
      <c r="BM1938" s="141">
        <v>110417</v>
      </c>
      <c r="BO1938" s="141">
        <v>95958.166700000002</v>
      </c>
      <c r="BP1938" s="141">
        <v>261984.6452</v>
      </c>
      <c r="BQ1938" s="141">
        <v>29598.8982</v>
      </c>
      <c r="BR1938" s="141">
        <v>510632.98570000002</v>
      </c>
      <c r="BS1938" s="141">
        <v>141011.21350000001</v>
      </c>
      <c r="BT1938" s="141">
        <v>10085.0897</v>
      </c>
      <c r="BU1938" s="141">
        <v>190113.86790000001</v>
      </c>
    </row>
    <row r="1939" spans="1:73">
      <c r="A1939" s="214" t="s">
        <v>121</v>
      </c>
      <c r="B1939" s="141">
        <v>51</v>
      </c>
      <c r="C1939" s="141">
        <v>2017</v>
      </c>
      <c r="D1939" s="145">
        <v>579315</v>
      </c>
      <c r="E1939" s="145">
        <v>281017</v>
      </c>
      <c r="F1939" s="145">
        <v>12330</v>
      </c>
      <c r="G1939" s="194">
        <v>4.2</v>
      </c>
      <c r="H1939" s="213">
        <v>19.777011871337891</v>
      </c>
      <c r="I1939" s="213">
        <v>13.063909530639648</v>
      </c>
      <c r="J1939" s="213">
        <v>4.235692024230957</v>
      </c>
      <c r="K1939" s="185">
        <v>41365</v>
      </c>
      <c r="L1939" s="8">
        <v>8</v>
      </c>
      <c r="M1939" s="197">
        <v>5.4</v>
      </c>
      <c r="N1939" s="185">
        <v>33221417</v>
      </c>
      <c r="O1939" s="185">
        <v>185565</v>
      </c>
      <c r="P1939" s="145">
        <v>1250</v>
      </c>
      <c r="Q1939" s="145">
        <v>528.66666666666663</v>
      </c>
      <c r="R1939" s="145">
        <v>32839</v>
      </c>
      <c r="S1939" s="145">
        <v>14102</v>
      </c>
      <c r="W1939" s="145">
        <v>194</v>
      </c>
      <c r="X1939" s="145">
        <v>357</v>
      </c>
      <c r="Y1939" s="145">
        <v>511</v>
      </c>
      <c r="Z1939" s="145">
        <v>649</v>
      </c>
      <c r="AD1939" s="203">
        <v>256</v>
      </c>
      <c r="AE1939" s="202">
        <v>735</v>
      </c>
      <c r="AI1939" s="202">
        <v>70</v>
      </c>
      <c r="AJ1939" s="207">
        <v>12.4</v>
      </c>
      <c r="AK1939" s="141">
        <v>0</v>
      </c>
      <c r="AL1939" s="141">
        <v>9</v>
      </c>
      <c r="AM1939" s="141">
        <v>51</v>
      </c>
      <c r="AN1939" s="142">
        <v>0.15</v>
      </c>
      <c r="AO1939" s="141">
        <v>3</v>
      </c>
      <c r="AP1939" s="141">
        <v>27</v>
      </c>
      <c r="AQ1939" s="142">
        <v>0.1</v>
      </c>
      <c r="AR1939" s="168">
        <v>7.6499999999999999E-2</v>
      </c>
      <c r="AS1939" s="168">
        <v>0.34</v>
      </c>
      <c r="AT1939" s="168">
        <v>0.4</v>
      </c>
      <c r="AU1939" s="149">
        <v>0.45</v>
      </c>
      <c r="AV1939" s="141">
        <v>510</v>
      </c>
      <c r="AW1939" s="141">
        <v>3400</v>
      </c>
      <c r="AX1939" s="141">
        <v>5616</v>
      </c>
      <c r="AY1939" s="141">
        <v>6318</v>
      </c>
      <c r="AZ1939" s="149">
        <v>7.6499999999999999E-2</v>
      </c>
      <c r="BA1939" s="149">
        <v>0.1598</v>
      </c>
      <c r="BB1939" s="149">
        <v>0.21060000000000001</v>
      </c>
      <c r="BC1939" s="149">
        <v>0.21060000000000001</v>
      </c>
      <c r="BD1939" s="143">
        <v>0</v>
      </c>
      <c r="BG1939" s="141">
        <v>0</v>
      </c>
      <c r="BH1939" s="142">
        <v>7.25</v>
      </c>
      <c r="BI1939" s="142">
        <v>5.15</v>
      </c>
      <c r="BJ1939" s="141">
        <v>6795</v>
      </c>
      <c r="BK1939" s="141">
        <v>324</v>
      </c>
      <c r="BL1939" s="141">
        <v>40</v>
      </c>
      <c r="BM1939" s="141">
        <v>6431</v>
      </c>
      <c r="BO1939" s="141">
        <v>10158.5834</v>
      </c>
      <c r="BP1939" s="141">
        <v>20499.906800000001</v>
      </c>
      <c r="BQ1939" s="141">
        <v>6051.6783999999998</v>
      </c>
      <c r="BR1939" s="141">
        <v>49904.590700000001</v>
      </c>
      <c r="BS1939" s="141">
        <v>9767.4959999999992</v>
      </c>
      <c r="BT1939" s="141">
        <v>1947.6919</v>
      </c>
      <c r="BU1939" s="141">
        <v>15706.700199999999</v>
      </c>
    </row>
    <row r="1940" spans="1:73">
      <c r="BU1940" s="140"/>
    </row>
    <row r="1941" spans="1:73">
      <c r="H1941" s="213" t="s">
        <v>79</v>
      </c>
      <c r="I1941" s="213" t="s">
        <v>79</v>
      </c>
      <c r="J1941" s="213" t="s">
        <v>79</v>
      </c>
      <c r="BU1941" s="140"/>
    </row>
    <row r="1942" spans="1:73">
      <c r="H1942" s="213" t="s">
        <v>79</v>
      </c>
      <c r="I1942" s="213" t="s">
        <v>79</v>
      </c>
      <c r="J1942" s="213" t="s">
        <v>79</v>
      </c>
    </row>
  </sheetData>
  <sortState ref="A2:BU1939">
    <sortCondition ref="C2:C1939"/>
  </sortState>
  <conditionalFormatting sqref="H2:S1633 W2:AR817 AV1481:AY1481 W818:AL868 AN818:AR868 H1634:K1786 N1634:S1735 N1736:N1786 P1736:S1786 BA2:BB1786 AK1736:AR1786 W1736:AI1786 AV2:AX1480 AV1482:AX1786 AY1482:AY1837 BD2:BU1786 W869:AR1735 AA1787:AC1888">
    <cfRule type="expression" dxfId="45" priority="44">
      <formula>NOT(COUNTA(H$2:H2)=COUNT(H$2:H2))</formula>
    </cfRule>
  </conditionalFormatting>
  <conditionalFormatting sqref="T2:V1786">
    <cfRule type="expression" dxfId="44" priority="43">
      <formula>NOT(COUNTA(T$2:T2)=COUNT(T$2:T2))</formula>
    </cfRule>
  </conditionalFormatting>
  <conditionalFormatting sqref="AS1481:AU1481 AS2:AT1480 AS1482:AT1786 AU1482:AU1837">
    <cfRule type="expression" dxfId="43" priority="42">
      <formula>NOT(COUNTA(AS$2:AS2)=COUNT(AS$2:AS2))</formula>
    </cfRule>
  </conditionalFormatting>
  <conditionalFormatting sqref="AZ2:AZ1786">
    <cfRule type="expression" dxfId="42" priority="41">
      <formula>NOT(COUNTA(AZ$2:AZ2)=COUNT(AZ$2:AZ2))</formula>
    </cfRule>
  </conditionalFormatting>
  <conditionalFormatting sqref="AM818:AM868">
    <cfRule type="expression" dxfId="41" priority="40">
      <formula>NOT(COUNTA(AM$2:AM818)=COUNT(AM$2:AM818))</formula>
    </cfRule>
  </conditionalFormatting>
  <conditionalFormatting sqref="L1634:M1683">
    <cfRule type="expression" dxfId="40" priority="39">
      <formula>NOT(COUNTA(L$2:L1634)=COUNT(L$2:L1634))</formula>
    </cfRule>
  </conditionalFormatting>
  <conditionalFormatting sqref="AS1787:AT1837">
    <cfRule type="expression" dxfId="39" priority="26">
      <formula>NOT(COUNTA(AS$2:AS1787)=COUNT(AS$2:AS1787))</formula>
    </cfRule>
  </conditionalFormatting>
  <conditionalFormatting sqref="AZ1787:AZ1837">
    <cfRule type="expression" dxfId="38" priority="25">
      <formula>NOT(COUNTA(AZ$2:AZ1787)=COUNT(AZ$2:AZ1787))</formula>
    </cfRule>
  </conditionalFormatting>
  <conditionalFormatting sqref="AV1787:AX1837 H1787:K1837 N1787:N1837 P1787:S1837 BA1787:BB1837 BP1787:BU1837 BD1787:BJ1837 W1787:Z1888 BH1838:BH1888 AD1787:AR1837 AD1838:AE1888 BN1787:BN1790 BN1792:BN1837">
    <cfRule type="expression" dxfId="37" priority="28">
      <formula>NOT(COUNTA(H$2:H1787)=COUNT(H$2:H1787))</formula>
    </cfRule>
  </conditionalFormatting>
  <conditionalFormatting sqref="T1787:V1837">
    <cfRule type="expression" dxfId="36" priority="27">
      <formula>NOT(COUNTA(T$2:T1787)=COUNT(T$2:T1787))</formula>
    </cfRule>
  </conditionalFormatting>
  <conditionalFormatting sqref="BN1791">
    <cfRule type="expression" dxfId="35" priority="23">
      <formula>NOT(COUNTA(BN$2:BN1791)=COUNT(BN$2:BN1791))</formula>
    </cfRule>
  </conditionalFormatting>
  <conditionalFormatting sqref="AJ1736:AJ1786">
    <cfRule type="expression" dxfId="34" priority="22">
      <formula>NOT(COUNTA(AJ$2:AJ1736)=COUNT(AJ$2:AJ1736))</formula>
    </cfRule>
  </conditionalFormatting>
  <conditionalFormatting sqref="D2:G817 D819:G1786 D818">
    <cfRule type="expression" dxfId="33" priority="21">
      <formula>NOT(COUNTA(D$2:D2)=COUNT(D$2:D2))</formula>
    </cfRule>
  </conditionalFormatting>
  <conditionalFormatting sqref="D1787:D1837">
    <cfRule type="expression" dxfId="32" priority="20">
      <formula>NOT(COUNTA(D$2:D1787)=COUNT(D$2:D1787))</formula>
    </cfRule>
  </conditionalFormatting>
  <conditionalFormatting sqref="E1787:E1837">
    <cfRule type="expression" dxfId="31" priority="19">
      <formula>NOT(COUNTA(E$2:E1787)=COUNT(E$2:E1787))</formula>
    </cfRule>
  </conditionalFormatting>
  <conditionalFormatting sqref="F1787:G1837">
    <cfRule type="expression" dxfId="30" priority="18">
      <formula>NOT(COUNTA(F$2:F1787)=COUNT(F$2:F1787))</formula>
    </cfRule>
  </conditionalFormatting>
  <conditionalFormatting sqref="AU2:AU1480">
    <cfRule type="expression" dxfId="29" priority="17">
      <formula>NOT(COUNTA(AU$2:AU2)=COUNT(AU$2:AU2))</formula>
    </cfRule>
  </conditionalFormatting>
  <conditionalFormatting sqref="AY2:AY1480">
    <cfRule type="expression" dxfId="28" priority="16">
      <formula>NOT(COUNTA(AY$2:AY2)=COUNT(AY$2:AY2))</formula>
    </cfRule>
  </conditionalFormatting>
  <conditionalFormatting sqref="BC2:BC1786">
    <cfRule type="expression" dxfId="27" priority="15">
      <formula>NOT(COUNTA(BC$2:BC2)=COUNT(BC$2:BC2))</formula>
    </cfRule>
  </conditionalFormatting>
  <conditionalFormatting sqref="BC1787:BC1837">
    <cfRule type="expression" dxfId="26" priority="14">
      <formula>NOT(COUNTA(BC$2:BC1787)=COUNT(BC$2:BC1787))</formula>
    </cfRule>
  </conditionalFormatting>
  <conditionalFormatting sqref="L1684:M1837">
    <cfRule type="expression" dxfId="25" priority="13">
      <formula>NOT(COUNTA(L$2:L1684)=COUNT(L$2:L1684))</formula>
    </cfRule>
  </conditionalFormatting>
  <conditionalFormatting sqref="AU1838:AU1888">
    <cfRule type="expression" dxfId="24" priority="12">
      <formula>NOT(COUNTA(AU$2:AU1838)=COUNT(AU$2:AU1838))</formula>
    </cfRule>
  </conditionalFormatting>
  <conditionalFormatting sqref="AS1838:AT1888">
    <cfRule type="expression" dxfId="23" priority="10">
      <formula>NOT(COUNTA(AS$2:AS1838)=COUNT(AS$2:AS1838))</formula>
    </cfRule>
  </conditionalFormatting>
  <conditionalFormatting sqref="AZ1838:AZ1888">
    <cfRule type="expression" dxfId="22" priority="9">
      <formula>NOT(COUNTA(AZ$2:AZ1838)=COUNT(AZ$2:AZ1838))</formula>
    </cfRule>
  </conditionalFormatting>
  <conditionalFormatting sqref="AN1866:AN1888 BA1838:BB1888 BD1838:BD1841 AN1838:AN1864 AQ1838:AR1888">
    <cfRule type="expression" dxfId="21" priority="11">
      <formula>NOT(COUNTA(AN$2:AN1838)=COUNT(AN$2:AN1838))</formula>
    </cfRule>
  </conditionalFormatting>
  <conditionalFormatting sqref="BC1838:BC1888">
    <cfRule type="expression" dxfId="20" priority="8">
      <formula>NOT(COUNTA(BC$2:BC1838)=COUNT(BC$2:BC1838))</formula>
    </cfRule>
  </conditionalFormatting>
  <conditionalFormatting sqref="BK1787:BM1837">
    <cfRule type="expression" dxfId="19" priority="7">
      <formula>NOT(COUNTA(BK$2:BK1787)=COUNT(BK$2:BK1787))</formula>
    </cfRule>
  </conditionalFormatting>
  <conditionalFormatting sqref="AR1889:AR1939">
    <cfRule type="expression" dxfId="18" priority="6">
      <formula>NOT(COUNTA(AR$2:AR1889)=COUNT(AR$2:AR1889))</formula>
    </cfRule>
  </conditionalFormatting>
  <conditionalFormatting sqref="AU1889:AU1939">
    <cfRule type="expression" dxfId="17" priority="5">
      <formula>NOT(COUNTA(AU$2:AU1889)=COUNT(AU$2:AU1889))</formula>
    </cfRule>
  </conditionalFormatting>
  <conditionalFormatting sqref="AS1889:AT1939">
    <cfRule type="expression" dxfId="16" priority="4">
      <formula>NOT(COUNTA(AS$2:AS1889)=COUNT(AS$2:AS1889))</formula>
    </cfRule>
  </conditionalFormatting>
  <conditionalFormatting sqref="AZ1889:AZ1939">
    <cfRule type="expression" dxfId="15" priority="3">
      <formula>NOT(COUNTA(AZ$2:AZ1889)=COUNT(AZ$2:AZ1889))</formula>
    </cfRule>
  </conditionalFormatting>
  <conditionalFormatting sqref="BA1889:BB1939">
    <cfRule type="expression" dxfId="14" priority="2">
      <formula>NOT(COUNTA(BA$2:BA1889)=COUNT(BA$2:BA1889))</formula>
    </cfRule>
  </conditionalFormatting>
  <conditionalFormatting sqref="BC1889:BC1939">
    <cfRule type="expression" dxfId="13" priority="1">
      <formula>NOT(COUNTA(BC$2:BC1889)=COUNT(BC$2:BC1889))</formula>
    </cfRule>
  </conditionalFormatting>
  <hyperlinks>
    <hyperlink ref="AD1178" r:id="rId1" display="mailto:ssi.asr@ssa.gov"/>
    <hyperlink ref="AD1230" r:id="rId2" display="mailto:ssi.asr@ssa.gov"/>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 sqref="K3"/>
    </sheetView>
  </sheetViews>
  <sheetFormatPr defaultColWidth="11" defaultRowHeight="14.25"/>
  <sheetData/>
  <phoneticPr fontId="67"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20" sqref="B1:B20"/>
    </sheetView>
  </sheetViews>
  <sheetFormatPr defaultRowHeight="14.25"/>
  <sheetData>
    <row r="1" spans="1:2">
      <c r="A1" s="177"/>
    </row>
    <row r="2" spans="1:2" ht="15">
      <c r="B2" s="178"/>
    </row>
    <row r="3" spans="1:2">
      <c r="A3" s="177"/>
    </row>
    <row r="4" spans="1:2" ht="15">
      <c r="B4" s="178"/>
    </row>
    <row r="5" spans="1:2" ht="15">
      <c r="B5" s="178"/>
    </row>
    <row r="6" spans="1:2">
      <c r="A6" s="177"/>
    </row>
    <row r="7" spans="1:2" ht="15">
      <c r="B7" s="178"/>
    </row>
    <row r="8" spans="1:2">
      <c r="A8" s="177"/>
    </row>
    <row r="9" spans="1:2" ht="15">
      <c r="B9" s="178"/>
    </row>
    <row r="10" spans="1:2" ht="15">
      <c r="B10" s="178"/>
    </row>
    <row r="11" spans="1:2">
      <c r="A11" s="177"/>
    </row>
    <row r="12" spans="1:2" ht="15">
      <c r="B12" s="178"/>
    </row>
    <row r="13" spans="1:2">
      <c r="A13" s="177"/>
    </row>
    <row r="14" spans="1:2" ht="15">
      <c r="B14" s="178"/>
    </row>
    <row r="15" spans="1:2">
      <c r="A15" s="177"/>
    </row>
    <row r="16" spans="1:2" ht="15">
      <c r="B16" s="178"/>
    </row>
    <row r="17" spans="1:2">
      <c r="A17" s="177"/>
    </row>
    <row r="18" spans="1:2" ht="15">
      <c r="B18" s="178"/>
    </row>
    <row r="19" spans="1:2">
      <c r="A19" s="17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opLeftCell="A58" zoomScaleNormal="100" workbookViewId="0">
      <selection activeCell="A39" sqref="A39"/>
    </sheetView>
  </sheetViews>
  <sheetFormatPr defaultRowHeight="14.25"/>
  <cols>
    <col min="1" max="1" width="37.375" style="170" customWidth="1"/>
    <col min="2" max="2" width="8" style="170" customWidth="1"/>
    <col min="3" max="6" width="40.625" style="170" customWidth="1"/>
    <col min="7" max="7" width="14.375" style="170" bestFit="1" customWidth="1"/>
    <col min="8" max="8" width="20.375" style="170" bestFit="1" customWidth="1"/>
    <col min="9" max="16384" width="9" style="170"/>
  </cols>
  <sheetData>
    <row r="1" spans="1:8">
      <c r="A1" s="216" t="s">
        <v>1001</v>
      </c>
      <c r="B1" s="216"/>
      <c r="C1" s="216"/>
      <c r="D1" s="216"/>
      <c r="E1" s="216"/>
      <c r="F1" s="216"/>
      <c r="G1" s="216"/>
      <c r="H1" s="216"/>
    </row>
    <row r="2" spans="1:8" ht="15">
      <c r="A2" s="180" t="s">
        <v>125</v>
      </c>
      <c r="B2" s="181" t="s">
        <v>126</v>
      </c>
      <c r="C2" s="180" t="s">
        <v>124</v>
      </c>
      <c r="D2" s="180" t="s">
        <v>123</v>
      </c>
      <c r="E2" s="180" t="s">
        <v>129</v>
      </c>
      <c r="F2" s="180" t="s">
        <v>127</v>
      </c>
      <c r="G2" s="181" t="s">
        <v>128</v>
      </c>
      <c r="H2" s="181" t="s">
        <v>998</v>
      </c>
    </row>
    <row r="3" spans="1:8" ht="57">
      <c r="A3" s="158" t="s">
        <v>3</v>
      </c>
      <c r="B3" s="169" t="s">
        <v>543</v>
      </c>
      <c r="C3" s="158" t="s">
        <v>141</v>
      </c>
      <c r="D3" s="158" t="s">
        <v>1084</v>
      </c>
      <c r="E3" s="159" t="s">
        <v>1085</v>
      </c>
      <c r="F3" s="158" t="s">
        <v>135</v>
      </c>
      <c r="G3" s="169">
        <v>2017</v>
      </c>
      <c r="H3" s="158" t="s">
        <v>300</v>
      </c>
    </row>
    <row r="4" spans="1:8" ht="57">
      <c r="A4" s="158" t="s">
        <v>4</v>
      </c>
      <c r="B4" s="169" t="s">
        <v>539</v>
      </c>
      <c r="C4" s="158" t="s">
        <v>140</v>
      </c>
      <c r="D4" s="158" t="s">
        <v>1086</v>
      </c>
      <c r="E4" s="159" t="s">
        <v>133</v>
      </c>
      <c r="F4" s="158" t="s">
        <v>136</v>
      </c>
      <c r="G4" s="169">
        <v>2017</v>
      </c>
      <c r="H4" s="158" t="s">
        <v>301</v>
      </c>
    </row>
    <row r="5" spans="1:8" ht="57">
      <c r="A5" s="158" t="s">
        <v>5</v>
      </c>
      <c r="B5" s="169" t="s">
        <v>535</v>
      </c>
      <c r="C5" s="158" t="s">
        <v>139</v>
      </c>
      <c r="D5" s="158" t="s">
        <v>1086</v>
      </c>
      <c r="E5" s="159" t="s">
        <v>133</v>
      </c>
      <c r="F5" s="158" t="s">
        <v>136</v>
      </c>
      <c r="G5" s="169">
        <v>2017</v>
      </c>
      <c r="H5" s="158" t="s">
        <v>302</v>
      </c>
    </row>
    <row r="6" spans="1:8" ht="57">
      <c r="A6" s="158" t="s">
        <v>6</v>
      </c>
      <c r="B6" s="169" t="s">
        <v>532</v>
      </c>
      <c r="C6" s="158" t="s">
        <v>138</v>
      </c>
      <c r="D6" s="158" t="s">
        <v>1086</v>
      </c>
      <c r="E6" s="159" t="s">
        <v>133</v>
      </c>
      <c r="F6" s="158" t="s">
        <v>137</v>
      </c>
      <c r="G6" s="169">
        <v>2017</v>
      </c>
      <c r="H6" s="158" t="s">
        <v>236</v>
      </c>
    </row>
    <row r="7" spans="1:8" ht="116.25" customHeight="1">
      <c r="A7" s="158" t="s">
        <v>7</v>
      </c>
      <c r="B7" s="169" t="s">
        <v>529</v>
      </c>
      <c r="C7" s="158" t="s">
        <v>1002</v>
      </c>
      <c r="D7" s="158" t="s">
        <v>1005</v>
      </c>
      <c r="E7" s="159" t="s">
        <v>1108</v>
      </c>
      <c r="F7" s="158" t="s">
        <v>1109</v>
      </c>
      <c r="G7" s="169">
        <v>2017</v>
      </c>
      <c r="H7" s="158" t="s">
        <v>304</v>
      </c>
    </row>
    <row r="8" spans="1:8" ht="99.75">
      <c r="A8" s="158" t="s">
        <v>8</v>
      </c>
      <c r="B8" s="169" t="s">
        <v>526</v>
      </c>
      <c r="C8" s="158" t="s">
        <v>1003</v>
      </c>
      <c r="D8" s="158" t="s">
        <v>1005</v>
      </c>
      <c r="E8" s="159" t="s">
        <v>1108</v>
      </c>
      <c r="F8" s="158" t="s">
        <v>1110</v>
      </c>
      <c r="G8" s="169">
        <v>2017</v>
      </c>
      <c r="H8" s="158" t="s">
        <v>303</v>
      </c>
    </row>
    <row r="9" spans="1:8" ht="142.5">
      <c r="A9" s="158" t="s">
        <v>9</v>
      </c>
      <c r="B9" s="169" t="s">
        <v>523</v>
      </c>
      <c r="C9" s="158" t="s">
        <v>1004</v>
      </c>
      <c r="D9" s="158" t="s">
        <v>1005</v>
      </c>
      <c r="E9" s="159" t="s">
        <v>1108</v>
      </c>
      <c r="F9" s="158" t="s">
        <v>1111</v>
      </c>
      <c r="G9" s="169">
        <v>2017</v>
      </c>
      <c r="H9" s="158" t="s">
        <v>305</v>
      </c>
    </row>
    <row r="10" spans="1:8" ht="57">
      <c r="A10" s="158" t="s">
        <v>10</v>
      </c>
      <c r="B10" s="169" t="s">
        <v>518</v>
      </c>
      <c r="C10" s="158" t="s">
        <v>148</v>
      </c>
      <c r="D10" s="158" t="s">
        <v>143</v>
      </c>
      <c r="E10" s="159" t="s">
        <v>144</v>
      </c>
      <c r="F10" s="158" t="s">
        <v>142</v>
      </c>
      <c r="G10" s="169">
        <v>2017</v>
      </c>
      <c r="H10" s="158" t="s">
        <v>306</v>
      </c>
    </row>
    <row r="11" spans="1:8" ht="142.5">
      <c r="A11" s="158" t="s">
        <v>11</v>
      </c>
      <c r="B11" s="169" t="s">
        <v>512</v>
      </c>
      <c r="C11" s="158" t="s">
        <v>11</v>
      </c>
      <c r="D11" s="158" t="s">
        <v>1087</v>
      </c>
      <c r="E11" s="159" t="s">
        <v>1088</v>
      </c>
      <c r="F11" s="158" t="s">
        <v>1070</v>
      </c>
      <c r="G11" s="169">
        <v>2017</v>
      </c>
      <c r="H11" s="158" t="s">
        <v>307</v>
      </c>
    </row>
    <row r="12" spans="1:8" ht="142.5">
      <c r="A12" s="158" t="s">
        <v>1036</v>
      </c>
      <c r="B12" s="169" t="s">
        <v>509</v>
      </c>
      <c r="C12" s="158" t="s">
        <v>1036</v>
      </c>
      <c r="D12" s="158" t="s">
        <v>1087</v>
      </c>
      <c r="E12" s="159" t="s">
        <v>1088</v>
      </c>
      <c r="F12" s="158" t="s">
        <v>1071</v>
      </c>
      <c r="G12" s="169">
        <v>2017</v>
      </c>
      <c r="H12" s="158" t="s">
        <v>237</v>
      </c>
    </row>
    <row r="13" spans="1:8" ht="57">
      <c r="A13" s="158" t="s">
        <v>13</v>
      </c>
      <c r="B13" s="169" t="s">
        <v>505</v>
      </c>
      <c r="C13" s="158" t="s">
        <v>147</v>
      </c>
      <c r="D13" s="158" t="s">
        <v>145</v>
      </c>
      <c r="E13" s="159" t="s">
        <v>146</v>
      </c>
      <c r="F13" s="158" t="s">
        <v>149</v>
      </c>
      <c r="G13" s="169">
        <v>2017</v>
      </c>
      <c r="H13" s="158" t="s">
        <v>308</v>
      </c>
    </row>
    <row r="14" spans="1:8" ht="57">
      <c r="A14" s="158" t="s">
        <v>14</v>
      </c>
      <c r="B14" s="169" t="s">
        <v>499</v>
      </c>
      <c r="C14" s="158" t="s">
        <v>169</v>
      </c>
      <c r="D14" s="158" t="s">
        <v>145</v>
      </c>
      <c r="E14" s="159" t="s">
        <v>146</v>
      </c>
      <c r="F14" s="158" t="s">
        <v>168</v>
      </c>
      <c r="G14" s="169">
        <v>2017</v>
      </c>
      <c r="H14" s="158" t="s">
        <v>238</v>
      </c>
    </row>
    <row r="15" spans="1:8" ht="57">
      <c r="A15" s="158" t="s">
        <v>15</v>
      </c>
      <c r="B15" s="169" t="s">
        <v>493</v>
      </c>
      <c r="C15" s="158" t="s">
        <v>152</v>
      </c>
      <c r="D15" s="158" t="s">
        <v>1089</v>
      </c>
      <c r="E15" s="159" t="s">
        <v>1090</v>
      </c>
      <c r="F15" s="158" t="s">
        <v>1091</v>
      </c>
      <c r="G15" s="169">
        <v>2017</v>
      </c>
      <c r="H15" s="158" t="s">
        <v>239</v>
      </c>
    </row>
    <row r="16" spans="1:8" ht="57">
      <c r="A16" s="158" t="s">
        <v>16</v>
      </c>
      <c r="B16" s="169" t="s">
        <v>490</v>
      </c>
      <c r="C16" s="158" t="s">
        <v>151</v>
      </c>
      <c r="D16" s="158" t="s">
        <v>1092</v>
      </c>
      <c r="E16" s="159" t="s">
        <v>1090</v>
      </c>
      <c r="F16" s="158" t="s">
        <v>1091</v>
      </c>
      <c r="G16" s="169">
        <v>2017</v>
      </c>
      <c r="H16" s="158" t="s">
        <v>240</v>
      </c>
    </row>
    <row r="17" spans="1:8" ht="57">
      <c r="A17" s="158" t="s">
        <v>17</v>
      </c>
      <c r="B17" s="169" t="s">
        <v>485</v>
      </c>
      <c r="C17" s="158" t="s">
        <v>170</v>
      </c>
      <c r="D17" s="158" t="s">
        <v>1107</v>
      </c>
      <c r="E17" s="159" t="s">
        <v>173</v>
      </c>
      <c r="F17" s="158" t="s">
        <v>1091</v>
      </c>
      <c r="G17" s="169">
        <v>2017</v>
      </c>
      <c r="H17" s="158" t="s">
        <v>241</v>
      </c>
    </row>
    <row r="18" spans="1:8" ht="57">
      <c r="A18" s="158" t="s">
        <v>18</v>
      </c>
      <c r="B18" s="169" t="s">
        <v>481</v>
      </c>
      <c r="C18" s="158" t="s">
        <v>171</v>
      </c>
      <c r="D18" s="158" t="s">
        <v>1107</v>
      </c>
      <c r="E18" s="159" t="s">
        <v>173</v>
      </c>
      <c r="F18" s="158" t="s">
        <v>1091</v>
      </c>
      <c r="G18" s="169">
        <v>2017</v>
      </c>
      <c r="H18" s="158" t="s">
        <v>242</v>
      </c>
    </row>
    <row r="19" spans="1:8" ht="42.75">
      <c r="A19" s="158" t="s">
        <v>19</v>
      </c>
      <c r="B19" s="169" t="s">
        <v>475</v>
      </c>
      <c r="C19" s="158" t="s">
        <v>1010</v>
      </c>
      <c r="D19" s="158" t="s">
        <v>1075</v>
      </c>
      <c r="E19" s="159" t="s">
        <v>1093</v>
      </c>
      <c r="F19" s="158" t="s">
        <v>1013</v>
      </c>
      <c r="G19" s="169">
        <v>2016</v>
      </c>
      <c r="H19" s="158" t="s">
        <v>243</v>
      </c>
    </row>
    <row r="20" spans="1:8" ht="42.75">
      <c r="A20" s="158" t="s">
        <v>20</v>
      </c>
      <c r="B20" s="169" t="s">
        <v>473</v>
      </c>
      <c r="C20" s="158" t="s">
        <v>1011</v>
      </c>
      <c r="D20" s="158" t="s">
        <v>1075</v>
      </c>
      <c r="E20" s="159" t="s">
        <v>1093</v>
      </c>
      <c r="F20" s="158" t="s">
        <v>1013</v>
      </c>
      <c r="G20" s="169">
        <v>2016</v>
      </c>
      <c r="H20" s="158" t="s">
        <v>244</v>
      </c>
    </row>
    <row r="21" spans="1:8" ht="42.75">
      <c r="A21" s="158" t="s">
        <v>21</v>
      </c>
      <c r="B21" s="169" t="s">
        <v>469</v>
      </c>
      <c r="C21" s="158" t="s">
        <v>1012</v>
      </c>
      <c r="D21" s="158" t="s">
        <v>1075</v>
      </c>
      <c r="E21" s="159" t="s">
        <v>1093</v>
      </c>
      <c r="F21" s="158" t="s">
        <v>1013</v>
      </c>
      <c r="G21" s="169">
        <v>2016</v>
      </c>
      <c r="H21" s="158" t="s">
        <v>245</v>
      </c>
    </row>
    <row r="22" spans="1:8" ht="57">
      <c r="A22" s="158" t="s">
        <v>22</v>
      </c>
      <c r="B22" s="169" t="s">
        <v>463</v>
      </c>
      <c r="C22" s="158" t="s">
        <v>179</v>
      </c>
      <c r="D22" s="158" t="s">
        <v>178</v>
      </c>
      <c r="E22" s="159" t="s">
        <v>176</v>
      </c>
      <c r="F22" s="158" t="s">
        <v>1094</v>
      </c>
      <c r="G22" s="169">
        <v>2017</v>
      </c>
      <c r="H22" s="158" t="s">
        <v>246</v>
      </c>
    </row>
    <row r="23" spans="1:8" ht="57">
      <c r="A23" s="158" t="s">
        <v>23</v>
      </c>
      <c r="B23" s="169" t="s">
        <v>458</v>
      </c>
      <c r="C23" s="158" t="s">
        <v>180</v>
      </c>
      <c r="D23" s="158" t="s">
        <v>178</v>
      </c>
      <c r="E23" s="159" t="s">
        <v>176</v>
      </c>
      <c r="F23" s="158" t="s">
        <v>1094</v>
      </c>
      <c r="G23" s="169">
        <v>2017</v>
      </c>
      <c r="H23" s="158" t="s">
        <v>247</v>
      </c>
    </row>
    <row r="24" spans="1:8" ht="57">
      <c r="A24" s="158" t="s">
        <v>24</v>
      </c>
      <c r="B24" s="169" t="s">
        <v>455</v>
      </c>
      <c r="C24" s="158" t="s">
        <v>181</v>
      </c>
      <c r="D24" s="158" t="s">
        <v>178</v>
      </c>
      <c r="E24" s="159" t="s">
        <v>176</v>
      </c>
      <c r="F24" s="158" t="s">
        <v>1094</v>
      </c>
      <c r="G24" s="169">
        <v>2017</v>
      </c>
      <c r="H24" s="158" t="s">
        <v>248</v>
      </c>
    </row>
    <row r="25" spans="1:8" ht="57">
      <c r="A25" s="158" t="s">
        <v>25</v>
      </c>
      <c r="B25" s="169" t="s">
        <v>452</v>
      </c>
      <c r="C25" s="158" t="s">
        <v>182</v>
      </c>
      <c r="D25" s="158" t="s">
        <v>178</v>
      </c>
      <c r="E25" s="159" t="s">
        <v>176</v>
      </c>
      <c r="F25" s="158" t="s">
        <v>1094</v>
      </c>
      <c r="G25" s="169">
        <v>2017</v>
      </c>
      <c r="H25" s="158" t="s">
        <v>249</v>
      </c>
    </row>
    <row r="26" spans="1:8" ht="42.75">
      <c r="A26" s="158" t="s">
        <v>26</v>
      </c>
      <c r="B26" s="169" t="s">
        <v>447</v>
      </c>
      <c r="C26" s="158" t="s">
        <v>297</v>
      </c>
      <c r="D26" s="158" t="s">
        <v>184</v>
      </c>
      <c r="E26" s="158" t="s">
        <v>185</v>
      </c>
      <c r="F26" s="158" t="s">
        <v>183</v>
      </c>
      <c r="G26" s="169">
        <v>2016</v>
      </c>
      <c r="H26" s="158" t="s">
        <v>250</v>
      </c>
    </row>
    <row r="27" spans="1:8" ht="42.75">
      <c r="A27" s="158" t="s">
        <v>27</v>
      </c>
      <c r="B27" s="169" t="s">
        <v>444</v>
      </c>
      <c r="C27" s="158" t="s">
        <v>298</v>
      </c>
      <c r="D27" s="158" t="s">
        <v>184</v>
      </c>
      <c r="E27" s="158" t="s">
        <v>186</v>
      </c>
      <c r="F27" s="158" t="s">
        <v>183</v>
      </c>
      <c r="G27" s="169">
        <v>2016</v>
      </c>
      <c r="H27" s="158" t="s">
        <v>251</v>
      </c>
    </row>
    <row r="28" spans="1:8" ht="42.75">
      <c r="A28" s="158" t="s">
        <v>28</v>
      </c>
      <c r="B28" s="169" t="s">
        <v>441</v>
      </c>
      <c r="C28" s="158" t="s">
        <v>299</v>
      </c>
      <c r="D28" s="158" t="s">
        <v>184</v>
      </c>
      <c r="E28" s="158" t="s">
        <v>187</v>
      </c>
      <c r="F28" s="158" t="s">
        <v>183</v>
      </c>
      <c r="G28" s="169">
        <v>2016</v>
      </c>
      <c r="H28" s="158" t="s">
        <v>252</v>
      </c>
    </row>
    <row r="29" spans="1:8" ht="57">
      <c r="A29" s="158" t="s">
        <v>29</v>
      </c>
      <c r="B29" s="169" t="s">
        <v>435</v>
      </c>
      <c r="C29" s="158" t="s">
        <v>296</v>
      </c>
      <c r="D29" s="158" t="s">
        <v>1092</v>
      </c>
      <c r="E29" s="159" t="s">
        <v>1090</v>
      </c>
      <c r="F29" s="158" t="s">
        <v>1091</v>
      </c>
      <c r="G29" s="169">
        <v>2017</v>
      </c>
      <c r="H29" s="158" t="s">
        <v>253</v>
      </c>
    </row>
    <row r="30" spans="1:8" ht="42.75">
      <c r="A30" s="158" t="s">
        <v>30</v>
      </c>
      <c r="B30" s="169" t="s">
        <v>431</v>
      </c>
      <c r="C30" s="158" t="s">
        <v>190</v>
      </c>
      <c r="D30" s="158" t="s">
        <v>189</v>
      </c>
      <c r="E30" s="159" t="s">
        <v>188</v>
      </c>
      <c r="F30" s="158" t="s">
        <v>79</v>
      </c>
      <c r="G30" s="169">
        <v>2017</v>
      </c>
      <c r="H30" s="158" t="s">
        <v>256</v>
      </c>
    </row>
    <row r="31" spans="1:8" ht="14.25" customHeight="1">
      <c r="A31" s="158" t="s">
        <v>31</v>
      </c>
      <c r="B31" s="169" t="s">
        <v>427</v>
      </c>
      <c r="C31" s="182" t="s">
        <v>1008</v>
      </c>
      <c r="D31" s="182"/>
      <c r="E31" s="183"/>
      <c r="F31" s="182"/>
      <c r="G31" s="182"/>
      <c r="H31" s="158" t="s">
        <v>254</v>
      </c>
    </row>
    <row r="32" spans="1:8" ht="14.25" customHeight="1">
      <c r="A32" s="158" t="s">
        <v>32</v>
      </c>
      <c r="B32" s="169" t="s">
        <v>422</v>
      </c>
      <c r="C32" s="182" t="s">
        <v>1008</v>
      </c>
      <c r="D32" s="182"/>
      <c r="E32" s="183"/>
      <c r="F32" s="182"/>
      <c r="G32" s="182"/>
      <c r="H32" s="158" t="s">
        <v>255</v>
      </c>
    </row>
    <row r="33" spans="1:8" ht="14.25" customHeight="1">
      <c r="A33" s="158" t="s">
        <v>33</v>
      </c>
      <c r="B33" s="169" t="s">
        <v>419</v>
      </c>
      <c r="C33" s="182" t="s">
        <v>1008</v>
      </c>
      <c r="D33" s="182"/>
      <c r="E33" s="183"/>
      <c r="F33" s="182"/>
      <c r="G33" s="182"/>
      <c r="H33" s="158" t="s">
        <v>257</v>
      </c>
    </row>
    <row r="34" spans="1:8" ht="57">
      <c r="A34" s="158" t="s">
        <v>34</v>
      </c>
      <c r="B34" s="169" t="s">
        <v>413</v>
      </c>
      <c r="C34" s="158" t="s">
        <v>193</v>
      </c>
      <c r="D34" s="158" t="s">
        <v>1077</v>
      </c>
      <c r="E34" s="159" t="s">
        <v>1031</v>
      </c>
      <c r="F34" s="158"/>
      <c r="G34" s="169">
        <v>2017</v>
      </c>
      <c r="H34" s="158" t="s">
        <v>258</v>
      </c>
    </row>
    <row r="35" spans="1:8" ht="42.75">
      <c r="A35" s="158" t="s">
        <v>35</v>
      </c>
      <c r="B35" s="169" t="s">
        <v>410</v>
      </c>
      <c r="C35" s="158" t="s">
        <v>194</v>
      </c>
      <c r="D35" s="158" t="s">
        <v>1030</v>
      </c>
      <c r="E35" s="159" t="s">
        <v>1031</v>
      </c>
      <c r="F35" s="158"/>
      <c r="G35" s="169">
        <v>2017</v>
      </c>
      <c r="H35" s="158" t="s">
        <v>259</v>
      </c>
    </row>
    <row r="36" spans="1:8" ht="57">
      <c r="A36" s="158" t="s">
        <v>36</v>
      </c>
      <c r="B36" s="169" t="s">
        <v>71</v>
      </c>
      <c r="C36" s="158" t="s">
        <v>159</v>
      </c>
      <c r="D36" s="158" t="s">
        <v>1097</v>
      </c>
      <c r="E36" s="159" t="s">
        <v>1096</v>
      </c>
      <c r="F36" s="158" t="s">
        <v>1100</v>
      </c>
      <c r="G36" s="169">
        <v>2017</v>
      </c>
      <c r="H36" s="158" t="s">
        <v>260</v>
      </c>
    </row>
    <row r="37" spans="1:8" ht="57">
      <c r="A37" s="158" t="s">
        <v>37</v>
      </c>
      <c r="B37" s="169" t="s">
        <v>70</v>
      </c>
      <c r="C37" s="158" t="s">
        <v>164</v>
      </c>
      <c r="D37" s="158" t="s">
        <v>1099</v>
      </c>
      <c r="E37" s="159" t="s">
        <v>1098</v>
      </c>
      <c r="F37" s="158" t="s">
        <v>1078</v>
      </c>
      <c r="G37" s="169">
        <v>2017</v>
      </c>
      <c r="H37" s="158" t="s">
        <v>261</v>
      </c>
    </row>
    <row r="38" spans="1:8" ht="57">
      <c r="A38" s="158" t="s">
        <v>38</v>
      </c>
      <c r="B38" s="169" t="s">
        <v>400</v>
      </c>
      <c r="C38" s="158" t="s">
        <v>165</v>
      </c>
      <c r="D38" s="158" t="s">
        <v>1099</v>
      </c>
      <c r="E38" s="159" t="s">
        <v>1098</v>
      </c>
      <c r="F38" s="158" t="s">
        <v>1078</v>
      </c>
      <c r="G38" s="169">
        <v>2017</v>
      </c>
      <c r="H38" s="158" t="s">
        <v>262</v>
      </c>
    </row>
    <row r="39" spans="1:8" ht="57">
      <c r="A39" s="158" t="s">
        <v>39</v>
      </c>
      <c r="B39" s="169" t="s">
        <v>397</v>
      </c>
      <c r="C39" s="158" t="s">
        <v>166</v>
      </c>
      <c r="D39" s="158" t="s">
        <v>1099</v>
      </c>
      <c r="E39" s="159" t="s">
        <v>1098</v>
      </c>
      <c r="F39" s="158" t="s">
        <v>1102</v>
      </c>
      <c r="G39" s="169">
        <v>2017</v>
      </c>
      <c r="H39" s="158" t="s">
        <v>263</v>
      </c>
    </row>
    <row r="40" spans="1:8" ht="57">
      <c r="A40" s="158" t="s">
        <v>40</v>
      </c>
      <c r="B40" s="169" t="s">
        <v>395</v>
      </c>
      <c r="C40" s="158" t="s">
        <v>167</v>
      </c>
      <c r="D40" s="158" t="s">
        <v>1099</v>
      </c>
      <c r="E40" s="159" t="s">
        <v>1098</v>
      </c>
      <c r="F40" s="158" t="s">
        <v>1101</v>
      </c>
      <c r="G40" s="169">
        <v>2017</v>
      </c>
      <c r="H40" s="158" t="s">
        <v>264</v>
      </c>
    </row>
    <row r="41" spans="1:8" ht="57">
      <c r="A41" s="158" t="s">
        <v>41</v>
      </c>
      <c r="B41" s="169" t="s">
        <v>393</v>
      </c>
      <c r="C41" s="158" t="s">
        <v>162</v>
      </c>
      <c r="D41" s="158" t="s">
        <v>1099</v>
      </c>
      <c r="E41" s="159" t="s">
        <v>1098</v>
      </c>
      <c r="F41" s="158" t="s">
        <v>1101</v>
      </c>
      <c r="G41" s="169">
        <v>2017</v>
      </c>
      <c r="H41" s="158" t="s">
        <v>265</v>
      </c>
    </row>
    <row r="42" spans="1:8" ht="57">
      <c r="A42" s="158" t="s">
        <v>42</v>
      </c>
      <c r="B42" s="169" t="s">
        <v>390</v>
      </c>
      <c r="C42" s="158" t="s">
        <v>163</v>
      </c>
      <c r="D42" s="158" t="s">
        <v>1099</v>
      </c>
      <c r="E42" s="159" t="s">
        <v>1098</v>
      </c>
      <c r="F42" s="158" t="s">
        <v>1103</v>
      </c>
      <c r="G42" s="169">
        <v>2017</v>
      </c>
      <c r="H42" s="158" t="s">
        <v>266</v>
      </c>
    </row>
    <row r="43" spans="1:8" ht="42.75">
      <c r="A43" s="158" t="s">
        <v>43</v>
      </c>
      <c r="B43" s="169" t="s">
        <v>73</v>
      </c>
      <c r="C43" s="158" t="s">
        <v>209</v>
      </c>
      <c r="D43" s="158" t="s">
        <v>208</v>
      </c>
      <c r="E43" s="159" t="s">
        <v>1039</v>
      </c>
      <c r="F43" s="158" t="s">
        <v>197</v>
      </c>
      <c r="G43" s="169">
        <v>2017</v>
      </c>
      <c r="H43" s="158" t="s">
        <v>271</v>
      </c>
    </row>
    <row r="44" spans="1:8" ht="42.75">
      <c r="A44" s="158" t="s">
        <v>44</v>
      </c>
      <c r="B44" s="169" t="s">
        <v>384</v>
      </c>
      <c r="C44" s="158" t="s">
        <v>210</v>
      </c>
      <c r="D44" s="158" t="s">
        <v>208</v>
      </c>
      <c r="E44" s="159" t="s">
        <v>1039</v>
      </c>
      <c r="F44" s="158" t="s">
        <v>197</v>
      </c>
      <c r="G44" s="169">
        <v>2017</v>
      </c>
      <c r="H44" s="158" t="s">
        <v>270</v>
      </c>
    </row>
    <row r="45" spans="1:8" ht="42.75">
      <c r="A45" s="158" t="s">
        <v>45</v>
      </c>
      <c r="B45" s="169" t="s">
        <v>382</v>
      </c>
      <c r="C45" s="158" t="s">
        <v>211</v>
      </c>
      <c r="D45" s="158" t="s">
        <v>208</v>
      </c>
      <c r="E45" s="159" t="s">
        <v>1039</v>
      </c>
      <c r="F45" s="158" t="s">
        <v>197</v>
      </c>
      <c r="G45" s="169">
        <v>2017</v>
      </c>
      <c r="H45" s="158" t="s">
        <v>272</v>
      </c>
    </row>
    <row r="46" spans="1:8" ht="42.75">
      <c r="A46" s="158" t="s">
        <v>1041</v>
      </c>
      <c r="B46" s="169" t="s">
        <v>379</v>
      </c>
      <c r="C46" s="158" t="s">
        <v>1042</v>
      </c>
      <c r="D46" s="158" t="s">
        <v>208</v>
      </c>
      <c r="E46" s="159" t="s">
        <v>1039</v>
      </c>
      <c r="F46" s="158" t="s">
        <v>197</v>
      </c>
      <c r="G46" s="169">
        <v>2017</v>
      </c>
      <c r="H46" s="158" t="s">
        <v>1040</v>
      </c>
    </row>
    <row r="47" spans="1:8" ht="42.75">
      <c r="A47" s="158" t="s">
        <v>46</v>
      </c>
      <c r="B47" s="169" t="s">
        <v>377</v>
      </c>
      <c r="C47" s="158" t="s">
        <v>212</v>
      </c>
      <c r="D47" s="158" t="s">
        <v>208</v>
      </c>
      <c r="E47" s="159" t="s">
        <v>1039</v>
      </c>
      <c r="F47" s="158" t="s">
        <v>197</v>
      </c>
      <c r="G47" s="169">
        <v>2017</v>
      </c>
      <c r="H47" s="158" t="s">
        <v>267</v>
      </c>
    </row>
    <row r="48" spans="1:8" ht="42.75">
      <c r="A48" s="158" t="s">
        <v>47</v>
      </c>
      <c r="B48" s="169" t="s">
        <v>375</v>
      </c>
      <c r="C48" s="158" t="s">
        <v>213</v>
      </c>
      <c r="D48" s="158" t="s">
        <v>208</v>
      </c>
      <c r="E48" s="159" t="s">
        <v>1039</v>
      </c>
      <c r="F48" s="158" t="s">
        <v>197</v>
      </c>
      <c r="G48" s="169">
        <v>2017</v>
      </c>
      <c r="H48" s="158" t="s">
        <v>268</v>
      </c>
    </row>
    <row r="49" spans="1:8" ht="42.75">
      <c r="A49" s="158" t="s">
        <v>48</v>
      </c>
      <c r="B49" s="169" t="s">
        <v>372</v>
      </c>
      <c r="C49" s="158" t="s">
        <v>214</v>
      </c>
      <c r="D49" s="158" t="s">
        <v>208</v>
      </c>
      <c r="E49" s="159" t="s">
        <v>1039</v>
      </c>
      <c r="F49" s="158" t="s">
        <v>197</v>
      </c>
      <c r="G49" s="169">
        <v>2017</v>
      </c>
      <c r="H49" s="158" t="s">
        <v>269</v>
      </c>
    </row>
    <row r="50" spans="1:8" ht="42.75">
      <c r="A50" s="158" t="s">
        <v>1045</v>
      </c>
      <c r="B50" s="169" t="s">
        <v>369</v>
      </c>
      <c r="C50" s="158" t="s">
        <v>1043</v>
      </c>
      <c r="D50" s="158" t="s">
        <v>208</v>
      </c>
      <c r="E50" s="159" t="s">
        <v>1039</v>
      </c>
      <c r="F50" s="158" t="s">
        <v>197</v>
      </c>
      <c r="G50" s="169">
        <v>2017</v>
      </c>
      <c r="H50" s="158" t="s">
        <v>1044</v>
      </c>
    </row>
    <row r="51" spans="1:8" ht="42.75">
      <c r="A51" s="158" t="s">
        <v>49</v>
      </c>
      <c r="B51" s="169" t="s">
        <v>72</v>
      </c>
      <c r="C51" s="158" t="s">
        <v>215</v>
      </c>
      <c r="D51" s="158" t="s">
        <v>208</v>
      </c>
      <c r="E51" s="159" t="s">
        <v>1039</v>
      </c>
      <c r="F51" s="158" t="s">
        <v>197</v>
      </c>
      <c r="G51" s="169">
        <v>2017</v>
      </c>
      <c r="H51" s="158" t="s">
        <v>273</v>
      </c>
    </row>
    <row r="52" spans="1:8" ht="42.75">
      <c r="A52" s="158" t="s">
        <v>50</v>
      </c>
      <c r="B52" s="169" t="s">
        <v>363</v>
      </c>
      <c r="C52" s="158" t="s">
        <v>216</v>
      </c>
      <c r="D52" s="158" t="s">
        <v>208</v>
      </c>
      <c r="E52" s="159" t="s">
        <v>1039</v>
      </c>
      <c r="F52" s="158" t="s">
        <v>197</v>
      </c>
      <c r="G52" s="169">
        <v>2017</v>
      </c>
      <c r="H52" s="158" t="s">
        <v>274</v>
      </c>
    </row>
    <row r="53" spans="1:8" ht="42.75">
      <c r="A53" s="158" t="s">
        <v>51</v>
      </c>
      <c r="B53" s="169" t="s">
        <v>360</v>
      </c>
      <c r="C53" s="158" t="s">
        <v>217</v>
      </c>
      <c r="D53" s="158" t="s">
        <v>208</v>
      </c>
      <c r="E53" s="159" t="s">
        <v>1039</v>
      </c>
      <c r="F53" s="158" t="s">
        <v>197</v>
      </c>
      <c r="G53" s="169">
        <v>2017</v>
      </c>
      <c r="H53" s="158" t="s">
        <v>275</v>
      </c>
    </row>
    <row r="54" spans="1:8" ht="42.75">
      <c r="A54" s="158" t="s">
        <v>1046</v>
      </c>
      <c r="B54" s="169" t="s">
        <v>358</v>
      </c>
      <c r="C54" s="158" t="s">
        <v>1047</v>
      </c>
      <c r="D54" s="158" t="s">
        <v>208</v>
      </c>
      <c r="E54" s="159" t="s">
        <v>1039</v>
      </c>
      <c r="F54" s="158" t="s">
        <v>197</v>
      </c>
      <c r="G54" s="169">
        <v>2017</v>
      </c>
      <c r="H54" s="158" t="s">
        <v>1048</v>
      </c>
    </row>
    <row r="55" spans="1:8" ht="128.25">
      <c r="A55" s="158" t="s">
        <v>52</v>
      </c>
      <c r="B55" s="169" t="s">
        <v>354</v>
      </c>
      <c r="C55" s="158" t="s">
        <v>204</v>
      </c>
      <c r="D55" s="158" t="s">
        <v>221</v>
      </c>
      <c r="E55" s="159" t="s">
        <v>1063</v>
      </c>
      <c r="F55" s="158" t="s">
        <v>1083</v>
      </c>
      <c r="G55" s="169">
        <v>2017</v>
      </c>
      <c r="H55" s="158" t="s">
        <v>276</v>
      </c>
    </row>
    <row r="56" spans="1:8" ht="57">
      <c r="A56" s="158" t="s">
        <v>53</v>
      </c>
      <c r="B56" s="169" t="s">
        <v>350</v>
      </c>
      <c r="C56" s="158" t="s">
        <v>205</v>
      </c>
      <c r="D56" s="158" t="s">
        <v>221</v>
      </c>
      <c r="E56" s="159" t="s">
        <v>1063</v>
      </c>
      <c r="F56" s="158" t="s">
        <v>220</v>
      </c>
      <c r="G56" s="169">
        <v>2017</v>
      </c>
      <c r="H56" s="158" t="s">
        <v>277</v>
      </c>
    </row>
    <row r="57" spans="1:8" ht="57">
      <c r="A57" s="158" t="s">
        <v>54</v>
      </c>
      <c r="B57" s="169" t="s">
        <v>349</v>
      </c>
      <c r="C57" s="158" t="s">
        <v>206</v>
      </c>
      <c r="D57" s="158" t="s">
        <v>221</v>
      </c>
      <c r="E57" s="159" t="s">
        <v>1063</v>
      </c>
      <c r="F57" s="158" t="s">
        <v>220</v>
      </c>
      <c r="G57" s="169">
        <v>2017</v>
      </c>
      <c r="H57" s="158" t="s">
        <v>278</v>
      </c>
    </row>
    <row r="58" spans="1:8" ht="57">
      <c r="A58" s="158" t="s">
        <v>55</v>
      </c>
      <c r="B58" s="169" t="s">
        <v>346</v>
      </c>
      <c r="C58" s="158" t="s">
        <v>55</v>
      </c>
      <c r="D58" s="158" t="s">
        <v>221</v>
      </c>
      <c r="E58" s="159" t="s">
        <v>1063</v>
      </c>
      <c r="F58" s="158" t="s">
        <v>207</v>
      </c>
      <c r="G58" s="169">
        <v>2017</v>
      </c>
      <c r="H58" s="158" t="s">
        <v>279</v>
      </c>
    </row>
    <row r="59" spans="1:8" ht="57">
      <c r="A59" s="158" t="s">
        <v>56</v>
      </c>
      <c r="B59" s="169" t="s">
        <v>344</v>
      </c>
      <c r="C59" s="158" t="s">
        <v>56</v>
      </c>
      <c r="D59" s="171" t="s">
        <v>1081</v>
      </c>
      <c r="E59" s="159" t="s">
        <v>1033</v>
      </c>
      <c r="F59" s="158"/>
      <c r="G59" s="169">
        <v>2017</v>
      </c>
      <c r="H59" s="158" t="s">
        <v>280</v>
      </c>
    </row>
    <row r="60" spans="1:8" ht="57">
      <c r="A60" s="158" t="s">
        <v>57</v>
      </c>
      <c r="B60" s="169" t="s">
        <v>342</v>
      </c>
      <c r="C60" s="158" t="s">
        <v>57</v>
      </c>
      <c r="D60" s="171" t="s">
        <v>1081</v>
      </c>
      <c r="E60" s="159" t="s">
        <v>1033</v>
      </c>
      <c r="F60" s="158"/>
      <c r="G60" s="169">
        <v>2017</v>
      </c>
      <c r="H60" s="158" t="s">
        <v>281</v>
      </c>
    </row>
    <row r="61" spans="1:8" ht="42.75">
      <c r="A61" s="158" t="s">
        <v>58</v>
      </c>
      <c r="B61" s="169" t="s">
        <v>340</v>
      </c>
      <c r="C61" s="158" t="s">
        <v>309</v>
      </c>
      <c r="D61" s="158" t="s">
        <v>1105</v>
      </c>
      <c r="E61" s="159" t="s">
        <v>1104</v>
      </c>
      <c r="F61" s="158" t="s">
        <v>197</v>
      </c>
      <c r="G61" s="169">
        <v>2017</v>
      </c>
      <c r="H61" s="158" t="s">
        <v>282</v>
      </c>
    </row>
    <row r="62" spans="1:8" ht="42.75">
      <c r="A62" s="158" t="s">
        <v>59</v>
      </c>
      <c r="B62" s="169" t="s">
        <v>337</v>
      </c>
      <c r="C62" s="158" t="s">
        <v>310</v>
      </c>
      <c r="D62" s="158" t="s">
        <v>1105</v>
      </c>
      <c r="E62" s="159" t="s">
        <v>1104</v>
      </c>
      <c r="F62" s="158" t="s">
        <v>197</v>
      </c>
      <c r="G62" s="169">
        <v>2017</v>
      </c>
      <c r="H62" s="158" t="s">
        <v>283</v>
      </c>
    </row>
    <row r="63" spans="1:8" ht="42.75">
      <c r="A63" s="158" t="s">
        <v>60</v>
      </c>
      <c r="B63" s="169" t="s">
        <v>333</v>
      </c>
      <c r="C63" s="158" t="s">
        <v>311</v>
      </c>
      <c r="D63" s="158" t="s">
        <v>1105</v>
      </c>
      <c r="E63" s="159" t="s">
        <v>1104</v>
      </c>
      <c r="F63" s="158" t="s">
        <v>197</v>
      </c>
      <c r="G63" s="169">
        <v>2017</v>
      </c>
      <c r="H63" s="158" t="s">
        <v>284</v>
      </c>
    </row>
    <row r="64" spans="1:8" ht="42.75">
      <c r="A64" s="158" t="s">
        <v>61</v>
      </c>
      <c r="B64" s="169" t="s">
        <v>329</v>
      </c>
      <c r="C64" s="158" t="s">
        <v>312</v>
      </c>
      <c r="D64" s="158" t="s">
        <v>1105</v>
      </c>
      <c r="E64" s="159" t="s">
        <v>1104</v>
      </c>
      <c r="F64" s="158" t="s">
        <v>197</v>
      </c>
      <c r="G64" s="169">
        <v>2017</v>
      </c>
      <c r="H64" s="158" t="s">
        <v>285</v>
      </c>
    </row>
    <row r="65" spans="1:8" ht="71.25">
      <c r="A65" s="158" t="s">
        <v>62</v>
      </c>
      <c r="B65" s="169" t="s">
        <v>328</v>
      </c>
      <c r="C65" s="158" t="s">
        <v>321</v>
      </c>
      <c r="D65" s="158" t="s">
        <v>1066</v>
      </c>
      <c r="E65" s="159" t="s">
        <v>319</v>
      </c>
      <c r="F65" s="158" t="s">
        <v>1106</v>
      </c>
      <c r="G65" s="169">
        <v>2016</v>
      </c>
      <c r="H65" s="158" t="s">
        <v>293</v>
      </c>
    </row>
    <row r="66" spans="1:8" ht="57">
      <c r="A66" s="158" t="s">
        <v>63</v>
      </c>
      <c r="B66" s="169" t="s">
        <v>327</v>
      </c>
      <c r="C66" s="158" t="s">
        <v>294</v>
      </c>
      <c r="D66" s="158" t="s">
        <v>1095</v>
      </c>
      <c r="E66" s="159" t="s">
        <v>234</v>
      </c>
      <c r="F66" s="158" t="s">
        <v>295</v>
      </c>
      <c r="G66" s="215">
        <v>2017</v>
      </c>
      <c r="H66" s="158" t="s">
        <v>287</v>
      </c>
    </row>
    <row r="67" spans="1:8" ht="28.5">
      <c r="A67" s="158" t="s">
        <v>64</v>
      </c>
      <c r="B67" s="169" t="s">
        <v>326</v>
      </c>
      <c r="C67" s="158" t="s">
        <v>226</v>
      </c>
      <c r="D67" s="158" t="s">
        <v>227</v>
      </c>
      <c r="E67" s="158" t="s">
        <v>197</v>
      </c>
      <c r="F67" s="158" t="s">
        <v>228</v>
      </c>
      <c r="G67" s="169">
        <v>2017</v>
      </c>
      <c r="H67" s="158" t="s">
        <v>286</v>
      </c>
    </row>
    <row r="68" spans="1:8" ht="28.5">
      <c r="A68" s="158" t="s">
        <v>65</v>
      </c>
      <c r="B68" s="169" t="s">
        <v>325</v>
      </c>
      <c r="C68" s="158" t="s">
        <v>229</v>
      </c>
      <c r="D68" s="158" t="s">
        <v>227</v>
      </c>
      <c r="E68" s="158" t="s">
        <v>197</v>
      </c>
      <c r="F68" s="158" t="s">
        <v>228</v>
      </c>
      <c r="G68" s="169">
        <v>2017</v>
      </c>
      <c r="H68" s="158" t="s">
        <v>288</v>
      </c>
    </row>
    <row r="69" spans="1:8" ht="28.5">
      <c r="A69" s="158" t="s">
        <v>66</v>
      </c>
      <c r="B69" s="169" t="s">
        <v>324</v>
      </c>
      <c r="C69" s="158" t="s">
        <v>230</v>
      </c>
      <c r="D69" s="158" t="s">
        <v>227</v>
      </c>
      <c r="E69" s="158" t="s">
        <v>197</v>
      </c>
      <c r="F69" s="158" t="s">
        <v>228</v>
      </c>
      <c r="G69" s="169">
        <v>2017</v>
      </c>
      <c r="H69" s="158" t="s">
        <v>289</v>
      </c>
    </row>
    <row r="70" spans="1:8" ht="28.5">
      <c r="A70" s="158" t="s">
        <v>67</v>
      </c>
      <c r="B70" s="184" t="s">
        <v>591</v>
      </c>
      <c r="C70" s="158" t="s">
        <v>231</v>
      </c>
      <c r="D70" s="158" t="s">
        <v>227</v>
      </c>
      <c r="E70" s="158" t="s">
        <v>197</v>
      </c>
      <c r="F70" s="158" t="s">
        <v>228</v>
      </c>
      <c r="G70" s="169">
        <v>2017</v>
      </c>
      <c r="H70" s="158" t="s">
        <v>290</v>
      </c>
    </row>
    <row r="71" spans="1:8" ht="28.5">
      <c r="A71" s="158" t="s">
        <v>68</v>
      </c>
      <c r="B71" s="169" t="s">
        <v>588</v>
      </c>
      <c r="C71" s="158" t="s">
        <v>232</v>
      </c>
      <c r="D71" s="158" t="s">
        <v>227</v>
      </c>
      <c r="E71" s="158" t="s">
        <v>197</v>
      </c>
      <c r="F71" s="158" t="s">
        <v>228</v>
      </c>
      <c r="G71" s="169">
        <v>2017</v>
      </c>
      <c r="H71" s="158" t="s">
        <v>291</v>
      </c>
    </row>
    <row r="72" spans="1:8" ht="28.5">
      <c r="A72" s="158" t="s">
        <v>69</v>
      </c>
      <c r="B72" s="184" t="s">
        <v>586</v>
      </c>
      <c r="C72" s="158" t="s">
        <v>233</v>
      </c>
      <c r="D72" s="158" t="s">
        <v>227</v>
      </c>
      <c r="E72" s="158" t="s">
        <v>197</v>
      </c>
      <c r="F72" s="158" t="s">
        <v>228</v>
      </c>
      <c r="G72" s="169">
        <v>2017</v>
      </c>
      <c r="H72" s="158" t="s">
        <v>292</v>
      </c>
    </row>
  </sheetData>
  <mergeCells count="1">
    <mergeCell ref="A1:H1"/>
  </mergeCells>
  <conditionalFormatting sqref="H66">
    <cfRule type="expression" dxfId="12" priority="1">
      <formula>(ISBLANK($G66))</formula>
    </cfRule>
  </conditionalFormatting>
  <conditionalFormatting sqref="H59:H60">
    <cfRule type="expression" dxfId="11" priority="2">
      <formula>(ISBLANK($G59))</formula>
    </cfRule>
  </conditionalFormatting>
  <hyperlinks>
    <hyperlink ref="E4" r:id="rId1"/>
    <hyperlink ref="E5" r:id="rId2"/>
    <hyperlink ref="E6" r:id="rId3"/>
    <hyperlink ref="E10" r:id="rId4"/>
    <hyperlink ref="E14" r:id="rId5"/>
    <hyperlink ref="E22" r:id="rId6"/>
    <hyperlink ref="E23" r:id="rId7"/>
    <hyperlink ref="E24" r:id="rId8"/>
    <hyperlink ref="E25" r:id="rId9"/>
    <hyperlink ref="E30" r:id="rId10"/>
    <hyperlink ref="E65" r:id="rId11"/>
    <hyperlink ref="E19" r:id="rId12"/>
    <hyperlink ref="E13" r:id="rId13"/>
    <hyperlink ref="E15" r:id="rId14"/>
    <hyperlink ref="E35" r:id="rId15"/>
    <hyperlink ref="E60" r:id="rId16"/>
    <hyperlink ref="E59" r:id="rId17"/>
    <hyperlink ref="E66" r:id="rId18"/>
    <hyperlink ref="E43" r:id="rId19"/>
    <hyperlink ref="E56:E58" r:id="rId20" display="http://www.taxpolicycenter.org/statistics/state-eitc-based-federal-eitc"/>
    <hyperlink ref="E29" r:id="rId21"/>
    <hyperlink ref="E34" r:id="rId22"/>
    <hyperlink ref="E3" r:id="rId23"/>
    <hyperlink ref="E16" r:id="rId24"/>
    <hyperlink ref="E20:E21" r:id="rId25" display="https://wrd.urban.org/wrd/tables.cfm"/>
    <hyperlink ref="E55" r:id="rId26"/>
    <hyperlink ref="E18" r:id="rId27"/>
    <hyperlink ref="E17" r:id="rId28"/>
  </hyperlinks>
  <pageMargins left="0.7" right="0.7" top="0.75" bottom="0.75" header="0.3" footer="0.3"/>
  <pageSetup orientation="portrait" r:id="rId29"/>
  <extLst>
    <ext xmlns:x14="http://schemas.microsoft.com/office/spreadsheetml/2009/9/main" uri="{78C0D931-6437-407d-A8EE-F0AAD7539E65}">
      <x14:conditionalFormattings>
        <x14:conditionalFormatting xmlns:xm="http://schemas.microsoft.com/office/excel/2006/main">
          <x14:cfRule type="expression" priority="3" id="{F8125C03-7E83-48E0-A443-FAA9FD919A4F}">
            <xm:f>(ISBLANK('\Users\Sch354\Desktop\[UKCPR_National_Welfare_Data updated to 2015.xlsx]2015 Updates and Sources'!#REF!))</xm:f>
            <x14:dxf>
              <fill>
                <patternFill>
                  <bgColor rgb="FFBBE0FF"/>
                </patternFill>
              </fill>
            </x14:dxf>
          </x14:cfRule>
          <xm:sqref>H61:H65 H55:H58 H67:H72</xm:sqref>
        </x14:conditionalFormatting>
        <x14:conditionalFormatting xmlns:xm="http://schemas.microsoft.com/office/excel/2006/main">
          <x14:cfRule type="expression" priority="4" id="{5E54192C-06CB-45AD-8B15-B9478FFBADCC}">
            <xm:f>(ISBLANK('\Users\Sch354\Desktop\[UKCPR_National_Welfare_Data updated to 2015.xlsx]2015 Updates and Sources'!#REF!))</xm:f>
            <x14:dxf>
              <fill>
                <patternFill>
                  <bgColor rgb="FFBBE0FF"/>
                </patternFill>
              </fill>
            </x14:dxf>
          </x14:cfRule>
          <xm:sqref>H51:H54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opLeftCell="A64" workbookViewId="0">
      <selection activeCell="E65" sqref="E65"/>
    </sheetView>
  </sheetViews>
  <sheetFormatPr defaultRowHeight="14.25"/>
  <cols>
    <col min="1" max="1" width="37.375" style="170" customWidth="1"/>
    <col min="2" max="2" width="8" style="170" customWidth="1"/>
    <col min="3" max="6" width="40.625" style="170" customWidth="1"/>
    <col min="7" max="7" width="14.375" style="170" bestFit="1" customWidth="1"/>
    <col min="8" max="8" width="20.375" style="170" bestFit="1" customWidth="1"/>
    <col min="9" max="16384" width="9" style="170"/>
  </cols>
  <sheetData>
    <row r="1" spans="1:8">
      <c r="A1" s="216" t="s">
        <v>1001</v>
      </c>
      <c r="B1" s="216"/>
      <c r="C1" s="216"/>
      <c r="D1" s="216"/>
      <c r="E1" s="216"/>
      <c r="F1" s="216"/>
      <c r="G1" s="216"/>
      <c r="H1" s="216"/>
    </row>
    <row r="2" spans="1:8" ht="15">
      <c r="A2" s="180" t="s">
        <v>125</v>
      </c>
      <c r="B2" s="181" t="s">
        <v>126</v>
      </c>
      <c r="C2" s="180" t="s">
        <v>124</v>
      </c>
      <c r="D2" s="180" t="s">
        <v>123</v>
      </c>
      <c r="E2" s="180" t="s">
        <v>129</v>
      </c>
      <c r="F2" s="180" t="s">
        <v>127</v>
      </c>
      <c r="G2" s="181" t="s">
        <v>128</v>
      </c>
      <c r="H2" s="181" t="s">
        <v>998</v>
      </c>
    </row>
    <row r="3" spans="1:8" ht="57">
      <c r="A3" s="158" t="s">
        <v>3</v>
      </c>
      <c r="B3" s="169" t="s">
        <v>543</v>
      </c>
      <c r="C3" s="158" t="s">
        <v>141</v>
      </c>
      <c r="D3" s="158" t="s">
        <v>1068</v>
      </c>
      <c r="E3" s="159" t="s">
        <v>1067</v>
      </c>
      <c r="F3" s="158" t="s">
        <v>135</v>
      </c>
      <c r="G3" s="169">
        <v>2016</v>
      </c>
      <c r="H3" s="158" t="s">
        <v>300</v>
      </c>
    </row>
    <row r="4" spans="1:8" ht="57">
      <c r="A4" s="158" t="s">
        <v>4</v>
      </c>
      <c r="B4" s="169" t="s">
        <v>539</v>
      </c>
      <c r="C4" s="158" t="s">
        <v>140</v>
      </c>
      <c r="D4" s="158" t="s">
        <v>1069</v>
      </c>
      <c r="E4" s="159" t="s">
        <v>133</v>
      </c>
      <c r="F4" s="158" t="s">
        <v>136</v>
      </c>
      <c r="G4" s="169">
        <v>2016</v>
      </c>
      <c r="H4" s="158" t="s">
        <v>301</v>
      </c>
    </row>
    <row r="5" spans="1:8" ht="57">
      <c r="A5" s="158" t="s">
        <v>5</v>
      </c>
      <c r="B5" s="169" t="s">
        <v>535</v>
      </c>
      <c r="C5" s="158" t="s">
        <v>139</v>
      </c>
      <c r="D5" s="158" t="s">
        <v>1069</v>
      </c>
      <c r="E5" s="159" t="s">
        <v>133</v>
      </c>
      <c r="F5" s="158" t="s">
        <v>136</v>
      </c>
      <c r="G5" s="169">
        <v>2016</v>
      </c>
      <c r="H5" s="158" t="s">
        <v>302</v>
      </c>
    </row>
    <row r="6" spans="1:8" ht="57">
      <c r="A6" s="158" t="s">
        <v>6</v>
      </c>
      <c r="B6" s="169" t="s">
        <v>532</v>
      </c>
      <c r="C6" s="158" t="s">
        <v>138</v>
      </c>
      <c r="D6" s="158" t="s">
        <v>1069</v>
      </c>
      <c r="E6" s="159" t="s">
        <v>133</v>
      </c>
      <c r="F6" s="158" t="s">
        <v>137</v>
      </c>
      <c r="G6" s="169">
        <v>2016</v>
      </c>
      <c r="H6" s="158" t="s">
        <v>236</v>
      </c>
    </row>
    <row r="7" spans="1:8" ht="85.5">
      <c r="A7" s="158" t="s">
        <v>7</v>
      </c>
      <c r="B7" s="169" t="s">
        <v>529</v>
      </c>
      <c r="C7" s="158" t="s">
        <v>1002</v>
      </c>
      <c r="D7" s="158" t="s">
        <v>1005</v>
      </c>
      <c r="E7" s="159" t="s">
        <v>1006</v>
      </c>
      <c r="F7" s="158" t="s">
        <v>1014</v>
      </c>
      <c r="G7" s="169">
        <v>2016</v>
      </c>
      <c r="H7" s="158" t="s">
        <v>304</v>
      </c>
    </row>
    <row r="8" spans="1:8" ht="85.5">
      <c r="A8" s="158" t="s">
        <v>8</v>
      </c>
      <c r="B8" s="169" t="s">
        <v>526</v>
      </c>
      <c r="C8" s="158" t="s">
        <v>1003</v>
      </c>
      <c r="D8" s="158" t="s">
        <v>1005</v>
      </c>
      <c r="E8" s="159" t="s">
        <v>1006</v>
      </c>
      <c r="F8" s="158" t="s">
        <v>1015</v>
      </c>
      <c r="G8" s="169">
        <v>2016</v>
      </c>
      <c r="H8" s="158" t="s">
        <v>303</v>
      </c>
    </row>
    <row r="9" spans="1:8" ht="114">
      <c r="A9" s="158" t="s">
        <v>9</v>
      </c>
      <c r="B9" s="169" t="s">
        <v>523</v>
      </c>
      <c r="C9" s="158" t="s">
        <v>1004</v>
      </c>
      <c r="D9" s="158" t="s">
        <v>1005</v>
      </c>
      <c r="E9" s="159" t="s">
        <v>1006</v>
      </c>
      <c r="F9" s="158" t="s">
        <v>1016</v>
      </c>
      <c r="G9" s="169">
        <v>2016</v>
      </c>
      <c r="H9" s="158" t="s">
        <v>305</v>
      </c>
    </row>
    <row r="10" spans="1:8" ht="57">
      <c r="A10" s="158" t="s">
        <v>10</v>
      </c>
      <c r="B10" s="169" t="s">
        <v>518</v>
      </c>
      <c r="C10" s="158" t="s">
        <v>148</v>
      </c>
      <c r="D10" s="158" t="s">
        <v>143</v>
      </c>
      <c r="E10" s="159" t="s">
        <v>144</v>
      </c>
      <c r="F10" s="158" t="s">
        <v>142</v>
      </c>
      <c r="G10" s="169">
        <v>2016</v>
      </c>
      <c r="H10" s="158" t="s">
        <v>306</v>
      </c>
    </row>
    <row r="11" spans="1:8" ht="142.5">
      <c r="A11" s="158" t="s">
        <v>11</v>
      </c>
      <c r="B11" s="169" t="s">
        <v>512</v>
      </c>
      <c r="C11" s="158" t="s">
        <v>11</v>
      </c>
      <c r="D11" s="158" t="s">
        <v>1022</v>
      </c>
      <c r="E11" s="159" t="s">
        <v>1072</v>
      </c>
      <c r="F11" s="158" t="s">
        <v>1070</v>
      </c>
      <c r="G11" s="169">
        <v>2016</v>
      </c>
      <c r="H11" s="158" t="s">
        <v>307</v>
      </c>
    </row>
    <row r="12" spans="1:8" ht="71.25">
      <c r="A12" s="158" t="s">
        <v>1036</v>
      </c>
      <c r="B12" s="169" t="s">
        <v>509</v>
      </c>
      <c r="C12" s="158" t="s">
        <v>1036</v>
      </c>
      <c r="D12" s="158" t="s">
        <v>317</v>
      </c>
      <c r="E12" s="159" t="s">
        <v>1072</v>
      </c>
      <c r="F12" s="158" t="s">
        <v>1071</v>
      </c>
      <c r="G12" s="169">
        <v>2016</v>
      </c>
      <c r="H12" s="158" t="s">
        <v>237</v>
      </c>
    </row>
    <row r="13" spans="1:8" ht="57">
      <c r="A13" s="158" t="s">
        <v>13</v>
      </c>
      <c r="B13" s="169" t="s">
        <v>505</v>
      </c>
      <c r="C13" s="158" t="s">
        <v>147</v>
      </c>
      <c r="D13" s="158" t="s">
        <v>145</v>
      </c>
      <c r="E13" s="159" t="s">
        <v>146</v>
      </c>
      <c r="F13" s="158" t="s">
        <v>149</v>
      </c>
      <c r="G13" s="169">
        <v>2016</v>
      </c>
      <c r="H13" s="158" t="s">
        <v>308</v>
      </c>
    </row>
    <row r="14" spans="1:8" ht="57">
      <c r="A14" s="158" t="s">
        <v>14</v>
      </c>
      <c r="B14" s="169" t="s">
        <v>499</v>
      </c>
      <c r="C14" s="158" t="s">
        <v>169</v>
      </c>
      <c r="D14" s="158" t="s">
        <v>145</v>
      </c>
      <c r="E14" s="159" t="s">
        <v>146</v>
      </c>
      <c r="F14" s="158" t="s">
        <v>168</v>
      </c>
      <c r="G14" s="169">
        <v>2016</v>
      </c>
      <c r="H14" s="158" t="s">
        <v>238</v>
      </c>
    </row>
    <row r="15" spans="1:8" ht="57">
      <c r="A15" s="158" t="s">
        <v>15</v>
      </c>
      <c r="B15" s="169" t="s">
        <v>493</v>
      </c>
      <c r="C15" s="158" t="s">
        <v>152</v>
      </c>
      <c r="D15" s="158" t="s">
        <v>1025</v>
      </c>
      <c r="E15" s="159" t="s">
        <v>1073</v>
      </c>
      <c r="F15" s="158" t="s">
        <v>1029</v>
      </c>
      <c r="G15" s="169">
        <v>2016</v>
      </c>
      <c r="H15" s="158" t="s">
        <v>239</v>
      </c>
    </row>
    <row r="16" spans="1:8" ht="57">
      <c r="A16" s="158" t="s">
        <v>16</v>
      </c>
      <c r="B16" s="169" t="s">
        <v>490</v>
      </c>
      <c r="C16" s="158" t="s">
        <v>151</v>
      </c>
      <c r="D16" s="158" t="s">
        <v>1028</v>
      </c>
      <c r="E16" s="159" t="s">
        <v>1073</v>
      </c>
      <c r="F16" s="158" t="s">
        <v>1029</v>
      </c>
      <c r="G16" s="169">
        <v>2016</v>
      </c>
      <c r="H16" s="158" t="s">
        <v>240</v>
      </c>
    </row>
    <row r="17" spans="1:8" ht="57">
      <c r="A17" s="158" t="s">
        <v>17</v>
      </c>
      <c r="B17" s="169" t="s">
        <v>485</v>
      </c>
      <c r="C17" s="158" t="s">
        <v>170</v>
      </c>
      <c r="D17" s="158" t="s">
        <v>1074</v>
      </c>
      <c r="E17" s="159" t="s">
        <v>173</v>
      </c>
      <c r="F17" s="158" t="s">
        <v>1029</v>
      </c>
      <c r="G17" s="169">
        <v>2016</v>
      </c>
      <c r="H17" s="158" t="s">
        <v>241</v>
      </c>
    </row>
    <row r="18" spans="1:8" ht="57">
      <c r="A18" s="158" t="s">
        <v>18</v>
      </c>
      <c r="B18" s="169" t="s">
        <v>481</v>
      </c>
      <c r="C18" s="158" t="s">
        <v>171</v>
      </c>
      <c r="D18" s="158" t="s">
        <v>1074</v>
      </c>
      <c r="E18" s="159" t="s">
        <v>173</v>
      </c>
      <c r="F18" s="158" t="s">
        <v>1029</v>
      </c>
      <c r="G18" s="169">
        <v>2016</v>
      </c>
      <c r="H18" s="158" t="s">
        <v>242</v>
      </c>
    </row>
    <row r="19" spans="1:8" ht="42.75">
      <c r="A19" s="158" t="s">
        <v>19</v>
      </c>
      <c r="B19" s="169" t="s">
        <v>475</v>
      </c>
      <c r="C19" s="158" t="s">
        <v>1010</v>
      </c>
      <c r="D19" s="158" t="s">
        <v>1075</v>
      </c>
      <c r="E19" s="159" t="s">
        <v>314</v>
      </c>
      <c r="F19" s="158" t="s">
        <v>1013</v>
      </c>
      <c r="G19" s="169">
        <v>2016</v>
      </c>
      <c r="H19" s="158" t="s">
        <v>243</v>
      </c>
    </row>
    <row r="20" spans="1:8" ht="42.75">
      <c r="A20" s="158" t="s">
        <v>20</v>
      </c>
      <c r="B20" s="169" t="s">
        <v>473</v>
      </c>
      <c r="C20" s="158" t="s">
        <v>1011</v>
      </c>
      <c r="D20" s="158" t="s">
        <v>1075</v>
      </c>
      <c r="E20" s="159" t="s">
        <v>314</v>
      </c>
      <c r="F20" s="158" t="s">
        <v>1013</v>
      </c>
      <c r="G20" s="169">
        <v>2016</v>
      </c>
      <c r="H20" s="158" t="s">
        <v>244</v>
      </c>
    </row>
    <row r="21" spans="1:8" ht="42.75">
      <c r="A21" s="158" t="s">
        <v>21</v>
      </c>
      <c r="B21" s="169" t="s">
        <v>469</v>
      </c>
      <c r="C21" s="158" t="s">
        <v>1012</v>
      </c>
      <c r="D21" s="158" t="s">
        <v>1075</v>
      </c>
      <c r="E21" s="159" t="s">
        <v>314</v>
      </c>
      <c r="F21" s="158" t="s">
        <v>1013</v>
      </c>
      <c r="G21" s="169">
        <v>2016</v>
      </c>
      <c r="H21" s="158" t="s">
        <v>245</v>
      </c>
    </row>
    <row r="22" spans="1:8" ht="57">
      <c r="A22" s="158" t="s">
        <v>22</v>
      </c>
      <c r="B22" s="169" t="s">
        <v>463</v>
      </c>
      <c r="C22" s="158" t="s">
        <v>179</v>
      </c>
      <c r="D22" s="158" t="s">
        <v>178</v>
      </c>
      <c r="E22" s="159" t="s">
        <v>176</v>
      </c>
      <c r="F22" s="158" t="s">
        <v>1076</v>
      </c>
      <c r="G22" s="169">
        <v>2016</v>
      </c>
      <c r="H22" s="158" t="s">
        <v>246</v>
      </c>
    </row>
    <row r="23" spans="1:8" ht="57">
      <c r="A23" s="158" t="s">
        <v>23</v>
      </c>
      <c r="B23" s="169" t="s">
        <v>458</v>
      </c>
      <c r="C23" s="158" t="s">
        <v>180</v>
      </c>
      <c r="D23" s="158" t="s">
        <v>178</v>
      </c>
      <c r="E23" s="159" t="s">
        <v>176</v>
      </c>
      <c r="F23" s="158" t="s">
        <v>1076</v>
      </c>
      <c r="G23" s="169">
        <v>2016</v>
      </c>
      <c r="H23" s="158" t="s">
        <v>247</v>
      </c>
    </row>
    <row r="24" spans="1:8" ht="57">
      <c r="A24" s="158" t="s">
        <v>24</v>
      </c>
      <c r="B24" s="169" t="s">
        <v>455</v>
      </c>
      <c r="C24" s="158" t="s">
        <v>181</v>
      </c>
      <c r="D24" s="158" t="s">
        <v>178</v>
      </c>
      <c r="E24" s="159" t="s">
        <v>176</v>
      </c>
      <c r="F24" s="158" t="s">
        <v>1076</v>
      </c>
      <c r="G24" s="169">
        <v>2016</v>
      </c>
      <c r="H24" s="158" t="s">
        <v>248</v>
      </c>
    </row>
    <row r="25" spans="1:8" ht="57">
      <c r="A25" s="158" t="s">
        <v>25</v>
      </c>
      <c r="B25" s="169" t="s">
        <v>452</v>
      </c>
      <c r="C25" s="158" t="s">
        <v>182</v>
      </c>
      <c r="D25" s="158" t="s">
        <v>178</v>
      </c>
      <c r="E25" s="159" t="s">
        <v>176</v>
      </c>
      <c r="F25" s="158" t="s">
        <v>1076</v>
      </c>
      <c r="G25" s="169">
        <v>2016</v>
      </c>
      <c r="H25" s="158" t="s">
        <v>249</v>
      </c>
    </row>
    <row r="26" spans="1:8" ht="42.75">
      <c r="A26" s="158" t="s">
        <v>26</v>
      </c>
      <c r="B26" s="169" t="s">
        <v>447</v>
      </c>
      <c r="C26" s="158" t="s">
        <v>297</v>
      </c>
      <c r="D26" s="158" t="s">
        <v>184</v>
      </c>
      <c r="E26" s="158" t="s">
        <v>185</v>
      </c>
      <c r="F26" s="158" t="s">
        <v>183</v>
      </c>
      <c r="G26" s="169">
        <v>2016</v>
      </c>
      <c r="H26" s="158" t="s">
        <v>250</v>
      </c>
    </row>
    <row r="27" spans="1:8" ht="42.75">
      <c r="A27" s="158" t="s">
        <v>27</v>
      </c>
      <c r="B27" s="169" t="s">
        <v>444</v>
      </c>
      <c r="C27" s="158" t="s">
        <v>298</v>
      </c>
      <c r="D27" s="158" t="s">
        <v>184</v>
      </c>
      <c r="E27" s="158" t="s">
        <v>186</v>
      </c>
      <c r="F27" s="158" t="s">
        <v>183</v>
      </c>
      <c r="G27" s="169">
        <v>2016</v>
      </c>
      <c r="H27" s="158" t="s">
        <v>251</v>
      </c>
    </row>
    <row r="28" spans="1:8" ht="42.75">
      <c r="A28" s="158" t="s">
        <v>28</v>
      </c>
      <c r="B28" s="169" t="s">
        <v>441</v>
      </c>
      <c r="C28" s="158" t="s">
        <v>299</v>
      </c>
      <c r="D28" s="158" t="s">
        <v>184</v>
      </c>
      <c r="E28" s="158" t="s">
        <v>187</v>
      </c>
      <c r="F28" s="158" t="s">
        <v>183</v>
      </c>
      <c r="G28" s="169">
        <v>2016</v>
      </c>
      <c r="H28" s="158" t="s">
        <v>252</v>
      </c>
    </row>
    <row r="29" spans="1:8" ht="57">
      <c r="A29" s="158" t="s">
        <v>29</v>
      </c>
      <c r="B29" s="169" t="s">
        <v>435</v>
      </c>
      <c r="C29" s="158" t="s">
        <v>296</v>
      </c>
      <c r="D29" s="158" t="s">
        <v>1082</v>
      </c>
      <c r="E29" s="159" t="s">
        <v>1073</v>
      </c>
      <c r="F29" s="158" t="s">
        <v>1029</v>
      </c>
      <c r="G29" s="169">
        <v>2016</v>
      </c>
      <c r="H29" s="158" t="s">
        <v>253</v>
      </c>
    </row>
    <row r="30" spans="1:8" ht="42.75">
      <c r="A30" s="158" t="s">
        <v>30</v>
      </c>
      <c r="B30" s="169" t="s">
        <v>431</v>
      </c>
      <c r="C30" s="158" t="s">
        <v>190</v>
      </c>
      <c r="D30" s="158" t="s">
        <v>189</v>
      </c>
      <c r="E30" s="159" t="s">
        <v>188</v>
      </c>
      <c r="F30" s="158" t="s">
        <v>79</v>
      </c>
      <c r="G30" s="169">
        <v>2016</v>
      </c>
      <c r="H30" s="158" t="s">
        <v>256</v>
      </c>
    </row>
    <row r="31" spans="1:8" ht="14.25" customHeight="1">
      <c r="A31" s="158" t="s">
        <v>31</v>
      </c>
      <c r="B31" s="169" t="s">
        <v>427</v>
      </c>
      <c r="C31" s="182" t="s">
        <v>1008</v>
      </c>
      <c r="D31" s="182"/>
      <c r="E31" s="183"/>
      <c r="F31" s="182"/>
      <c r="G31" s="182"/>
      <c r="H31" s="158" t="s">
        <v>254</v>
      </c>
    </row>
    <row r="32" spans="1:8" ht="14.25" customHeight="1">
      <c r="A32" s="158" t="s">
        <v>32</v>
      </c>
      <c r="B32" s="169" t="s">
        <v>422</v>
      </c>
      <c r="C32" s="182" t="s">
        <v>1008</v>
      </c>
      <c r="D32" s="182"/>
      <c r="E32" s="183"/>
      <c r="F32" s="182"/>
      <c r="G32" s="182"/>
      <c r="H32" s="158" t="s">
        <v>255</v>
      </c>
    </row>
    <row r="33" spans="1:8" ht="14.25" customHeight="1">
      <c r="A33" s="158" t="s">
        <v>33</v>
      </c>
      <c r="B33" s="169" t="s">
        <v>419</v>
      </c>
      <c r="C33" s="182" t="s">
        <v>1008</v>
      </c>
      <c r="D33" s="182"/>
      <c r="E33" s="183"/>
      <c r="F33" s="182"/>
      <c r="G33" s="182"/>
      <c r="H33" s="158" t="s">
        <v>257</v>
      </c>
    </row>
    <row r="34" spans="1:8" ht="57">
      <c r="A34" s="158" t="s">
        <v>34</v>
      </c>
      <c r="B34" s="169" t="s">
        <v>413</v>
      </c>
      <c r="C34" s="158" t="s">
        <v>193</v>
      </c>
      <c r="D34" s="158" t="s">
        <v>1077</v>
      </c>
      <c r="E34" s="159" t="s">
        <v>1031</v>
      </c>
      <c r="F34" s="158"/>
      <c r="G34" s="169">
        <v>2016</v>
      </c>
      <c r="H34" s="158" t="s">
        <v>258</v>
      </c>
    </row>
    <row r="35" spans="1:8" ht="42.75">
      <c r="A35" s="158" t="s">
        <v>35</v>
      </c>
      <c r="B35" s="169" t="s">
        <v>410</v>
      </c>
      <c r="C35" s="158" t="s">
        <v>194</v>
      </c>
      <c r="D35" s="158" t="s">
        <v>1030</v>
      </c>
      <c r="E35" s="159" t="s">
        <v>1031</v>
      </c>
      <c r="F35" s="158"/>
      <c r="G35" s="169">
        <v>2016</v>
      </c>
      <c r="H35" s="158" t="s">
        <v>259</v>
      </c>
    </row>
    <row r="36" spans="1:8" ht="57">
      <c r="A36" s="158" t="s">
        <v>36</v>
      </c>
      <c r="B36" s="169" t="s">
        <v>71</v>
      </c>
      <c r="C36" s="158" t="s">
        <v>159</v>
      </c>
      <c r="D36" s="158" t="s">
        <v>1056</v>
      </c>
      <c r="E36" s="159" t="s">
        <v>1057</v>
      </c>
      <c r="F36" s="158" t="s">
        <v>1058</v>
      </c>
      <c r="G36" s="169">
        <v>2016</v>
      </c>
      <c r="H36" s="158" t="s">
        <v>260</v>
      </c>
    </row>
    <row r="37" spans="1:8" ht="57">
      <c r="A37" s="158" t="s">
        <v>37</v>
      </c>
      <c r="B37" s="169" t="s">
        <v>70</v>
      </c>
      <c r="C37" s="158" t="s">
        <v>164</v>
      </c>
      <c r="D37" s="158" t="s">
        <v>1059</v>
      </c>
      <c r="E37" s="159" t="s">
        <v>1057</v>
      </c>
      <c r="F37" s="158" t="s">
        <v>1078</v>
      </c>
      <c r="G37" s="169">
        <v>2016</v>
      </c>
      <c r="H37" s="158" t="s">
        <v>261</v>
      </c>
    </row>
    <row r="38" spans="1:8" ht="57">
      <c r="A38" s="158" t="s">
        <v>38</v>
      </c>
      <c r="B38" s="169" t="s">
        <v>400</v>
      </c>
      <c r="C38" s="158" t="s">
        <v>165</v>
      </c>
      <c r="D38" s="158" t="s">
        <v>1059</v>
      </c>
      <c r="E38" s="159" t="s">
        <v>1057</v>
      </c>
      <c r="F38" s="158" t="s">
        <v>1079</v>
      </c>
      <c r="G38" s="169">
        <v>2016</v>
      </c>
      <c r="H38" s="158" t="s">
        <v>262</v>
      </c>
    </row>
    <row r="39" spans="1:8" ht="57">
      <c r="A39" s="158" t="s">
        <v>39</v>
      </c>
      <c r="B39" s="169" t="s">
        <v>397</v>
      </c>
      <c r="C39" s="158" t="s">
        <v>166</v>
      </c>
      <c r="D39" s="158" t="s">
        <v>1059</v>
      </c>
      <c r="E39" s="159" t="s">
        <v>1057</v>
      </c>
      <c r="F39" s="158" t="s">
        <v>1060</v>
      </c>
      <c r="G39" s="169">
        <v>2016</v>
      </c>
      <c r="H39" s="158" t="s">
        <v>263</v>
      </c>
    </row>
    <row r="40" spans="1:8" ht="57">
      <c r="A40" s="158" t="s">
        <v>40</v>
      </c>
      <c r="B40" s="169" t="s">
        <v>395</v>
      </c>
      <c r="C40" s="158" t="s">
        <v>167</v>
      </c>
      <c r="D40" s="158" t="s">
        <v>1059</v>
      </c>
      <c r="E40" s="159" t="s">
        <v>1057</v>
      </c>
      <c r="F40" s="158" t="s">
        <v>1061</v>
      </c>
      <c r="G40" s="169">
        <v>2016</v>
      </c>
      <c r="H40" s="158" t="s">
        <v>264</v>
      </c>
    </row>
    <row r="41" spans="1:8" ht="57">
      <c r="A41" s="158" t="s">
        <v>41</v>
      </c>
      <c r="B41" s="169" t="s">
        <v>393</v>
      </c>
      <c r="C41" s="158" t="s">
        <v>162</v>
      </c>
      <c r="D41" s="158" t="s">
        <v>1059</v>
      </c>
      <c r="E41" s="159" t="s">
        <v>1057</v>
      </c>
      <c r="F41" s="158" t="s">
        <v>1061</v>
      </c>
      <c r="G41" s="169">
        <v>2016</v>
      </c>
      <c r="H41" s="158" t="s">
        <v>265</v>
      </c>
    </row>
    <row r="42" spans="1:8" ht="57">
      <c r="A42" s="158" t="s">
        <v>42</v>
      </c>
      <c r="B42" s="169" t="s">
        <v>390</v>
      </c>
      <c r="C42" s="158" t="s">
        <v>163</v>
      </c>
      <c r="D42" s="158" t="s">
        <v>1059</v>
      </c>
      <c r="E42" s="159" t="s">
        <v>1057</v>
      </c>
      <c r="F42" s="158" t="s">
        <v>1062</v>
      </c>
      <c r="G42" s="169">
        <v>2016</v>
      </c>
      <c r="H42" s="158" t="s">
        <v>266</v>
      </c>
    </row>
    <row r="43" spans="1:8" ht="42.75">
      <c r="A43" s="158" t="s">
        <v>43</v>
      </c>
      <c r="B43" s="169" t="s">
        <v>73</v>
      </c>
      <c r="C43" s="158" t="s">
        <v>209</v>
      </c>
      <c r="D43" s="158" t="s">
        <v>208</v>
      </c>
      <c r="E43" s="159" t="s">
        <v>1039</v>
      </c>
      <c r="F43" s="158" t="s">
        <v>197</v>
      </c>
      <c r="G43" s="169">
        <v>2016</v>
      </c>
      <c r="H43" s="158" t="s">
        <v>271</v>
      </c>
    </row>
    <row r="44" spans="1:8" ht="42.75">
      <c r="A44" s="158" t="s">
        <v>44</v>
      </c>
      <c r="B44" s="169" t="s">
        <v>384</v>
      </c>
      <c r="C44" s="158" t="s">
        <v>210</v>
      </c>
      <c r="D44" s="158" t="s">
        <v>208</v>
      </c>
      <c r="E44" s="159" t="s">
        <v>1039</v>
      </c>
      <c r="F44" s="158" t="s">
        <v>197</v>
      </c>
      <c r="G44" s="169">
        <v>2016</v>
      </c>
      <c r="H44" s="158" t="s">
        <v>270</v>
      </c>
    </row>
    <row r="45" spans="1:8" ht="42.75">
      <c r="A45" s="158" t="s">
        <v>45</v>
      </c>
      <c r="B45" s="169" t="s">
        <v>382</v>
      </c>
      <c r="C45" s="158" t="s">
        <v>211</v>
      </c>
      <c r="D45" s="158" t="s">
        <v>208</v>
      </c>
      <c r="E45" s="159" t="s">
        <v>1039</v>
      </c>
      <c r="F45" s="158" t="s">
        <v>197</v>
      </c>
      <c r="G45" s="169">
        <v>2016</v>
      </c>
      <c r="H45" s="158" t="s">
        <v>272</v>
      </c>
    </row>
    <row r="46" spans="1:8" ht="42.75">
      <c r="A46" s="158" t="s">
        <v>1041</v>
      </c>
      <c r="B46" s="169" t="s">
        <v>379</v>
      </c>
      <c r="C46" s="158" t="s">
        <v>1042</v>
      </c>
      <c r="D46" s="158" t="s">
        <v>208</v>
      </c>
      <c r="E46" s="159" t="s">
        <v>1039</v>
      </c>
      <c r="F46" s="158" t="s">
        <v>197</v>
      </c>
      <c r="G46" s="169">
        <v>2016</v>
      </c>
      <c r="H46" s="158" t="s">
        <v>1040</v>
      </c>
    </row>
    <row r="47" spans="1:8" ht="42.75">
      <c r="A47" s="158" t="s">
        <v>46</v>
      </c>
      <c r="B47" s="169" t="s">
        <v>377</v>
      </c>
      <c r="C47" s="158" t="s">
        <v>212</v>
      </c>
      <c r="D47" s="158" t="s">
        <v>208</v>
      </c>
      <c r="E47" s="159" t="s">
        <v>1039</v>
      </c>
      <c r="F47" s="158" t="s">
        <v>197</v>
      </c>
      <c r="G47" s="169">
        <v>2016</v>
      </c>
      <c r="H47" s="158" t="s">
        <v>267</v>
      </c>
    </row>
    <row r="48" spans="1:8" ht="42.75">
      <c r="A48" s="158" t="s">
        <v>47</v>
      </c>
      <c r="B48" s="169" t="s">
        <v>375</v>
      </c>
      <c r="C48" s="158" t="s">
        <v>213</v>
      </c>
      <c r="D48" s="158" t="s">
        <v>208</v>
      </c>
      <c r="E48" s="159" t="s">
        <v>1039</v>
      </c>
      <c r="F48" s="158" t="s">
        <v>197</v>
      </c>
      <c r="G48" s="169">
        <v>2016</v>
      </c>
      <c r="H48" s="158" t="s">
        <v>268</v>
      </c>
    </row>
    <row r="49" spans="1:8" ht="42.75">
      <c r="A49" s="158" t="s">
        <v>48</v>
      </c>
      <c r="B49" s="169" t="s">
        <v>372</v>
      </c>
      <c r="C49" s="158" t="s">
        <v>214</v>
      </c>
      <c r="D49" s="158" t="s">
        <v>208</v>
      </c>
      <c r="E49" s="159" t="s">
        <v>1039</v>
      </c>
      <c r="F49" s="158" t="s">
        <v>197</v>
      </c>
      <c r="G49" s="169">
        <v>2016</v>
      </c>
      <c r="H49" s="158" t="s">
        <v>269</v>
      </c>
    </row>
    <row r="50" spans="1:8" ht="42.75">
      <c r="A50" s="158" t="s">
        <v>1045</v>
      </c>
      <c r="B50" s="169" t="s">
        <v>369</v>
      </c>
      <c r="C50" s="158" t="s">
        <v>1043</v>
      </c>
      <c r="D50" s="158" t="s">
        <v>208</v>
      </c>
      <c r="E50" s="159" t="s">
        <v>1039</v>
      </c>
      <c r="F50" s="158" t="s">
        <v>197</v>
      </c>
      <c r="G50" s="169">
        <v>2016</v>
      </c>
      <c r="H50" s="158" t="s">
        <v>1044</v>
      </c>
    </row>
    <row r="51" spans="1:8" ht="42.75">
      <c r="A51" s="158" t="s">
        <v>49</v>
      </c>
      <c r="B51" s="169" t="s">
        <v>72</v>
      </c>
      <c r="C51" s="158" t="s">
        <v>215</v>
      </c>
      <c r="D51" s="158" t="s">
        <v>208</v>
      </c>
      <c r="E51" s="159" t="s">
        <v>1039</v>
      </c>
      <c r="F51" s="158" t="s">
        <v>197</v>
      </c>
      <c r="G51" s="169">
        <v>2016</v>
      </c>
      <c r="H51" s="158" t="s">
        <v>273</v>
      </c>
    </row>
    <row r="52" spans="1:8" ht="42.75">
      <c r="A52" s="158" t="s">
        <v>50</v>
      </c>
      <c r="B52" s="169" t="s">
        <v>363</v>
      </c>
      <c r="C52" s="158" t="s">
        <v>216</v>
      </c>
      <c r="D52" s="158" t="s">
        <v>208</v>
      </c>
      <c r="E52" s="159" t="s">
        <v>1039</v>
      </c>
      <c r="F52" s="158" t="s">
        <v>197</v>
      </c>
      <c r="G52" s="169">
        <v>2016</v>
      </c>
      <c r="H52" s="158" t="s">
        <v>274</v>
      </c>
    </row>
    <row r="53" spans="1:8" ht="42.75">
      <c r="A53" s="158" t="s">
        <v>51</v>
      </c>
      <c r="B53" s="169" t="s">
        <v>360</v>
      </c>
      <c r="C53" s="158" t="s">
        <v>217</v>
      </c>
      <c r="D53" s="158" t="s">
        <v>208</v>
      </c>
      <c r="E53" s="159" t="s">
        <v>1039</v>
      </c>
      <c r="F53" s="158" t="s">
        <v>197</v>
      </c>
      <c r="G53" s="169">
        <v>2016</v>
      </c>
      <c r="H53" s="158" t="s">
        <v>275</v>
      </c>
    </row>
    <row r="54" spans="1:8" ht="42.75">
      <c r="A54" s="158" t="s">
        <v>1046</v>
      </c>
      <c r="B54" s="169" t="s">
        <v>358</v>
      </c>
      <c r="C54" s="158" t="s">
        <v>1047</v>
      </c>
      <c r="D54" s="158" t="s">
        <v>208</v>
      </c>
      <c r="E54" s="159" t="s">
        <v>1039</v>
      </c>
      <c r="F54" s="158" t="s">
        <v>197</v>
      </c>
      <c r="G54" s="169">
        <v>2016</v>
      </c>
      <c r="H54" s="158" t="s">
        <v>1048</v>
      </c>
    </row>
    <row r="55" spans="1:8" ht="128.25">
      <c r="A55" s="158" t="s">
        <v>52</v>
      </c>
      <c r="B55" s="169" t="s">
        <v>354</v>
      </c>
      <c r="C55" s="158" t="s">
        <v>204</v>
      </c>
      <c r="D55" s="158" t="s">
        <v>221</v>
      </c>
      <c r="E55" s="159" t="s">
        <v>1063</v>
      </c>
      <c r="F55" s="158" t="s">
        <v>1083</v>
      </c>
      <c r="G55" s="169">
        <v>2016</v>
      </c>
      <c r="H55" s="158" t="s">
        <v>276</v>
      </c>
    </row>
    <row r="56" spans="1:8" ht="57">
      <c r="A56" s="158" t="s">
        <v>53</v>
      </c>
      <c r="B56" s="169" t="s">
        <v>350</v>
      </c>
      <c r="C56" s="158" t="s">
        <v>205</v>
      </c>
      <c r="D56" s="158" t="s">
        <v>221</v>
      </c>
      <c r="E56" s="159" t="s">
        <v>1063</v>
      </c>
      <c r="F56" s="158" t="s">
        <v>220</v>
      </c>
      <c r="G56" s="169">
        <v>2016</v>
      </c>
      <c r="H56" s="158" t="s">
        <v>277</v>
      </c>
    </row>
    <row r="57" spans="1:8" ht="57">
      <c r="A57" s="158" t="s">
        <v>54</v>
      </c>
      <c r="B57" s="169" t="s">
        <v>349</v>
      </c>
      <c r="C57" s="158" t="s">
        <v>206</v>
      </c>
      <c r="D57" s="158" t="s">
        <v>221</v>
      </c>
      <c r="E57" s="159" t="s">
        <v>1063</v>
      </c>
      <c r="F57" s="158" t="s">
        <v>220</v>
      </c>
      <c r="G57" s="169">
        <v>2016</v>
      </c>
      <c r="H57" s="158" t="s">
        <v>278</v>
      </c>
    </row>
    <row r="58" spans="1:8" ht="57">
      <c r="A58" s="158" t="s">
        <v>55</v>
      </c>
      <c r="B58" s="169" t="s">
        <v>346</v>
      </c>
      <c r="C58" s="158" t="s">
        <v>55</v>
      </c>
      <c r="D58" s="158" t="s">
        <v>221</v>
      </c>
      <c r="E58" s="159" t="s">
        <v>1063</v>
      </c>
      <c r="F58" s="158" t="s">
        <v>207</v>
      </c>
      <c r="G58" s="169">
        <v>2016</v>
      </c>
      <c r="H58" s="158" t="s">
        <v>279</v>
      </c>
    </row>
    <row r="59" spans="1:8" ht="57">
      <c r="A59" s="158" t="s">
        <v>56</v>
      </c>
      <c r="B59" s="169" t="s">
        <v>344</v>
      </c>
      <c r="C59" s="158" t="s">
        <v>56</v>
      </c>
      <c r="D59" s="171" t="s">
        <v>1081</v>
      </c>
      <c r="E59" s="159" t="s">
        <v>1033</v>
      </c>
      <c r="F59" s="158"/>
      <c r="G59" s="169">
        <v>2016</v>
      </c>
      <c r="H59" s="158" t="s">
        <v>280</v>
      </c>
    </row>
    <row r="60" spans="1:8" ht="57">
      <c r="A60" s="158" t="s">
        <v>57</v>
      </c>
      <c r="B60" s="169" t="s">
        <v>342</v>
      </c>
      <c r="C60" s="158" t="s">
        <v>57</v>
      </c>
      <c r="D60" s="171" t="s">
        <v>1081</v>
      </c>
      <c r="E60" s="159" t="s">
        <v>1033</v>
      </c>
      <c r="F60" s="158"/>
      <c r="G60" s="169">
        <v>2016</v>
      </c>
      <c r="H60" s="158" t="s">
        <v>281</v>
      </c>
    </row>
    <row r="61" spans="1:8" ht="42.75">
      <c r="A61" s="158" t="s">
        <v>58</v>
      </c>
      <c r="B61" s="169" t="s">
        <v>340</v>
      </c>
      <c r="C61" s="158" t="s">
        <v>309</v>
      </c>
      <c r="D61" s="158" t="s">
        <v>1064</v>
      </c>
      <c r="E61" s="159" t="s">
        <v>1065</v>
      </c>
      <c r="F61" s="158" t="s">
        <v>197</v>
      </c>
      <c r="G61" s="169">
        <v>2015</v>
      </c>
      <c r="H61" s="158" t="s">
        <v>282</v>
      </c>
    </row>
    <row r="62" spans="1:8" ht="42.75">
      <c r="A62" s="158" t="s">
        <v>59</v>
      </c>
      <c r="B62" s="169" t="s">
        <v>337</v>
      </c>
      <c r="C62" s="158" t="s">
        <v>310</v>
      </c>
      <c r="D62" s="158" t="s">
        <v>1064</v>
      </c>
      <c r="E62" s="159" t="s">
        <v>1065</v>
      </c>
      <c r="F62" s="158" t="s">
        <v>197</v>
      </c>
      <c r="G62" s="169">
        <v>2015</v>
      </c>
      <c r="H62" s="158" t="s">
        <v>283</v>
      </c>
    </row>
    <row r="63" spans="1:8" ht="42.75">
      <c r="A63" s="158" t="s">
        <v>60</v>
      </c>
      <c r="B63" s="169" t="s">
        <v>333</v>
      </c>
      <c r="C63" s="158" t="s">
        <v>311</v>
      </c>
      <c r="D63" s="158" t="s">
        <v>1064</v>
      </c>
      <c r="E63" s="159" t="s">
        <v>1065</v>
      </c>
      <c r="F63" s="158" t="s">
        <v>197</v>
      </c>
      <c r="G63" s="169">
        <v>2015</v>
      </c>
      <c r="H63" s="158" t="s">
        <v>284</v>
      </c>
    </row>
    <row r="64" spans="1:8" ht="42.75">
      <c r="A64" s="158" t="s">
        <v>61</v>
      </c>
      <c r="B64" s="169" t="s">
        <v>329</v>
      </c>
      <c r="C64" s="158" t="s">
        <v>312</v>
      </c>
      <c r="D64" s="158" t="s">
        <v>1064</v>
      </c>
      <c r="E64" s="159" t="s">
        <v>1065</v>
      </c>
      <c r="F64" s="158" t="s">
        <v>197</v>
      </c>
      <c r="G64" s="169">
        <v>2015</v>
      </c>
      <c r="H64" s="158" t="s">
        <v>285</v>
      </c>
    </row>
    <row r="65" spans="1:8" ht="71.25">
      <c r="A65" s="158" t="s">
        <v>62</v>
      </c>
      <c r="B65" s="169" t="s">
        <v>328</v>
      </c>
      <c r="C65" s="158" t="s">
        <v>321</v>
      </c>
      <c r="D65" s="158" t="s">
        <v>1066</v>
      </c>
      <c r="E65" s="159" t="s">
        <v>319</v>
      </c>
      <c r="F65" s="158" t="s">
        <v>320</v>
      </c>
      <c r="G65" s="169">
        <v>2016</v>
      </c>
      <c r="H65" s="158" t="s">
        <v>293</v>
      </c>
    </row>
    <row r="66" spans="1:8" ht="57">
      <c r="A66" s="158" t="s">
        <v>63</v>
      </c>
      <c r="B66" s="169" t="s">
        <v>327</v>
      </c>
      <c r="C66" s="158" t="s">
        <v>294</v>
      </c>
      <c r="D66" s="158" t="s">
        <v>1080</v>
      </c>
      <c r="E66" s="159" t="s">
        <v>234</v>
      </c>
      <c r="F66" s="158" t="s">
        <v>295</v>
      </c>
      <c r="G66" s="169">
        <v>2016</v>
      </c>
      <c r="H66" s="158" t="s">
        <v>287</v>
      </c>
    </row>
    <row r="67" spans="1:8" ht="28.5">
      <c r="A67" s="158" t="s">
        <v>64</v>
      </c>
      <c r="B67" s="169" t="s">
        <v>326</v>
      </c>
      <c r="C67" s="158" t="s">
        <v>226</v>
      </c>
      <c r="D67" s="158" t="s">
        <v>227</v>
      </c>
      <c r="E67" s="158" t="s">
        <v>197</v>
      </c>
      <c r="F67" s="158" t="s">
        <v>228</v>
      </c>
      <c r="G67" s="169">
        <v>2016</v>
      </c>
      <c r="H67" s="158" t="s">
        <v>286</v>
      </c>
    </row>
    <row r="68" spans="1:8" ht="28.5">
      <c r="A68" s="158" t="s">
        <v>65</v>
      </c>
      <c r="B68" s="169" t="s">
        <v>325</v>
      </c>
      <c r="C68" s="158" t="s">
        <v>229</v>
      </c>
      <c r="D68" s="158" t="s">
        <v>227</v>
      </c>
      <c r="E68" s="158" t="s">
        <v>197</v>
      </c>
      <c r="F68" s="158" t="s">
        <v>228</v>
      </c>
      <c r="G68" s="169">
        <v>2016</v>
      </c>
      <c r="H68" s="158" t="s">
        <v>288</v>
      </c>
    </row>
    <row r="69" spans="1:8" ht="28.5">
      <c r="A69" s="158" t="s">
        <v>66</v>
      </c>
      <c r="B69" s="169" t="s">
        <v>324</v>
      </c>
      <c r="C69" s="158" t="s">
        <v>230</v>
      </c>
      <c r="D69" s="158" t="s">
        <v>227</v>
      </c>
      <c r="E69" s="158" t="s">
        <v>197</v>
      </c>
      <c r="F69" s="158" t="s">
        <v>228</v>
      </c>
      <c r="G69" s="169">
        <v>2016</v>
      </c>
      <c r="H69" s="158" t="s">
        <v>289</v>
      </c>
    </row>
    <row r="70" spans="1:8" ht="28.5">
      <c r="A70" s="158" t="s">
        <v>67</v>
      </c>
      <c r="B70" s="184" t="s">
        <v>591</v>
      </c>
      <c r="C70" s="158" t="s">
        <v>231</v>
      </c>
      <c r="D70" s="158" t="s">
        <v>227</v>
      </c>
      <c r="E70" s="158" t="s">
        <v>197</v>
      </c>
      <c r="F70" s="158" t="s">
        <v>228</v>
      </c>
      <c r="G70" s="169">
        <v>2016</v>
      </c>
      <c r="H70" s="158" t="s">
        <v>290</v>
      </c>
    </row>
    <row r="71" spans="1:8" ht="28.5">
      <c r="A71" s="158" t="s">
        <v>68</v>
      </c>
      <c r="B71" s="169" t="s">
        <v>588</v>
      </c>
      <c r="C71" s="158" t="s">
        <v>232</v>
      </c>
      <c r="D71" s="158" t="s">
        <v>227</v>
      </c>
      <c r="E71" s="158" t="s">
        <v>197</v>
      </c>
      <c r="F71" s="158" t="s">
        <v>228</v>
      </c>
      <c r="G71" s="169">
        <v>2016</v>
      </c>
      <c r="H71" s="158" t="s">
        <v>291</v>
      </c>
    </row>
    <row r="72" spans="1:8" ht="28.5">
      <c r="A72" s="158" t="s">
        <v>69</v>
      </c>
      <c r="B72" s="184" t="s">
        <v>586</v>
      </c>
      <c r="C72" s="158" t="s">
        <v>233</v>
      </c>
      <c r="D72" s="158" t="s">
        <v>227</v>
      </c>
      <c r="E72" s="158" t="s">
        <v>197</v>
      </c>
      <c r="F72" s="158" t="s">
        <v>228</v>
      </c>
      <c r="G72" s="169">
        <v>2016</v>
      </c>
      <c r="H72" s="158" t="s">
        <v>292</v>
      </c>
    </row>
  </sheetData>
  <mergeCells count="1">
    <mergeCell ref="A1:H1"/>
  </mergeCells>
  <conditionalFormatting sqref="H66">
    <cfRule type="expression" dxfId="8" priority="1">
      <formula>(ISBLANK($G66))</formula>
    </cfRule>
  </conditionalFormatting>
  <conditionalFormatting sqref="H59:H60">
    <cfRule type="expression" dxfId="7" priority="2">
      <formula>(ISBLANK($G59))</formula>
    </cfRule>
  </conditionalFormatting>
  <hyperlinks>
    <hyperlink ref="E4" r:id="rId1"/>
    <hyperlink ref="E5" r:id="rId2"/>
    <hyperlink ref="E6" r:id="rId3"/>
    <hyperlink ref="E10" r:id="rId4"/>
    <hyperlink ref="E14" r:id="rId5"/>
    <hyperlink ref="E17" r:id="rId6"/>
    <hyperlink ref="E18" r:id="rId7"/>
    <hyperlink ref="E22" r:id="rId8"/>
    <hyperlink ref="E23" r:id="rId9"/>
    <hyperlink ref="E24" r:id="rId10"/>
    <hyperlink ref="E25" r:id="rId11"/>
    <hyperlink ref="E30" r:id="rId12"/>
    <hyperlink ref="E20" r:id="rId13"/>
    <hyperlink ref="E65" r:id="rId14"/>
    <hyperlink ref="E7" r:id="rId15"/>
    <hyperlink ref="E8" r:id="rId16"/>
    <hyperlink ref="E9" r:id="rId17"/>
    <hyperlink ref="E19" r:id="rId18"/>
    <hyperlink ref="E21" r:id="rId19"/>
    <hyperlink ref="E13" r:id="rId20"/>
    <hyperlink ref="E15" r:id="rId21"/>
    <hyperlink ref="E35" r:id="rId22"/>
    <hyperlink ref="E60" r:id="rId23"/>
    <hyperlink ref="E59" r:id="rId24"/>
    <hyperlink ref="E66" r:id="rId25"/>
    <hyperlink ref="E43" r:id="rId26"/>
    <hyperlink ref="E55" r:id="rId27"/>
    <hyperlink ref="E56:E58" r:id="rId28" display="http://www.taxpolicycenter.org/statistics/state-eitc-based-federal-eitc"/>
    <hyperlink ref="E16" r:id="rId29"/>
    <hyperlink ref="E29" r:id="rId30"/>
    <hyperlink ref="E34" r:id="rId3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 id="{DC76F510-A133-4165-9DA7-4E78D4E1075F}">
            <xm:f>(ISBLANK('\Users\Sch354\Desktop\[UKCPR_National_Welfare_Data updated to 2015.xlsx]2015 Updates and Sources'!#REF!))</xm:f>
            <x14:dxf>
              <fill>
                <patternFill>
                  <bgColor rgb="FFBBE0FF"/>
                </patternFill>
              </fill>
            </x14:dxf>
          </x14:cfRule>
          <xm:sqref>H61:H65 H55:H58 H67:H72</xm:sqref>
        </x14:conditionalFormatting>
        <x14:conditionalFormatting xmlns:xm="http://schemas.microsoft.com/office/excel/2006/main">
          <x14:cfRule type="expression" priority="4" id="{1B9538B9-5922-4276-8F61-BEEAC48FA4E4}">
            <xm:f>(ISBLANK('\Users\Sch354\Desktop\[UKCPR_National_Welfare_Data updated to 2015.xlsx]2015 Updates and Sources'!#REF!))</xm:f>
            <x14:dxf>
              <fill>
                <patternFill>
                  <bgColor rgb="FFBBE0FF"/>
                </patternFill>
              </fill>
            </x14:dxf>
          </x14:cfRule>
          <xm:sqref>H51:H54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9.9978637043366805E-2"/>
  </sheetPr>
  <dimension ref="A1:H85"/>
  <sheetViews>
    <sheetView zoomScale="90" zoomScaleNormal="90" zoomScalePageLayoutView="90" workbookViewId="0">
      <selection activeCell="C7" sqref="C7"/>
    </sheetView>
  </sheetViews>
  <sheetFormatPr defaultColWidth="8.75" defaultRowHeight="14.25"/>
  <cols>
    <col min="1" max="1" width="37.375" style="19" customWidth="1"/>
    <col min="2" max="2" width="8" style="1" customWidth="1"/>
    <col min="3" max="6" width="40.625" style="19" customWidth="1"/>
    <col min="7" max="7" width="14.375" style="1" bestFit="1" customWidth="1"/>
    <col min="8" max="8" width="20.375" bestFit="1" customWidth="1"/>
  </cols>
  <sheetData>
    <row r="1" spans="1:8" s="154" customFormat="1" ht="22.5" customHeight="1">
      <c r="A1" s="218" t="s">
        <v>1001</v>
      </c>
      <c r="B1" s="218"/>
      <c r="C1" s="218"/>
      <c r="D1" s="218"/>
      <c r="E1" s="218"/>
      <c r="F1" s="218"/>
      <c r="G1" s="218"/>
      <c r="H1" s="218"/>
    </row>
    <row r="2" spans="1:8" s="2" customFormat="1" ht="15">
      <c r="A2" s="18" t="s">
        <v>125</v>
      </c>
      <c r="B2" s="2" t="s">
        <v>126</v>
      </c>
      <c r="C2" s="18" t="s">
        <v>124</v>
      </c>
      <c r="D2" s="18" t="s">
        <v>123</v>
      </c>
      <c r="E2" s="18" t="s">
        <v>129</v>
      </c>
      <c r="F2" s="18" t="s">
        <v>127</v>
      </c>
      <c r="G2" s="2" t="s">
        <v>128</v>
      </c>
      <c r="H2" s="2" t="s">
        <v>998</v>
      </c>
    </row>
    <row r="3" spans="1:8" ht="57">
      <c r="A3" s="155" t="s">
        <v>3</v>
      </c>
      <c r="B3" s="156" t="s">
        <v>543</v>
      </c>
      <c r="C3" s="155" t="s">
        <v>141</v>
      </c>
      <c r="D3" s="155" t="s">
        <v>130</v>
      </c>
      <c r="E3" s="157" t="s">
        <v>122</v>
      </c>
      <c r="F3" s="155" t="s">
        <v>135</v>
      </c>
      <c r="G3" s="156">
        <v>2015</v>
      </c>
      <c r="H3" s="155" t="s">
        <v>300</v>
      </c>
    </row>
    <row r="4" spans="1:8" ht="57">
      <c r="A4" s="155" t="s">
        <v>4</v>
      </c>
      <c r="B4" s="156" t="s">
        <v>539</v>
      </c>
      <c r="C4" s="155" t="s">
        <v>140</v>
      </c>
      <c r="D4" s="155" t="s">
        <v>134</v>
      </c>
      <c r="E4" s="157" t="s">
        <v>133</v>
      </c>
      <c r="F4" s="155" t="s">
        <v>136</v>
      </c>
      <c r="G4" s="156">
        <v>2015</v>
      </c>
      <c r="H4" s="155" t="s">
        <v>301</v>
      </c>
    </row>
    <row r="5" spans="1:8" ht="57">
      <c r="A5" s="155" t="s">
        <v>5</v>
      </c>
      <c r="B5" s="156" t="s">
        <v>535</v>
      </c>
      <c r="C5" s="155" t="s">
        <v>139</v>
      </c>
      <c r="D5" s="155" t="s">
        <v>134</v>
      </c>
      <c r="E5" s="157" t="s">
        <v>133</v>
      </c>
      <c r="F5" s="155" t="s">
        <v>136</v>
      </c>
      <c r="G5" s="156">
        <v>2015</v>
      </c>
      <c r="H5" s="155" t="s">
        <v>302</v>
      </c>
    </row>
    <row r="6" spans="1:8" ht="57">
      <c r="A6" s="155" t="s">
        <v>6</v>
      </c>
      <c r="B6" s="156" t="s">
        <v>532</v>
      </c>
      <c r="C6" s="155" t="s">
        <v>138</v>
      </c>
      <c r="D6" s="155" t="s">
        <v>134</v>
      </c>
      <c r="E6" s="157" t="s">
        <v>133</v>
      </c>
      <c r="F6" s="155" t="s">
        <v>137</v>
      </c>
      <c r="G6" s="156">
        <v>2015</v>
      </c>
      <c r="H6" s="155" t="s">
        <v>236</v>
      </c>
    </row>
    <row r="7" spans="1:8" ht="85.5">
      <c r="A7" s="155" t="s">
        <v>7</v>
      </c>
      <c r="B7" s="156" t="s">
        <v>529</v>
      </c>
      <c r="C7" s="155" t="s">
        <v>1002</v>
      </c>
      <c r="D7" s="155" t="s">
        <v>1005</v>
      </c>
      <c r="E7" s="157" t="s">
        <v>1006</v>
      </c>
      <c r="F7" s="155" t="s">
        <v>1014</v>
      </c>
      <c r="G7" s="156">
        <v>2015</v>
      </c>
      <c r="H7" s="155" t="s">
        <v>304</v>
      </c>
    </row>
    <row r="8" spans="1:8" ht="85.5">
      <c r="A8" s="155" t="s">
        <v>8</v>
      </c>
      <c r="B8" s="156" t="s">
        <v>526</v>
      </c>
      <c r="C8" s="155" t="s">
        <v>1003</v>
      </c>
      <c r="D8" s="155" t="s">
        <v>1005</v>
      </c>
      <c r="E8" s="157" t="s">
        <v>1006</v>
      </c>
      <c r="F8" s="155" t="s">
        <v>1015</v>
      </c>
      <c r="G8" s="156">
        <v>2015</v>
      </c>
      <c r="H8" s="155" t="s">
        <v>303</v>
      </c>
    </row>
    <row r="9" spans="1:8" ht="114">
      <c r="A9" s="155" t="s">
        <v>9</v>
      </c>
      <c r="B9" s="156" t="s">
        <v>523</v>
      </c>
      <c r="C9" s="155" t="s">
        <v>1004</v>
      </c>
      <c r="D9" s="155" t="s">
        <v>1005</v>
      </c>
      <c r="E9" s="157" t="s">
        <v>1006</v>
      </c>
      <c r="F9" s="155" t="s">
        <v>1016</v>
      </c>
      <c r="G9" s="156">
        <v>2015</v>
      </c>
      <c r="H9" s="155" t="s">
        <v>305</v>
      </c>
    </row>
    <row r="10" spans="1:8" ht="57">
      <c r="A10" s="155" t="s">
        <v>10</v>
      </c>
      <c r="B10" s="156" t="s">
        <v>518</v>
      </c>
      <c r="C10" s="155" t="s">
        <v>148</v>
      </c>
      <c r="D10" s="155" t="s">
        <v>143</v>
      </c>
      <c r="E10" s="157" t="s">
        <v>144</v>
      </c>
      <c r="F10" s="155" t="s">
        <v>142</v>
      </c>
      <c r="G10" s="156">
        <v>2015</v>
      </c>
      <c r="H10" s="155" t="s">
        <v>306</v>
      </c>
    </row>
    <row r="11" spans="1:8" ht="142.5">
      <c r="A11" s="155" t="s">
        <v>11</v>
      </c>
      <c r="B11" s="156" t="s">
        <v>512</v>
      </c>
      <c r="C11" s="155" t="s">
        <v>11</v>
      </c>
      <c r="D11" s="155" t="s">
        <v>1022</v>
      </c>
      <c r="E11" s="157" t="s">
        <v>1023</v>
      </c>
      <c r="F11" s="155" t="s">
        <v>1024</v>
      </c>
      <c r="G11" s="156" t="s">
        <v>403</v>
      </c>
      <c r="H11" s="155" t="s">
        <v>307</v>
      </c>
    </row>
    <row r="12" spans="1:8" ht="71.25">
      <c r="A12" s="155" t="s">
        <v>1036</v>
      </c>
      <c r="B12" s="156" t="s">
        <v>509</v>
      </c>
      <c r="C12" s="155" t="s">
        <v>1036</v>
      </c>
      <c r="D12" s="155" t="s">
        <v>317</v>
      </c>
      <c r="E12" s="157" t="s">
        <v>315</v>
      </c>
      <c r="F12" s="155" t="s">
        <v>316</v>
      </c>
      <c r="G12" s="156" t="s">
        <v>403</v>
      </c>
      <c r="H12" s="155" t="s">
        <v>237</v>
      </c>
    </row>
    <row r="13" spans="1:8" ht="57">
      <c r="A13" s="155" t="s">
        <v>13</v>
      </c>
      <c r="B13" s="156" t="s">
        <v>505</v>
      </c>
      <c r="C13" s="155" t="s">
        <v>147</v>
      </c>
      <c r="D13" s="155" t="s">
        <v>145</v>
      </c>
      <c r="E13" s="157" t="s">
        <v>146</v>
      </c>
      <c r="F13" s="155" t="s">
        <v>149</v>
      </c>
      <c r="G13" s="156">
        <v>2015</v>
      </c>
      <c r="H13" s="155" t="s">
        <v>308</v>
      </c>
    </row>
    <row r="14" spans="1:8" ht="57">
      <c r="A14" s="155" t="s">
        <v>14</v>
      </c>
      <c r="B14" s="156" t="s">
        <v>499</v>
      </c>
      <c r="C14" s="155" t="s">
        <v>169</v>
      </c>
      <c r="D14" s="155" t="s">
        <v>145</v>
      </c>
      <c r="E14" s="157" t="s">
        <v>146</v>
      </c>
      <c r="F14" s="155" t="s">
        <v>168</v>
      </c>
      <c r="G14" s="156">
        <v>2015</v>
      </c>
      <c r="H14" s="155" t="s">
        <v>238</v>
      </c>
    </row>
    <row r="15" spans="1:8" s="170" customFormat="1" ht="57">
      <c r="A15" s="158" t="s">
        <v>15</v>
      </c>
      <c r="B15" s="169" t="s">
        <v>493</v>
      </c>
      <c r="C15" s="158" t="s">
        <v>152</v>
      </c>
      <c r="D15" s="158" t="s">
        <v>1025</v>
      </c>
      <c r="E15" s="159" t="s">
        <v>1026</v>
      </c>
      <c r="F15" s="158" t="s">
        <v>1027</v>
      </c>
      <c r="G15" s="169">
        <v>2015</v>
      </c>
      <c r="H15" s="158" t="s">
        <v>239</v>
      </c>
    </row>
    <row r="16" spans="1:8" s="170" customFormat="1" ht="57">
      <c r="A16" s="158" t="s">
        <v>16</v>
      </c>
      <c r="B16" s="169" t="s">
        <v>490</v>
      </c>
      <c r="C16" s="158" t="s">
        <v>151</v>
      </c>
      <c r="D16" s="158" t="s">
        <v>1028</v>
      </c>
      <c r="E16" s="159" t="s">
        <v>1026</v>
      </c>
      <c r="F16" s="158" t="s">
        <v>1027</v>
      </c>
      <c r="G16" s="169">
        <v>2015</v>
      </c>
      <c r="H16" s="158" t="s">
        <v>240</v>
      </c>
    </row>
    <row r="17" spans="1:8" ht="42.75">
      <c r="A17" s="155" t="s">
        <v>17</v>
      </c>
      <c r="B17" s="156" t="s">
        <v>485</v>
      </c>
      <c r="C17" s="158" t="s">
        <v>170</v>
      </c>
      <c r="D17" s="158" t="s">
        <v>172</v>
      </c>
      <c r="E17" s="159" t="s">
        <v>173</v>
      </c>
      <c r="F17" s="155" t="s">
        <v>174</v>
      </c>
      <c r="G17" s="156">
        <v>2015</v>
      </c>
      <c r="H17" s="155" t="s">
        <v>241</v>
      </c>
    </row>
    <row r="18" spans="1:8" ht="42.75">
      <c r="A18" s="155" t="s">
        <v>18</v>
      </c>
      <c r="B18" s="156" t="s">
        <v>481</v>
      </c>
      <c r="C18" s="158" t="s">
        <v>171</v>
      </c>
      <c r="D18" s="158" t="s">
        <v>172</v>
      </c>
      <c r="E18" s="159" t="s">
        <v>173</v>
      </c>
      <c r="F18" s="155" t="s">
        <v>175</v>
      </c>
      <c r="G18" s="156">
        <v>2015</v>
      </c>
      <c r="H18" s="155" t="s">
        <v>242</v>
      </c>
    </row>
    <row r="19" spans="1:8" ht="42.75">
      <c r="A19" s="155" t="s">
        <v>19</v>
      </c>
      <c r="B19" s="156" t="s">
        <v>475</v>
      </c>
      <c r="C19" s="155" t="s">
        <v>1010</v>
      </c>
      <c r="D19" s="155" t="s">
        <v>1038</v>
      </c>
      <c r="E19" s="157" t="s">
        <v>314</v>
      </c>
      <c r="F19" s="155" t="s">
        <v>1013</v>
      </c>
      <c r="G19" s="156">
        <v>2014</v>
      </c>
      <c r="H19" s="155" t="s">
        <v>243</v>
      </c>
    </row>
    <row r="20" spans="1:8" ht="42.75">
      <c r="A20" s="155" t="s">
        <v>20</v>
      </c>
      <c r="B20" s="156" t="s">
        <v>473</v>
      </c>
      <c r="C20" s="155" t="s">
        <v>1011</v>
      </c>
      <c r="D20" s="155" t="s">
        <v>1038</v>
      </c>
      <c r="E20" s="157" t="s">
        <v>314</v>
      </c>
      <c r="F20" s="155" t="s">
        <v>1013</v>
      </c>
      <c r="G20" s="156">
        <v>2014</v>
      </c>
      <c r="H20" s="155" t="s">
        <v>244</v>
      </c>
    </row>
    <row r="21" spans="1:8" ht="42.75">
      <c r="A21" s="155" t="s">
        <v>21</v>
      </c>
      <c r="B21" s="156" t="s">
        <v>469</v>
      </c>
      <c r="C21" s="155" t="s">
        <v>1012</v>
      </c>
      <c r="D21" s="155" t="s">
        <v>1038</v>
      </c>
      <c r="E21" s="157" t="s">
        <v>314</v>
      </c>
      <c r="F21" s="155" t="s">
        <v>1013</v>
      </c>
      <c r="G21" s="156">
        <v>2014</v>
      </c>
      <c r="H21" s="155" t="s">
        <v>245</v>
      </c>
    </row>
    <row r="22" spans="1:8" ht="71.25">
      <c r="A22" s="155" t="s">
        <v>22</v>
      </c>
      <c r="B22" s="156" t="s">
        <v>463</v>
      </c>
      <c r="C22" s="155" t="s">
        <v>179</v>
      </c>
      <c r="D22" s="155" t="s">
        <v>178</v>
      </c>
      <c r="E22" s="157" t="s">
        <v>176</v>
      </c>
      <c r="F22" s="155" t="s">
        <v>177</v>
      </c>
      <c r="G22" s="156">
        <v>2015</v>
      </c>
      <c r="H22" s="155" t="s">
        <v>246</v>
      </c>
    </row>
    <row r="23" spans="1:8" ht="71.25">
      <c r="A23" s="155" t="s">
        <v>23</v>
      </c>
      <c r="B23" s="156" t="s">
        <v>458</v>
      </c>
      <c r="C23" s="155" t="s">
        <v>180</v>
      </c>
      <c r="D23" s="155" t="s">
        <v>178</v>
      </c>
      <c r="E23" s="157" t="s">
        <v>176</v>
      </c>
      <c r="F23" s="155" t="s">
        <v>177</v>
      </c>
      <c r="G23" s="156">
        <v>2015</v>
      </c>
      <c r="H23" s="155" t="s">
        <v>247</v>
      </c>
    </row>
    <row r="24" spans="1:8" ht="71.25">
      <c r="A24" s="155" t="s">
        <v>24</v>
      </c>
      <c r="B24" s="156" t="s">
        <v>455</v>
      </c>
      <c r="C24" s="155" t="s">
        <v>181</v>
      </c>
      <c r="D24" s="155" t="s">
        <v>178</v>
      </c>
      <c r="E24" s="157" t="s">
        <v>176</v>
      </c>
      <c r="F24" s="155" t="s">
        <v>177</v>
      </c>
      <c r="G24" s="156">
        <v>2015</v>
      </c>
      <c r="H24" s="155" t="s">
        <v>248</v>
      </c>
    </row>
    <row r="25" spans="1:8" ht="71.25">
      <c r="A25" s="155" t="s">
        <v>25</v>
      </c>
      <c r="B25" s="156" t="s">
        <v>452</v>
      </c>
      <c r="C25" s="155" t="s">
        <v>182</v>
      </c>
      <c r="D25" s="155" t="s">
        <v>178</v>
      </c>
      <c r="E25" s="157" t="s">
        <v>176</v>
      </c>
      <c r="F25" s="155" t="s">
        <v>177</v>
      </c>
      <c r="G25" s="156">
        <v>2015</v>
      </c>
      <c r="H25" s="155" t="s">
        <v>249</v>
      </c>
    </row>
    <row r="26" spans="1:8" ht="42.75">
      <c r="A26" s="155" t="s">
        <v>26</v>
      </c>
      <c r="B26" s="156" t="s">
        <v>447</v>
      </c>
      <c r="C26" s="155" t="s">
        <v>297</v>
      </c>
      <c r="D26" s="155" t="s">
        <v>184</v>
      </c>
      <c r="E26" s="155" t="s">
        <v>185</v>
      </c>
      <c r="F26" s="155" t="s">
        <v>183</v>
      </c>
      <c r="G26" s="156">
        <v>2014</v>
      </c>
      <c r="H26" s="155" t="s">
        <v>250</v>
      </c>
    </row>
    <row r="27" spans="1:8" ht="42.75">
      <c r="A27" s="155" t="s">
        <v>27</v>
      </c>
      <c r="B27" s="156" t="s">
        <v>444</v>
      </c>
      <c r="C27" s="155" t="s">
        <v>298</v>
      </c>
      <c r="D27" s="155" t="s">
        <v>184</v>
      </c>
      <c r="E27" s="155" t="s">
        <v>186</v>
      </c>
      <c r="F27" s="155" t="s">
        <v>183</v>
      </c>
      <c r="G27" s="156">
        <v>2014</v>
      </c>
      <c r="H27" s="155" t="s">
        <v>251</v>
      </c>
    </row>
    <row r="28" spans="1:8" ht="42.75">
      <c r="A28" s="155" t="s">
        <v>28</v>
      </c>
      <c r="B28" s="156" t="s">
        <v>441</v>
      </c>
      <c r="C28" s="155" t="s">
        <v>299</v>
      </c>
      <c r="D28" s="155" t="s">
        <v>184</v>
      </c>
      <c r="E28" s="155" t="s">
        <v>187</v>
      </c>
      <c r="F28" s="155" t="s">
        <v>183</v>
      </c>
      <c r="G28" s="156">
        <v>2014</v>
      </c>
      <c r="H28" s="155" t="s">
        <v>252</v>
      </c>
    </row>
    <row r="29" spans="1:8" s="170" customFormat="1" ht="57">
      <c r="A29" s="158" t="s">
        <v>29</v>
      </c>
      <c r="B29" s="169" t="s">
        <v>435</v>
      </c>
      <c r="C29" s="158" t="s">
        <v>296</v>
      </c>
      <c r="D29" s="158" t="s">
        <v>1028</v>
      </c>
      <c r="E29" s="159" t="s">
        <v>1026</v>
      </c>
      <c r="F29" s="158" t="s">
        <v>1029</v>
      </c>
      <c r="G29" s="169">
        <v>2015</v>
      </c>
      <c r="H29" s="158" t="s">
        <v>253</v>
      </c>
    </row>
    <row r="30" spans="1:8" ht="42.75">
      <c r="A30" s="155" t="s">
        <v>30</v>
      </c>
      <c r="B30" s="156" t="s">
        <v>431</v>
      </c>
      <c r="C30" s="155" t="s">
        <v>190</v>
      </c>
      <c r="D30" s="155" t="s">
        <v>189</v>
      </c>
      <c r="E30" s="157" t="s">
        <v>188</v>
      </c>
      <c r="F30" s="155" t="s">
        <v>197</v>
      </c>
      <c r="G30" s="156">
        <v>2015</v>
      </c>
      <c r="H30" s="155" t="s">
        <v>256</v>
      </c>
    </row>
    <row r="31" spans="1:8">
      <c r="A31" s="155" t="s">
        <v>31</v>
      </c>
      <c r="B31" s="156" t="s">
        <v>427</v>
      </c>
      <c r="C31" s="160" t="s">
        <v>1008</v>
      </c>
      <c r="D31" s="160"/>
      <c r="E31" s="161"/>
      <c r="F31" s="160"/>
      <c r="G31" s="160"/>
      <c r="H31" s="155" t="s">
        <v>254</v>
      </c>
    </row>
    <row r="32" spans="1:8">
      <c r="A32" s="155" t="s">
        <v>32</v>
      </c>
      <c r="B32" s="156" t="s">
        <v>422</v>
      </c>
      <c r="C32" s="160" t="s">
        <v>1008</v>
      </c>
      <c r="D32" s="160"/>
      <c r="E32" s="161"/>
      <c r="F32" s="160"/>
      <c r="G32" s="160"/>
      <c r="H32" s="155" t="s">
        <v>255</v>
      </c>
    </row>
    <row r="33" spans="1:8">
      <c r="A33" s="155" t="s">
        <v>33</v>
      </c>
      <c r="B33" s="156" t="s">
        <v>419</v>
      </c>
      <c r="C33" s="160" t="s">
        <v>1008</v>
      </c>
      <c r="D33" s="160"/>
      <c r="E33" s="161"/>
      <c r="F33" s="160"/>
      <c r="G33" s="160"/>
      <c r="H33" s="155" t="s">
        <v>257</v>
      </c>
    </row>
    <row r="34" spans="1:8" ht="57">
      <c r="A34" s="155" t="s">
        <v>34</v>
      </c>
      <c r="B34" s="156" t="s">
        <v>413</v>
      </c>
      <c r="C34" s="155" t="s">
        <v>193</v>
      </c>
      <c r="D34" s="155" t="s">
        <v>196</v>
      </c>
      <c r="E34" s="157" t="s">
        <v>191</v>
      </c>
      <c r="F34" s="155" t="s">
        <v>195</v>
      </c>
      <c r="G34" s="156" t="s">
        <v>1035</v>
      </c>
      <c r="H34" s="155" t="s">
        <v>258</v>
      </c>
    </row>
    <row r="35" spans="1:8" s="170" customFormat="1" ht="42.75">
      <c r="A35" s="158" t="s">
        <v>35</v>
      </c>
      <c r="B35" s="169" t="s">
        <v>410</v>
      </c>
      <c r="C35" s="158" t="s">
        <v>194</v>
      </c>
      <c r="D35" s="158" t="s">
        <v>1030</v>
      </c>
      <c r="E35" s="159" t="s">
        <v>1031</v>
      </c>
      <c r="F35" s="158"/>
      <c r="G35" s="169" t="s">
        <v>1035</v>
      </c>
      <c r="H35" s="158" t="s">
        <v>259</v>
      </c>
    </row>
    <row r="36" spans="1:8" ht="57">
      <c r="A36" s="155" t="s">
        <v>36</v>
      </c>
      <c r="B36" s="156" t="s">
        <v>71</v>
      </c>
      <c r="C36" s="155" t="s">
        <v>159</v>
      </c>
      <c r="D36" s="155" t="s">
        <v>1055</v>
      </c>
      <c r="E36" s="157" t="s">
        <v>157</v>
      </c>
      <c r="F36" s="155" t="s">
        <v>198</v>
      </c>
      <c r="G36" s="156">
        <v>2015</v>
      </c>
      <c r="H36" s="155" t="s">
        <v>260</v>
      </c>
    </row>
    <row r="37" spans="1:8" ht="57">
      <c r="A37" s="155" t="s">
        <v>37</v>
      </c>
      <c r="B37" s="156" t="s">
        <v>70</v>
      </c>
      <c r="C37" s="155" t="s">
        <v>164</v>
      </c>
      <c r="D37" s="155" t="s">
        <v>1054</v>
      </c>
      <c r="E37" s="157" t="s">
        <v>161</v>
      </c>
      <c r="F37" s="155" t="s">
        <v>199</v>
      </c>
      <c r="G37" s="156">
        <v>2015</v>
      </c>
      <c r="H37" s="155" t="s">
        <v>261</v>
      </c>
    </row>
    <row r="38" spans="1:8" ht="57">
      <c r="A38" s="155" t="s">
        <v>38</v>
      </c>
      <c r="B38" s="156" t="s">
        <v>400</v>
      </c>
      <c r="C38" s="155" t="s">
        <v>165</v>
      </c>
      <c r="D38" s="155" t="s">
        <v>1054</v>
      </c>
      <c r="E38" s="157" t="s">
        <v>161</v>
      </c>
      <c r="F38" s="155" t="s">
        <v>199</v>
      </c>
      <c r="G38" s="156">
        <v>2015</v>
      </c>
      <c r="H38" s="155" t="s">
        <v>262</v>
      </c>
    </row>
    <row r="39" spans="1:8" ht="57">
      <c r="A39" s="155" t="s">
        <v>39</v>
      </c>
      <c r="B39" s="156" t="s">
        <v>397</v>
      </c>
      <c r="C39" s="155" t="s">
        <v>166</v>
      </c>
      <c r="D39" s="155" t="s">
        <v>1054</v>
      </c>
      <c r="E39" s="157" t="s">
        <v>161</v>
      </c>
      <c r="F39" s="155" t="s">
        <v>201</v>
      </c>
      <c r="G39" s="156">
        <v>2015</v>
      </c>
      <c r="H39" s="155" t="s">
        <v>263</v>
      </c>
    </row>
    <row r="40" spans="1:8" ht="57">
      <c r="A40" s="155" t="s">
        <v>40</v>
      </c>
      <c r="B40" s="156" t="s">
        <v>395</v>
      </c>
      <c r="C40" s="155" t="s">
        <v>167</v>
      </c>
      <c r="D40" s="155" t="s">
        <v>1054</v>
      </c>
      <c r="E40" s="157" t="s">
        <v>161</v>
      </c>
      <c r="F40" s="155" t="s">
        <v>200</v>
      </c>
      <c r="G40" s="156">
        <v>2015</v>
      </c>
      <c r="H40" s="155" t="s">
        <v>264</v>
      </c>
    </row>
    <row r="41" spans="1:8" ht="57">
      <c r="A41" s="155" t="s">
        <v>41</v>
      </c>
      <c r="B41" s="156" t="s">
        <v>393</v>
      </c>
      <c r="C41" s="155" t="s">
        <v>162</v>
      </c>
      <c r="D41" s="155" t="s">
        <v>1054</v>
      </c>
      <c r="E41" s="157" t="s">
        <v>161</v>
      </c>
      <c r="F41" s="155" t="s">
        <v>200</v>
      </c>
      <c r="G41" s="156">
        <v>2015</v>
      </c>
      <c r="H41" s="155" t="s">
        <v>265</v>
      </c>
    </row>
    <row r="42" spans="1:8" ht="57">
      <c r="A42" s="155" t="s">
        <v>42</v>
      </c>
      <c r="B42" s="156" t="s">
        <v>390</v>
      </c>
      <c r="C42" s="155" t="s">
        <v>163</v>
      </c>
      <c r="D42" s="155" t="s">
        <v>1054</v>
      </c>
      <c r="E42" s="157" t="s">
        <v>161</v>
      </c>
      <c r="F42" s="155" t="s">
        <v>202</v>
      </c>
      <c r="G42" s="156">
        <v>2015</v>
      </c>
      <c r="H42" s="155" t="s">
        <v>266</v>
      </c>
    </row>
    <row r="43" spans="1:8" ht="42.75">
      <c r="A43" s="155" t="s">
        <v>43</v>
      </c>
      <c r="B43" s="156" t="s">
        <v>73</v>
      </c>
      <c r="C43" s="155" t="s">
        <v>209</v>
      </c>
      <c r="D43" s="155" t="s">
        <v>208</v>
      </c>
      <c r="E43" s="157" t="s">
        <v>1039</v>
      </c>
      <c r="F43" s="155" t="s">
        <v>197</v>
      </c>
      <c r="G43" s="156">
        <v>2015</v>
      </c>
      <c r="H43" s="155" t="s">
        <v>271</v>
      </c>
    </row>
    <row r="44" spans="1:8" ht="42.75">
      <c r="A44" s="155" t="s">
        <v>44</v>
      </c>
      <c r="B44" s="156" t="s">
        <v>384</v>
      </c>
      <c r="C44" s="155" t="s">
        <v>210</v>
      </c>
      <c r="D44" s="155" t="s">
        <v>208</v>
      </c>
      <c r="E44" s="157" t="s">
        <v>1039</v>
      </c>
      <c r="F44" s="155" t="s">
        <v>197</v>
      </c>
      <c r="G44" s="156">
        <v>2015</v>
      </c>
      <c r="H44" s="155" t="s">
        <v>270</v>
      </c>
    </row>
    <row r="45" spans="1:8" ht="42.75">
      <c r="A45" s="155" t="s">
        <v>45</v>
      </c>
      <c r="B45" s="156" t="s">
        <v>382</v>
      </c>
      <c r="C45" s="155" t="s">
        <v>211</v>
      </c>
      <c r="D45" s="155" t="s">
        <v>208</v>
      </c>
      <c r="E45" s="157" t="s">
        <v>1039</v>
      </c>
      <c r="F45" s="155" t="s">
        <v>197</v>
      </c>
      <c r="G45" s="156">
        <v>2015</v>
      </c>
      <c r="H45" s="155" t="s">
        <v>272</v>
      </c>
    </row>
    <row r="46" spans="1:8" ht="42.75">
      <c r="A46" s="155" t="s">
        <v>1041</v>
      </c>
      <c r="B46" s="156" t="s">
        <v>379</v>
      </c>
      <c r="C46" s="155" t="s">
        <v>1042</v>
      </c>
      <c r="D46" s="155" t="s">
        <v>208</v>
      </c>
      <c r="E46" s="157" t="s">
        <v>1039</v>
      </c>
      <c r="F46" s="155" t="s">
        <v>197</v>
      </c>
      <c r="G46" s="156">
        <v>2015</v>
      </c>
      <c r="H46" s="155" t="s">
        <v>1040</v>
      </c>
    </row>
    <row r="47" spans="1:8" ht="42.75">
      <c r="A47" s="155" t="s">
        <v>46</v>
      </c>
      <c r="B47" s="156" t="s">
        <v>377</v>
      </c>
      <c r="C47" s="155" t="s">
        <v>212</v>
      </c>
      <c r="D47" s="155" t="s">
        <v>208</v>
      </c>
      <c r="E47" s="157" t="s">
        <v>1039</v>
      </c>
      <c r="F47" s="155" t="s">
        <v>197</v>
      </c>
      <c r="G47" s="156">
        <v>2015</v>
      </c>
      <c r="H47" s="155" t="s">
        <v>267</v>
      </c>
    </row>
    <row r="48" spans="1:8" ht="42.75">
      <c r="A48" s="155" t="s">
        <v>47</v>
      </c>
      <c r="B48" s="156" t="s">
        <v>375</v>
      </c>
      <c r="C48" s="155" t="s">
        <v>213</v>
      </c>
      <c r="D48" s="155" t="s">
        <v>208</v>
      </c>
      <c r="E48" s="157" t="s">
        <v>1039</v>
      </c>
      <c r="F48" s="155" t="s">
        <v>197</v>
      </c>
      <c r="G48" s="156">
        <v>2015</v>
      </c>
      <c r="H48" s="155" t="s">
        <v>268</v>
      </c>
    </row>
    <row r="49" spans="1:8" ht="42.75">
      <c r="A49" s="155" t="s">
        <v>48</v>
      </c>
      <c r="B49" s="156" t="s">
        <v>372</v>
      </c>
      <c r="C49" s="155" t="s">
        <v>214</v>
      </c>
      <c r="D49" s="155" t="s">
        <v>208</v>
      </c>
      <c r="E49" s="157" t="s">
        <v>1039</v>
      </c>
      <c r="F49" s="155" t="s">
        <v>197</v>
      </c>
      <c r="G49" s="156">
        <v>2015</v>
      </c>
      <c r="H49" s="155" t="s">
        <v>269</v>
      </c>
    </row>
    <row r="50" spans="1:8" ht="42.75">
      <c r="A50" s="155" t="s">
        <v>1045</v>
      </c>
      <c r="B50" s="156" t="s">
        <v>369</v>
      </c>
      <c r="C50" s="155" t="s">
        <v>1043</v>
      </c>
      <c r="D50" s="155" t="s">
        <v>208</v>
      </c>
      <c r="E50" s="157" t="s">
        <v>1039</v>
      </c>
      <c r="F50" s="155" t="s">
        <v>197</v>
      </c>
      <c r="G50" s="156">
        <v>2015</v>
      </c>
      <c r="H50" s="155" t="s">
        <v>1044</v>
      </c>
    </row>
    <row r="51" spans="1:8" ht="42.75">
      <c r="A51" s="155" t="s">
        <v>49</v>
      </c>
      <c r="B51" s="156" t="s">
        <v>72</v>
      </c>
      <c r="C51" s="155" t="s">
        <v>215</v>
      </c>
      <c r="D51" s="155" t="s">
        <v>208</v>
      </c>
      <c r="E51" s="157" t="s">
        <v>1039</v>
      </c>
      <c r="F51" s="155" t="s">
        <v>197</v>
      </c>
      <c r="G51" s="156">
        <v>2015</v>
      </c>
      <c r="H51" s="155" t="s">
        <v>273</v>
      </c>
    </row>
    <row r="52" spans="1:8" ht="42.75">
      <c r="A52" s="155" t="s">
        <v>50</v>
      </c>
      <c r="B52" s="156" t="s">
        <v>363</v>
      </c>
      <c r="C52" s="155" t="s">
        <v>216</v>
      </c>
      <c r="D52" s="155" t="s">
        <v>208</v>
      </c>
      <c r="E52" s="157" t="s">
        <v>1039</v>
      </c>
      <c r="F52" s="155" t="s">
        <v>197</v>
      </c>
      <c r="G52" s="156">
        <v>2015</v>
      </c>
      <c r="H52" s="155" t="s">
        <v>274</v>
      </c>
    </row>
    <row r="53" spans="1:8" ht="42.75">
      <c r="A53" s="155" t="s">
        <v>51</v>
      </c>
      <c r="B53" s="156" t="s">
        <v>360</v>
      </c>
      <c r="C53" s="155" t="s">
        <v>217</v>
      </c>
      <c r="D53" s="155" t="s">
        <v>208</v>
      </c>
      <c r="E53" s="157" t="s">
        <v>1039</v>
      </c>
      <c r="F53" s="155" t="s">
        <v>197</v>
      </c>
      <c r="G53" s="156">
        <v>2015</v>
      </c>
      <c r="H53" s="155" t="s">
        <v>275</v>
      </c>
    </row>
    <row r="54" spans="1:8" ht="42.75">
      <c r="A54" s="155" t="s">
        <v>1046</v>
      </c>
      <c r="B54" s="156" t="s">
        <v>358</v>
      </c>
      <c r="C54" s="155" t="s">
        <v>1047</v>
      </c>
      <c r="D54" s="155" t="s">
        <v>208</v>
      </c>
      <c r="E54" s="157" t="s">
        <v>1039</v>
      </c>
      <c r="F54" s="155" t="s">
        <v>197</v>
      </c>
      <c r="G54" s="156">
        <v>2015</v>
      </c>
      <c r="H54" s="155" t="s">
        <v>1048</v>
      </c>
    </row>
    <row r="55" spans="1:8" ht="114">
      <c r="A55" s="155" t="s">
        <v>52</v>
      </c>
      <c r="B55" s="156" t="s">
        <v>354</v>
      </c>
      <c r="C55" s="155" t="s">
        <v>204</v>
      </c>
      <c r="D55" s="155" t="s">
        <v>221</v>
      </c>
      <c r="E55" s="157" t="s">
        <v>203</v>
      </c>
      <c r="F55" s="155" t="s">
        <v>219</v>
      </c>
      <c r="G55" s="156">
        <v>2015</v>
      </c>
      <c r="H55" s="155" t="s">
        <v>276</v>
      </c>
    </row>
    <row r="56" spans="1:8" ht="57">
      <c r="A56" s="155" t="s">
        <v>53</v>
      </c>
      <c r="B56" s="169" t="s">
        <v>350</v>
      </c>
      <c r="C56" s="155" t="s">
        <v>205</v>
      </c>
      <c r="D56" s="155" t="s">
        <v>221</v>
      </c>
      <c r="E56" s="157" t="s">
        <v>203</v>
      </c>
      <c r="F56" s="155" t="s">
        <v>220</v>
      </c>
      <c r="G56" s="156">
        <v>2015</v>
      </c>
      <c r="H56" s="155" t="s">
        <v>277</v>
      </c>
    </row>
    <row r="57" spans="1:8" ht="57">
      <c r="A57" s="155" t="s">
        <v>54</v>
      </c>
      <c r="B57" s="169" t="s">
        <v>349</v>
      </c>
      <c r="C57" s="155" t="s">
        <v>206</v>
      </c>
      <c r="D57" s="155" t="s">
        <v>221</v>
      </c>
      <c r="E57" s="157" t="s">
        <v>203</v>
      </c>
      <c r="F57" s="155" t="s">
        <v>220</v>
      </c>
      <c r="G57" s="156">
        <v>2015</v>
      </c>
      <c r="H57" s="155" t="s">
        <v>278</v>
      </c>
    </row>
    <row r="58" spans="1:8" ht="57">
      <c r="A58" s="155" t="s">
        <v>55</v>
      </c>
      <c r="B58" s="156" t="s">
        <v>346</v>
      </c>
      <c r="C58" s="155" t="s">
        <v>55</v>
      </c>
      <c r="D58" s="155" t="s">
        <v>221</v>
      </c>
      <c r="E58" s="157" t="s">
        <v>203</v>
      </c>
      <c r="F58" s="155" t="s">
        <v>207</v>
      </c>
      <c r="G58" s="156">
        <v>2015</v>
      </c>
      <c r="H58" s="155" t="s">
        <v>279</v>
      </c>
    </row>
    <row r="59" spans="1:8" s="170" customFormat="1" ht="57">
      <c r="A59" s="158" t="s">
        <v>56</v>
      </c>
      <c r="B59" s="156" t="s">
        <v>344</v>
      </c>
      <c r="C59" s="158" t="s">
        <v>56</v>
      </c>
      <c r="D59" s="171" t="s">
        <v>1032</v>
      </c>
      <c r="E59" s="159" t="s">
        <v>1033</v>
      </c>
      <c r="F59" s="158"/>
      <c r="G59" s="169">
        <v>2015</v>
      </c>
      <c r="H59" s="158" t="s">
        <v>280</v>
      </c>
    </row>
    <row r="60" spans="1:8" s="170" customFormat="1" ht="57">
      <c r="A60" s="158" t="s">
        <v>57</v>
      </c>
      <c r="B60" s="156" t="s">
        <v>342</v>
      </c>
      <c r="C60" s="158" t="s">
        <v>57</v>
      </c>
      <c r="D60" s="171" t="s">
        <v>1032</v>
      </c>
      <c r="E60" s="159" t="s">
        <v>1033</v>
      </c>
      <c r="F60" s="158"/>
      <c r="G60" s="169">
        <v>2015</v>
      </c>
      <c r="H60" s="158" t="s">
        <v>281</v>
      </c>
    </row>
    <row r="61" spans="1:8" ht="42.75">
      <c r="A61" s="155" t="s">
        <v>58</v>
      </c>
      <c r="B61" s="156" t="s">
        <v>340</v>
      </c>
      <c r="C61" s="155" t="s">
        <v>309</v>
      </c>
      <c r="D61" s="155" t="s">
        <v>313</v>
      </c>
      <c r="E61" s="157" t="s">
        <v>225</v>
      </c>
      <c r="F61" s="155" t="s">
        <v>197</v>
      </c>
      <c r="G61" s="156">
        <v>2014</v>
      </c>
      <c r="H61" s="155" t="s">
        <v>282</v>
      </c>
    </row>
    <row r="62" spans="1:8" ht="42.75">
      <c r="A62" s="155" t="s">
        <v>59</v>
      </c>
      <c r="B62" s="156" t="s">
        <v>337</v>
      </c>
      <c r="C62" s="155" t="s">
        <v>310</v>
      </c>
      <c r="D62" s="155" t="s">
        <v>313</v>
      </c>
      <c r="E62" s="157" t="s">
        <v>225</v>
      </c>
      <c r="F62" s="155" t="s">
        <v>197</v>
      </c>
      <c r="G62" s="156">
        <v>2014</v>
      </c>
      <c r="H62" s="155" t="s">
        <v>283</v>
      </c>
    </row>
    <row r="63" spans="1:8" ht="42.75">
      <c r="A63" s="155" t="s">
        <v>60</v>
      </c>
      <c r="B63" s="169" t="s">
        <v>333</v>
      </c>
      <c r="C63" s="155" t="s">
        <v>311</v>
      </c>
      <c r="D63" s="155" t="s">
        <v>313</v>
      </c>
      <c r="E63" s="157" t="s">
        <v>225</v>
      </c>
      <c r="F63" s="155" t="s">
        <v>197</v>
      </c>
      <c r="G63" s="156">
        <v>2014</v>
      </c>
      <c r="H63" s="155" t="s">
        <v>284</v>
      </c>
    </row>
    <row r="64" spans="1:8" ht="42.75">
      <c r="A64" s="155" t="s">
        <v>61</v>
      </c>
      <c r="B64" s="156" t="s">
        <v>329</v>
      </c>
      <c r="C64" s="155" t="s">
        <v>312</v>
      </c>
      <c r="D64" s="155" t="s">
        <v>313</v>
      </c>
      <c r="E64" s="157" t="s">
        <v>225</v>
      </c>
      <c r="F64" s="155" t="s">
        <v>197</v>
      </c>
      <c r="G64" s="156">
        <v>2014</v>
      </c>
      <c r="H64" s="155" t="s">
        <v>285</v>
      </c>
    </row>
    <row r="65" spans="1:8" ht="71.25">
      <c r="A65" s="155" t="s">
        <v>62</v>
      </c>
      <c r="B65" s="156" t="s">
        <v>328</v>
      </c>
      <c r="C65" s="155" t="s">
        <v>321</v>
      </c>
      <c r="D65" s="155" t="s">
        <v>318</v>
      </c>
      <c r="E65" s="157" t="s">
        <v>319</v>
      </c>
      <c r="F65" s="155" t="s">
        <v>320</v>
      </c>
      <c r="G65" s="156">
        <v>2014</v>
      </c>
      <c r="H65" s="155" t="s">
        <v>293</v>
      </c>
    </row>
    <row r="66" spans="1:8" s="170" customFormat="1" ht="57">
      <c r="A66" s="158" t="s">
        <v>63</v>
      </c>
      <c r="B66" s="156" t="s">
        <v>327</v>
      </c>
      <c r="C66" s="158" t="s">
        <v>294</v>
      </c>
      <c r="D66" s="158" t="s">
        <v>1034</v>
      </c>
      <c r="E66" s="159" t="s">
        <v>234</v>
      </c>
      <c r="F66" s="158" t="s">
        <v>295</v>
      </c>
      <c r="G66" s="169">
        <v>2015</v>
      </c>
      <c r="H66" s="158" t="s">
        <v>287</v>
      </c>
    </row>
    <row r="67" spans="1:8" ht="28.5">
      <c r="A67" s="155" t="s">
        <v>64</v>
      </c>
      <c r="B67" s="156" t="s">
        <v>326</v>
      </c>
      <c r="C67" s="155" t="s">
        <v>226</v>
      </c>
      <c r="D67" s="155" t="s">
        <v>227</v>
      </c>
      <c r="E67" s="155" t="s">
        <v>197</v>
      </c>
      <c r="F67" s="155" t="s">
        <v>228</v>
      </c>
      <c r="G67" s="156">
        <v>2015</v>
      </c>
      <c r="H67" s="155" t="s">
        <v>286</v>
      </c>
    </row>
    <row r="68" spans="1:8" ht="28.5">
      <c r="A68" s="155" t="s">
        <v>65</v>
      </c>
      <c r="B68" s="156" t="s">
        <v>325</v>
      </c>
      <c r="C68" s="155" t="s">
        <v>229</v>
      </c>
      <c r="D68" s="155" t="s">
        <v>227</v>
      </c>
      <c r="E68" s="155" t="s">
        <v>197</v>
      </c>
      <c r="F68" s="155" t="s">
        <v>228</v>
      </c>
      <c r="G68" s="156">
        <v>2015</v>
      </c>
      <c r="H68" s="155" t="s">
        <v>288</v>
      </c>
    </row>
    <row r="69" spans="1:8" ht="28.5">
      <c r="A69" s="155" t="s">
        <v>66</v>
      </c>
      <c r="B69" s="156" t="s">
        <v>324</v>
      </c>
      <c r="C69" s="155" t="s">
        <v>230</v>
      </c>
      <c r="D69" s="155" t="s">
        <v>227</v>
      </c>
      <c r="E69" s="155" t="s">
        <v>197</v>
      </c>
      <c r="F69" s="155" t="s">
        <v>228</v>
      </c>
      <c r="G69" s="156">
        <v>2015</v>
      </c>
      <c r="H69" s="155" t="s">
        <v>289</v>
      </c>
    </row>
    <row r="70" spans="1:8" ht="28.5">
      <c r="A70" s="155" t="s">
        <v>67</v>
      </c>
      <c r="B70" s="1" t="s">
        <v>591</v>
      </c>
      <c r="C70" s="155" t="s">
        <v>231</v>
      </c>
      <c r="D70" s="155" t="s">
        <v>227</v>
      </c>
      <c r="E70" s="155" t="s">
        <v>197</v>
      </c>
      <c r="F70" s="155" t="s">
        <v>228</v>
      </c>
      <c r="G70" s="156">
        <v>2015</v>
      </c>
      <c r="H70" s="155" t="s">
        <v>290</v>
      </c>
    </row>
    <row r="71" spans="1:8" ht="28.5">
      <c r="A71" s="155" t="s">
        <v>68</v>
      </c>
      <c r="B71" s="156" t="s">
        <v>588</v>
      </c>
      <c r="C71" s="155" t="s">
        <v>232</v>
      </c>
      <c r="D71" s="155" t="s">
        <v>227</v>
      </c>
      <c r="E71" s="155" t="s">
        <v>197</v>
      </c>
      <c r="F71" s="155" t="s">
        <v>228</v>
      </c>
      <c r="G71" s="156">
        <v>2015</v>
      </c>
      <c r="H71" s="155" t="s">
        <v>291</v>
      </c>
    </row>
    <row r="72" spans="1:8" ht="28.5">
      <c r="A72" s="155" t="s">
        <v>69</v>
      </c>
      <c r="B72" s="1" t="s">
        <v>586</v>
      </c>
      <c r="C72" s="155" t="s">
        <v>233</v>
      </c>
      <c r="D72" s="155" t="s">
        <v>227</v>
      </c>
      <c r="E72" s="155" t="s">
        <v>197</v>
      </c>
      <c r="F72" s="155" t="s">
        <v>228</v>
      </c>
      <c r="G72" s="156">
        <v>2015</v>
      </c>
      <c r="H72" s="155" t="s">
        <v>292</v>
      </c>
    </row>
    <row r="74" spans="1:8">
      <c r="A74" s="164" t="s">
        <v>1018</v>
      </c>
      <c r="B74" s="165"/>
      <c r="C74" s="166"/>
      <c r="D74" s="166"/>
      <c r="E74" s="166"/>
      <c r="F74" s="166"/>
      <c r="G74" s="165"/>
      <c r="H74" s="167"/>
    </row>
    <row r="75" spans="1:8">
      <c r="A75" s="175" t="s">
        <v>3</v>
      </c>
      <c r="B75" s="176" t="s">
        <v>543</v>
      </c>
      <c r="C75" s="217" t="s">
        <v>1049</v>
      </c>
      <c r="D75" s="217"/>
      <c r="E75" s="217"/>
      <c r="F75" s="217"/>
      <c r="G75" s="217"/>
      <c r="H75" s="217"/>
    </row>
    <row r="76" spans="1:8">
      <c r="A76" s="175" t="s">
        <v>4</v>
      </c>
      <c r="B76" s="176" t="s">
        <v>539</v>
      </c>
      <c r="C76" s="217"/>
      <c r="D76" s="217"/>
      <c r="E76" s="217"/>
      <c r="F76" s="217"/>
      <c r="G76" s="217"/>
      <c r="H76" s="217"/>
    </row>
    <row r="77" spans="1:8">
      <c r="A77" s="175" t="s">
        <v>5</v>
      </c>
      <c r="B77" s="176" t="s">
        <v>535</v>
      </c>
      <c r="C77" s="217"/>
      <c r="D77" s="217"/>
      <c r="E77" s="217"/>
      <c r="F77" s="217"/>
      <c r="G77" s="217"/>
      <c r="H77" s="217"/>
    </row>
    <row r="78" spans="1:8">
      <c r="A78" s="175" t="s">
        <v>6</v>
      </c>
      <c r="B78" s="176" t="s">
        <v>532</v>
      </c>
      <c r="C78" s="217"/>
      <c r="D78" s="217"/>
      <c r="E78" s="217"/>
      <c r="F78" s="217"/>
      <c r="G78" s="217"/>
      <c r="H78" s="217"/>
    </row>
    <row r="79" spans="1:8">
      <c r="A79" s="175" t="s">
        <v>13</v>
      </c>
      <c r="B79" s="176" t="s">
        <v>505</v>
      </c>
      <c r="C79" s="217"/>
      <c r="D79" s="217"/>
      <c r="E79" s="217"/>
      <c r="F79" s="217"/>
      <c r="G79" s="217"/>
      <c r="H79" s="217"/>
    </row>
    <row r="80" spans="1:8">
      <c r="A80" s="175" t="s">
        <v>11</v>
      </c>
      <c r="B80" s="176" t="s">
        <v>512</v>
      </c>
      <c r="C80" s="217" t="s">
        <v>1017</v>
      </c>
      <c r="D80" s="217"/>
      <c r="E80" s="217"/>
      <c r="F80" s="217"/>
      <c r="G80" s="217"/>
      <c r="H80" s="217"/>
    </row>
    <row r="81" spans="1:8">
      <c r="A81" s="175" t="s">
        <v>1036</v>
      </c>
      <c r="B81" s="176" t="s">
        <v>509</v>
      </c>
      <c r="C81" s="217"/>
      <c r="D81" s="217"/>
      <c r="E81" s="217"/>
      <c r="F81" s="217"/>
      <c r="G81" s="217"/>
      <c r="H81" s="217"/>
    </row>
    <row r="82" spans="1:8">
      <c r="A82" s="175" t="s">
        <v>1041</v>
      </c>
      <c r="B82" s="176" t="s">
        <v>379</v>
      </c>
      <c r="C82" s="217" t="s">
        <v>1050</v>
      </c>
      <c r="D82" s="217"/>
      <c r="E82" s="217"/>
      <c r="F82" s="217"/>
      <c r="G82" s="217"/>
      <c r="H82" s="217"/>
    </row>
    <row r="83" spans="1:8">
      <c r="A83" s="175" t="s">
        <v>1045</v>
      </c>
      <c r="B83" s="176" t="s">
        <v>369</v>
      </c>
      <c r="C83" s="217"/>
      <c r="D83" s="217"/>
      <c r="E83" s="217"/>
      <c r="F83" s="217"/>
      <c r="G83" s="217"/>
      <c r="H83" s="217"/>
    </row>
    <row r="84" spans="1:8">
      <c r="A84" s="175" t="s">
        <v>1046</v>
      </c>
      <c r="B84" s="176" t="s">
        <v>358</v>
      </c>
      <c r="C84" s="217"/>
      <c r="D84" s="217"/>
      <c r="E84" s="217"/>
      <c r="F84" s="217"/>
      <c r="G84" s="217"/>
      <c r="H84" s="217"/>
    </row>
    <row r="85" spans="1:8">
      <c r="A85" s="175" t="s">
        <v>62</v>
      </c>
      <c r="B85" s="176" t="s">
        <v>328</v>
      </c>
      <c r="C85" s="217" t="s">
        <v>1051</v>
      </c>
      <c r="D85" s="217"/>
      <c r="E85" s="217"/>
      <c r="F85" s="217"/>
      <c r="G85" s="217"/>
      <c r="H85" s="217"/>
    </row>
  </sheetData>
  <mergeCells count="5">
    <mergeCell ref="C85:H85"/>
    <mergeCell ref="A1:H1"/>
    <mergeCell ref="C75:H79"/>
    <mergeCell ref="C80:H81"/>
    <mergeCell ref="C82:H84"/>
  </mergeCells>
  <conditionalFormatting sqref="H59:H60">
    <cfRule type="expression" dxfId="4" priority="3">
      <formula>(ISBLANK($G59))</formula>
    </cfRule>
  </conditionalFormatting>
  <conditionalFormatting sqref="H66">
    <cfRule type="expression" dxfId="3" priority="2">
      <formula>(ISBLANK($G66))</formula>
    </cfRule>
  </conditionalFormatting>
  <hyperlinks>
    <hyperlink ref="E3" r:id="rId1"/>
    <hyperlink ref="E4" r:id="rId2"/>
    <hyperlink ref="E5" r:id="rId3"/>
    <hyperlink ref="E6" r:id="rId4"/>
    <hyperlink ref="E10" r:id="rId5"/>
    <hyperlink ref="E36" r:id="rId6"/>
    <hyperlink ref="E37" r:id="rId7"/>
    <hyperlink ref="E38" r:id="rId8"/>
    <hyperlink ref="E39" r:id="rId9"/>
    <hyperlink ref="E40" r:id="rId10"/>
    <hyperlink ref="E41" r:id="rId11"/>
    <hyperlink ref="E42" r:id="rId12"/>
    <hyperlink ref="E14" r:id="rId13"/>
    <hyperlink ref="E17" r:id="rId14"/>
    <hyperlink ref="E18" r:id="rId15"/>
    <hyperlink ref="E22" r:id="rId16"/>
    <hyperlink ref="E23" r:id="rId17"/>
    <hyperlink ref="E24" r:id="rId18"/>
    <hyperlink ref="E25" r:id="rId19"/>
    <hyperlink ref="E30" r:id="rId20"/>
    <hyperlink ref="E34" r:id="rId21"/>
    <hyperlink ref="E55" r:id="rId22"/>
    <hyperlink ref="E56" r:id="rId23"/>
    <hyperlink ref="E57" r:id="rId24"/>
    <hyperlink ref="E58" r:id="rId25"/>
    <hyperlink ref="E61" r:id="rId26"/>
    <hyperlink ref="E62:E64" r:id="rId27" display="http://www.socialsecurity.gov/policy/docs/statcomps/ssi_asr/2013"/>
    <hyperlink ref="E20" r:id="rId28"/>
    <hyperlink ref="E65" r:id="rId29"/>
    <hyperlink ref="E7" r:id="rId30"/>
    <hyperlink ref="E8" r:id="rId31"/>
    <hyperlink ref="E9" r:id="rId32"/>
    <hyperlink ref="E19" r:id="rId33"/>
    <hyperlink ref="E21" r:id="rId34"/>
    <hyperlink ref="E13" r:id="rId35"/>
    <hyperlink ref="E11" r:id="rId36"/>
    <hyperlink ref="E12" r:id="rId37"/>
    <hyperlink ref="E16" r:id="rId38"/>
    <hyperlink ref="E15" r:id="rId39"/>
    <hyperlink ref="E35" r:id="rId40"/>
    <hyperlink ref="E60" r:id="rId41"/>
    <hyperlink ref="E59" r:id="rId42"/>
    <hyperlink ref="E66" r:id="rId43"/>
    <hyperlink ref="E29" r:id="rId44"/>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 id="{D9EE9EE8-83DE-47FB-93A0-CE4FEA31B86A}">
            <xm:f>(ISBLANK('2015 Updates and Sources'!$G52))</xm:f>
            <x14:dxf>
              <fill>
                <patternFill>
                  <bgColor rgb="FFBBE0FF"/>
                </patternFill>
              </fill>
            </x14:dxf>
          </x14:cfRule>
          <xm:sqref>H61:H65 H55:H58 H67:H72</xm:sqref>
        </x14:conditionalFormatting>
        <x14:conditionalFormatting xmlns:xm="http://schemas.microsoft.com/office/excel/2006/main">
          <x14:cfRule type="expression" priority="31" id="{D9EE9EE8-83DE-47FB-93A0-CE4FEA31B86A}">
            <xm:f>(ISBLANK('2015 Updates and Sources'!$G49))</xm:f>
            <x14:dxf>
              <fill>
                <patternFill>
                  <bgColor rgb="FFBBE0FF"/>
                </patternFill>
              </fill>
            </x14:dxf>
          </x14:cfRule>
          <xm:sqref>H51:H54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D40" sqref="D40"/>
    </sheetView>
  </sheetViews>
  <sheetFormatPr defaultColWidth="8.75" defaultRowHeight="14.25"/>
  <cols>
    <col min="1" max="1" width="8.875" customWidth="1"/>
    <col min="4" max="4" width="130.125" customWidth="1"/>
  </cols>
  <sheetData>
    <row r="1" spans="1:9">
      <c r="A1" s="219" t="s">
        <v>1052</v>
      </c>
      <c r="B1" s="219"/>
      <c r="C1" s="219"/>
      <c r="D1" s="219"/>
      <c r="E1" s="219"/>
      <c r="F1" s="219"/>
      <c r="G1" s="219"/>
      <c r="H1" s="219"/>
      <c r="I1" s="219"/>
    </row>
    <row r="2" spans="1:9">
      <c r="A2" s="219"/>
      <c r="B2" s="219"/>
      <c r="C2" s="219"/>
      <c r="D2" s="219"/>
      <c r="E2" s="219"/>
      <c r="F2" s="219"/>
      <c r="G2" s="219"/>
      <c r="H2" s="219"/>
      <c r="I2" s="219"/>
    </row>
    <row r="3" spans="1:9">
      <c r="A3" s="219"/>
      <c r="B3" s="219"/>
      <c r="C3" s="219"/>
      <c r="D3" s="219"/>
      <c r="E3" s="219"/>
      <c r="F3" s="219"/>
      <c r="G3" s="219"/>
      <c r="H3" s="219"/>
      <c r="I3" s="219"/>
    </row>
    <row r="4" spans="1:9">
      <c r="A4" s="219"/>
      <c r="B4" s="219"/>
      <c r="C4" s="219"/>
      <c r="D4" s="219"/>
      <c r="E4" s="219"/>
      <c r="F4" s="219"/>
      <c r="G4" s="219"/>
      <c r="H4" s="219"/>
      <c r="I4" s="219"/>
    </row>
    <row r="5" spans="1:9">
      <c r="A5" s="219"/>
      <c r="B5" s="219"/>
      <c r="C5" s="219"/>
      <c r="D5" s="219"/>
      <c r="E5" s="219"/>
      <c r="F5" s="219"/>
      <c r="G5" s="219"/>
      <c r="H5" s="219"/>
      <c r="I5" s="219"/>
    </row>
    <row r="6" spans="1:9">
      <c r="A6" s="219"/>
      <c r="B6" s="219"/>
      <c r="C6" s="219"/>
      <c r="D6" s="219"/>
      <c r="E6" s="219"/>
      <c r="F6" s="219"/>
      <c r="G6" s="219"/>
      <c r="H6" s="219"/>
      <c r="I6" s="219"/>
    </row>
    <row r="7" spans="1:9">
      <c r="A7" s="219"/>
      <c r="B7" s="219"/>
      <c r="C7" s="219"/>
      <c r="D7" s="219"/>
      <c r="E7" s="219"/>
      <c r="F7" s="219"/>
      <c r="G7" s="219"/>
      <c r="H7" s="219"/>
      <c r="I7" s="219"/>
    </row>
    <row r="8" spans="1:9">
      <c r="A8" s="219"/>
      <c r="B8" s="219"/>
      <c r="C8" s="219"/>
      <c r="D8" s="219"/>
      <c r="E8" s="219"/>
      <c r="F8" s="219"/>
      <c r="G8" s="219"/>
      <c r="H8" s="219"/>
      <c r="I8" s="219"/>
    </row>
    <row r="9" spans="1:9">
      <c r="A9" s="219"/>
      <c r="B9" s="219"/>
      <c r="C9" s="219"/>
      <c r="D9" s="219"/>
      <c r="E9" s="219"/>
      <c r="F9" s="219"/>
      <c r="G9" s="219"/>
      <c r="H9" s="219"/>
      <c r="I9" s="219"/>
    </row>
    <row r="10" spans="1:9">
      <c r="A10" s="219"/>
      <c r="B10" s="219"/>
      <c r="C10" s="219"/>
      <c r="D10" s="219"/>
      <c r="E10" s="219"/>
      <c r="F10" s="219"/>
      <c r="G10" s="219"/>
      <c r="H10" s="219"/>
      <c r="I10" s="219"/>
    </row>
    <row r="11" spans="1:9">
      <c r="A11" s="219"/>
      <c r="B11" s="219"/>
      <c r="C11" s="219"/>
      <c r="D11" s="219"/>
      <c r="E11" s="219"/>
      <c r="F11" s="219"/>
      <c r="G11" s="219"/>
      <c r="H11" s="219"/>
      <c r="I11" s="219"/>
    </row>
    <row r="12" spans="1:9">
      <c r="A12" s="219"/>
      <c r="B12" s="219"/>
      <c r="C12" s="219"/>
      <c r="D12" s="219"/>
      <c r="E12" s="219"/>
      <c r="F12" s="219"/>
      <c r="G12" s="219"/>
      <c r="H12" s="219"/>
      <c r="I12" s="219"/>
    </row>
    <row r="13" spans="1:9">
      <c r="A13" s="219"/>
      <c r="B13" s="219"/>
      <c r="C13" s="219"/>
      <c r="D13" s="219"/>
      <c r="E13" s="219"/>
      <c r="F13" s="219"/>
      <c r="G13" s="219"/>
      <c r="H13" s="219"/>
      <c r="I13" s="219"/>
    </row>
    <row r="14" spans="1:9">
      <c r="A14" s="219"/>
      <c r="B14" s="219"/>
      <c r="C14" s="219"/>
      <c r="D14" s="219"/>
      <c r="E14" s="219"/>
      <c r="F14" s="219"/>
      <c r="G14" s="219"/>
      <c r="H14" s="219"/>
      <c r="I14" s="219"/>
    </row>
    <row r="15" spans="1:9">
      <c r="A15" s="219"/>
      <c r="B15" s="219"/>
      <c r="C15" s="219"/>
      <c r="D15" s="219"/>
      <c r="E15" s="219"/>
      <c r="F15" s="219"/>
      <c r="G15" s="219"/>
      <c r="H15" s="219"/>
      <c r="I15" s="219"/>
    </row>
    <row r="16" spans="1:9">
      <c r="A16" s="219"/>
      <c r="B16" s="219"/>
      <c r="C16" s="219"/>
      <c r="D16" s="219"/>
      <c r="E16" s="219"/>
      <c r="F16" s="219"/>
      <c r="G16" s="219"/>
      <c r="H16" s="219"/>
      <c r="I16" s="219"/>
    </row>
    <row r="17" spans="1:9">
      <c r="A17" s="219"/>
      <c r="B17" s="219"/>
      <c r="C17" s="219"/>
      <c r="D17" s="219"/>
      <c r="E17" s="219"/>
      <c r="F17" s="219"/>
      <c r="G17" s="219"/>
      <c r="H17" s="219"/>
      <c r="I17" s="219"/>
    </row>
    <row r="18" spans="1:9">
      <c r="A18" s="219"/>
      <c r="B18" s="219"/>
      <c r="C18" s="219"/>
      <c r="D18" s="219"/>
      <c r="E18" s="219"/>
      <c r="F18" s="219"/>
      <c r="G18" s="219"/>
      <c r="H18" s="219"/>
      <c r="I18" s="219"/>
    </row>
    <row r="19" spans="1:9">
      <c r="A19" s="219"/>
      <c r="B19" s="219"/>
      <c r="C19" s="219"/>
      <c r="D19" s="219"/>
      <c r="E19" s="219"/>
      <c r="F19" s="219"/>
      <c r="G19" s="219"/>
      <c r="H19" s="219"/>
      <c r="I19" s="219"/>
    </row>
    <row r="20" spans="1:9">
      <c r="A20" s="219"/>
      <c r="B20" s="219"/>
      <c r="C20" s="219"/>
      <c r="D20" s="219"/>
      <c r="E20" s="219"/>
      <c r="F20" s="219"/>
      <c r="G20" s="219"/>
      <c r="H20" s="219"/>
      <c r="I20" s="219"/>
    </row>
    <row r="21" spans="1:9">
      <c r="A21" s="219"/>
      <c r="B21" s="219"/>
      <c r="C21" s="219"/>
      <c r="D21" s="219"/>
      <c r="E21" s="219"/>
      <c r="F21" s="219"/>
      <c r="G21" s="219"/>
      <c r="H21" s="219"/>
      <c r="I21" s="219"/>
    </row>
    <row r="22" spans="1:9">
      <c r="A22" s="219"/>
      <c r="B22" s="219"/>
      <c r="C22" s="219"/>
      <c r="D22" s="219"/>
      <c r="E22" s="219"/>
      <c r="F22" s="219"/>
      <c r="G22" s="219"/>
      <c r="H22" s="219"/>
      <c r="I22" s="219"/>
    </row>
    <row r="23" spans="1:9">
      <c r="A23" s="219"/>
      <c r="B23" s="219"/>
      <c r="C23" s="219"/>
      <c r="D23" s="219"/>
      <c r="E23" s="219"/>
      <c r="F23" s="219"/>
      <c r="G23" s="219"/>
      <c r="H23" s="219"/>
      <c r="I23" s="219"/>
    </row>
    <row r="24" spans="1:9">
      <c r="A24" s="219"/>
      <c r="B24" s="219"/>
      <c r="C24" s="219"/>
      <c r="D24" s="219"/>
      <c r="E24" s="219"/>
      <c r="F24" s="219"/>
      <c r="G24" s="219"/>
      <c r="H24" s="219"/>
      <c r="I24" s="219"/>
    </row>
    <row r="25" spans="1:9">
      <c r="A25" s="219"/>
      <c r="B25" s="219"/>
      <c r="C25" s="219"/>
      <c r="D25" s="219"/>
      <c r="E25" s="219"/>
      <c r="F25" s="219"/>
      <c r="G25" s="219"/>
      <c r="H25" s="219"/>
      <c r="I25" s="219"/>
    </row>
    <row r="26" spans="1:9">
      <c r="A26" s="219"/>
      <c r="B26" s="219"/>
      <c r="C26" s="219"/>
      <c r="D26" s="219"/>
      <c r="E26" s="219"/>
      <c r="F26" s="219"/>
      <c r="G26" s="219"/>
      <c r="H26" s="219"/>
      <c r="I26" s="219"/>
    </row>
    <row r="27" spans="1:9">
      <c r="C27" s="173"/>
      <c r="D27" s="20"/>
    </row>
    <row r="28" spans="1:9">
      <c r="C28" s="172"/>
      <c r="D28" s="20"/>
    </row>
    <row r="29" spans="1:9">
      <c r="D29" s="20"/>
    </row>
    <row r="30" spans="1:9">
      <c r="D30" s="20"/>
    </row>
    <row r="31" spans="1:9">
      <c r="C31" s="173"/>
      <c r="D31" s="20"/>
    </row>
    <row r="32" spans="1:9">
      <c r="C32" s="173"/>
      <c r="D32" s="20"/>
    </row>
    <row r="33" spans="3:4">
      <c r="C33" s="173"/>
      <c r="D33" s="20"/>
    </row>
    <row r="37" spans="3:4" ht="15">
      <c r="C37" s="174"/>
    </row>
  </sheetData>
  <mergeCells count="1">
    <mergeCell ref="A1:I2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75"/>
  <sheetViews>
    <sheetView zoomScale="90" zoomScaleNormal="90" zoomScalePageLayoutView="90" workbookViewId="0">
      <pane ySplit="2" topLeftCell="A3" activePane="bottomLeft" state="frozen"/>
      <selection pane="bottomLeft" activeCell="A3" sqref="A3"/>
    </sheetView>
  </sheetViews>
  <sheetFormatPr defaultColWidth="8.75" defaultRowHeight="14.25"/>
  <cols>
    <col min="1" max="1" width="37.375" style="19" customWidth="1"/>
    <col min="2" max="2" width="8" style="1" customWidth="1"/>
    <col min="3" max="6" width="40.625" style="19" customWidth="1"/>
    <col min="7" max="7" width="14.375" style="1" bestFit="1" customWidth="1"/>
    <col min="8" max="8" width="20.375" bestFit="1" customWidth="1"/>
  </cols>
  <sheetData>
    <row r="1" spans="1:8" s="154" customFormat="1" ht="22.5" customHeight="1">
      <c r="A1" s="218" t="s">
        <v>1001</v>
      </c>
      <c r="B1" s="218"/>
      <c r="C1" s="218"/>
      <c r="D1" s="218"/>
      <c r="E1" s="218"/>
      <c r="F1" s="218"/>
      <c r="G1" s="218"/>
      <c r="H1" s="218"/>
    </row>
    <row r="2" spans="1:8" s="2" customFormat="1" ht="15">
      <c r="A2" s="18" t="s">
        <v>125</v>
      </c>
      <c r="B2" s="2" t="s">
        <v>126</v>
      </c>
      <c r="C2" s="18" t="s">
        <v>124</v>
      </c>
      <c r="D2" s="18" t="s">
        <v>123</v>
      </c>
      <c r="E2" s="18" t="s">
        <v>129</v>
      </c>
      <c r="F2" s="18" t="s">
        <v>127</v>
      </c>
      <c r="G2" s="2" t="s">
        <v>128</v>
      </c>
      <c r="H2" s="2" t="s">
        <v>998</v>
      </c>
    </row>
    <row r="3" spans="1:8" ht="57">
      <c r="A3" s="155" t="s">
        <v>3</v>
      </c>
      <c r="B3" s="156" t="s">
        <v>543</v>
      </c>
      <c r="C3" s="155" t="s">
        <v>141</v>
      </c>
      <c r="D3" s="155" t="s">
        <v>130</v>
      </c>
      <c r="E3" s="157" t="s">
        <v>122</v>
      </c>
      <c r="F3" s="155" t="s">
        <v>135</v>
      </c>
      <c r="G3" s="156">
        <v>2014</v>
      </c>
      <c r="H3" s="155" t="s">
        <v>300</v>
      </c>
    </row>
    <row r="4" spans="1:8" ht="57">
      <c r="A4" s="155" t="s">
        <v>4</v>
      </c>
      <c r="B4" s="156" t="s">
        <v>539</v>
      </c>
      <c r="C4" s="155" t="s">
        <v>140</v>
      </c>
      <c r="D4" s="155" t="s">
        <v>134</v>
      </c>
      <c r="E4" s="157" t="s">
        <v>133</v>
      </c>
      <c r="F4" s="155" t="s">
        <v>136</v>
      </c>
      <c r="G4" s="156">
        <v>2014</v>
      </c>
      <c r="H4" s="155" t="s">
        <v>301</v>
      </c>
    </row>
    <row r="5" spans="1:8" ht="57">
      <c r="A5" s="155" t="s">
        <v>5</v>
      </c>
      <c r="B5" s="156" t="s">
        <v>535</v>
      </c>
      <c r="C5" s="155" t="s">
        <v>139</v>
      </c>
      <c r="D5" s="155" t="s">
        <v>134</v>
      </c>
      <c r="E5" s="157" t="s">
        <v>133</v>
      </c>
      <c r="F5" s="155" t="s">
        <v>136</v>
      </c>
      <c r="G5" s="156">
        <v>2014</v>
      </c>
      <c r="H5" s="155" t="s">
        <v>302</v>
      </c>
    </row>
    <row r="6" spans="1:8" ht="57">
      <c r="A6" s="155" t="s">
        <v>6</v>
      </c>
      <c r="B6" s="156" t="s">
        <v>532</v>
      </c>
      <c r="C6" s="155" t="s">
        <v>138</v>
      </c>
      <c r="D6" s="155" t="s">
        <v>134</v>
      </c>
      <c r="E6" s="157" t="s">
        <v>133</v>
      </c>
      <c r="F6" s="155" t="s">
        <v>137</v>
      </c>
      <c r="G6" s="156">
        <v>2014</v>
      </c>
      <c r="H6" s="155" t="s">
        <v>236</v>
      </c>
    </row>
    <row r="7" spans="1:8" ht="85.5">
      <c r="A7" s="155" t="s">
        <v>7</v>
      </c>
      <c r="B7" s="156" t="s">
        <v>529</v>
      </c>
      <c r="C7" s="155" t="s">
        <v>1002</v>
      </c>
      <c r="D7" s="155" t="s">
        <v>1005</v>
      </c>
      <c r="E7" s="157" t="s">
        <v>1006</v>
      </c>
      <c r="F7" s="155" t="s">
        <v>1014</v>
      </c>
      <c r="G7" s="156" t="s">
        <v>1007</v>
      </c>
      <c r="H7" s="155" t="s">
        <v>304</v>
      </c>
    </row>
    <row r="8" spans="1:8" ht="85.5">
      <c r="A8" s="155" t="s">
        <v>8</v>
      </c>
      <c r="B8" s="156" t="s">
        <v>526</v>
      </c>
      <c r="C8" s="155" t="s">
        <v>1003</v>
      </c>
      <c r="D8" s="155" t="s">
        <v>1005</v>
      </c>
      <c r="E8" s="157" t="s">
        <v>1006</v>
      </c>
      <c r="F8" s="155" t="s">
        <v>1015</v>
      </c>
      <c r="G8" s="156" t="s">
        <v>1007</v>
      </c>
      <c r="H8" s="155" t="s">
        <v>303</v>
      </c>
    </row>
    <row r="9" spans="1:8" ht="114">
      <c r="A9" s="155" t="s">
        <v>9</v>
      </c>
      <c r="B9" s="156" t="s">
        <v>523</v>
      </c>
      <c r="C9" s="155" t="s">
        <v>1004</v>
      </c>
      <c r="D9" s="155" t="s">
        <v>1005</v>
      </c>
      <c r="E9" s="157" t="s">
        <v>1006</v>
      </c>
      <c r="F9" s="155" t="s">
        <v>1016</v>
      </c>
      <c r="G9" s="156" t="s">
        <v>1007</v>
      </c>
      <c r="H9" s="155" t="s">
        <v>305</v>
      </c>
    </row>
    <row r="10" spans="1:8" ht="57">
      <c r="A10" s="155" t="s">
        <v>10</v>
      </c>
      <c r="B10" s="156" t="s">
        <v>518</v>
      </c>
      <c r="C10" s="155" t="s">
        <v>148</v>
      </c>
      <c r="D10" s="155" t="s">
        <v>143</v>
      </c>
      <c r="E10" s="157" t="s">
        <v>144</v>
      </c>
      <c r="F10" s="155" t="s">
        <v>142</v>
      </c>
      <c r="G10" s="156">
        <v>2014</v>
      </c>
      <c r="H10" s="155" t="s">
        <v>306</v>
      </c>
    </row>
    <row r="11" spans="1:8" ht="71.25">
      <c r="A11" s="155" t="s">
        <v>11</v>
      </c>
      <c r="B11" s="156" t="s">
        <v>512</v>
      </c>
      <c r="C11" s="155" t="s">
        <v>11</v>
      </c>
      <c r="D11" s="155" t="s">
        <v>317</v>
      </c>
      <c r="E11" s="157" t="s">
        <v>315</v>
      </c>
      <c r="F11" s="155" t="s">
        <v>316</v>
      </c>
      <c r="G11" s="156">
        <v>2012</v>
      </c>
      <c r="H11" s="155" t="s">
        <v>307</v>
      </c>
    </row>
    <row r="12" spans="1:8" ht="71.25">
      <c r="A12" s="155" t="s">
        <v>12</v>
      </c>
      <c r="B12" s="156" t="s">
        <v>509</v>
      </c>
      <c r="C12" s="155" t="s">
        <v>12</v>
      </c>
      <c r="D12" s="155" t="s">
        <v>317</v>
      </c>
      <c r="E12" s="157" t="s">
        <v>315</v>
      </c>
      <c r="F12" s="155" t="s">
        <v>316</v>
      </c>
      <c r="G12" s="156">
        <v>2012</v>
      </c>
      <c r="H12" s="155" t="s">
        <v>237</v>
      </c>
    </row>
    <row r="13" spans="1:8" ht="57">
      <c r="A13" s="155" t="s">
        <v>13</v>
      </c>
      <c r="B13" s="156" t="s">
        <v>505</v>
      </c>
      <c r="C13" s="155" t="s">
        <v>147</v>
      </c>
      <c r="D13" s="155" t="s">
        <v>145</v>
      </c>
      <c r="E13" s="157" t="s">
        <v>146</v>
      </c>
      <c r="F13" s="155" t="s">
        <v>149</v>
      </c>
      <c r="G13" s="156">
        <v>2014</v>
      </c>
      <c r="H13" s="155" t="s">
        <v>308</v>
      </c>
    </row>
    <row r="14" spans="1:8" ht="57">
      <c r="A14" s="155" t="s">
        <v>14</v>
      </c>
      <c r="B14" s="156" t="s">
        <v>499</v>
      </c>
      <c r="C14" s="155" t="s">
        <v>169</v>
      </c>
      <c r="D14" s="155" t="s">
        <v>145</v>
      </c>
      <c r="E14" s="157" t="s">
        <v>146</v>
      </c>
      <c r="F14" s="155" t="s">
        <v>168</v>
      </c>
      <c r="G14" s="156">
        <v>2013</v>
      </c>
      <c r="H14" s="155" t="s">
        <v>238</v>
      </c>
    </row>
    <row r="15" spans="1:8" ht="57">
      <c r="A15" s="155" t="s">
        <v>15</v>
      </c>
      <c r="B15" s="156" t="s">
        <v>493</v>
      </c>
      <c r="C15" s="155" t="s">
        <v>152</v>
      </c>
      <c r="D15" s="155" t="s">
        <v>153</v>
      </c>
      <c r="E15" s="157" t="s">
        <v>150</v>
      </c>
      <c r="F15" s="155" t="s">
        <v>155</v>
      </c>
      <c r="G15" s="156">
        <v>2014</v>
      </c>
      <c r="H15" s="155" t="s">
        <v>239</v>
      </c>
    </row>
    <row r="16" spans="1:8" ht="57">
      <c r="A16" s="155" t="s">
        <v>16</v>
      </c>
      <c r="B16" s="156" t="s">
        <v>490</v>
      </c>
      <c r="C16" s="155" t="s">
        <v>151</v>
      </c>
      <c r="D16" s="155" t="s">
        <v>154</v>
      </c>
      <c r="E16" s="157" t="s">
        <v>150</v>
      </c>
      <c r="F16" s="155" t="s">
        <v>156</v>
      </c>
      <c r="G16" s="156">
        <v>2014</v>
      </c>
      <c r="H16" s="155" t="s">
        <v>240</v>
      </c>
    </row>
    <row r="17" spans="1:8" ht="42.75">
      <c r="A17" s="155" t="s">
        <v>17</v>
      </c>
      <c r="B17" s="156" t="s">
        <v>485</v>
      </c>
      <c r="C17" s="158" t="s">
        <v>170</v>
      </c>
      <c r="D17" s="158" t="s">
        <v>172</v>
      </c>
      <c r="E17" s="159" t="s">
        <v>173</v>
      </c>
      <c r="F17" s="155" t="s">
        <v>174</v>
      </c>
      <c r="G17" s="156">
        <v>2014</v>
      </c>
      <c r="H17" s="155" t="s">
        <v>241</v>
      </c>
    </row>
    <row r="18" spans="1:8" ht="42.75">
      <c r="A18" s="155" t="s">
        <v>18</v>
      </c>
      <c r="B18" s="156" t="s">
        <v>481</v>
      </c>
      <c r="C18" s="158" t="s">
        <v>171</v>
      </c>
      <c r="D18" s="158" t="s">
        <v>172</v>
      </c>
      <c r="E18" s="159" t="s">
        <v>173</v>
      </c>
      <c r="F18" s="155" t="s">
        <v>175</v>
      </c>
      <c r="G18" s="156">
        <v>2014</v>
      </c>
      <c r="H18" s="155" t="s">
        <v>242</v>
      </c>
    </row>
    <row r="19" spans="1:8" ht="42.75">
      <c r="A19" s="155" t="s">
        <v>19</v>
      </c>
      <c r="B19" s="156" t="s">
        <v>475</v>
      </c>
      <c r="C19" s="155" t="s">
        <v>1010</v>
      </c>
      <c r="D19" s="155" t="s">
        <v>1009</v>
      </c>
      <c r="E19" s="157" t="s">
        <v>314</v>
      </c>
      <c r="F19" s="155" t="s">
        <v>1013</v>
      </c>
      <c r="G19" s="156">
        <v>2014</v>
      </c>
      <c r="H19" s="155" t="s">
        <v>243</v>
      </c>
    </row>
    <row r="20" spans="1:8" ht="42.75">
      <c r="A20" s="155" t="s">
        <v>20</v>
      </c>
      <c r="B20" s="156" t="s">
        <v>473</v>
      </c>
      <c r="C20" s="155" t="s">
        <v>1011</v>
      </c>
      <c r="D20" s="155" t="s">
        <v>1009</v>
      </c>
      <c r="E20" s="157" t="s">
        <v>314</v>
      </c>
      <c r="F20" s="155" t="s">
        <v>1013</v>
      </c>
      <c r="G20" s="156">
        <v>2014</v>
      </c>
      <c r="H20" s="155" t="s">
        <v>244</v>
      </c>
    </row>
    <row r="21" spans="1:8" ht="42.75">
      <c r="A21" s="155" t="s">
        <v>21</v>
      </c>
      <c r="B21" s="156" t="s">
        <v>469</v>
      </c>
      <c r="C21" s="155" t="s">
        <v>1012</v>
      </c>
      <c r="D21" s="155" t="s">
        <v>1009</v>
      </c>
      <c r="E21" s="157" t="s">
        <v>314</v>
      </c>
      <c r="F21" s="155" t="s">
        <v>1013</v>
      </c>
      <c r="G21" s="156">
        <v>2014</v>
      </c>
      <c r="H21" s="155" t="s">
        <v>245</v>
      </c>
    </row>
    <row r="22" spans="1:8" ht="71.25">
      <c r="A22" s="155" t="s">
        <v>22</v>
      </c>
      <c r="B22" s="156" t="s">
        <v>463</v>
      </c>
      <c r="C22" s="155" t="s">
        <v>179</v>
      </c>
      <c r="D22" s="155" t="s">
        <v>178</v>
      </c>
      <c r="E22" s="157" t="s">
        <v>176</v>
      </c>
      <c r="F22" s="155" t="s">
        <v>177</v>
      </c>
      <c r="G22" s="156">
        <v>2014</v>
      </c>
      <c r="H22" s="155" t="s">
        <v>246</v>
      </c>
    </row>
    <row r="23" spans="1:8" ht="71.25">
      <c r="A23" s="155" t="s">
        <v>23</v>
      </c>
      <c r="B23" s="156" t="s">
        <v>458</v>
      </c>
      <c r="C23" s="155" t="s">
        <v>180</v>
      </c>
      <c r="D23" s="155" t="s">
        <v>178</v>
      </c>
      <c r="E23" s="157" t="s">
        <v>176</v>
      </c>
      <c r="F23" s="155" t="s">
        <v>177</v>
      </c>
      <c r="G23" s="156">
        <v>2014</v>
      </c>
      <c r="H23" s="155" t="s">
        <v>247</v>
      </c>
    </row>
    <row r="24" spans="1:8" ht="71.25">
      <c r="A24" s="155" t="s">
        <v>24</v>
      </c>
      <c r="B24" s="156" t="s">
        <v>455</v>
      </c>
      <c r="C24" s="155" t="s">
        <v>181</v>
      </c>
      <c r="D24" s="155" t="s">
        <v>178</v>
      </c>
      <c r="E24" s="157" t="s">
        <v>176</v>
      </c>
      <c r="F24" s="155" t="s">
        <v>177</v>
      </c>
      <c r="G24" s="156">
        <v>2014</v>
      </c>
      <c r="H24" s="155" t="s">
        <v>248</v>
      </c>
    </row>
    <row r="25" spans="1:8" ht="71.25">
      <c r="A25" s="155" t="s">
        <v>25</v>
      </c>
      <c r="B25" s="156" t="s">
        <v>452</v>
      </c>
      <c r="C25" s="155" t="s">
        <v>182</v>
      </c>
      <c r="D25" s="155" t="s">
        <v>178</v>
      </c>
      <c r="E25" s="157" t="s">
        <v>176</v>
      </c>
      <c r="F25" s="155" t="s">
        <v>177</v>
      </c>
      <c r="G25" s="156">
        <v>2014</v>
      </c>
      <c r="H25" s="155" t="s">
        <v>249</v>
      </c>
    </row>
    <row r="26" spans="1:8" ht="42.75">
      <c r="A26" s="155" t="s">
        <v>26</v>
      </c>
      <c r="B26" s="156" t="s">
        <v>447</v>
      </c>
      <c r="C26" s="155" t="s">
        <v>297</v>
      </c>
      <c r="D26" s="155" t="s">
        <v>184</v>
      </c>
      <c r="E26" s="155" t="s">
        <v>185</v>
      </c>
      <c r="F26" s="155" t="s">
        <v>183</v>
      </c>
      <c r="G26" s="156">
        <v>2014</v>
      </c>
      <c r="H26" s="155" t="s">
        <v>250</v>
      </c>
    </row>
    <row r="27" spans="1:8" ht="42.75">
      <c r="A27" s="155" t="s">
        <v>27</v>
      </c>
      <c r="B27" s="156" t="s">
        <v>444</v>
      </c>
      <c r="C27" s="155" t="s">
        <v>298</v>
      </c>
      <c r="D27" s="155" t="s">
        <v>184</v>
      </c>
      <c r="E27" s="155" t="s">
        <v>186</v>
      </c>
      <c r="F27" s="155" t="s">
        <v>183</v>
      </c>
      <c r="G27" s="156">
        <v>2014</v>
      </c>
      <c r="H27" s="155" t="s">
        <v>251</v>
      </c>
    </row>
    <row r="28" spans="1:8" ht="42.75">
      <c r="A28" s="155" t="s">
        <v>28</v>
      </c>
      <c r="B28" s="156" t="s">
        <v>441</v>
      </c>
      <c r="C28" s="155" t="s">
        <v>299</v>
      </c>
      <c r="D28" s="155" t="s">
        <v>184</v>
      </c>
      <c r="E28" s="155" t="s">
        <v>187</v>
      </c>
      <c r="F28" s="155" t="s">
        <v>183</v>
      </c>
      <c r="G28" s="156">
        <v>2014</v>
      </c>
      <c r="H28" s="155" t="s">
        <v>252</v>
      </c>
    </row>
    <row r="29" spans="1:8" ht="57">
      <c r="A29" s="155" t="s">
        <v>29</v>
      </c>
      <c r="B29" s="156" t="s">
        <v>435</v>
      </c>
      <c r="C29" s="155" t="s">
        <v>296</v>
      </c>
      <c r="D29" s="155" t="s">
        <v>154</v>
      </c>
      <c r="E29" s="157" t="s">
        <v>150</v>
      </c>
      <c r="F29" s="155" t="s">
        <v>156</v>
      </c>
      <c r="G29" s="156">
        <v>2014</v>
      </c>
      <c r="H29" s="155" t="s">
        <v>253</v>
      </c>
    </row>
    <row r="30" spans="1:8" ht="42.75">
      <c r="A30" s="155" t="s">
        <v>30</v>
      </c>
      <c r="B30" s="156" t="s">
        <v>431</v>
      </c>
      <c r="C30" s="155" t="s">
        <v>190</v>
      </c>
      <c r="D30" s="155" t="s">
        <v>189</v>
      </c>
      <c r="E30" s="157" t="s">
        <v>188</v>
      </c>
      <c r="F30" s="155" t="s">
        <v>197</v>
      </c>
      <c r="G30" s="156">
        <v>2014</v>
      </c>
      <c r="H30" s="155" t="s">
        <v>256</v>
      </c>
    </row>
    <row r="31" spans="1:8">
      <c r="A31" s="155" t="s">
        <v>31</v>
      </c>
      <c r="B31" s="156" t="s">
        <v>427</v>
      </c>
      <c r="C31" s="160" t="s">
        <v>1008</v>
      </c>
      <c r="D31" s="160"/>
      <c r="E31" s="161"/>
      <c r="F31" s="160"/>
      <c r="G31" s="160"/>
      <c r="H31" s="155" t="s">
        <v>254</v>
      </c>
    </row>
    <row r="32" spans="1:8">
      <c r="A32" s="155" t="s">
        <v>32</v>
      </c>
      <c r="B32" s="156" t="s">
        <v>422</v>
      </c>
      <c r="C32" s="160" t="s">
        <v>1008</v>
      </c>
      <c r="D32" s="160"/>
      <c r="E32" s="161"/>
      <c r="F32" s="160"/>
      <c r="G32" s="160"/>
      <c r="H32" s="155" t="s">
        <v>255</v>
      </c>
    </row>
    <row r="33" spans="1:8">
      <c r="A33" s="155" t="s">
        <v>33</v>
      </c>
      <c r="B33" s="156" t="s">
        <v>419</v>
      </c>
      <c r="C33" s="160" t="s">
        <v>1008</v>
      </c>
      <c r="D33" s="160"/>
      <c r="E33" s="161"/>
      <c r="F33" s="160"/>
      <c r="G33" s="160"/>
      <c r="H33" s="155" t="s">
        <v>257</v>
      </c>
    </row>
    <row r="34" spans="1:8" ht="57">
      <c r="A34" s="155" t="s">
        <v>34</v>
      </c>
      <c r="B34" s="156" t="s">
        <v>413</v>
      </c>
      <c r="C34" s="155" t="s">
        <v>193</v>
      </c>
      <c r="D34" s="155" t="s">
        <v>196</v>
      </c>
      <c r="E34" s="157" t="s">
        <v>191</v>
      </c>
      <c r="F34" s="155" t="s">
        <v>195</v>
      </c>
      <c r="G34" s="156">
        <v>2013</v>
      </c>
      <c r="H34" s="155" t="s">
        <v>258</v>
      </c>
    </row>
    <row r="35" spans="1:8" ht="57">
      <c r="A35" s="155" t="s">
        <v>35</v>
      </c>
      <c r="B35" s="156" t="s">
        <v>410</v>
      </c>
      <c r="C35" s="155" t="s">
        <v>194</v>
      </c>
      <c r="D35" s="155" t="s">
        <v>192</v>
      </c>
      <c r="E35" s="157" t="s">
        <v>191</v>
      </c>
      <c r="F35" s="155" t="s">
        <v>195</v>
      </c>
      <c r="G35" s="156">
        <v>2013</v>
      </c>
      <c r="H35" s="155" t="s">
        <v>259</v>
      </c>
    </row>
    <row r="36" spans="1:8" ht="57">
      <c r="A36" s="155" t="s">
        <v>36</v>
      </c>
      <c r="B36" s="156" t="s">
        <v>71</v>
      </c>
      <c r="C36" s="155" t="s">
        <v>159</v>
      </c>
      <c r="D36" s="155" t="s">
        <v>158</v>
      </c>
      <c r="E36" s="157" t="s">
        <v>157</v>
      </c>
      <c r="F36" s="155" t="s">
        <v>198</v>
      </c>
      <c r="G36" s="156">
        <v>2014</v>
      </c>
      <c r="H36" s="155" t="s">
        <v>260</v>
      </c>
    </row>
    <row r="37" spans="1:8" ht="57">
      <c r="A37" s="155" t="s">
        <v>37</v>
      </c>
      <c r="B37" s="156" t="s">
        <v>70</v>
      </c>
      <c r="C37" s="155" t="s">
        <v>164</v>
      </c>
      <c r="D37" s="155" t="s">
        <v>160</v>
      </c>
      <c r="E37" s="157" t="s">
        <v>161</v>
      </c>
      <c r="F37" s="155" t="s">
        <v>199</v>
      </c>
      <c r="G37" s="156">
        <v>2014</v>
      </c>
      <c r="H37" s="155" t="s">
        <v>261</v>
      </c>
    </row>
    <row r="38" spans="1:8" ht="57">
      <c r="A38" s="155" t="s">
        <v>38</v>
      </c>
      <c r="B38" s="156" t="s">
        <v>400</v>
      </c>
      <c r="C38" s="155" t="s">
        <v>165</v>
      </c>
      <c r="D38" s="155" t="s">
        <v>160</v>
      </c>
      <c r="E38" s="157" t="s">
        <v>161</v>
      </c>
      <c r="F38" s="155" t="s">
        <v>199</v>
      </c>
      <c r="G38" s="156">
        <v>2014</v>
      </c>
      <c r="H38" s="155" t="s">
        <v>262</v>
      </c>
    </row>
    <row r="39" spans="1:8" ht="57">
      <c r="A39" s="155" t="s">
        <v>39</v>
      </c>
      <c r="B39" s="156" t="s">
        <v>397</v>
      </c>
      <c r="C39" s="155" t="s">
        <v>166</v>
      </c>
      <c r="D39" s="155" t="s">
        <v>160</v>
      </c>
      <c r="E39" s="157" t="s">
        <v>161</v>
      </c>
      <c r="F39" s="155" t="s">
        <v>201</v>
      </c>
      <c r="G39" s="156">
        <v>2014</v>
      </c>
      <c r="H39" s="155" t="s">
        <v>263</v>
      </c>
    </row>
    <row r="40" spans="1:8" ht="57">
      <c r="A40" s="155" t="s">
        <v>40</v>
      </c>
      <c r="B40" s="156" t="s">
        <v>395</v>
      </c>
      <c r="C40" s="155" t="s">
        <v>167</v>
      </c>
      <c r="D40" s="155" t="s">
        <v>160</v>
      </c>
      <c r="E40" s="157" t="s">
        <v>161</v>
      </c>
      <c r="F40" s="155" t="s">
        <v>200</v>
      </c>
      <c r="G40" s="156">
        <v>2014</v>
      </c>
      <c r="H40" s="155" t="s">
        <v>264</v>
      </c>
    </row>
    <row r="41" spans="1:8" ht="57">
      <c r="A41" s="155" t="s">
        <v>41</v>
      </c>
      <c r="B41" s="156" t="s">
        <v>393</v>
      </c>
      <c r="C41" s="155" t="s">
        <v>162</v>
      </c>
      <c r="D41" s="155" t="s">
        <v>160</v>
      </c>
      <c r="E41" s="157" t="s">
        <v>161</v>
      </c>
      <c r="F41" s="155" t="s">
        <v>200</v>
      </c>
      <c r="G41" s="156">
        <v>2014</v>
      </c>
      <c r="H41" s="155" t="s">
        <v>265</v>
      </c>
    </row>
    <row r="42" spans="1:8" ht="57">
      <c r="A42" s="155" t="s">
        <v>42</v>
      </c>
      <c r="B42" s="156" t="s">
        <v>390</v>
      </c>
      <c r="C42" s="155" t="s">
        <v>163</v>
      </c>
      <c r="D42" s="155" t="s">
        <v>160</v>
      </c>
      <c r="E42" s="157" t="s">
        <v>161</v>
      </c>
      <c r="F42" s="155" t="s">
        <v>202</v>
      </c>
      <c r="G42" s="156">
        <v>2014</v>
      </c>
      <c r="H42" s="155" t="s">
        <v>266</v>
      </c>
    </row>
    <row r="43" spans="1:8" ht="42.75">
      <c r="A43" s="155" t="s">
        <v>43</v>
      </c>
      <c r="B43" s="156" t="s">
        <v>73</v>
      </c>
      <c r="C43" s="155" t="s">
        <v>209</v>
      </c>
      <c r="D43" s="155" t="s">
        <v>208</v>
      </c>
      <c r="E43" s="157" t="s">
        <v>218</v>
      </c>
      <c r="F43" s="155" t="s">
        <v>197</v>
      </c>
      <c r="G43" s="156">
        <v>2014</v>
      </c>
      <c r="H43" s="155" t="s">
        <v>271</v>
      </c>
    </row>
    <row r="44" spans="1:8" ht="42.75">
      <c r="A44" s="155" t="s">
        <v>44</v>
      </c>
      <c r="B44" s="156" t="s">
        <v>384</v>
      </c>
      <c r="C44" s="155" t="s">
        <v>210</v>
      </c>
      <c r="D44" s="155" t="s">
        <v>208</v>
      </c>
      <c r="E44" s="157" t="s">
        <v>218</v>
      </c>
      <c r="F44" s="155" t="s">
        <v>197</v>
      </c>
      <c r="G44" s="156">
        <v>2014</v>
      </c>
      <c r="H44" s="155" t="s">
        <v>270</v>
      </c>
    </row>
    <row r="45" spans="1:8" ht="42.75">
      <c r="A45" s="155" t="s">
        <v>45</v>
      </c>
      <c r="B45" s="156" t="s">
        <v>382</v>
      </c>
      <c r="C45" s="155" t="s">
        <v>211</v>
      </c>
      <c r="D45" s="155" t="s">
        <v>208</v>
      </c>
      <c r="E45" s="157" t="s">
        <v>218</v>
      </c>
      <c r="F45" s="155" t="s">
        <v>197</v>
      </c>
      <c r="G45" s="156">
        <v>2014</v>
      </c>
      <c r="H45" s="155" t="s">
        <v>272</v>
      </c>
    </row>
    <row r="46" spans="1:8" ht="42.75">
      <c r="A46" s="155" t="s">
        <v>46</v>
      </c>
      <c r="B46" s="156" t="s">
        <v>379</v>
      </c>
      <c r="C46" s="155" t="s">
        <v>212</v>
      </c>
      <c r="D46" s="155" t="s">
        <v>208</v>
      </c>
      <c r="E46" s="157" t="s">
        <v>218</v>
      </c>
      <c r="F46" s="155" t="s">
        <v>197</v>
      </c>
      <c r="G46" s="156">
        <v>2014</v>
      </c>
      <c r="H46" s="155" t="s">
        <v>267</v>
      </c>
    </row>
    <row r="47" spans="1:8" ht="42.75">
      <c r="A47" s="155" t="s">
        <v>47</v>
      </c>
      <c r="B47" s="156" t="s">
        <v>377</v>
      </c>
      <c r="C47" s="155" t="s">
        <v>213</v>
      </c>
      <c r="D47" s="155" t="s">
        <v>208</v>
      </c>
      <c r="E47" s="157" t="s">
        <v>218</v>
      </c>
      <c r="F47" s="155" t="s">
        <v>197</v>
      </c>
      <c r="G47" s="156">
        <v>2014</v>
      </c>
      <c r="H47" s="155" t="s">
        <v>268</v>
      </c>
    </row>
    <row r="48" spans="1:8" ht="42.75">
      <c r="A48" s="155" t="s">
        <v>48</v>
      </c>
      <c r="B48" s="156" t="s">
        <v>375</v>
      </c>
      <c r="C48" s="155" t="s">
        <v>214</v>
      </c>
      <c r="D48" s="155" t="s">
        <v>208</v>
      </c>
      <c r="E48" s="157" t="s">
        <v>218</v>
      </c>
      <c r="F48" s="155" t="s">
        <v>197</v>
      </c>
      <c r="G48" s="156">
        <v>2014</v>
      </c>
      <c r="H48" s="155" t="s">
        <v>269</v>
      </c>
    </row>
    <row r="49" spans="1:8" ht="42.75">
      <c r="A49" s="155" t="s">
        <v>49</v>
      </c>
      <c r="B49" s="156" t="s">
        <v>372</v>
      </c>
      <c r="C49" s="155" t="s">
        <v>215</v>
      </c>
      <c r="D49" s="155" t="s">
        <v>208</v>
      </c>
      <c r="E49" s="157" t="s">
        <v>218</v>
      </c>
      <c r="F49" s="155" t="s">
        <v>197</v>
      </c>
      <c r="G49" s="156">
        <v>2014</v>
      </c>
      <c r="H49" s="155" t="s">
        <v>273</v>
      </c>
    </row>
    <row r="50" spans="1:8" ht="42.75">
      <c r="A50" s="155" t="s">
        <v>50</v>
      </c>
      <c r="B50" s="156" t="s">
        <v>369</v>
      </c>
      <c r="C50" s="155" t="s">
        <v>216</v>
      </c>
      <c r="D50" s="155" t="s">
        <v>208</v>
      </c>
      <c r="E50" s="157" t="s">
        <v>218</v>
      </c>
      <c r="F50" s="155" t="s">
        <v>197</v>
      </c>
      <c r="G50" s="156">
        <v>2014</v>
      </c>
      <c r="H50" s="155" t="s">
        <v>274</v>
      </c>
    </row>
    <row r="51" spans="1:8" ht="42.75">
      <c r="A51" s="155" t="s">
        <v>51</v>
      </c>
      <c r="B51" s="156" t="s">
        <v>72</v>
      </c>
      <c r="C51" s="155" t="s">
        <v>217</v>
      </c>
      <c r="D51" s="155" t="s">
        <v>208</v>
      </c>
      <c r="E51" s="157" t="s">
        <v>218</v>
      </c>
      <c r="F51" s="155" t="s">
        <v>197</v>
      </c>
      <c r="G51" s="156">
        <v>2014</v>
      </c>
      <c r="H51" s="155" t="s">
        <v>275</v>
      </c>
    </row>
    <row r="52" spans="1:8" ht="114">
      <c r="A52" s="155" t="s">
        <v>52</v>
      </c>
      <c r="B52" s="156" t="s">
        <v>363</v>
      </c>
      <c r="C52" s="155" t="s">
        <v>204</v>
      </c>
      <c r="D52" s="155" t="s">
        <v>221</v>
      </c>
      <c r="E52" s="157" t="s">
        <v>203</v>
      </c>
      <c r="F52" s="155" t="s">
        <v>219</v>
      </c>
      <c r="G52" s="156">
        <v>2014</v>
      </c>
      <c r="H52" s="155" t="s">
        <v>276</v>
      </c>
    </row>
    <row r="53" spans="1:8" ht="57">
      <c r="A53" s="155" t="s">
        <v>53</v>
      </c>
      <c r="B53" s="156" t="s">
        <v>360</v>
      </c>
      <c r="C53" s="155" t="s">
        <v>205</v>
      </c>
      <c r="D53" s="155" t="s">
        <v>221</v>
      </c>
      <c r="E53" s="157" t="s">
        <v>203</v>
      </c>
      <c r="F53" s="155" t="s">
        <v>220</v>
      </c>
      <c r="G53" s="156">
        <v>2014</v>
      </c>
      <c r="H53" s="155" t="s">
        <v>277</v>
      </c>
    </row>
    <row r="54" spans="1:8" ht="57">
      <c r="A54" s="155" t="s">
        <v>54</v>
      </c>
      <c r="B54" s="156" t="s">
        <v>358</v>
      </c>
      <c r="C54" s="155" t="s">
        <v>206</v>
      </c>
      <c r="D54" s="155" t="s">
        <v>221</v>
      </c>
      <c r="E54" s="157" t="s">
        <v>203</v>
      </c>
      <c r="F54" s="155" t="s">
        <v>220</v>
      </c>
      <c r="G54" s="156">
        <v>2014</v>
      </c>
      <c r="H54" s="155" t="s">
        <v>278</v>
      </c>
    </row>
    <row r="55" spans="1:8" ht="57">
      <c r="A55" s="155" t="s">
        <v>55</v>
      </c>
      <c r="B55" s="156" t="s">
        <v>354</v>
      </c>
      <c r="C55" s="155" t="s">
        <v>55</v>
      </c>
      <c r="D55" s="155" t="s">
        <v>221</v>
      </c>
      <c r="E55" s="157" t="s">
        <v>203</v>
      </c>
      <c r="F55" s="155" t="s">
        <v>207</v>
      </c>
      <c r="G55" s="156">
        <v>2014</v>
      </c>
      <c r="H55" s="155" t="s">
        <v>279</v>
      </c>
    </row>
    <row r="56" spans="1:8" ht="57">
      <c r="A56" s="155" t="s">
        <v>56</v>
      </c>
      <c r="B56" s="156" t="s">
        <v>350</v>
      </c>
      <c r="C56" s="155" t="s">
        <v>56</v>
      </c>
      <c r="D56" s="155" t="s">
        <v>223</v>
      </c>
      <c r="E56" s="157" t="s">
        <v>222</v>
      </c>
      <c r="F56" s="155" t="s">
        <v>224</v>
      </c>
      <c r="G56" s="156">
        <v>2014</v>
      </c>
      <c r="H56" s="155" t="s">
        <v>280</v>
      </c>
    </row>
    <row r="57" spans="1:8" ht="57">
      <c r="A57" s="155" t="s">
        <v>57</v>
      </c>
      <c r="B57" s="156" t="s">
        <v>349</v>
      </c>
      <c r="C57" s="155" t="s">
        <v>57</v>
      </c>
      <c r="D57" s="155" t="s">
        <v>223</v>
      </c>
      <c r="E57" s="157" t="s">
        <v>222</v>
      </c>
      <c r="F57" s="155" t="s">
        <v>224</v>
      </c>
      <c r="G57" s="156">
        <v>2014</v>
      </c>
      <c r="H57" s="155" t="s">
        <v>281</v>
      </c>
    </row>
    <row r="58" spans="1:8" ht="42.75">
      <c r="A58" s="155" t="s">
        <v>58</v>
      </c>
      <c r="B58" s="156" t="s">
        <v>346</v>
      </c>
      <c r="C58" s="155" t="s">
        <v>309</v>
      </c>
      <c r="D58" s="155" t="s">
        <v>313</v>
      </c>
      <c r="E58" s="157" t="s">
        <v>225</v>
      </c>
      <c r="F58" s="155" t="s">
        <v>197</v>
      </c>
      <c r="G58" s="156">
        <v>2013</v>
      </c>
      <c r="H58" s="155" t="s">
        <v>282</v>
      </c>
    </row>
    <row r="59" spans="1:8" ht="42.75">
      <c r="A59" s="155" t="s">
        <v>59</v>
      </c>
      <c r="B59" s="156" t="s">
        <v>344</v>
      </c>
      <c r="C59" s="155" t="s">
        <v>310</v>
      </c>
      <c r="D59" s="155" t="s">
        <v>313</v>
      </c>
      <c r="E59" s="157" t="s">
        <v>225</v>
      </c>
      <c r="F59" s="155" t="s">
        <v>197</v>
      </c>
      <c r="G59" s="156">
        <v>2013</v>
      </c>
      <c r="H59" s="155" t="s">
        <v>283</v>
      </c>
    </row>
    <row r="60" spans="1:8" ht="42.75">
      <c r="A60" s="155" t="s">
        <v>60</v>
      </c>
      <c r="B60" s="156" t="s">
        <v>342</v>
      </c>
      <c r="C60" s="155" t="s">
        <v>311</v>
      </c>
      <c r="D60" s="155" t="s">
        <v>313</v>
      </c>
      <c r="E60" s="157" t="s">
        <v>225</v>
      </c>
      <c r="F60" s="155" t="s">
        <v>197</v>
      </c>
      <c r="G60" s="156">
        <v>2013</v>
      </c>
      <c r="H60" s="155" t="s">
        <v>284</v>
      </c>
    </row>
    <row r="61" spans="1:8" ht="42.75">
      <c r="A61" s="155" t="s">
        <v>61</v>
      </c>
      <c r="B61" s="156" t="s">
        <v>340</v>
      </c>
      <c r="C61" s="155" t="s">
        <v>312</v>
      </c>
      <c r="D61" s="155" t="s">
        <v>313</v>
      </c>
      <c r="E61" s="157" t="s">
        <v>225</v>
      </c>
      <c r="F61" s="155" t="s">
        <v>197</v>
      </c>
      <c r="G61" s="156">
        <v>2013</v>
      </c>
      <c r="H61" s="155" t="s">
        <v>285</v>
      </c>
    </row>
    <row r="62" spans="1:8" ht="71.25">
      <c r="A62" s="155" t="s">
        <v>62</v>
      </c>
      <c r="B62" s="156" t="s">
        <v>337</v>
      </c>
      <c r="C62" s="155" t="s">
        <v>321</v>
      </c>
      <c r="D62" s="155" t="s">
        <v>318</v>
      </c>
      <c r="E62" s="157" t="s">
        <v>319</v>
      </c>
      <c r="F62" s="155" t="s">
        <v>320</v>
      </c>
      <c r="G62" s="156">
        <v>2014</v>
      </c>
      <c r="H62" s="155" t="s">
        <v>293</v>
      </c>
    </row>
    <row r="63" spans="1:8" ht="57">
      <c r="A63" s="155" t="s">
        <v>63</v>
      </c>
      <c r="B63" s="156" t="s">
        <v>333</v>
      </c>
      <c r="C63" s="155" t="s">
        <v>294</v>
      </c>
      <c r="D63" s="155" t="s">
        <v>235</v>
      </c>
      <c r="E63" s="157" t="s">
        <v>234</v>
      </c>
      <c r="F63" s="155" t="s">
        <v>295</v>
      </c>
      <c r="G63" s="156">
        <v>2014</v>
      </c>
      <c r="H63" s="155" t="s">
        <v>287</v>
      </c>
    </row>
    <row r="64" spans="1:8" ht="28.5">
      <c r="A64" s="155" t="s">
        <v>64</v>
      </c>
      <c r="B64" s="156" t="s">
        <v>329</v>
      </c>
      <c r="C64" s="155" t="s">
        <v>226</v>
      </c>
      <c r="D64" s="155" t="s">
        <v>227</v>
      </c>
      <c r="E64" s="155" t="s">
        <v>197</v>
      </c>
      <c r="F64" s="155" t="s">
        <v>228</v>
      </c>
      <c r="G64" s="156">
        <v>2014</v>
      </c>
      <c r="H64" s="155" t="s">
        <v>286</v>
      </c>
    </row>
    <row r="65" spans="1:8" ht="28.5">
      <c r="A65" s="155" t="s">
        <v>65</v>
      </c>
      <c r="B65" s="156" t="s">
        <v>328</v>
      </c>
      <c r="C65" s="155" t="s">
        <v>229</v>
      </c>
      <c r="D65" s="155" t="s">
        <v>227</v>
      </c>
      <c r="E65" s="155" t="s">
        <v>197</v>
      </c>
      <c r="F65" s="155" t="s">
        <v>228</v>
      </c>
      <c r="G65" s="156">
        <v>2014</v>
      </c>
      <c r="H65" s="155" t="s">
        <v>288</v>
      </c>
    </row>
    <row r="66" spans="1:8" ht="28.5">
      <c r="A66" s="155" t="s">
        <v>66</v>
      </c>
      <c r="B66" s="156" t="s">
        <v>327</v>
      </c>
      <c r="C66" s="155" t="s">
        <v>230</v>
      </c>
      <c r="D66" s="155" t="s">
        <v>227</v>
      </c>
      <c r="E66" s="155" t="s">
        <v>197</v>
      </c>
      <c r="F66" s="155" t="s">
        <v>228</v>
      </c>
      <c r="G66" s="156">
        <v>2014</v>
      </c>
      <c r="H66" s="155" t="s">
        <v>289</v>
      </c>
    </row>
    <row r="67" spans="1:8" ht="28.5">
      <c r="A67" s="155" t="s">
        <v>67</v>
      </c>
      <c r="B67" s="156" t="s">
        <v>326</v>
      </c>
      <c r="C67" s="155" t="s">
        <v>231</v>
      </c>
      <c r="D67" s="155" t="s">
        <v>227</v>
      </c>
      <c r="E67" s="155" t="s">
        <v>197</v>
      </c>
      <c r="F67" s="155" t="s">
        <v>228</v>
      </c>
      <c r="G67" s="156">
        <v>2014</v>
      </c>
      <c r="H67" s="155" t="s">
        <v>290</v>
      </c>
    </row>
    <row r="68" spans="1:8" ht="28.5">
      <c r="A68" s="155" t="s">
        <v>68</v>
      </c>
      <c r="B68" s="156" t="s">
        <v>325</v>
      </c>
      <c r="C68" s="155" t="s">
        <v>232</v>
      </c>
      <c r="D68" s="155" t="s">
        <v>227</v>
      </c>
      <c r="E68" s="155" t="s">
        <v>197</v>
      </c>
      <c r="F68" s="155" t="s">
        <v>228</v>
      </c>
      <c r="G68" s="156">
        <v>2014</v>
      </c>
      <c r="H68" s="155" t="s">
        <v>291</v>
      </c>
    </row>
    <row r="69" spans="1:8" ht="28.5">
      <c r="A69" s="155" t="s">
        <v>69</v>
      </c>
      <c r="B69" s="156" t="s">
        <v>324</v>
      </c>
      <c r="C69" s="155" t="s">
        <v>233</v>
      </c>
      <c r="D69" s="155" t="s">
        <v>227</v>
      </c>
      <c r="E69" s="155" t="s">
        <v>197</v>
      </c>
      <c r="F69" s="155" t="s">
        <v>228</v>
      </c>
      <c r="G69" s="156">
        <v>2014</v>
      </c>
      <c r="H69" s="155" t="s">
        <v>292</v>
      </c>
    </row>
    <row r="71" spans="1:8">
      <c r="A71" s="164" t="s">
        <v>1018</v>
      </c>
      <c r="B71" s="165"/>
      <c r="C71" s="166"/>
      <c r="D71" s="166"/>
      <c r="E71" s="166"/>
      <c r="F71" s="166"/>
      <c r="G71" s="165"/>
      <c r="H71" s="167"/>
    </row>
    <row r="72" spans="1:8">
      <c r="A72" s="162" t="s">
        <v>7</v>
      </c>
      <c r="B72" s="163" t="s">
        <v>529</v>
      </c>
      <c r="C72" s="220" t="s">
        <v>1017</v>
      </c>
      <c r="D72" s="220"/>
      <c r="E72" s="220"/>
      <c r="F72" s="220"/>
      <c r="G72" s="220"/>
      <c r="H72" s="221"/>
    </row>
    <row r="73" spans="1:8">
      <c r="A73" s="162" t="s">
        <v>8</v>
      </c>
      <c r="B73" s="163" t="s">
        <v>526</v>
      </c>
      <c r="C73" s="222"/>
      <c r="D73" s="222"/>
      <c r="E73" s="222"/>
      <c r="F73" s="222"/>
      <c r="G73" s="222"/>
      <c r="H73" s="223"/>
    </row>
    <row r="74" spans="1:8">
      <c r="A74" s="162" t="s">
        <v>9</v>
      </c>
      <c r="B74" s="163" t="s">
        <v>523</v>
      </c>
      <c r="C74" s="224"/>
      <c r="D74" s="224"/>
      <c r="E74" s="224"/>
      <c r="F74" s="224"/>
      <c r="G74" s="224"/>
      <c r="H74" s="225"/>
    </row>
    <row r="75" spans="1:8" ht="28.5" customHeight="1">
      <c r="A75" s="162" t="s">
        <v>62</v>
      </c>
      <c r="B75" s="163" t="s">
        <v>337</v>
      </c>
      <c r="C75" s="226" t="s">
        <v>999</v>
      </c>
      <c r="D75" s="226"/>
      <c r="E75" s="226"/>
      <c r="F75" s="226"/>
      <c r="G75" s="226"/>
      <c r="H75" s="227"/>
    </row>
  </sheetData>
  <mergeCells count="3">
    <mergeCell ref="A1:H1"/>
    <mergeCell ref="C72:H74"/>
    <mergeCell ref="C75:H75"/>
  </mergeCells>
  <conditionalFormatting sqref="H49:H69">
    <cfRule type="expression" dxfId="0" priority="8">
      <formula>(ISBLANK($G49))</formula>
    </cfRule>
  </conditionalFormatting>
  <hyperlinks>
    <hyperlink ref="E3" r:id="rId1"/>
    <hyperlink ref="E4" r:id="rId2"/>
    <hyperlink ref="E5" r:id="rId3"/>
    <hyperlink ref="E6" r:id="rId4"/>
    <hyperlink ref="E10" r:id="rId5"/>
    <hyperlink ref="E13" r:id="rId6"/>
    <hyperlink ref="E15" r:id="rId7"/>
    <hyperlink ref="E16" r:id="rId8"/>
    <hyperlink ref="E29" r:id="rId9"/>
    <hyperlink ref="E36" r:id="rId10"/>
    <hyperlink ref="E37" r:id="rId11"/>
    <hyperlink ref="E38" r:id="rId12"/>
    <hyperlink ref="E39" r:id="rId13"/>
    <hyperlink ref="E40" r:id="rId14"/>
    <hyperlink ref="E41" r:id="rId15"/>
    <hyperlink ref="E42" r:id="rId16"/>
    <hyperlink ref="E14" r:id="rId17"/>
    <hyperlink ref="E17" r:id="rId18"/>
    <hyperlink ref="E18" r:id="rId19"/>
    <hyperlink ref="E22" r:id="rId20"/>
    <hyperlink ref="E23" r:id="rId21"/>
    <hyperlink ref="E24" r:id="rId22"/>
    <hyperlink ref="E25" r:id="rId23"/>
    <hyperlink ref="E30" r:id="rId24"/>
    <hyperlink ref="E34" r:id="rId25"/>
    <hyperlink ref="E35" r:id="rId26"/>
    <hyperlink ref="E52" r:id="rId27"/>
    <hyperlink ref="E43" r:id="rId28"/>
    <hyperlink ref="E44:E51" r:id="rId29" display="http://www.taxpolicycenter.org/taxfacts/Content/PDF/historical_eitc_parameters.pdf"/>
    <hyperlink ref="E53" r:id="rId30"/>
    <hyperlink ref="E54" r:id="rId31"/>
    <hyperlink ref="E55" r:id="rId32"/>
    <hyperlink ref="E56" r:id="rId33"/>
    <hyperlink ref="E63" r:id="rId34"/>
    <hyperlink ref="E58" r:id="rId35"/>
    <hyperlink ref="E59:E61" r:id="rId36" display="http://www.socialsecurity.gov/policy/docs/statcomps/ssi_asr/2013"/>
    <hyperlink ref="E20" r:id="rId37"/>
    <hyperlink ref="E11" r:id="rId38"/>
    <hyperlink ref="E12" r:id="rId39"/>
    <hyperlink ref="E62" r:id="rId40"/>
    <hyperlink ref="E7" r:id="rId41"/>
    <hyperlink ref="E8" r:id="rId42"/>
    <hyperlink ref="E9" r:id="rId43"/>
    <hyperlink ref="E19" r:id="rId44"/>
    <hyperlink ref="E21" r:id="rId45"/>
    <hyperlink ref="E57" r:id="rId46"/>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sqref="A1:I26"/>
    </sheetView>
  </sheetViews>
  <sheetFormatPr defaultColWidth="8.75" defaultRowHeight="14.25"/>
  <cols>
    <col min="1" max="1" width="8.875" customWidth="1"/>
  </cols>
  <sheetData>
    <row r="1" spans="1:9">
      <c r="A1" s="219" t="s">
        <v>1020</v>
      </c>
      <c r="B1" s="219"/>
      <c r="C1" s="219"/>
      <c r="D1" s="219"/>
      <c r="E1" s="219"/>
      <c r="F1" s="219"/>
      <c r="G1" s="219"/>
      <c r="H1" s="219"/>
      <c r="I1" s="219"/>
    </row>
    <row r="2" spans="1:9">
      <c r="A2" s="219"/>
      <c r="B2" s="219"/>
      <c r="C2" s="219"/>
      <c r="D2" s="219"/>
      <c r="E2" s="219"/>
      <c r="F2" s="219"/>
      <c r="G2" s="219"/>
      <c r="H2" s="219"/>
      <c r="I2" s="219"/>
    </row>
    <row r="3" spans="1:9">
      <c r="A3" s="219"/>
      <c r="B3" s="219"/>
      <c r="C3" s="219"/>
      <c r="D3" s="219"/>
      <c r="E3" s="219"/>
      <c r="F3" s="219"/>
      <c r="G3" s="219"/>
      <c r="H3" s="219"/>
      <c r="I3" s="219"/>
    </row>
    <row r="4" spans="1:9">
      <c r="A4" s="219"/>
      <c r="B4" s="219"/>
      <c r="C4" s="219"/>
      <c r="D4" s="219"/>
      <c r="E4" s="219"/>
      <c r="F4" s="219"/>
      <c r="G4" s="219"/>
      <c r="H4" s="219"/>
      <c r="I4" s="219"/>
    </row>
    <row r="5" spans="1:9">
      <c r="A5" s="219"/>
      <c r="B5" s="219"/>
      <c r="C5" s="219"/>
      <c r="D5" s="219"/>
      <c r="E5" s="219"/>
      <c r="F5" s="219"/>
      <c r="G5" s="219"/>
      <c r="H5" s="219"/>
      <c r="I5" s="219"/>
    </row>
    <row r="6" spans="1:9">
      <c r="A6" s="219"/>
      <c r="B6" s="219"/>
      <c r="C6" s="219"/>
      <c r="D6" s="219"/>
      <c r="E6" s="219"/>
      <c r="F6" s="219"/>
      <c r="G6" s="219"/>
      <c r="H6" s="219"/>
      <c r="I6" s="219"/>
    </row>
    <row r="7" spans="1:9">
      <c r="A7" s="219"/>
      <c r="B7" s="219"/>
      <c r="C7" s="219"/>
      <c r="D7" s="219"/>
      <c r="E7" s="219"/>
      <c r="F7" s="219"/>
      <c r="G7" s="219"/>
      <c r="H7" s="219"/>
      <c r="I7" s="219"/>
    </row>
    <row r="8" spans="1:9">
      <c r="A8" s="219"/>
      <c r="B8" s="219"/>
      <c r="C8" s="219"/>
      <c r="D8" s="219"/>
      <c r="E8" s="219"/>
      <c r="F8" s="219"/>
      <c r="G8" s="219"/>
      <c r="H8" s="219"/>
      <c r="I8" s="219"/>
    </row>
    <row r="9" spans="1:9">
      <c r="A9" s="219"/>
      <c r="B9" s="219"/>
      <c r="C9" s="219"/>
      <c r="D9" s="219"/>
      <c r="E9" s="219"/>
      <c r="F9" s="219"/>
      <c r="G9" s="219"/>
      <c r="H9" s="219"/>
      <c r="I9" s="219"/>
    </row>
    <row r="10" spans="1:9">
      <c r="A10" s="219"/>
      <c r="B10" s="219"/>
      <c r="C10" s="219"/>
      <c r="D10" s="219"/>
      <c r="E10" s="219"/>
      <c r="F10" s="219"/>
      <c r="G10" s="219"/>
      <c r="H10" s="219"/>
      <c r="I10" s="219"/>
    </row>
    <row r="11" spans="1:9">
      <c r="A11" s="219"/>
      <c r="B11" s="219"/>
      <c r="C11" s="219"/>
      <c r="D11" s="219"/>
      <c r="E11" s="219"/>
      <c r="F11" s="219"/>
      <c r="G11" s="219"/>
      <c r="H11" s="219"/>
      <c r="I11" s="219"/>
    </row>
    <row r="12" spans="1:9">
      <c r="A12" s="219"/>
      <c r="B12" s="219"/>
      <c r="C12" s="219"/>
      <c r="D12" s="219"/>
      <c r="E12" s="219"/>
      <c r="F12" s="219"/>
      <c r="G12" s="219"/>
      <c r="H12" s="219"/>
      <c r="I12" s="219"/>
    </row>
    <row r="13" spans="1:9">
      <c r="A13" s="219"/>
      <c r="B13" s="219"/>
      <c r="C13" s="219"/>
      <c r="D13" s="219"/>
      <c r="E13" s="219"/>
      <c r="F13" s="219"/>
      <c r="G13" s="219"/>
      <c r="H13" s="219"/>
      <c r="I13" s="219"/>
    </row>
    <row r="14" spans="1:9">
      <c r="A14" s="219"/>
      <c r="B14" s="219"/>
      <c r="C14" s="219"/>
      <c r="D14" s="219"/>
      <c r="E14" s="219"/>
      <c r="F14" s="219"/>
      <c r="G14" s="219"/>
      <c r="H14" s="219"/>
      <c r="I14" s="219"/>
    </row>
    <row r="15" spans="1:9">
      <c r="A15" s="219"/>
      <c r="B15" s="219"/>
      <c r="C15" s="219"/>
      <c r="D15" s="219"/>
      <c r="E15" s="219"/>
      <c r="F15" s="219"/>
      <c r="G15" s="219"/>
      <c r="H15" s="219"/>
      <c r="I15" s="219"/>
    </row>
    <row r="16" spans="1:9">
      <c r="A16" s="219"/>
      <c r="B16" s="219"/>
      <c r="C16" s="219"/>
      <c r="D16" s="219"/>
      <c r="E16" s="219"/>
      <c r="F16" s="219"/>
      <c r="G16" s="219"/>
      <c r="H16" s="219"/>
      <c r="I16" s="219"/>
    </row>
    <row r="17" spans="1:9">
      <c r="A17" s="219"/>
      <c r="B17" s="219"/>
      <c r="C17" s="219"/>
      <c r="D17" s="219"/>
      <c r="E17" s="219"/>
      <c r="F17" s="219"/>
      <c r="G17" s="219"/>
      <c r="H17" s="219"/>
      <c r="I17" s="219"/>
    </row>
    <row r="18" spans="1:9">
      <c r="A18" s="219"/>
      <c r="B18" s="219"/>
      <c r="C18" s="219"/>
      <c r="D18" s="219"/>
      <c r="E18" s="219"/>
      <c r="F18" s="219"/>
      <c r="G18" s="219"/>
      <c r="H18" s="219"/>
      <c r="I18" s="219"/>
    </row>
    <row r="19" spans="1:9">
      <c r="A19" s="219"/>
      <c r="B19" s="219"/>
      <c r="C19" s="219"/>
      <c r="D19" s="219"/>
      <c r="E19" s="219"/>
      <c r="F19" s="219"/>
      <c r="G19" s="219"/>
      <c r="H19" s="219"/>
      <c r="I19" s="219"/>
    </row>
    <row r="20" spans="1:9">
      <c r="A20" s="219"/>
      <c r="B20" s="219"/>
      <c r="C20" s="219"/>
      <c r="D20" s="219"/>
      <c r="E20" s="219"/>
      <c r="F20" s="219"/>
      <c r="G20" s="219"/>
      <c r="H20" s="219"/>
      <c r="I20" s="219"/>
    </row>
    <row r="21" spans="1:9">
      <c r="A21" s="219"/>
      <c r="B21" s="219"/>
      <c r="C21" s="219"/>
      <c r="D21" s="219"/>
      <c r="E21" s="219"/>
      <c r="F21" s="219"/>
      <c r="G21" s="219"/>
      <c r="H21" s="219"/>
      <c r="I21" s="219"/>
    </row>
    <row r="22" spans="1:9">
      <c r="A22" s="219"/>
      <c r="B22" s="219"/>
      <c r="C22" s="219"/>
      <c r="D22" s="219"/>
      <c r="E22" s="219"/>
      <c r="F22" s="219"/>
      <c r="G22" s="219"/>
      <c r="H22" s="219"/>
      <c r="I22" s="219"/>
    </row>
    <row r="23" spans="1:9">
      <c r="A23" s="219"/>
      <c r="B23" s="219"/>
      <c r="C23" s="219"/>
      <c r="D23" s="219"/>
      <c r="E23" s="219"/>
      <c r="F23" s="219"/>
      <c r="G23" s="219"/>
      <c r="H23" s="219"/>
      <c r="I23" s="219"/>
    </row>
    <row r="24" spans="1:9">
      <c r="A24" s="219"/>
      <c r="B24" s="219"/>
      <c r="C24" s="219"/>
      <c r="D24" s="219"/>
      <c r="E24" s="219"/>
      <c r="F24" s="219"/>
      <c r="G24" s="219"/>
      <c r="H24" s="219"/>
      <c r="I24" s="219"/>
    </row>
    <row r="25" spans="1:9">
      <c r="A25" s="219"/>
      <c r="B25" s="219"/>
      <c r="C25" s="219"/>
      <c r="D25" s="219"/>
      <c r="E25" s="219"/>
      <c r="F25" s="219"/>
      <c r="G25" s="219"/>
      <c r="H25" s="219"/>
      <c r="I25" s="219"/>
    </row>
    <row r="26" spans="1:9">
      <c r="A26" s="219"/>
      <c r="B26" s="219"/>
      <c r="C26" s="219"/>
      <c r="D26" s="219"/>
      <c r="E26" s="219"/>
      <c r="F26" s="219"/>
      <c r="G26" s="219"/>
      <c r="H26" s="219"/>
      <c r="I26" s="219"/>
    </row>
  </sheetData>
  <mergeCells count="1">
    <mergeCell ref="A1:I26"/>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A27" sqref="A1:XFD1048576"/>
    </sheetView>
  </sheetViews>
  <sheetFormatPr defaultColWidth="8.75" defaultRowHeight="14.25"/>
  <cols>
    <col min="1" max="1" width="8.875" customWidth="1"/>
  </cols>
  <sheetData>
    <row r="1" spans="1:9">
      <c r="A1" s="219" t="s">
        <v>1019</v>
      </c>
      <c r="B1" s="219"/>
      <c r="C1" s="219"/>
      <c r="D1" s="219"/>
      <c r="E1" s="219"/>
      <c r="F1" s="219"/>
      <c r="G1" s="219"/>
      <c r="H1" s="219"/>
      <c r="I1" s="219"/>
    </row>
    <row r="2" spans="1:9">
      <c r="A2" s="219"/>
      <c r="B2" s="219"/>
      <c r="C2" s="219"/>
      <c r="D2" s="219"/>
      <c r="E2" s="219"/>
      <c r="F2" s="219"/>
      <c r="G2" s="219"/>
      <c r="H2" s="219"/>
      <c r="I2" s="219"/>
    </row>
    <row r="3" spans="1:9">
      <c r="A3" s="219"/>
      <c r="B3" s="219"/>
      <c r="C3" s="219"/>
      <c r="D3" s="219"/>
      <c r="E3" s="219"/>
      <c r="F3" s="219"/>
      <c r="G3" s="219"/>
      <c r="H3" s="219"/>
      <c r="I3" s="219"/>
    </row>
    <row r="4" spans="1:9">
      <c r="A4" s="219"/>
      <c r="B4" s="219"/>
      <c r="C4" s="219"/>
      <c r="D4" s="219"/>
      <c r="E4" s="219"/>
      <c r="F4" s="219"/>
      <c r="G4" s="219"/>
      <c r="H4" s="219"/>
      <c r="I4" s="219"/>
    </row>
    <row r="5" spans="1:9">
      <c r="A5" s="219"/>
      <c r="B5" s="219"/>
      <c r="C5" s="219"/>
      <c r="D5" s="219"/>
      <c r="E5" s="219"/>
      <c r="F5" s="219"/>
      <c r="G5" s="219"/>
      <c r="H5" s="219"/>
      <c r="I5" s="219"/>
    </row>
    <row r="6" spans="1:9">
      <c r="A6" s="219"/>
      <c r="B6" s="219"/>
      <c r="C6" s="219"/>
      <c r="D6" s="219"/>
      <c r="E6" s="219"/>
      <c r="F6" s="219"/>
      <c r="G6" s="219"/>
      <c r="H6" s="219"/>
      <c r="I6" s="219"/>
    </row>
    <row r="7" spans="1:9">
      <c r="A7" s="219"/>
      <c r="B7" s="219"/>
      <c r="C7" s="219"/>
      <c r="D7" s="219"/>
      <c r="E7" s="219"/>
      <c r="F7" s="219"/>
      <c r="G7" s="219"/>
      <c r="H7" s="219"/>
      <c r="I7" s="219"/>
    </row>
    <row r="8" spans="1:9">
      <c r="A8" s="219"/>
      <c r="B8" s="219"/>
      <c r="C8" s="219"/>
      <c r="D8" s="219"/>
      <c r="E8" s="219"/>
      <c r="F8" s="219"/>
      <c r="G8" s="219"/>
      <c r="H8" s="219"/>
      <c r="I8" s="219"/>
    </row>
    <row r="9" spans="1:9">
      <c r="A9" s="219"/>
      <c r="B9" s="219"/>
      <c r="C9" s="219"/>
      <c r="D9" s="219"/>
      <c r="E9" s="219"/>
      <c r="F9" s="219"/>
      <c r="G9" s="219"/>
      <c r="H9" s="219"/>
      <c r="I9" s="219"/>
    </row>
    <row r="10" spans="1:9">
      <c r="A10" s="219"/>
      <c r="B10" s="219"/>
      <c r="C10" s="219"/>
      <c r="D10" s="219"/>
      <c r="E10" s="219"/>
      <c r="F10" s="219"/>
      <c r="G10" s="219"/>
      <c r="H10" s="219"/>
      <c r="I10" s="219"/>
    </row>
    <row r="11" spans="1:9">
      <c r="A11" s="219"/>
      <c r="B11" s="219"/>
      <c r="C11" s="219"/>
      <c r="D11" s="219"/>
      <c r="E11" s="219"/>
      <c r="F11" s="219"/>
      <c r="G11" s="219"/>
      <c r="H11" s="219"/>
      <c r="I11" s="219"/>
    </row>
    <row r="12" spans="1:9">
      <c r="A12" s="219"/>
      <c r="B12" s="219"/>
      <c r="C12" s="219"/>
      <c r="D12" s="219"/>
      <c r="E12" s="219"/>
      <c r="F12" s="219"/>
      <c r="G12" s="219"/>
      <c r="H12" s="219"/>
      <c r="I12" s="219"/>
    </row>
    <row r="13" spans="1:9">
      <c r="A13" s="219"/>
      <c r="B13" s="219"/>
      <c r="C13" s="219"/>
      <c r="D13" s="219"/>
      <c r="E13" s="219"/>
      <c r="F13" s="219"/>
      <c r="G13" s="219"/>
      <c r="H13" s="219"/>
      <c r="I13" s="219"/>
    </row>
    <row r="14" spans="1:9">
      <c r="A14" s="219"/>
      <c r="B14" s="219"/>
      <c r="C14" s="219"/>
      <c r="D14" s="219"/>
      <c r="E14" s="219"/>
      <c r="F14" s="219"/>
      <c r="G14" s="219"/>
      <c r="H14" s="219"/>
      <c r="I14" s="219"/>
    </row>
    <row r="15" spans="1:9">
      <c r="A15" s="219"/>
      <c r="B15" s="219"/>
      <c r="C15" s="219"/>
      <c r="D15" s="219"/>
      <c r="E15" s="219"/>
      <c r="F15" s="219"/>
      <c r="G15" s="219"/>
      <c r="H15" s="219"/>
      <c r="I15" s="219"/>
    </row>
    <row r="16" spans="1:9">
      <c r="A16" s="219"/>
      <c r="B16" s="219"/>
      <c r="C16" s="219"/>
      <c r="D16" s="219"/>
      <c r="E16" s="219"/>
      <c r="F16" s="219"/>
      <c r="G16" s="219"/>
      <c r="H16" s="219"/>
      <c r="I16" s="219"/>
    </row>
    <row r="17" spans="1:9">
      <c r="A17" s="219"/>
      <c r="B17" s="219"/>
      <c r="C17" s="219"/>
      <c r="D17" s="219"/>
      <c r="E17" s="219"/>
      <c r="F17" s="219"/>
      <c r="G17" s="219"/>
      <c r="H17" s="219"/>
      <c r="I17" s="219"/>
    </row>
    <row r="18" spans="1:9">
      <c r="A18" s="219"/>
      <c r="B18" s="219"/>
      <c r="C18" s="219"/>
      <c r="D18" s="219"/>
      <c r="E18" s="219"/>
      <c r="F18" s="219"/>
      <c r="G18" s="219"/>
      <c r="H18" s="219"/>
      <c r="I18" s="219"/>
    </row>
    <row r="19" spans="1:9">
      <c r="A19" s="219"/>
      <c r="B19" s="219"/>
      <c r="C19" s="219"/>
      <c r="D19" s="219"/>
      <c r="E19" s="219"/>
      <c r="F19" s="219"/>
      <c r="G19" s="219"/>
      <c r="H19" s="219"/>
      <c r="I19" s="219"/>
    </row>
    <row r="20" spans="1:9">
      <c r="A20" s="219"/>
      <c r="B20" s="219"/>
      <c r="C20" s="219"/>
      <c r="D20" s="219"/>
      <c r="E20" s="219"/>
      <c r="F20" s="219"/>
      <c r="G20" s="219"/>
      <c r="H20" s="219"/>
      <c r="I20" s="219"/>
    </row>
    <row r="21" spans="1:9">
      <c r="A21" s="219"/>
      <c r="B21" s="219"/>
      <c r="C21" s="219"/>
      <c r="D21" s="219"/>
      <c r="E21" s="219"/>
      <c r="F21" s="219"/>
      <c r="G21" s="219"/>
      <c r="H21" s="219"/>
      <c r="I21" s="219"/>
    </row>
    <row r="22" spans="1:9">
      <c r="A22" s="219"/>
      <c r="B22" s="219"/>
      <c r="C22" s="219"/>
      <c r="D22" s="219"/>
      <c r="E22" s="219"/>
      <c r="F22" s="219"/>
      <c r="G22" s="219"/>
      <c r="H22" s="219"/>
      <c r="I22" s="219"/>
    </row>
    <row r="23" spans="1:9">
      <c r="A23" s="219"/>
      <c r="B23" s="219"/>
      <c r="C23" s="219"/>
      <c r="D23" s="219"/>
      <c r="E23" s="219"/>
      <c r="F23" s="219"/>
      <c r="G23" s="219"/>
      <c r="H23" s="219"/>
      <c r="I23" s="219"/>
    </row>
    <row r="24" spans="1:9">
      <c r="A24" s="219"/>
      <c r="B24" s="219"/>
      <c r="C24" s="219"/>
      <c r="D24" s="219"/>
      <c r="E24" s="219"/>
      <c r="F24" s="219"/>
      <c r="G24" s="219"/>
      <c r="H24" s="219"/>
      <c r="I24" s="219"/>
    </row>
    <row r="25" spans="1:9">
      <c r="A25" s="219"/>
      <c r="B25" s="219"/>
      <c r="C25" s="219"/>
      <c r="D25" s="219"/>
      <c r="E25" s="219"/>
      <c r="F25" s="219"/>
      <c r="G25" s="219"/>
      <c r="H25" s="219"/>
      <c r="I25" s="219"/>
    </row>
    <row r="26" spans="1:9">
      <c r="A26" s="219"/>
      <c r="B26" s="219"/>
      <c r="C26" s="219"/>
      <c r="D26" s="219"/>
      <c r="E26" s="219"/>
      <c r="F26" s="219"/>
      <c r="G26" s="219"/>
      <c r="H26" s="219"/>
      <c r="I26" s="219"/>
    </row>
  </sheetData>
  <mergeCells count="1">
    <mergeCell ref="A1:I2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README</vt:lpstr>
      <vt:lpstr>Data</vt:lpstr>
      <vt:lpstr>2018 Updates and Sources</vt:lpstr>
      <vt:lpstr>2017 Updates and Sources</vt:lpstr>
      <vt:lpstr>2016 Updates and Sources</vt:lpstr>
      <vt:lpstr>November 2016 Note</vt:lpstr>
      <vt:lpstr>2015 Updates and Sources</vt:lpstr>
      <vt:lpstr>June 2016 Note EITC, SSI, house</vt:lpstr>
      <vt:lpstr>Jan 2016 Note on State EITC</vt:lpstr>
      <vt:lpstr>Note on TANF Benefit Levels</vt:lpstr>
      <vt:lpstr>Fall 2014 Update</vt:lpstr>
      <vt:lpstr>Spring 2013 Updates</vt:lpstr>
      <vt:lpstr>Fall 2011 Updates</vt:lpstr>
      <vt:lpstr>Fall 2010 Updates</vt:lpstr>
      <vt:lpstr>Fall 2009 Updates</vt:lpstr>
      <vt:lpstr>Fall 2008 Updates</vt:lpstr>
      <vt:lpstr>Spring2007 Updates</vt:lpstr>
      <vt:lpstr>Spring2006 Updates</vt:lpstr>
      <vt:lpstr>Sources</vt:lpstr>
      <vt:lpstr>April 2017 Notes</vt:lpstr>
      <vt:lpstr>January 2018 Notes</vt:lpstr>
      <vt:lpstr>'Fall 2011 Updates'!content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Vaughn, Cody N</dc:creator>
  <cp:lastModifiedBy>Ziliak, James</cp:lastModifiedBy>
  <dcterms:created xsi:type="dcterms:W3CDTF">2015-07-10T14:02:06Z</dcterms:created>
  <dcterms:modified xsi:type="dcterms:W3CDTF">2018-11-12T19:49:19Z</dcterms:modified>
</cp:coreProperties>
</file>