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1E9F99ED-5210-42C8-9C49-EE6632EC3587}" xr6:coauthVersionLast="47" xr6:coauthVersionMax="47" xr10:uidLastSave="{00000000-0000-0000-0000-000000000000}"/>
  <workbookProtection workbookAlgorithmName="SHA-512" workbookHashValue="nyz/s8nc0xZ25KvZPwgj7Tz3m1m88YWSVPOIAy7S7MYp/t8EoIpkNss/YRMG19BS7fUCTL9FJYuO8w4d7qjcfQ==" workbookSaltValue="iirKZffgswvJ9a1FjYcHGw==" workbookSpinCount="100000" lockStructure="1"/>
  <bookViews>
    <workbookView xWindow="-120" yWindow="-120" windowWidth="29040" windowHeight="15840" xr2:uid="{00000000-000D-0000-FFFF-FFFF00000000}"/>
  </bookViews>
  <sheets>
    <sheet name="首页" sheetId="15" r:id="rId1"/>
    <sheet name="t检验" sheetId="2" r:id="rId2"/>
    <sheet name="单因素方差分析" sheetId="13" r:id="rId3"/>
    <sheet name="卡方检验" sheetId="11" r:id="rId4"/>
    <sheet name="配对卡方检验" sheetId="14" r:id="rId5"/>
    <sheet name="多重线性回归" sheetId="10" r:id="rId6"/>
    <sheet name="logistic或Cox回归" sheetId="1" r:id="rId7"/>
    <sheet name="logistic或Cox回归2" sheetId="9" r:id="rId8"/>
    <sheet name="设置" sheetId="17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9" l="1"/>
  <c r="F11" i="1" l="1"/>
  <c r="F12" i="1"/>
  <c r="F13" i="1"/>
  <c r="H13" i="1" s="1"/>
  <c r="F14" i="1"/>
  <c r="H7" i="14"/>
  <c r="H6" i="14"/>
  <c r="H8" i="14" s="1"/>
  <c r="J7" i="14"/>
  <c r="J6" i="14"/>
  <c r="F40" i="11"/>
  <c r="F39" i="11"/>
  <c r="F38" i="11"/>
  <c r="F37" i="11"/>
  <c r="E41" i="11"/>
  <c r="F41" i="11" s="1"/>
  <c r="D41" i="11"/>
  <c r="E8" i="14"/>
  <c r="D8" i="14"/>
  <c r="F7" i="14"/>
  <c r="F6" i="14"/>
  <c r="F25" i="11"/>
  <c r="F24" i="11"/>
  <c r="F23" i="11"/>
  <c r="E26" i="11"/>
  <c r="D26" i="11"/>
  <c r="F26" i="11" s="1"/>
  <c r="D10" i="13"/>
  <c r="G6" i="13" s="1"/>
  <c r="H6" i="13"/>
  <c r="H7" i="13"/>
  <c r="H8" i="13"/>
  <c r="H9" i="13"/>
  <c r="H5" i="13"/>
  <c r="K7" i="13"/>
  <c r="K6" i="13"/>
  <c r="K5" i="13"/>
  <c r="F10" i="11"/>
  <c r="F9" i="11"/>
  <c r="E11" i="11"/>
  <c r="D11" i="11"/>
  <c r="J6" i="10"/>
  <c r="J7" i="10"/>
  <c r="J8" i="10"/>
  <c r="J9" i="10"/>
  <c r="J10" i="10"/>
  <c r="J11" i="10"/>
  <c r="J12" i="10"/>
  <c r="J13" i="10"/>
  <c r="J14" i="10"/>
  <c r="J5" i="10"/>
  <c r="I6" i="10"/>
  <c r="I7" i="10"/>
  <c r="I8" i="10"/>
  <c r="I9" i="10"/>
  <c r="I10" i="10"/>
  <c r="I11" i="10"/>
  <c r="I12" i="10"/>
  <c r="I13" i="10"/>
  <c r="I14" i="10"/>
  <c r="I5" i="10"/>
  <c r="H12" i="10"/>
  <c r="G6" i="10"/>
  <c r="H6" i="10" s="1"/>
  <c r="G7" i="10"/>
  <c r="H7" i="10" s="1"/>
  <c r="G8" i="10"/>
  <c r="H8" i="10" s="1"/>
  <c r="G9" i="10"/>
  <c r="H9" i="10" s="1"/>
  <c r="G10" i="10"/>
  <c r="H10" i="10" s="1"/>
  <c r="G11" i="10"/>
  <c r="H11" i="10" s="1"/>
  <c r="G12" i="10"/>
  <c r="G13" i="10"/>
  <c r="H13" i="10" s="1"/>
  <c r="G14" i="10"/>
  <c r="H14" i="10" s="1"/>
  <c r="G5" i="10"/>
  <c r="H5" i="10" s="1"/>
  <c r="J37" i="11" l="1"/>
  <c r="H39" i="11"/>
  <c r="H37" i="11"/>
  <c r="H38" i="11"/>
  <c r="G40" i="11"/>
  <c r="G38" i="11"/>
  <c r="G39" i="11"/>
  <c r="H40" i="11"/>
  <c r="G37" i="11"/>
  <c r="F8" i="14"/>
  <c r="I7" i="14" s="1"/>
  <c r="G24" i="11"/>
  <c r="H23" i="11"/>
  <c r="H25" i="11"/>
  <c r="H24" i="11"/>
  <c r="G23" i="11"/>
  <c r="G25" i="11"/>
  <c r="J23" i="11"/>
  <c r="K23" i="11" s="1"/>
  <c r="G9" i="13"/>
  <c r="G8" i="13"/>
  <c r="G7" i="13"/>
  <c r="G5" i="13"/>
  <c r="J6" i="13"/>
  <c r="L6" i="13" s="1"/>
  <c r="F11" i="11"/>
  <c r="H6" i="9"/>
  <c r="H8" i="9"/>
  <c r="H9" i="9"/>
  <c r="H10" i="9"/>
  <c r="H11" i="9"/>
  <c r="H12" i="9"/>
  <c r="H13" i="9"/>
  <c r="H14" i="9"/>
  <c r="G6" i="9"/>
  <c r="I6" i="9" s="1"/>
  <c r="G7" i="9"/>
  <c r="G8" i="9"/>
  <c r="G9" i="9"/>
  <c r="G10" i="9"/>
  <c r="I10" i="9" s="1"/>
  <c r="G11" i="9"/>
  <c r="G12" i="9"/>
  <c r="G13" i="9"/>
  <c r="G14" i="9"/>
  <c r="I14" i="9" s="1"/>
  <c r="H5" i="9"/>
  <c r="G5" i="9"/>
  <c r="I9" i="9" l="1"/>
  <c r="I13" i="9"/>
  <c r="I6" i="14"/>
  <c r="K37" i="11"/>
  <c r="H9" i="11"/>
  <c r="J9" i="11"/>
  <c r="J5" i="13"/>
  <c r="L5" i="13" s="1"/>
  <c r="M5" i="13" s="1"/>
  <c r="N5" i="13" s="1"/>
  <c r="J10" i="11"/>
  <c r="K10" i="11" s="1"/>
  <c r="H10" i="11"/>
  <c r="G10" i="11"/>
  <c r="G9" i="11"/>
  <c r="I11" i="9"/>
  <c r="I8" i="9"/>
  <c r="I12" i="9"/>
  <c r="I5" i="9"/>
  <c r="I7" i="9"/>
  <c r="K9" i="11" l="1"/>
  <c r="J11" i="11"/>
  <c r="J7" i="13"/>
  <c r="F5" i="1"/>
  <c r="F6" i="1"/>
  <c r="F7" i="1"/>
  <c r="F8" i="1"/>
  <c r="F9" i="1"/>
  <c r="F10" i="1"/>
  <c r="K6" i="2" l="1"/>
  <c r="L6" i="2" s="1"/>
  <c r="I6" i="2"/>
  <c r="J6" i="2" s="1"/>
  <c r="H5" i="1" l="1"/>
  <c r="J5" i="1" l="1"/>
  <c r="I6" i="1"/>
  <c r="I7" i="1"/>
  <c r="I8" i="1"/>
  <c r="I9" i="1"/>
  <c r="I10" i="1"/>
  <c r="I11" i="1"/>
  <c r="I12" i="1"/>
  <c r="I13" i="1"/>
  <c r="I14" i="1"/>
  <c r="I5" i="1"/>
  <c r="G13" i="1" l="1"/>
  <c r="J12" i="1"/>
  <c r="K12" i="1"/>
  <c r="H12" i="1"/>
  <c r="J13" i="1"/>
  <c r="K13" i="1"/>
  <c r="J14" i="1"/>
  <c r="K14" i="1"/>
  <c r="H14" i="1"/>
  <c r="G14" i="1" l="1"/>
  <c r="G12" i="1"/>
  <c r="G6" i="2"/>
  <c r="H6" i="2" s="1"/>
  <c r="J7" i="2" s="1"/>
  <c r="H6" i="1"/>
  <c r="H7" i="1"/>
  <c r="H8" i="1"/>
  <c r="H9" i="1"/>
  <c r="H10" i="1"/>
  <c r="H11" i="1"/>
  <c r="K6" i="1"/>
  <c r="K7" i="1"/>
  <c r="K8" i="1"/>
  <c r="K9" i="1"/>
  <c r="K10" i="1"/>
  <c r="K11" i="1"/>
  <c r="K5" i="1"/>
  <c r="G5" i="1" s="1"/>
  <c r="J6" i="1"/>
  <c r="J7" i="1"/>
  <c r="J8" i="1"/>
  <c r="J9" i="1"/>
  <c r="J10" i="1"/>
  <c r="J11" i="1"/>
  <c r="L7" i="2" l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<sst xmlns="http://schemas.openxmlformats.org/spreadsheetml/2006/main" count="200" uniqueCount="108">
  <si>
    <t>均数</t>
    <phoneticPr fontId="2" type="noConversion"/>
  </si>
  <si>
    <t>标准差</t>
    <phoneticPr fontId="2" type="noConversion"/>
  </si>
  <si>
    <t>例数</t>
    <phoneticPr fontId="2" type="noConversion"/>
  </si>
  <si>
    <t>组1</t>
    <phoneticPr fontId="2" type="noConversion"/>
  </si>
  <si>
    <t>组2</t>
    <phoneticPr fontId="2" type="noConversion"/>
  </si>
  <si>
    <t>t值</t>
  </si>
  <si>
    <t>t值</t>
    <phoneticPr fontId="2" type="noConversion"/>
  </si>
  <si>
    <t>P值</t>
  </si>
  <si>
    <t>P值</t>
    <phoneticPr fontId="2" type="noConversion"/>
  </si>
  <si>
    <t>组别</t>
    <phoneticPr fontId="2" type="noConversion"/>
  </si>
  <si>
    <t>t检验</t>
    <phoneticPr fontId="2" type="noConversion"/>
  </si>
  <si>
    <t>近似t检验</t>
    <phoneticPr fontId="2" type="noConversion"/>
  </si>
  <si>
    <t>回归系数
（B）</t>
    <phoneticPr fontId="2" type="noConversion"/>
  </si>
  <si>
    <t>标准误
（SE）</t>
    <phoneticPr fontId="2" type="noConversion"/>
  </si>
  <si>
    <t>效应值
（OR或者HR）</t>
    <phoneticPr fontId="2" type="noConversion"/>
  </si>
  <si>
    <t>P值
（P value）</t>
    <phoneticPr fontId="2" type="noConversion"/>
  </si>
  <si>
    <t>95%可信区间下限
（95% CI for lower）</t>
    <phoneticPr fontId="2" type="noConversion"/>
  </si>
  <si>
    <t>F值</t>
    <phoneticPr fontId="2" type="noConversion"/>
  </si>
  <si>
    <t>P值</t>
    <phoneticPr fontId="2" type="noConversion"/>
  </si>
  <si>
    <t>方差齐性检验</t>
    <phoneticPr fontId="2" type="noConversion"/>
  </si>
  <si>
    <t>95%可信区间上限
（95% CI for upper）</t>
    <phoneticPr fontId="2" type="noConversion"/>
  </si>
  <si>
    <t>效应值(95% CI)
OR/HR (95% CI)</t>
    <phoneticPr fontId="2" type="noConversion"/>
  </si>
  <si>
    <t>说明：</t>
    <phoneticPr fontId="2" type="noConversion"/>
  </si>
  <si>
    <t xml:space="preserve">效应值
OR/HR </t>
    <phoneticPr fontId="2" type="noConversion"/>
  </si>
  <si>
    <t>95% CI 
下限</t>
    <phoneticPr fontId="2" type="noConversion"/>
  </si>
  <si>
    <t>95% CI
上限</t>
    <phoneticPr fontId="2" type="noConversion"/>
  </si>
  <si>
    <t>校对的95%CI
上限</t>
    <phoneticPr fontId="2" type="noConversion"/>
  </si>
  <si>
    <t>3. 由于原始数据的四舍五入，计算结果可能存在细微差别。</t>
    <phoneticPr fontId="2" type="noConversion"/>
  </si>
  <si>
    <t>自由度
(df)</t>
    <phoneticPr fontId="2" type="noConversion"/>
  </si>
  <si>
    <t>统计值
（t value）</t>
    <phoneticPr fontId="2" type="noConversion"/>
  </si>
  <si>
    <t>回归系数95%CI</t>
    <phoneticPr fontId="2" type="noConversion"/>
  </si>
  <si>
    <t>合计</t>
    <phoneticPr fontId="2" type="noConversion"/>
  </si>
  <si>
    <t>结局</t>
  </si>
  <si>
    <t>结局</t>
    <phoneticPr fontId="2" type="noConversion"/>
  </si>
  <si>
    <t>非结局</t>
  </si>
  <si>
    <t>非结局</t>
    <phoneticPr fontId="2" type="noConversion"/>
  </si>
  <si>
    <t>校正卡方检验</t>
    <phoneticPr fontId="2" type="noConversion"/>
  </si>
  <si>
    <t>卡方检验</t>
    <phoneticPr fontId="2" type="noConversion"/>
  </si>
  <si>
    <t>组3</t>
    <phoneticPr fontId="2" type="noConversion"/>
  </si>
  <si>
    <t>理论频数（T）</t>
    <phoneticPr fontId="2" type="noConversion"/>
  </si>
  <si>
    <t>实际频数</t>
    <phoneticPr fontId="2" type="noConversion"/>
  </si>
  <si>
    <t>检验结果</t>
    <phoneticPr fontId="2" type="noConversion"/>
  </si>
  <si>
    <t>分组</t>
    <phoneticPr fontId="2" type="noConversion"/>
  </si>
  <si>
    <t>组4</t>
    <phoneticPr fontId="2" type="noConversion"/>
  </si>
  <si>
    <t>3. 当总例数n≥40，且其中一个理论频数1&lt;T&lt;5时，采用校正卡方检验。</t>
    <phoneticPr fontId="2" type="noConversion"/>
  </si>
  <si>
    <t>2. 当总例数n≥40，且所有理论频数均T&gt;5时，采用卡方检验。</t>
    <phoneticPr fontId="2" type="noConversion"/>
  </si>
  <si>
    <t>来源</t>
    <phoneticPr fontId="2" type="noConversion"/>
  </si>
  <si>
    <t>组间</t>
    <phoneticPr fontId="2" type="noConversion"/>
  </si>
  <si>
    <t>组内</t>
    <phoneticPr fontId="2" type="noConversion"/>
  </si>
  <si>
    <t>SS</t>
    <phoneticPr fontId="2" type="noConversion"/>
  </si>
  <si>
    <t>自由度</t>
    <phoneticPr fontId="2" type="noConversion"/>
  </si>
  <si>
    <t>总变异</t>
    <phoneticPr fontId="2" type="noConversion"/>
  </si>
  <si>
    <t>MS</t>
    <phoneticPr fontId="2" type="noConversion"/>
  </si>
  <si>
    <t>组5</t>
  </si>
  <si>
    <t>2. 当理论频数有2个及以上满足1&lt;T&lt;5时，不宜采用卡方检验，建议采用Fisher精确概率法。</t>
    <phoneticPr fontId="2" type="noConversion"/>
  </si>
  <si>
    <t>方法1</t>
    <phoneticPr fontId="2" type="noConversion"/>
  </si>
  <si>
    <t>方法2</t>
    <phoneticPr fontId="2" type="noConversion"/>
  </si>
  <si>
    <t>独立样本t检验</t>
    <phoneticPr fontId="2" type="noConversion"/>
  </si>
  <si>
    <t>单因素方差分析</t>
    <phoneticPr fontId="2" type="noConversion"/>
  </si>
  <si>
    <t>多重线性回归</t>
    <phoneticPr fontId="2" type="noConversion"/>
  </si>
  <si>
    <t>Logistic或Cox回归</t>
    <phoneticPr fontId="2" type="noConversion"/>
  </si>
  <si>
    <t>分组</t>
    <phoneticPr fontId="2" type="noConversion"/>
  </si>
  <si>
    <t xml:space="preserve">   例如某样本总例数为500例，连续变量有2个，分类变量有2个（1个2分类变量和1个3分类变量）；</t>
    <phoneticPr fontId="2" type="noConversion"/>
  </si>
  <si>
    <t xml:space="preserve">   分类变量的哑变量个数为（2-1）+（3-1）= 3；则自由度=500 - 2 -3 - 1 = 494</t>
    <phoneticPr fontId="2" type="noConversion"/>
  </si>
  <si>
    <t>配对卡方检验</t>
    <phoneticPr fontId="2" type="noConversion"/>
  </si>
  <si>
    <t>T</t>
    <phoneticPr fontId="2" type="noConversion"/>
  </si>
  <si>
    <t>ANOVA</t>
    <phoneticPr fontId="2" type="noConversion"/>
  </si>
  <si>
    <t>McNemar</t>
    <phoneticPr fontId="2" type="noConversion"/>
  </si>
  <si>
    <t>LINE</t>
    <phoneticPr fontId="2" type="noConversion"/>
  </si>
  <si>
    <t>Logistic</t>
    <phoneticPr fontId="2" type="noConversion"/>
  </si>
  <si>
    <t>Cox</t>
    <phoneticPr fontId="2" type="noConversion"/>
  </si>
  <si>
    <t>帮助</t>
    <phoneticPr fontId="2" type="noConversion"/>
  </si>
  <si>
    <t>Logistcic回归1</t>
    <phoneticPr fontId="2" type="noConversion"/>
  </si>
  <si>
    <t>Logistcic回归2</t>
    <phoneticPr fontId="2" type="noConversion"/>
  </si>
  <si>
    <r>
      <rPr>
        <b/>
        <sz val="28"/>
        <color theme="0"/>
        <rFont val="Symbol"/>
        <family val="1"/>
        <charset val="2"/>
      </rPr>
      <t>c</t>
    </r>
    <r>
      <rPr>
        <b/>
        <vertAlign val="superscript"/>
        <sz val="28"/>
        <color theme="0"/>
        <rFont val="微软雅黑"/>
        <family val="2"/>
        <charset val="134"/>
      </rPr>
      <t>2</t>
    </r>
    <phoneticPr fontId="2" type="noConversion"/>
  </si>
  <si>
    <t>Cox回归1</t>
    <phoneticPr fontId="2" type="noConversion"/>
  </si>
  <si>
    <t>Cox回归2</t>
    <phoneticPr fontId="2" type="noConversion"/>
  </si>
  <si>
    <t xml:space="preserve">编辑统计分析校对系统 </t>
  </si>
  <si>
    <t>版权所有 © 霍荣瑞</t>
  </si>
  <si>
    <t>2. 若方差齐性检验P值大于0.05，结果以t检验为准，否则以近似t检验的结果为准。</t>
    <phoneticPr fontId="2" type="noConversion"/>
  </si>
  <si>
    <t>1. 在白色的区域输入均数、标准差和例数。</t>
    <phoneticPr fontId="2" type="noConversion"/>
  </si>
  <si>
    <r>
      <t>2</t>
    </r>
    <r>
      <rPr>
        <b/>
        <sz val="12"/>
        <color rgb="FFE18727"/>
        <rFont val="Symbol"/>
        <family val="1"/>
        <charset val="2"/>
      </rPr>
      <t>´</t>
    </r>
    <r>
      <rPr>
        <b/>
        <sz val="12"/>
        <color rgb="FFE18727"/>
        <rFont val="微软雅黑"/>
        <family val="2"/>
        <charset val="134"/>
      </rPr>
      <t>2四格表资料</t>
    </r>
    <r>
      <rPr>
        <b/>
        <sz val="12"/>
        <color rgb="FFE18727"/>
        <rFont val="Symbol"/>
        <family val="1"/>
        <charset val="2"/>
      </rPr>
      <t>c</t>
    </r>
    <r>
      <rPr>
        <b/>
        <vertAlign val="superscript"/>
        <sz val="12"/>
        <color rgb="FFE18727"/>
        <rFont val="Symbol"/>
        <family val="1"/>
        <charset val="2"/>
      </rPr>
      <t>2</t>
    </r>
    <r>
      <rPr>
        <b/>
        <sz val="12"/>
        <color rgb="FFE18727"/>
        <rFont val="微软雅黑"/>
        <family val="2"/>
        <charset val="134"/>
      </rPr>
      <t>检验</t>
    </r>
    <phoneticPr fontId="2" type="noConversion"/>
  </si>
  <si>
    <r>
      <t>3x2资料</t>
    </r>
    <r>
      <rPr>
        <b/>
        <sz val="12"/>
        <color rgb="FFE18727"/>
        <rFont val="Symbol"/>
        <family val="1"/>
        <charset val="2"/>
      </rPr>
      <t>c</t>
    </r>
    <r>
      <rPr>
        <b/>
        <vertAlign val="superscript"/>
        <sz val="12"/>
        <color rgb="FFE18727"/>
        <rFont val="Symbol"/>
        <family val="1"/>
        <charset val="2"/>
      </rPr>
      <t>2</t>
    </r>
    <r>
      <rPr>
        <b/>
        <sz val="12"/>
        <color rgb="FFE18727"/>
        <rFont val="微软雅黑"/>
        <family val="2"/>
        <charset val="134"/>
      </rPr>
      <t>检验</t>
    </r>
    <phoneticPr fontId="2" type="noConversion"/>
  </si>
  <si>
    <r>
      <t>4x2资料</t>
    </r>
    <r>
      <rPr>
        <b/>
        <sz val="12"/>
        <color rgb="FFE18727"/>
        <rFont val="Symbol"/>
        <family val="1"/>
        <charset val="2"/>
      </rPr>
      <t>c</t>
    </r>
    <r>
      <rPr>
        <b/>
        <vertAlign val="superscript"/>
        <sz val="12"/>
        <color rgb="FFE18727"/>
        <rFont val="Symbol"/>
        <family val="1"/>
        <charset val="2"/>
      </rPr>
      <t>2</t>
    </r>
    <r>
      <rPr>
        <b/>
        <sz val="12"/>
        <color rgb="FFE18727"/>
        <rFont val="微软雅黑"/>
        <family val="2"/>
        <charset val="134"/>
      </rPr>
      <t>检验</t>
    </r>
    <phoneticPr fontId="2" type="noConversion"/>
  </si>
  <si>
    <r>
      <t>c</t>
    </r>
    <r>
      <rPr>
        <b/>
        <vertAlign val="superscript"/>
        <sz val="10"/>
        <color theme="2" tint="-0.749992370372631"/>
        <rFont val="Symbol"/>
        <family val="1"/>
        <charset val="2"/>
      </rPr>
      <t>2</t>
    </r>
    <r>
      <rPr>
        <b/>
        <sz val="10"/>
        <color theme="2" tint="-0.749992370372631"/>
        <rFont val="微软雅黑"/>
        <family val="1"/>
        <charset val="134"/>
      </rPr>
      <t>值</t>
    </r>
    <phoneticPr fontId="2" type="noConversion"/>
  </si>
  <si>
    <t>1. 在白色的区域输入变量名（可选）、回归系数和标准误.</t>
    <phoneticPr fontId="2" type="noConversion"/>
  </si>
  <si>
    <r>
      <t xml:space="preserve">统计值
（Wald </t>
    </r>
    <r>
      <rPr>
        <b/>
        <sz val="10"/>
        <color theme="2" tint="-0.749992370372631"/>
        <rFont val="Symbol"/>
        <family val="1"/>
        <charset val="2"/>
      </rPr>
      <t>c</t>
    </r>
    <r>
      <rPr>
        <b/>
        <vertAlign val="superscript"/>
        <sz val="9.6999999999999993"/>
        <color theme="2" tint="-0.749992370372631"/>
        <rFont val="微软雅黑"/>
        <family val="2"/>
        <charset val="134"/>
      </rPr>
      <t>2</t>
    </r>
    <r>
      <rPr>
        <b/>
        <sz val="10"/>
        <color theme="2" tint="-0.749992370372631"/>
        <rFont val="微软雅黑"/>
        <family val="2"/>
        <charset val="134"/>
      </rPr>
      <t>）</t>
    </r>
    <phoneticPr fontId="2" type="noConversion"/>
  </si>
  <si>
    <t>返回</t>
    <phoneticPr fontId="2" type="noConversion"/>
  </si>
  <si>
    <t>变量名（可选）</t>
    <phoneticPr fontId="2" type="noConversion"/>
  </si>
  <si>
    <r>
      <t xml:space="preserve">配对卡方(McNemar </t>
    </r>
    <r>
      <rPr>
        <b/>
        <sz val="22"/>
        <color rgb="FF21854F"/>
        <rFont val="Symbol"/>
        <family val="1"/>
        <charset val="2"/>
      </rPr>
      <t>c</t>
    </r>
    <r>
      <rPr>
        <b/>
        <vertAlign val="superscript"/>
        <sz val="22"/>
        <color rgb="FF21854F"/>
        <rFont val="微软雅黑"/>
        <family val="2"/>
        <charset val="134"/>
      </rPr>
      <t>2</t>
    </r>
    <r>
      <rPr>
        <b/>
        <sz val="22"/>
        <color rgb="FF21854F"/>
        <rFont val="微软雅黑"/>
        <family val="2"/>
        <charset val="134"/>
      </rPr>
      <t>)检验</t>
    </r>
    <phoneticPr fontId="2" type="noConversion"/>
  </si>
  <si>
    <t>1. 在白色的区域输入均数、标准差和例数；</t>
    <phoneticPr fontId="2" type="noConversion"/>
  </si>
  <si>
    <t>2. 由于原始数据的四舍五入，计算结果可能存在细微差别。</t>
    <phoneticPr fontId="2" type="noConversion"/>
  </si>
  <si>
    <t>1. 在白色的区域输入实际频数。</t>
    <phoneticPr fontId="2" type="noConversion"/>
  </si>
  <si>
    <t>1. 在白色和浅绿色的区域输入实际频数。</t>
    <phoneticPr fontId="2" type="noConversion"/>
  </si>
  <si>
    <t>2. 当浅绿色区域的数据总和≥40，采用卡方检验。</t>
    <phoneticPr fontId="2" type="noConversion"/>
  </si>
  <si>
    <t>3. 当浅绿色区域数据总和≥25且&lt;40时，采用校正卡方检验。</t>
    <phoneticPr fontId="2" type="noConversion"/>
  </si>
  <si>
    <t>4. 当浅绿色区域数据总和&lt;25时，采用Fisher精确概率法。</t>
    <phoneticPr fontId="2" type="noConversion"/>
  </si>
  <si>
    <t xml:space="preserve">3. 自由度=样本总例数 - 连续变量个数 - 分类变量哑变量个数 - 1；  </t>
    <phoneticPr fontId="2" type="noConversion"/>
  </si>
  <si>
    <t>2 由于原始数据的四舍五入，计算结果可能存在细微差别。</t>
    <phoneticPr fontId="2" type="noConversion"/>
  </si>
  <si>
    <t>1. 在白色的区域输入变量名（可选）、效应值、效应值95%CI下限和效应值95%CI上限。</t>
    <phoneticPr fontId="2" type="noConversion"/>
  </si>
  <si>
    <t>版本1.1</t>
    <phoneticPr fontId="2" type="noConversion"/>
  </si>
  <si>
    <t>设置</t>
    <phoneticPr fontId="2" type="noConversion"/>
  </si>
  <si>
    <t>P值小数位数</t>
    <phoneticPr fontId="2" type="noConversion"/>
  </si>
  <si>
    <t>效应值小数位数</t>
    <phoneticPr fontId="2" type="noConversion"/>
  </si>
  <si>
    <t>如有疑问或其他需求可通过邮件与作者联系。</t>
    <phoneticPr fontId="2" type="noConversion"/>
  </si>
  <si>
    <t>本系统由中国癌症防治杂志编辑设计开发</t>
    <phoneticPr fontId="2" type="noConversion"/>
  </si>
  <si>
    <t>邮箱：hurongrui@sr.gxmu.edu.cn</t>
    <phoneticPr fontId="2" type="noConversion"/>
  </si>
  <si>
    <t>Setting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</si>
</sst>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_);[Red]\(0.000\)"/>
  </numFmts>
  <fonts count="48" x14ac:knownFonts="1"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u/>
      <sz val="10"/>
      <color theme="1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28"/>
      <color theme="0"/>
      <name val="微软雅黑"/>
      <family val="2"/>
      <charset val="134"/>
    </font>
    <font>
      <b/>
      <sz val="28"/>
      <color theme="0"/>
      <name val="微软雅黑"/>
      <family val="1"/>
      <charset val="2"/>
    </font>
    <font>
      <b/>
      <sz val="28"/>
      <color theme="0"/>
      <name val="Symbol"/>
      <family val="1"/>
      <charset val="2"/>
    </font>
    <font>
      <b/>
      <vertAlign val="superscript"/>
      <sz val="28"/>
      <color theme="0"/>
      <name val="微软雅黑"/>
      <family val="2"/>
      <charset val="134"/>
    </font>
    <font>
      <sz val="20"/>
      <color theme="2" tint="-0.749992370372631"/>
      <name val="微软雅黑"/>
      <family val="2"/>
      <charset val="134"/>
    </font>
    <font>
      <sz val="10"/>
      <color theme="2" tint="-0.749992370372631"/>
      <name val="微软雅黑"/>
      <family val="2"/>
      <charset val="134"/>
    </font>
    <font>
      <b/>
      <sz val="36"/>
      <color theme="2" tint="-0.749992370372631"/>
      <name val="微软雅黑"/>
      <family val="2"/>
      <charset val="134"/>
    </font>
    <font>
      <b/>
      <sz val="18"/>
      <color rgb="FFBD3C29"/>
      <name val="微软雅黑"/>
      <family val="2"/>
      <charset val="134"/>
    </font>
    <font>
      <b/>
      <sz val="10"/>
      <color rgb="FFBD3C29"/>
      <name val="微软雅黑"/>
      <family val="2"/>
      <charset val="134"/>
    </font>
    <font>
      <b/>
      <sz val="10"/>
      <color theme="2" tint="-0.749992370372631"/>
      <name val="微软雅黑"/>
      <family val="2"/>
      <charset val="134"/>
    </font>
    <font>
      <sz val="12"/>
      <color theme="2" tint="-0.749992370372631"/>
      <name val="微软雅黑"/>
      <family val="2"/>
      <charset val="134"/>
    </font>
    <font>
      <b/>
      <sz val="20"/>
      <color theme="0"/>
      <name val="微软雅黑"/>
      <family val="2"/>
      <charset val="134"/>
    </font>
    <font>
      <b/>
      <sz val="22"/>
      <color rgb="FFBD3C29"/>
      <name val="微软雅黑"/>
      <family val="2"/>
      <charset val="134"/>
    </font>
    <font>
      <b/>
      <sz val="18"/>
      <color theme="2" tint="-0.749992370372631"/>
      <name val="微软雅黑"/>
      <family val="2"/>
      <charset val="134"/>
    </font>
    <font>
      <b/>
      <sz val="22"/>
      <color rgb="FF0172B6"/>
      <name val="微软雅黑"/>
      <family val="2"/>
      <charset val="134"/>
    </font>
    <font>
      <b/>
      <sz val="12"/>
      <color rgb="FFE18727"/>
      <name val="微软雅黑"/>
      <family val="2"/>
      <charset val="134"/>
    </font>
    <font>
      <b/>
      <sz val="12"/>
      <color rgb="FFE18727"/>
      <name val="Symbol"/>
      <family val="1"/>
      <charset val="2"/>
    </font>
    <font>
      <b/>
      <vertAlign val="superscript"/>
      <sz val="12"/>
      <color rgb="FFE18727"/>
      <name val="Symbol"/>
      <family val="1"/>
      <charset val="2"/>
    </font>
    <font>
      <b/>
      <sz val="18"/>
      <color rgb="FFE18727"/>
      <name val="微软雅黑"/>
      <family val="2"/>
      <charset val="134"/>
    </font>
    <font>
      <b/>
      <sz val="10"/>
      <color theme="2" tint="-0.749992370372631"/>
      <name val="Symbol"/>
      <family val="1"/>
      <charset val="2"/>
    </font>
    <font>
      <b/>
      <vertAlign val="superscript"/>
      <sz val="10"/>
      <color theme="2" tint="-0.749992370372631"/>
      <name val="Symbol"/>
      <family val="1"/>
      <charset val="2"/>
    </font>
    <font>
      <b/>
      <sz val="10"/>
      <color theme="2" tint="-0.749992370372631"/>
      <name val="微软雅黑"/>
      <family val="1"/>
      <charset val="134"/>
    </font>
    <font>
      <b/>
      <sz val="22"/>
      <color rgb="FFE18727"/>
      <name val="微软雅黑"/>
      <family val="2"/>
      <charset val="134"/>
    </font>
    <font>
      <b/>
      <sz val="10"/>
      <color rgb="FFE18727"/>
      <name val="微软雅黑"/>
      <family val="2"/>
      <charset val="134"/>
    </font>
    <font>
      <b/>
      <sz val="10"/>
      <color rgb="FF0172B6"/>
      <name val="微软雅黑"/>
      <family val="2"/>
      <charset val="134"/>
    </font>
    <font>
      <b/>
      <sz val="18"/>
      <color rgb="FF7776B0"/>
      <name val="微软雅黑"/>
      <family val="2"/>
      <charset val="134"/>
    </font>
    <font>
      <b/>
      <sz val="10"/>
      <color rgb="FF7776B0"/>
      <name val="微软雅黑"/>
      <family val="2"/>
      <charset val="134"/>
    </font>
    <font>
      <sz val="10"/>
      <color rgb="FF7776B0"/>
      <name val="微软雅黑"/>
      <family val="2"/>
      <charset val="134"/>
    </font>
    <font>
      <b/>
      <sz val="22"/>
      <color rgb="FF7776B0"/>
      <name val="微软雅黑"/>
      <family val="2"/>
      <charset val="134"/>
    </font>
    <font>
      <b/>
      <sz val="10"/>
      <color rgb="FF6F9AAD"/>
      <name val="微软雅黑"/>
      <family val="2"/>
      <charset val="134"/>
    </font>
    <font>
      <b/>
      <vertAlign val="superscript"/>
      <sz val="9.6999999999999993"/>
      <color theme="2" tint="-0.749992370372631"/>
      <name val="微软雅黑"/>
      <family val="2"/>
      <charset val="134"/>
    </font>
    <font>
      <b/>
      <sz val="10"/>
      <color rgb="FFEE4C97"/>
      <name val="微软雅黑"/>
      <family val="2"/>
      <charset val="134"/>
    </font>
    <font>
      <b/>
      <sz val="22"/>
      <color rgb="FF6F9AAD"/>
      <name val="微软雅黑"/>
      <family val="2"/>
      <charset val="134"/>
    </font>
    <font>
      <b/>
      <sz val="22"/>
      <color rgb="FFEE4C97"/>
      <name val="微软雅黑"/>
      <family val="2"/>
      <charset val="134"/>
    </font>
    <font>
      <b/>
      <sz val="22"/>
      <color rgb="FF21854F"/>
      <name val="微软雅黑"/>
      <family val="2"/>
      <charset val="134"/>
    </font>
    <font>
      <b/>
      <sz val="22"/>
      <color rgb="FF21854F"/>
      <name val="Symbol"/>
      <family val="1"/>
      <charset val="2"/>
    </font>
    <font>
      <b/>
      <vertAlign val="superscript"/>
      <sz val="22"/>
      <color rgb="FF21854F"/>
      <name val="微软雅黑"/>
      <family val="2"/>
      <charset val="134"/>
    </font>
    <font>
      <b/>
      <sz val="10"/>
      <color rgb="FF21854F"/>
      <name val="微软雅黑"/>
      <family val="2"/>
      <charset val="134"/>
    </font>
    <font>
      <sz val="16"/>
      <color theme="2" tint="-0.749992370372631"/>
      <name val="微软雅黑"/>
      <family val="2"/>
      <charset val="134"/>
    </font>
    <font>
      <sz val="10"/>
      <color rgb="FFE18727"/>
      <name val="微软雅黑"/>
      <family val="2"/>
      <charset val="134"/>
    </font>
    <font>
      <b/>
      <sz val="16"/>
      <color theme="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D3C29"/>
        <bgColor indexed="64"/>
      </patternFill>
    </fill>
    <fill>
      <patternFill patternType="solid">
        <fgColor rgb="FF0172B6"/>
        <bgColor indexed="64"/>
      </patternFill>
    </fill>
    <fill>
      <patternFill patternType="solid">
        <fgColor rgb="FFE18727"/>
        <bgColor indexed="64"/>
      </patternFill>
    </fill>
    <fill>
      <patternFill patternType="solid">
        <fgColor rgb="FF21854F"/>
        <bgColor indexed="64"/>
      </patternFill>
    </fill>
    <fill>
      <patternFill patternType="solid">
        <fgColor rgb="FF7776B0"/>
        <bgColor indexed="64"/>
      </patternFill>
    </fill>
    <fill>
      <patternFill patternType="solid">
        <fgColor rgb="FF6F9AAD"/>
        <bgColor indexed="64"/>
      </patternFill>
    </fill>
    <fill>
      <patternFill patternType="solid">
        <fgColor rgb="FFFFDC92"/>
        <bgColor indexed="64"/>
      </patternFill>
    </fill>
    <fill>
      <patternFill patternType="solid">
        <fgColor rgb="FFEE4C9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rgb="FF7776B0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medium">
        <color rgb="FF0172B6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medium">
        <color rgb="FFE18727"/>
      </top>
      <bottom style="thin">
        <color theme="2" tint="-0.249977111117893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rgb="FF6F9AAD"/>
      </top>
      <bottom style="thin">
        <color theme="2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BD3C29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medium">
        <color rgb="FFEE4C97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rgb="FF21854F"/>
      </top>
      <bottom style="thin">
        <color theme="2" tint="-0.499984740745262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6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2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12" borderId="0" xfId="0" applyFill="1">
      <alignment vertical="center"/>
    </xf>
    <xf numFmtId="0" fontId="7" fillId="4" borderId="0" xfId="0" applyFont="1" applyFill="1" applyAlignment="1">
      <alignment horizontal="center" vertical="center"/>
    </xf>
    <xf numFmtId="0" fontId="6" fillId="3" borderId="0" xfId="0" applyFont="1" applyFill="1">
      <alignment vertical="center"/>
    </xf>
    <xf numFmtId="0" fontId="11" fillId="12" borderId="0" xfId="0" applyFont="1" applyFill="1" applyAlignment="1">
      <alignment horizontal="left" vertical="center" indent="2"/>
    </xf>
    <xf numFmtId="0" fontId="12" fillId="3" borderId="0" xfId="0" applyFont="1" applyFill="1" applyAlignment="1">
      <alignment horizontal="center" vertical="center"/>
    </xf>
    <xf numFmtId="0" fontId="0" fillId="1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12" borderId="3" xfId="0" applyFont="1" applyFill="1" applyBorder="1" applyAlignment="1" applyProtection="1">
      <alignment horizontal="center" vertical="center"/>
      <protection locked="0"/>
    </xf>
    <xf numFmtId="0" fontId="12" fillId="3" borderId="3" xfId="0" applyFont="1" applyFill="1" applyBorder="1" applyAlignment="1" applyProtection="1">
      <alignment horizontal="center" vertical="center"/>
      <protection locked="0"/>
    </xf>
    <xf numFmtId="0" fontId="17" fillId="3" borderId="3" xfId="0" applyFont="1" applyFill="1" applyBorder="1" applyAlignment="1" applyProtection="1">
      <alignment horizontal="center" vertical="center"/>
      <protection hidden="1"/>
    </xf>
    <xf numFmtId="0" fontId="12" fillId="3" borderId="0" xfId="0" applyFont="1" applyFill="1">
      <alignment vertical="center"/>
    </xf>
    <xf numFmtId="0" fontId="15" fillId="3" borderId="0" xfId="0" applyFont="1" applyFill="1">
      <alignment vertical="center"/>
    </xf>
    <xf numFmtId="0" fontId="0" fillId="4" borderId="0" xfId="0" applyFill="1">
      <alignment vertical="center"/>
    </xf>
    <xf numFmtId="0" fontId="14" fillId="3" borderId="0" xfId="0" applyFont="1" applyFill="1" applyAlignment="1">
      <alignment horizontal="left" vertical="center"/>
    </xf>
    <xf numFmtId="0" fontId="18" fillId="8" borderId="0" xfId="0" applyFont="1" applyFill="1" applyAlignment="1">
      <alignment horizontal="center" vertical="center"/>
    </xf>
    <xf numFmtId="0" fontId="19" fillId="3" borderId="0" xfId="0" applyFont="1" applyFill="1" applyAlignment="1">
      <alignment horizontal="left" vertical="center" indent="1"/>
    </xf>
    <xf numFmtId="0" fontId="20" fillId="3" borderId="0" xfId="0" applyFont="1" applyFill="1" applyAlignment="1">
      <alignment horizontal="left" vertical="center"/>
    </xf>
    <xf numFmtId="0" fontId="16" fillId="3" borderId="4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12" borderId="4" xfId="0" applyFont="1" applyFill="1" applyBorder="1" applyAlignment="1" applyProtection="1">
      <alignment horizontal="center" vertical="center"/>
      <protection locked="0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2" fillId="3" borderId="4" xfId="0" applyFont="1" applyFill="1" applyBorder="1" applyAlignment="1" applyProtection="1">
      <alignment horizontal="center" vertical="center"/>
      <protection hidden="1"/>
    </xf>
    <xf numFmtId="0" fontId="12" fillId="3" borderId="0" xfId="0" applyFont="1" applyFill="1" applyAlignment="1">
      <alignment horizontal="left" vertical="center"/>
    </xf>
    <xf numFmtId="0" fontId="16" fillId="3" borderId="0" xfId="0" applyFont="1" applyFill="1">
      <alignment vertical="center"/>
    </xf>
    <xf numFmtId="0" fontId="12" fillId="5" borderId="0" xfId="0" applyFont="1" applyFill="1">
      <alignment vertical="center"/>
    </xf>
    <xf numFmtId="0" fontId="12" fillId="12" borderId="0" xfId="0" applyFont="1" applyFill="1">
      <alignment vertical="center"/>
    </xf>
    <xf numFmtId="0" fontId="5" fillId="3" borderId="0" xfId="0" applyFont="1" applyFill="1" applyAlignment="1" applyProtection="1">
      <alignment horizontal="center" vertical="center"/>
      <protection hidden="1"/>
    </xf>
    <xf numFmtId="0" fontId="0" fillId="3" borderId="0" xfId="0" applyFill="1" applyAlignment="1">
      <alignment horizontal="right" vertical="center"/>
    </xf>
    <xf numFmtId="2" fontId="0" fillId="12" borderId="0" xfId="0" applyNumberFormat="1" applyFill="1">
      <alignment vertical="center"/>
    </xf>
    <xf numFmtId="0" fontId="12" fillId="3" borderId="0" xfId="0" applyFont="1" applyFill="1" applyAlignment="1">
      <alignment horizontal="right" vertical="center"/>
    </xf>
    <xf numFmtId="0" fontId="12" fillId="3" borderId="4" xfId="0" applyFont="1" applyFill="1" applyBorder="1" applyAlignment="1">
      <alignment horizontal="right" vertical="center"/>
    </xf>
    <xf numFmtId="2" fontId="12" fillId="3" borderId="4" xfId="0" applyNumberFormat="1" applyFont="1" applyFill="1" applyBorder="1" applyAlignment="1" applyProtection="1">
      <alignment horizontal="center" vertical="center"/>
      <protection hidden="1"/>
    </xf>
    <xf numFmtId="0" fontId="16" fillId="3" borderId="4" xfId="0" applyFont="1" applyFill="1" applyBorder="1" applyAlignment="1">
      <alignment horizontal="right" vertical="center"/>
    </xf>
    <xf numFmtId="0" fontId="16" fillId="3" borderId="4" xfId="0" applyFont="1" applyFill="1" applyBorder="1" applyAlignment="1" applyProtection="1">
      <alignment horizontal="center" vertical="center"/>
      <protection hidden="1"/>
    </xf>
    <xf numFmtId="0" fontId="12" fillId="3" borderId="4" xfId="0" applyFont="1" applyFill="1" applyBorder="1">
      <alignment vertical="center"/>
    </xf>
    <xf numFmtId="2" fontId="12" fillId="3" borderId="4" xfId="0" applyNumberFormat="1" applyFont="1" applyFill="1" applyBorder="1" applyAlignment="1">
      <alignment horizontal="center" vertical="center"/>
    </xf>
    <xf numFmtId="0" fontId="25" fillId="3" borderId="0" xfId="0" applyFont="1" applyFill="1" applyAlignment="1">
      <alignment horizontal="left" vertical="center"/>
    </xf>
    <xf numFmtId="0" fontId="0" fillId="6" borderId="0" xfId="0" applyFill="1">
      <alignment vertical="center"/>
    </xf>
    <xf numFmtId="176" fontId="30" fillId="3" borderId="4" xfId="0" applyNumberFormat="1" applyFont="1" applyFill="1" applyBorder="1" applyAlignment="1" applyProtection="1">
      <alignment horizontal="center" vertical="center"/>
      <protection hidden="1"/>
    </xf>
    <xf numFmtId="0" fontId="0" fillId="6" borderId="0" xfId="0" applyFill="1" applyAlignment="1">
      <alignment horizontal="center" vertical="center"/>
    </xf>
    <xf numFmtId="0" fontId="22" fillId="3" borderId="0" xfId="0" applyFont="1" applyFill="1" applyAlignment="1">
      <alignment horizontal="left" vertical="center"/>
    </xf>
    <xf numFmtId="0" fontId="22" fillId="6" borderId="0" xfId="0" applyFont="1" applyFill="1" applyAlignment="1">
      <alignment horizontal="left" vertical="center"/>
    </xf>
    <xf numFmtId="0" fontId="11" fillId="12" borderId="0" xfId="1" applyFont="1" applyFill="1" applyBorder="1" applyAlignment="1">
      <alignment horizontal="left" vertical="center" indent="2"/>
    </xf>
    <xf numFmtId="0" fontId="18" fillId="10" borderId="0" xfId="0" applyFont="1" applyFill="1" applyAlignment="1">
      <alignment horizontal="center" vertical="center"/>
    </xf>
    <xf numFmtId="0" fontId="31" fillId="3" borderId="0" xfId="0" applyFont="1" applyFill="1">
      <alignment vertical="center"/>
    </xf>
    <xf numFmtId="0" fontId="30" fillId="3" borderId="0" xfId="0" applyFont="1" applyFill="1">
      <alignment vertical="center"/>
    </xf>
    <xf numFmtId="0" fontId="0" fillId="3" borderId="0" xfId="0" applyFill="1" applyAlignment="1">
      <alignment horizontal="left" vertical="center"/>
    </xf>
    <xf numFmtId="0" fontId="32" fillId="3" borderId="0" xfId="0" applyFont="1" applyFill="1">
      <alignment vertical="center"/>
    </xf>
    <xf numFmtId="0" fontId="33" fillId="3" borderId="0" xfId="0" applyFont="1" applyFill="1">
      <alignment vertical="center"/>
    </xf>
    <xf numFmtId="0" fontId="34" fillId="8" borderId="0" xfId="0" applyFont="1" applyFill="1">
      <alignment vertical="center"/>
    </xf>
    <xf numFmtId="0" fontId="35" fillId="3" borderId="0" xfId="0" applyFont="1" applyFill="1" applyAlignment="1">
      <alignment horizontal="left" vertical="center" indent="1"/>
    </xf>
    <xf numFmtId="0" fontId="16" fillId="3" borderId="5" xfId="0" applyFont="1" applyFill="1" applyBorder="1">
      <alignment vertical="center"/>
    </xf>
    <xf numFmtId="176" fontId="12" fillId="12" borderId="5" xfId="0" applyNumberFormat="1" applyFont="1" applyFill="1" applyBorder="1" applyAlignment="1" applyProtection="1">
      <alignment horizontal="center" vertical="center"/>
      <protection locked="0"/>
    </xf>
    <xf numFmtId="1" fontId="12" fillId="12" borderId="5" xfId="0" applyNumberFormat="1" applyFont="1" applyFill="1" applyBorder="1" applyAlignment="1" applyProtection="1">
      <alignment horizontal="center" vertical="center"/>
      <protection locked="0"/>
    </xf>
    <xf numFmtId="176" fontId="33" fillId="3" borderId="5" xfId="0" applyNumberFormat="1" applyFont="1" applyFill="1" applyBorder="1" applyAlignment="1" applyProtection="1">
      <alignment horizontal="center" vertical="center"/>
      <protection hidden="1"/>
    </xf>
    <xf numFmtId="0" fontId="12" fillId="12" borderId="5" xfId="0" applyFont="1" applyFill="1" applyBorder="1" applyProtection="1">
      <alignment vertical="center"/>
      <protection locked="0"/>
    </xf>
    <xf numFmtId="0" fontId="16" fillId="3" borderId="7" xfId="0" applyFont="1" applyFill="1" applyBorder="1">
      <alignment vertical="center"/>
    </xf>
    <xf numFmtId="0" fontId="16" fillId="3" borderId="7" xfId="0" applyFont="1" applyFill="1" applyBorder="1" applyAlignment="1">
      <alignment horizontal="center" vertical="center" wrapText="1"/>
    </xf>
    <xf numFmtId="0" fontId="12" fillId="12" borderId="6" xfId="0" applyFont="1" applyFill="1" applyBorder="1" applyAlignment="1" applyProtection="1">
      <alignment horizontal="left" vertical="center"/>
      <protection locked="0"/>
    </xf>
    <xf numFmtId="176" fontId="12" fillId="12" borderId="6" xfId="0" applyNumberFormat="1" applyFont="1" applyFill="1" applyBorder="1" applyAlignment="1" applyProtection="1">
      <alignment horizontal="center" vertical="center"/>
      <protection locked="0"/>
    </xf>
    <xf numFmtId="1" fontId="12" fillId="12" borderId="6" xfId="0" applyNumberFormat="1" applyFont="1" applyFill="1" applyBorder="1" applyAlignment="1" applyProtection="1">
      <alignment horizontal="center" vertical="center"/>
      <protection locked="0"/>
    </xf>
    <xf numFmtId="0" fontId="16" fillId="3" borderId="9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12" borderId="8" xfId="0" applyFont="1" applyFill="1" applyBorder="1" applyAlignment="1" applyProtection="1">
      <alignment horizontal="center" vertical="center"/>
      <protection locked="0"/>
    </xf>
    <xf numFmtId="0" fontId="12" fillId="3" borderId="8" xfId="0" applyFont="1" applyFill="1" applyBorder="1" applyAlignment="1" applyProtection="1">
      <alignment horizontal="center" vertical="center"/>
      <protection locked="0"/>
    </xf>
    <xf numFmtId="0" fontId="12" fillId="3" borderId="9" xfId="0" applyFont="1" applyFill="1" applyBorder="1" applyAlignment="1">
      <alignment horizontal="right" vertical="center"/>
    </xf>
    <xf numFmtId="0" fontId="26" fillId="3" borderId="9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12" borderId="10" xfId="0" applyFont="1" applyFill="1" applyBorder="1" applyAlignment="1" applyProtection="1">
      <alignment horizontal="center" vertical="center"/>
      <protection locked="0"/>
    </xf>
    <xf numFmtId="0" fontId="12" fillId="3" borderId="10" xfId="0" applyFont="1" applyFill="1" applyBorder="1" applyAlignment="1" applyProtection="1">
      <alignment horizontal="center" vertical="center"/>
      <protection hidden="1"/>
    </xf>
    <xf numFmtId="2" fontId="12" fillId="3" borderId="10" xfId="0" applyNumberFormat="1" applyFont="1" applyFill="1" applyBorder="1" applyAlignment="1" applyProtection="1">
      <alignment horizontal="center" vertical="center"/>
      <protection hidden="1"/>
    </xf>
    <xf numFmtId="0" fontId="16" fillId="3" borderId="10" xfId="0" applyFont="1" applyFill="1" applyBorder="1" applyAlignment="1">
      <alignment horizontal="right" vertical="center"/>
    </xf>
    <xf numFmtId="176" fontId="30" fillId="3" borderId="10" xfId="0" applyNumberFormat="1" applyFont="1" applyFill="1" applyBorder="1" applyAlignment="1" applyProtection="1">
      <alignment horizontal="center" vertical="center"/>
      <protection hidden="1"/>
    </xf>
    <xf numFmtId="0" fontId="3" fillId="3" borderId="0" xfId="0" applyFont="1" applyFill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176" fontId="0" fillId="3" borderId="1" xfId="0" applyNumberFormat="1" applyFill="1" applyBorder="1" applyAlignment="1" applyProtection="1">
      <alignment horizontal="center" vertical="center"/>
      <protection hidden="1"/>
    </xf>
    <xf numFmtId="0" fontId="1" fillId="3" borderId="2" xfId="0" applyFont="1" applyFill="1" applyBorder="1" applyAlignment="1">
      <alignment horizontal="center" vertical="center" wrapText="1"/>
    </xf>
    <xf numFmtId="176" fontId="0" fillId="3" borderId="2" xfId="0" applyNumberFormat="1" applyFill="1" applyBorder="1" applyAlignment="1" applyProtection="1">
      <alignment horizontal="center" vertical="center"/>
      <protection locked="0"/>
    </xf>
    <xf numFmtId="0" fontId="36" fillId="3" borderId="0" xfId="0" applyFont="1" applyFill="1">
      <alignment vertical="center"/>
    </xf>
    <xf numFmtId="0" fontId="12" fillId="12" borderId="11" xfId="0" applyFont="1" applyFill="1" applyBorder="1" applyProtection="1">
      <alignment vertical="center"/>
      <protection locked="0"/>
    </xf>
    <xf numFmtId="176" fontId="12" fillId="12" borderId="11" xfId="0" applyNumberFormat="1" applyFont="1" applyFill="1" applyBorder="1" applyAlignment="1" applyProtection="1">
      <alignment horizontal="center" vertical="center"/>
      <protection locked="0"/>
    </xf>
    <xf numFmtId="0" fontId="16" fillId="3" borderId="13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12" fillId="12" borderId="12" xfId="0" applyFont="1" applyFill="1" applyBorder="1" applyAlignment="1" applyProtection="1">
      <alignment horizontal="center" vertical="center"/>
      <protection locked="0"/>
    </xf>
    <xf numFmtId="176" fontId="15" fillId="3" borderId="12" xfId="0" applyNumberFormat="1" applyFont="1" applyFill="1" applyBorder="1" applyAlignment="1" applyProtection="1">
      <alignment horizontal="center" vertical="center"/>
      <protection hidden="1"/>
    </xf>
    <xf numFmtId="177" fontId="15" fillId="3" borderId="12" xfId="0" applyNumberFormat="1" applyFont="1" applyFill="1" applyBorder="1" applyAlignment="1" applyProtection="1">
      <alignment horizontal="center" vertical="center"/>
      <protection hidden="1"/>
    </xf>
    <xf numFmtId="0" fontId="12" fillId="12" borderId="5" xfId="0" applyFont="1" applyFill="1" applyBorder="1" applyAlignment="1" applyProtection="1">
      <alignment horizontal="center" vertical="center"/>
      <protection locked="0"/>
    </xf>
    <xf numFmtId="0" fontId="16" fillId="3" borderId="7" xfId="0" applyFont="1" applyFill="1" applyBorder="1" applyAlignment="1">
      <alignment horizontal="left" vertical="center"/>
    </xf>
    <xf numFmtId="0" fontId="12" fillId="12" borderId="14" xfId="0" applyFont="1" applyFill="1" applyBorder="1" applyProtection="1">
      <alignment vertical="center"/>
      <protection locked="0"/>
    </xf>
    <xf numFmtId="0" fontId="12" fillId="12" borderId="14" xfId="0" applyFont="1" applyFill="1" applyBorder="1" applyAlignment="1" applyProtection="1">
      <alignment horizontal="center" vertical="center"/>
      <protection locked="0"/>
    </xf>
    <xf numFmtId="0" fontId="36" fillId="3" borderId="0" xfId="1" applyFont="1" applyFill="1" applyAlignment="1">
      <alignment horizontal="center" vertical="center"/>
    </xf>
    <xf numFmtId="0" fontId="38" fillId="3" borderId="0" xfId="0" applyFont="1" applyFill="1">
      <alignment vertical="center"/>
    </xf>
    <xf numFmtId="0" fontId="12" fillId="11" borderId="0" xfId="0" applyFont="1" applyFill="1">
      <alignment vertical="center"/>
    </xf>
    <xf numFmtId="0" fontId="39" fillId="3" borderId="0" xfId="0" applyFont="1" applyFill="1">
      <alignment vertical="center"/>
    </xf>
    <xf numFmtId="0" fontId="15" fillId="3" borderId="0" xfId="1" applyFont="1" applyFill="1" applyAlignment="1">
      <alignment horizontal="left" vertical="center"/>
    </xf>
    <xf numFmtId="0" fontId="31" fillId="3" borderId="0" xfId="1" applyFont="1" applyFill="1">
      <alignment vertical="center"/>
    </xf>
    <xf numFmtId="0" fontId="30" fillId="3" borderId="0" xfId="1" applyFont="1" applyFill="1">
      <alignment vertical="center"/>
    </xf>
    <xf numFmtId="0" fontId="38" fillId="3" borderId="0" xfId="1" applyFont="1" applyFill="1">
      <alignment vertical="center"/>
    </xf>
    <xf numFmtId="0" fontId="0" fillId="9" borderId="0" xfId="0" applyFill="1">
      <alignment vertical="center"/>
    </xf>
    <xf numFmtId="0" fontId="0" fillId="3" borderId="0" xfId="0" applyFill="1" applyAlignment="1">
      <alignment horizontal="left" vertical="center" indent="2"/>
    </xf>
    <xf numFmtId="0" fontId="39" fillId="3" borderId="0" xfId="0" applyFont="1" applyFill="1" applyAlignment="1">
      <alignment horizontal="left" vertical="center" indent="1"/>
    </xf>
    <xf numFmtId="0" fontId="0" fillId="3" borderId="0" xfId="0" applyFill="1" applyProtection="1">
      <alignment vertical="center"/>
      <protection hidden="1"/>
    </xf>
    <xf numFmtId="0" fontId="0" fillId="7" borderId="0" xfId="0" applyFill="1">
      <alignment vertical="center"/>
    </xf>
    <xf numFmtId="0" fontId="41" fillId="3" borderId="0" xfId="0" applyFont="1" applyFill="1" applyAlignment="1">
      <alignment horizontal="left" vertical="center" indent="1"/>
    </xf>
    <xf numFmtId="0" fontId="16" fillId="3" borderId="5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right" vertical="center"/>
    </xf>
    <xf numFmtId="0" fontId="12" fillId="3" borderId="5" xfId="0" applyFont="1" applyFill="1" applyBorder="1">
      <alignment vertical="center"/>
    </xf>
    <xf numFmtId="0" fontId="12" fillId="3" borderId="5" xfId="0" applyFont="1" applyFill="1" applyBorder="1" applyAlignment="1" applyProtection="1">
      <alignment horizontal="center" vertical="center"/>
      <protection hidden="1"/>
    </xf>
    <xf numFmtId="0" fontId="16" fillId="3" borderId="5" xfId="0" applyFont="1" applyFill="1" applyBorder="1" applyAlignment="1">
      <alignment horizontal="right" vertical="center"/>
    </xf>
    <xf numFmtId="0" fontId="16" fillId="3" borderId="7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right" vertical="center"/>
    </xf>
    <xf numFmtId="0" fontId="26" fillId="3" borderId="7" xfId="0" applyFont="1" applyFill="1" applyBorder="1" applyAlignment="1">
      <alignment horizontal="center" vertical="center"/>
    </xf>
    <xf numFmtId="0" fontId="12" fillId="3" borderId="15" xfId="0" applyFont="1" applyFill="1" applyBorder="1">
      <alignment vertical="center"/>
    </xf>
    <xf numFmtId="0" fontId="12" fillId="12" borderId="15" xfId="0" applyFont="1" applyFill="1" applyBorder="1" applyAlignment="1" applyProtection="1">
      <alignment horizontal="center" vertical="center"/>
      <protection locked="0"/>
    </xf>
    <xf numFmtId="0" fontId="12" fillId="3" borderId="15" xfId="0" applyFont="1" applyFill="1" applyBorder="1" applyAlignment="1" applyProtection="1">
      <alignment horizontal="center" vertical="center"/>
      <protection hidden="1"/>
    </xf>
    <xf numFmtId="0" fontId="16" fillId="3" borderId="15" xfId="0" applyFont="1" applyFill="1" applyBorder="1" applyAlignment="1">
      <alignment horizontal="right" vertical="center"/>
    </xf>
    <xf numFmtId="0" fontId="44" fillId="3" borderId="0" xfId="0" applyFont="1" applyFill="1">
      <alignment vertical="center"/>
    </xf>
    <xf numFmtId="0" fontId="44" fillId="3" borderId="0" xfId="1" applyFont="1" applyFill="1">
      <alignment vertical="center"/>
    </xf>
    <xf numFmtId="0" fontId="12" fillId="2" borderId="15" xfId="0" applyFont="1" applyFill="1" applyBorder="1" applyAlignment="1" applyProtection="1">
      <alignment horizontal="center" vertical="center"/>
      <protection locked="0"/>
    </xf>
    <xf numFmtId="0" fontId="12" fillId="2" borderId="5" xfId="0" applyFont="1" applyFill="1" applyBorder="1" applyAlignment="1" applyProtection="1">
      <alignment horizontal="center" vertical="center"/>
      <protection locked="0"/>
    </xf>
    <xf numFmtId="0" fontId="33" fillId="3" borderId="0" xfId="1" applyFont="1" applyFill="1">
      <alignment vertical="center"/>
    </xf>
    <xf numFmtId="0" fontId="45" fillId="12" borderId="0" xfId="1" applyFont="1" applyFill="1" applyBorder="1" applyAlignment="1">
      <alignment horizontal="left" vertical="center" indent="2"/>
    </xf>
    <xf numFmtId="0" fontId="31" fillId="3" borderId="8" xfId="0" applyFont="1" applyFill="1" applyBorder="1" applyAlignment="1" applyProtection="1">
      <alignment horizontal="center" vertical="center"/>
      <protection hidden="1"/>
    </xf>
    <xf numFmtId="177" fontId="31" fillId="3" borderId="8" xfId="0" applyNumberFormat="1" applyFont="1" applyFill="1" applyBorder="1" applyAlignment="1" applyProtection="1">
      <alignment horizontal="center" vertical="center"/>
      <protection hidden="1"/>
    </xf>
    <xf numFmtId="176" fontId="44" fillId="3" borderId="15" xfId="0" applyNumberFormat="1" applyFont="1" applyFill="1" applyBorder="1" applyAlignment="1" applyProtection="1">
      <alignment horizontal="center" vertical="center"/>
      <protection hidden="1"/>
    </xf>
    <xf numFmtId="176" fontId="44" fillId="3" borderId="5" xfId="0" applyNumberFormat="1" applyFont="1" applyFill="1" applyBorder="1" applyAlignment="1" applyProtection="1">
      <alignment horizontal="center" vertical="center"/>
      <protection hidden="1"/>
    </xf>
    <xf numFmtId="176" fontId="33" fillId="3" borderId="6" xfId="0" applyNumberFormat="1" applyFont="1" applyFill="1" applyBorder="1" applyAlignment="1" applyProtection="1">
      <alignment horizontal="center" vertical="center"/>
      <protection hidden="1"/>
    </xf>
    <xf numFmtId="176" fontId="33" fillId="3" borderId="11" xfId="0" applyNumberFormat="1" applyFont="1" applyFill="1" applyBorder="1" applyAlignment="1" applyProtection="1">
      <alignment horizontal="center" vertical="center"/>
      <protection hidden="1"/>
    </xf>
    <xf numFmtId="176" fontId="38" fillId="3" borderId="14" xfId="0" applyNumberFormat="1" applyFont="1" applyFill="1" applyBorder="1" applyAlignment="1" applyProtection="1">
      <alignment horizontal="center" vertical="center"/>
      <protection hidden="1"/>
    </xf>
    <xf numFmtId="176" fontId="38" fillId="3" borderId="5" xfId="0" applyNumberFormat="1" applyFont="1" applyFill="1" applyBorder="1" applyAlignment="1" applyProtection="1">
      <alignment horizontal="center" vertical="center"/>
      <protection hidden="1"/>
    </xf>
    <xf numFmtId="0" fontId="12" fillId="3" borderId="0" xfId="0" applyFont="1" applyFill="1" applyProtection="1">
      <alignment vertical="center"/>
      <protection locked="0"/>
    </xf>
    <xf numFmtId="0" fontId="12" fillId="3" borderId="0" xfId="0" applyFont="1" applyFill="1" applyAlignment="1" applyProtection="1">
      <alignment horizontal="center" vertical="center"/>
      <protection locked="0"/>
    </xf>
    <xf numFmtId="0" fontId="46" fillId="6" borderId="0" xfId="0" applyFont="1" applyFill="1">
      <alignment vertical="center"/>
    </xf>
    <xf numFmtId="0" fontId="30" fillId="3" borderId="0" xfId="1" applyFont="1" applyFill="1" applyProtection="1">
      <alignment vertical="center"/>
    </xf>
    <xf numFmtId="0" fontId="12" fillId="3" borderId="5" xfId="0" applyFont="1" applyFill="1" applyBorder="1" applyAlignment="1">
      <alignment horizontal="left" vertical="center" indent="1"/>
    </xf>
    <xf numFmtId="0" fontId="16" fillId="12" borderId="5" xfId="0" applyFont="1" applyFill="1" applyBorder="1" applyAlignment="1">
      <alignment horizontal="center" vertical="center" wrapText="1"/>
    </xf>
    <xf numFmtId="0" fontId="16" fillId="12" borderId="5" xfId="0" applyFont="1" applyFill="1" applyBorder="1" applyAlignment="1">
      <alignment horizontal="center" vertical="center"/>
    </xf>
    <xf numFmtId="0" fontId="47" fillId="7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left" vertical="center" indent="1"/>
    </xf>
    <xf numFmtId="0" fontId="12" fillId="3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11" fillId="12" borderId="0" xfId="1" applyFont="1" applyFill="1" applyBorder="1" applyAlignment="1">
      <alignment horizontal="left" vertical="center" indent="2"/>
    </xf>
    <xf numFmtId="0" fontId="8" fillId="6" borderId="0" xfId="0" applyFont="1" applyFill="1" applyAlignment="1">
      <alignment horizontal="center" vertical="center"/>
    </xf>
    <xf numFmtId="0" fontId="18" fillId="11" borderId="0" xfId="0" applyFont="1" applyFill="1" applyAlignment="1">
      <alignment horizontal="center" vertical="center"/>
    </xf>
    <xf numFmtId="0" fontId="19" fillId="3" borderId="0" xfId="0" applyFont="1" applyFill="1" applyAlignment="1">
      <alignment horizontal="left" vertical="center" indent="1"/>
    </xf>
    <xf numFmtId="0" fontId="16" fillId="3" borderId="3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left" vertical="center" indent="1"/>
    </xf>
    <xf numFmtId="0" fontId="22" fillId="3" borderId="0" xfId="0" applyFont="1" applyFill="1" applyAlignment="1">
      <alignment horizontal="left" vertical="center"/>
    </xf>
    <xf numFmtId="0" fontId="29" fillId="3" borderId="0" xfId="0" applyFont="1" applyFill="1" applyAlignment="1">
      <alignment horizontal="left" vertical="center" indent="1"/>
    </xf>
    <xf numFmtId="0" fontId="16" fillId="3" borderId="4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left" vertical="center"/>
    </xf>
    <xf numFmtId="0" fontId="16" fillId="3" borderId="7" xfId="0" applyFont="1" applyFill="1" applyBorder="1" applyAlignment="1">
      <alignment horizontal="left" vertical="center"/>
    </xf>
    <xf numFmtId="0" fontId="16" fillId="3" borderId="5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 wrapText="1"/>
    </xf>
    <xf numFmtId="0" fontId="40" fillId="3" borderId="0" xfId="0" applyFont="1" applyFill="1" applyAlignment="1">
      <alignment horizontal="left" vertical="center" inden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E18727"/>
      <color rgb="FFFFDC92"/>
      <color rgb="FFEE4C97"/>
      <color rgb="FF7776B0"/>
      <color rgb="FF21854F"/>
      <color rgb="FFBD3C29"/>
      <color rgb="FF6F9AAD"/>
      <color rgb="FF0172B6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CAA87-C34A-423E-932F-BCB83FDF5180}">
  <sheetPr>
    <tabColor rgb="FFFF0000"/>
  </sheetPr>
  <dimension ref="A1:H17"/>
  <sheetViews>
    <sheetView showGridLines="0" tabSelected="1" zoomScaleNormal="100" workbookViewId="0">
      <selection activeCell="M7" sqref="M7"/>
    </sheetView>
  </sheetViews>
  <sheetFormatPr defaultRowHeight="16.5" x14ac:dyDescent="0.35"/>
  <cols>
    <col min="1" max="1" width="3.5" style="3" customWidth="1"/>
    <col min="2" max="2" width="1.625" style="3" customWidth="1"/>
    <col min="3" max="3" width="16.625" style="3" customWidth="1"/>
    <col min="4" max="4" width="30.5" style="3" customWidth="1"/>
    <col min="5" max="5" width="5.625" style="3" customWidth="1"/>
    <col min="6" max="6" width="16.625" style="3" customWidth="1"/>
    <col min="7" max="7" width="30.5" style="3" customWidth="1"/>
    <col min="8" max="8" width="4.375" style="3" customWidth="1"/>
    <col min="9" max="16384" width="9" style="4"/>
  </cols>
  <sheetData>
    <row r="1" spans="2:7" ht="23.25" customHeight="1" x14ac:dyDescent="0.35"/>
    <row r="2" spans="2:7" ht="43.5" customHeight="1" x14ac:dyDescent="0.35">
      <c r="B2" s="9"/>
      <c r="C2" s="143" t="s">
        <v>77</v>
      </c>
      <c r="D2" s="143"/>
      <c r="E2" s="143"/>
      <c r="F2" s="143"/>
      <c r="G2" s="143"/>
    </row>
    <row r="3" spans="2:7" ht="43.5" customHeight="1" x14ac:dyDescent="0.35"/>
    <row r="4" spans="2:7" ht="80.099999999999994" customHeight="1" x14ac:dyDescent="0.35">
      <c r="C4" s="5" t="s">
        <v>65</v>
      </c>
      <c r="D4" s="47" t="s">
        <v>57</v>
      </c>
      <c r="F4" s="19" t="s">
        <v>68</v>
      </c>
      <c r="G4" s="47" t="s">
        <v>59</v>
      </c>
    </row>
    <row r="6" spans="2:7" ht="39.950000000000003" customHeight="1" x14ac:dyDescent="0.35">
      <c r="C6" s="145" t="s">
        <v>66</v>
      </c>
      <c r="D6" s="147" t="s">
        <v>58</v>
      </c>
      <c r="F6" s="146" t="s">
        <v>69</v>
      </c>
      <c r="G6" s="126" t="s">
        <v>72</v>
      </c>
    </row>
    <row r="7" spans="2:7" ht="39.950000000000003" customHeight="1" x14ac:dyDescent="0.35">
      <c r="C7" s="145"/>
      <c r="D7" s="147"/>
      <c r="F7" s="146"/>
      <c r="G7" s="126" t="s">
        <v>73</v>
      </c>
    </row>
    <row r="9" spans="2:7" ht="39.950000000000003" customHeight="1" x14ac:dyDescent="0.35">
      <c r="C9" s="148" t="s">
        <v>74</v>
      </c>
      <c r="D9" s="147" t="s">
        <v>37</v>
      </c>
      <c r="F9" s="149" t="s">
        <v>70</v>
      </c>
      <c r="G9" s="126" t="s">
        <v>75</v>
      </c>
    </row>
    <row r="10" spans="2:7" ht="39.950000000000003" customHeight="1" x14ac:dyDescent="0.35">
      <c r="C10" s="148"/>
      <c r="D10" s="147"/>
      <c r="F10" s="149"/>
      <c r="G10" s="126" t="s">
        <v>76</v>
      </c>
    </row>
    <row r="12" spans="2:7" ht="80.099999999999994" customHeight="1" x14ac:dyDescent="0.35">
      <c r="C12" s="142" t="s">
        <v>67</v>
      </c>
      <c r="D12" s="47" t="s">
        <v>64</v>
      </c>
      <c r="F12" s="48" t="s">
        <v>107</v>
      </c>
      <c r="G12" s="7" t="s">
        <v>101</v>
      </c>
    </row>
    <row r="13" spans="2:7" ht="30" customHeight="1" x14ac:dyDescent="0.35"/>
    <row r="14" spans="2:7" x14ac:dyDescent="0.35">
      <c r="C14" s="144" t="s">
        <v>100</v>
      </c>
      <c r="D14" s="144"/>
      <c r="E14" s="144"/>
      <c r="F14" s="144"/>
      <c r="G14" s="144"/>
    </row>
    <row r="15" spans="2:7" x14ac:dyDescent="0.35">
      <c r="C15" s="144" t="s">
        <v>105</v>
      </c>
      <c r="D15" s="144"/>
      <c r="E15" s="144"/>
      <c r="F15" s="144"/>
      <c r="G15" s="144"/>
    </row>
    <row r="16" spans="2:7" x14ac:dyDescent="0.35">
      <c r="C16" s="144" t="s">
        <v>78</v>
      </c>
      <c r="D16" s="144"/>
      <c r="E16" s="144"/>
      <c r="F16" s="144"/>
      <c r="G16" s="144"/>
    </row>
    <row r="17" spans="1:7" x14ac:dyDescent="0.35">
      <c r="A17" s="6"/>
      <c r="B17" s="6"/>
      <c r="C17" s="6"/>
      <c r="D17" s="6"/>
      <c r="E17" s="6"/>
      <c r="F17" s="6"/>
      <c r="G17" s="6"/>
    </row>
  </sheetData>
  <sheetProtection algorithmName="SHA-512" hashValue="GKDZzRKled7cAovin71u6msw6SenrC2LuIKGIAur6TCs18a1tR0SPPDl+M98huPyxB94UGNEw6NWwZLx0fIMNA==" saltValue="tNGbvpOnZblhvY5dh/lmzA==" spinCount="100000" sheet="1" objects="1" scenarios="1"/>
  <mergeCells count="10">
    <mergeCell ref="C2:G2"/>
    <mergeCell ref="C14:G14"/>
    <mergeCell ref="C15:G15"/>
    <mergeCell ref="C16:G16"/>
    <mergeCell ref="C6:C7"/>
    <mergeCell ref="F6:F7"/>
    <mergeCell ref="D6:D7"/>
    <mergeCell ref="C9:C10"/>
    <mergeCell ref="D9:D10"/>
    <mergeCell ref="F9:F10"/>
  </mergeCells>
  <phoneticPr fontId="2" type="noConversion"/>
  <hyperlinks>
    <hyperlink ref="D4" location="t检验!D6" display="独立样本t检验" xr:uid="{6C6DEB44-8945-4EC9-A9BF-6356854A80BB}"/>
    <hyperlink ref="D6:D7" location="单因素方差分析!D5" display="单因素方差分析" xr:uid="{BEB46839-3A53-492D-9893-7C8BA8A7D513}"/>
    <hyperlink ref="D9:D10" location="卡方检验!A1" display="卡方检验" xr:uid="{F4EE553A-B1E1-4315-87B4-C3C9869DE744}"/>
    <hyperlink ref="D12" location="配对卡方检验!D6" display="配对卡方检验" xr:uid="{76D89E1D-4209-4A96-84CE-C55043E21A42}"/>
    <hyperlink ref="G4" location="多重线性回归!C5" display="多重线性回归" xr:uid="{BEA91C9B-D5BA-4457-9D98-652796E04D24}"/>
    <hyperlink ref="G6" location="logistic或Cox回归!C5" display="Logistcic回归1" xr:uid="{3135F8DD-B106-458B-8CE4-7596B93633C0}"/>
    <hyperlink ref="G9" location="logistic或Cox回归!C5" display="Cox回归1" xr:uid="{DD07429F-809C-4FF2-8853-CC63015E176C}"/>
    <hyperlink ref="G7" location="logistic或Cox回归2!C5" display="Logistcic回归2" xr:uid="{66BB4CA7-B0D7-4239-87EB-4D4A4E993C1E}"/>
    <hyperlink ref="G10" location="logistic或Cox回归2!C5" display="Cox回归2" xr:uid="{12FF5395-A33C-489E-B4C9-D7B97E19977D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D3C29"/>
  </sheetPr>
  <dimension ref="A1:M23"/>
  <sheetViews>
    <sheetView showGridLines="0" workbookViewId="0">
      <selection activeCell="D6" sqref="D6:F7"/>
    </sheetView>
  </sheetViews>
  <sheetFormatPr defaultRowHeight="16.5" x14ac:dyDescent="0.35"/>
  <cols>
    <col min="1" max="1" width="3.75" style="3" customWidth="1"/>
    <col min="2" max="2" width="1.5" style="3" customWidth="1"/>
    <col min="3" max="3" width="6.5" style="3" customWidth="1"/>
    <col min="4" max="6" width="10.5" style="10" customWidth="1"/>
    <col min="7" max="12" width="8.875" style="10" customWidth="1"/>
    <col min="13" max="13" width="6.25" style="3" customWidth="1"/>
  </cols>
  <sheetData>
    <row r="1" spans="2:13" ht="21.75" customHeight="1" x14ac:dyDescent="0.35"/>
    <row r="2" spans="2:13" ht="25.5" customHeight="1" x14ac:dyDescent="0.35">
      <c r="B2" s="17"/>
      <c r="C2" s="150" t="s">
        <v>57</v>
      </c>
      <c r="D2" s="150"/>
      <c r="E2" s="150"/>
      <c r="F2" s="150"/>
      <c r="G2" s="150"/>
      <c r="H2" s="150"/>
      <c r="I2" s="150"/>
      <c r="J2" s="150"/>
      <c r="K2" s="150"/>
      <c r="L2" s="150"/>
      <c r="M2" s="99" t="s">
        <v>87</v>
      </c>
    </row>
    <row r="3" spans="2:13" ht="24.75" x14ac:dyDescent="0.35">
      <c r="C3" s="18"/>
      <c r="D3" s="18"/>
      <c r="E3" s="18"/>
      <c r="F3" s="18"/>
      <c r="G3" s="18"/>
      <c r="H3" s="18"/>
      <c r="I3" s="18"/>
      <c r="J3" s="18"/>
      <c r="K3" s="18"/>
      <c r="L3" s="18"/>
    </row>
    <row r="4" spans="2:13" ht="24" customHeight="1" x14ac:dyDescent="0.35">
      <c r="C4" s="151" t="s">
        <v>9</v>
      </c>
      <c r="D4" s="151" t="s">
        <v>0</v>
      </c>
      <c r="E4" s="151" t="s">
        <v>1</v>
      </c>
      <c r="F4" s="151" t="s">
        <v>2</v>
      </c>
      <c r="G4" s="151" t="s">
        <v>19</v>
      </c>
      <c r="H4" s="151"/>
      <c r="I4" s="151" t="s">
        <v>10</v>
      </c>
      <c r="J4" s="151"/>
      <c r="K4" s="151" t="s">
        <v>11</v>
      </c>
      <c r="L4" s="151"/>
    </row>
    <row r="5" spans="2:13" ht="24" customHeight="1" thickBot="1" x14ac:dyDescent="0.4">
      <c r="C5" s="152"/>
      <c r="D5" s="152"/>
      <c r="E5" s="152"/>
      <c r="F5" s="152"/>
      <c r="G5" s="86" t="s">
        <v>17</v>
      </c>
      <c r="H5" s="86" t="s">
        <v>18</v>
      </c>
      <c r="I5" s="86" t="s">
        <v>6</v>
      </c>
      <c r="J5" s="86" t="s">
        <v>8</v>
      </c>
      <c r="K5" s="86" t="s">
        <v>5</v>
      </c>
      <c r="L5" s="86" t="s">
        <v>7</v>
      </c>
    </row>
    <row r="6" spans="2:13" ht="24" customHeight="1" x14ac:dyDescent="0.35">
      <c r="C6" s="87" t="s">
        <v>3</v>
      </c>
      <c r="D6" s="88"/>
      <c r="E6" s="88"/>
      <c r="F6" s="88"/>
      <c r="G6" s="89" t="str">
        <f>IF(E7="", "", E6^2/E7^2)</f>
        <v/>
      </c>
      <c r="H6" s="89" t="str">
        <f>IF(G6="", "", FDIST(G6,F6-1,F7-1))</f>
        <v/>
      </c>
      <c r="I6" s="89" t="str">
        <f>IF(F7="", "", (D6-D7)/(((F6-1)*E6^2+(F7-1)*E7^2)/(F6+F7-2) * (1/F6+1/F7))^0.5)</f>
        <v/>
      </c>
      <c r="J6" s="89" t="str">
        <f>IF(I6="", "", TDIST(ABS(I6),F6+F7-2,2))</f>
        <v/>
      </c>
      <c r="K6" s="89" t="str">
        <f>IF(F7="", "", (D6-D7)/(E6^2/F6+E7^2/F7)^0.5)</f>
        <v/>
      </c>
      <c r="L6" s="90" t="str">
        <f>IF(K6="", "", TDIST(ABS(K6),(E6^2/F6+E7^2/F7)^2/((E6^2/F6)^2/(F6-1)+(E7^2/F7)^2/(F7-1)),2))</f>
        <v/>
      </c>
    </row>
    <row r="7" spans="2:13" ht="24" customHeight="1" x14ac:dyDescent="0.35">
      <c r="C7" s="11" t="s">
        <v>4</v>
      </c>
      <c r="D7" s="12"/>
      <c r="E7" s="12"/>
      <c r="F7" s="12"/>
      <c r="G7" s="13"/>
      <c r="H7" s="13"/>
      <c r="I7" s="11"/>
      <c r="J7" s="14" t="str">
        <f>IF(H6="","",IF(H6&gt;0.05,1,0))</f>
        <v/>
      </c>
      <c r="K7" s="11"/>
      <c r="L7" s="14">
        <f>IF(H6&lt;=0.05,1,0)</f>
        <v>0</v>
      </c>
    </row>
    <row r="9" spans="2:13" ht="20.100000000000001" customHeight="1" x14ac:dyDescent="0.35">
      <c r="C9" s="16" t="s">
        <v>22</v>
      </c>
      <c r="D9" s="8"/>
      <c r="E9" s="8"/>
      <c r="F9" s="8"/>
      <c r="G9" s="8"/>
    </row>
    <row r="10" spans="2:13" ht="20.100000000000001" customHeight="1" x14ac:dyDescent="0.35">
      <c r="C10" s="15" t="s">
        <v>80</v>
      </c>
      <c r="D10" s="8"/>
      <c r="E10" s="8"/>
      <c r="F10" s="8"/>
      <c r="G10" s="8"/>
    </row>
    <row r="11" spans="2:13" ht="20.100000000000001" customHeight="1" x14ac:dyDescent="0.35">
      <c r="C11" s="15" t="s">
        <v>79</v>
      </c>
      <c r="D11" s="8"/>
      <c r="E11" s="8"/>
      <c r="F11" s="8"/>
      <c r="G11" s="8"/>
    </row>
    <row r="12" spans="2:13" ht="20.100000000000001" customHeight="1" x14ac:dyDescent="0.35">
      <c r="C12" s="15" t="s">
        <v>27</v>
      </c>
      <c r="D12" s="8"/>
      <c r="E12" s="8"/>
      <c r="F12" s="8"/>
      <c r="G12" s="8"/>
    </row>
    <row r="20" spans="5:9" x14ac:dyDescent="0.35">
      <c r="E20" s="144"/>
      <c r="F20" s="144"/>
      <c r="G20" s="144"/>
      <c r="H20" s="144"/>
      <c r="I20" s="144"/>
    </row>
    <row r="21" spans="5:9" x14ac:dyDescent="0.35">
      <c r="E21" s="144"/>
      <c r="F21" s="144"/>
      <c r="G21" s="144"/>
      <c r="H21" s="144"/>
      <c r="I21" s="144"/>
    </row>
    <row r="22" spans="5:9" x14ac:dyDescent="0.35">
      <c r="E22" s="144"/>
      <c r="F22" s="144"/>
      <c r="G22" s="144"/>
      <c r="H22" s="144"/>
      <c r="I22" s="144"/>
    </row>
    <row r="23" spans="5:9" x14ac:dyDescent="0.35">
      <c r="E23" s="144"/>
      <c r="F23" s="144"/>
      <c r="G23" s="144"/>
      <c r="H23" s="144"/>
      <c r="I23" s="144"/>
    </row>
  </sheetData>
  <sheetProtection algorithmName="SHA-512" hashValue="JvxrPtgUHra3uzv+6K4+ybBp1opRJ7zAI6MV93K8C3xqbSHU/KYXj4mph8IFiUMXaP6IHBdSlqYZUN+ixy6m0w==" saltValue="zgHEIXmXQp13JL6wKPdtQA==" spinCount="100000" sheet="1" objects="1" scenarios="1"/>
  <mergeCells count="12">
    <mergeCell ref="E20:I20"/>
    <mergeCell ref="E21:I21"/>
    <mergeCell ref="E22:I22"/>
    <mergeCell ref="E23:I23"/>
    <mergeCell ref="C2:L2"/>
    <mergeCell ref="I4:J4"/>
    <mergeCell ref="K4:L4"/>
    <mergeCell ref="C4:C5"/>
    <mergeCell ref="D4:D5"/>
    <mergeCell ref="E4:E5"/>
    <mergeCell ref="F4:F5"/>
    <mergeCell ref="G4:H4"/>
  </mergeCells>
  <phoneticPr fontId="2" type="noConversion"/>
  <hyperlinks>
    <hyperlink ref="M2" location="首页!A1" display="返回" xr:uid="{62ED7D7F-9200-4A45-B304-1EC2D895D313}"/>
  </hyperlink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633F9A70-8FB5-4BE2-A67C-F23EE8D021A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J7</xm:sqref>
        </x14:conditionalFormatting>
        <x14:conditionalFormatting xmlns:xm="http://schemas.microsoft.com/office/excel/2006/main">
          <x14:cfRule type="iconSet" priority="1" id="{FEB5DB1C-1E53-4253-9DB5-9E9738CE8BE6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L7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0FE0D-3A52-4E33-930A-0239E3145CBA}">
  <sheetPr>
    <tabColor rgb="FF0172B6"/>
  </sheetPr>
  <dimension ref="A1:O14"/>
  <sheetViews>
    <sheetView showGridLines="0" workbookViewId="0">
      <selection activeCell="U8" sqref="U8"/>
    </sheetView>
  </sheetViews>
  <sheetFormatPr defaultRowHeight="16.5" x14ac:dyDescent="0.35"/>
  <cols>
    <col min="1" max="1" width="3.625" style="15" customWidth="1"/>
    <col min="2" max="2" width="1.5" style="15" customWidth="1"/>
    <col min="3" max="3" width="7.75" style="15" customWidth="1"/>
    <col min="4" max="4" width="11.75" style="8" customWidth="1"/>
    <col min="5" max="5" width="13.625" style="8" customWidth="1"/>
    <col min="6" max="6" width="10.875" style="8" customWidth="1"/>
    <col min="7" max="8" width="10.5" style="8" hidden="1" customWidth="1"/>
    <col min="9" max="9" width="13.625" style="8" hidden="1" customWidth="1"/>
    <col min="10" max="10" width="11.5" style="8" hidden="1" customWidth="1"/>
    <col min="11" max="11" width="0" style="8" hidden="1" customWidth="1"/>
    <col min="12" max="12" width="0" style="15" hidden="1" customWidth="1"/>
    <col min="13" max="13" width="12.625" style="15" customWidth="1"/>
    <col min="14" max="14" width="15.5" style="15" customWidth="1"/>
    <col min="15" max="15" width="6.375" style="15" customWidth="1"/>
    <col min="16" max="16384" width="9" style="30"/>
  </cols>
  <sheetData>
    <row r="1" spans="2:15" ht="21.75" customHeight="1" x14ac:dyDescent="0.35"/>
    <row r="2" spans="2:15" ht="25.5" customHeight="1" x14ac:dyDescent="0.35">
      <c r="B2" s="29"/>
      <c r="C2" s="153" t="s">
        <v>58</v>
      </c>
      <c r="D2" s="153"/>
      <c r="E2" s="153"/>
      <c r="F2" s="153"/>
      <c r="G2" s="21"/>
      <c r="H2" s="21"/>
      <c r="O2" s="100" t="s">
        <v>87</v>
      </c>
    </row>
    <row r="3" spans="2:15" ht="21.75" customHeight="1" x14ac:dyDescent="0.35">
      <c r="C3" s="20"/>
      <c r="D3" s="20"/>
      <c r="E3" s="20"/>
      <c r="F3" s="20"/>
      <c r="G3" s="21"/>
      <c r="H3" s="21"/>
    </row>
    <row r="4" spans="2:15" ht="24" customHeight="1" thickBot="1" x14ac:dyDescent="0.4">
      <c r="C4" s="66" t="s">
        <v>9</v>
      </c>
      <c r="D4" s="66" t="s">
        <v>0</v>
      </c>
      <c r="E4" s="66" t="s">
        <v>1</v>
      </c>
      <c r="F4" s="66" t="s">
        <v>2</v>
      </c>
      <c r="G4" s="66"/>
      <c r="H4" s="66"/>
      <c r="I4" s="66" t="s">
        <v>46</v>
      </c>
      <c r="J4" s="66" t="s">
        <v>49</v>
      </c>
      <c r="K4" s="66" t="s">
        <v>50</v>
      </c>
      <c r="L4" s="66" t="s">
        <v>52</v>
      </c>
      <c r="M4" s="66" t="s">
        <v>17</v>
      </c>
      <c r="N4" s="66" t="s">
        <v>8</v>
      </c>
    </row>
    <row r="5" spans="2:15" ht="24" customHeight="1" x14ac:dyDescent="0.35">
      <c r="C5" s="67" t="s">
        <v>3</v>
      </c>
      <c r="D5" s="68"/>
      <c r="E5" s="68"/>
      <c r="F5" s="68"/>
      <c r="G5" s="69" t="e">
        <f>ROUND((D5-$D$10)^2*F5, 3)</f>
        <v>#DIV/0!</v>
      </c>
      <c r="H5" s="69">
        <f>ROUND(E5^2*(F5-1), 3)</f>
        <v>0</v>
      </c>
      <c r="I5" s="67" t="s">
        <v>47</v>
      </c>
      <c r="J5" s="67" t="e">
        <f>SUM(G5:G9)</f>
        <v>#DIV/0!</v>
      </c>
      <c r="K5" s="67">
        <f>COUNT(F5:F9) - 1</f>
        <v>-1</v>
      </c>
      <c r="L5" s="67" t="e">
        <f>ROUND(J5/K5,3)</f>
        <v>#DIV/0!</v>
      </c>
      <c r="M5" s="127" t="str">
        <f>IFERROR(ROUND(L5/L6, 3), "")</f>
        <v/>
      </c>
      <c r="N5" s="128" t="str">
        <f>IFERROR(FDIST(M5,K5,K6), "")</f>
        <v/>
      </c>
    </row>
    <row r="6" spans="2:15" ht="24" customHeight="1" x14ac:dyDescent="0.35">
      <c r="C6" s="23" t="s">
        <v>4</v>
      </c>
      <c r="D6" s="24"/>
      <c r="E6" s="24"/>
      <c r="F6" s="24"/>
      <c r="G6" s="25" t="e">
        <f t="shared" ref="G6:G9" si="0">ROUND((D6-$D$10)^2*F6, 3)</f>
        <v>#DIV/0!</v>
      </c>
      <c r="H6" s="25">
        <f t="shared" ref="H6:H9" si="1">ROUND(E6^2*(F6-1), 3)</f>
        <v>0</v>
      </c>
      <c r="I6" s="23" t="s">
        <v>48</v>
      </c>
      <c r="J6" s="23">
        <f>SUM(H5:H9)</f>
        <v>0</v>
      </c>
      <c r="K6" s="23">
        <f>SUM(F5:F9)-COUNT(F5:F9)</f>
        <v>0</v>
      </c>
      <c r="L6" s="23" t="e">
        <f>ROUND(J6/K6, 3)</f>
        <v>#DIV/0!</v>
      </c>
      <c r="M6" s="23"/>
      <c r="N6" s="23"/>
    </row>
    <row r="7" spans="2:15" ht="24" customHeight="1" x14ac:dyDescent="0.35">
      <c r="C7" s="23" t="s">
        <v>38</v>
      </c>
      <c r="D7" s="24"/>
      <c r="E7" s="24"/>
      <c r="F7" s="24"/>
      <c r="G7" s="25" t="e">
        <f t="shared" si="0"/>
        <v>#DIV/0!</v>
      </c>
      <c r="H7" s="25">
        <f t="shared" si="1"/>
        <v>0</v>
      </c>
      <c r="I7" s="23" t="s">
        <v>51</v>
      </c>
      <c r="J7" s="23" t="e">
        <f>J5+J6</f>
        <v>#DIV/0!</v>
      </c>
      <c r="K7" s="23">
        <f>SUM(F5:F9)-1</f>
        <v>-1</v>
      </c>
      <c r="L7" s="23"/>
      <c r="M7" s="23"/>
      <c r="N7" s="23"/>
    </row>
    <row r="8" spans="2:15" ht="24" customHeight="1" x14ac:dyDescent="0.35">
      <c r="C8" s="23" t="s">
        <v>43</v>
      </c>
      <c r="D8" s="24"/>
      <c r="E8" s="24"/>
      <c r="F8" s="24"/>
      <c r="G8" s="25" t="e">
        <f t="shared" si="0"/>
        <v>#DIV/0!</v>
      </c>
      <c r="H8" s="25">
        <f t="shared" si="1"/>
        <v>0</v>
      </c>
      <c r="I8" s="23"/>
      <c r="J8" s="23"/>
      <c r="K8" s="23"/>
      <c r="L8" s="23"/>
      <c r="M8" s="23"/>
      <c r="N8" s="23"/>
    </row>
    <row r="9" spans="2:15" ht="24" customHeight="1" x14ac:dyDescent="0.35">
      <c r="C9" s="23" t="s">
        <v>53</v>
      </c>
      <c r="D9" s="24"/>
      <c r="E9" s="24"/>
      <c r="F9" s="24"/>
      <c r="G9" s="25" t="e">
        <f t="shared" si="0"/>
        <v>#DIV/0!</v>
      </c>
      <c r="H9" s="25">
        <f t="shared" si="1"/>
        <v>0</v>
      </c>
      <c r="I9" s="23"/>
      <c r="J9" s="23"/>
      <c r="K9" s="23"/>
      <c r="L9" s="23"/>
      <c r="M9" s="23"/>
      <c r="N9" s="23"/>
    </row>
    <row r="10" spans="2:15" ht="24" hidden="1" customHeight="1" x14ac:dyDescent="0.35">
      <c r="C10" s="27"/>
      <c r="D10" s="15" t="e">
        <f>ROUND(AVERAGE(D5:D9),3)</f>
        <v>#DIV/0!</v>
      </c>
      <c r="E10" s="15"/>
      <c r="F10" s="15"/>
      <c r="G10" s="15"/>
      <c r="H10" s="15"/>
      <c r="L10" s="8"/>
      <c r="M10" s="8"/>
      <c r="N10" s="8"/>
    </row>
    <row r="11" spans="2:15" x14ac:dyDescent="0.35">
      <c r="C11" s="27"/>
      <c r="D11" s="15"/>
      <c r="E11" s="15"/>
      <c r="F11" s="15"/>
      <c r="G11" s="15"/>
      <c r="H11" s="15"/>
      <c r="L11" s="8"/>
      <c r="M11" s="8"/>
      <c r="N11" s="8"/>
    </row>
    <row r="12" spans="2:15" ht="20.100000000000001" customHeight="1" x14ac:dyDescent="0.35">
      <c r="C12" s="49" t="s">
        <v>22</v>
      </c>
    </row>
    <row r="13" spans="2:15" ht="20.100000000000001" customHeight="1" x14ac:dyDescent="0.35">
      <c r="C13" s="15" t="s">
        <v>90</v>
      </c>
    </row>
    <row r="14" spans="2:15" ht="20.100000000000001" customHeight="1" x14ac:dyDescent="0.35">
      <c r="C14" s="15" t="s">
        <v>91</v>
      </c>
    </row>
  </sheetData>
  <sheetProtection algorithmName="SHA-512" hashValue="ZgeYauQLYDns0xQw5YJah9rtGhqfoIqg/wP8EtHWefxja3IiCRYA+rhmj2SZqG4KarQ87hbyzzG9BZAVFznydA==" saltValue="P3dcuWpgyUhv/su07xQDGw==" spinCount="100000" sheet="1" objects="1" scenarios="1"/>
  <mergeCells count="1">
    <mergeCell ref="C2:F2"/>
  </mergeCells>
  <phoneticPr fontId="2" type="noConversion"/>
  <hyperlinks>
    <hyperlink ref="O2" location="首页!A1" display="返回" xr:uid="{34CAD1DF-D934-44BA-8C8A-37AA6EE42D1E}"/>
  </hyperlink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910F5-49A1-4A90-88FB-436453FC6B8E}">
  <sheetPr>
    <tabColor rgb="FFE18727"/>
  </sheetPr>
  <dimension ref="A2:N45"/>
  <sheetViews>
    <sheetView showGridLines="0" workbookViewId="0">
      <selection activeCell="Q16" sqref="Q16"/>
    </sheetView>
  </sheetViews>
  <sheetFormatPr defaultRowHeight="16.5" x14ac:dyDescent="0.35"/>
  <cols>
    <col min="1" max="1" width="5" style="3" customWidth="1"/>
    <col min="2" max="2" width="1.375" style="3" customWidth="1"/>
    <col min="3" max="3" width="6" style="3" customWidth="1"/>
    <col min="4" max="4" width="9" style="3"/>
    <col min="5" max="5" width="9.625" style="3" customWidth="1"/>
    <col min="6" max="6" width="9" style="3" customWidth="1"/>
    <col min="7" max="8" width="9.875" style="10" customWidth="1"/>
    <col min="9" max="9" width="11.375" style="32" bestFit="1" customWidth="1"/>
    <col min="10" max="10" width="11.625" style="10" customWidth="1"/>
    <col min="11" max="11" width="12.25" style="10" customWidth="1"/>
    <col min="12" max="12" width="9" style="3"/>
    <col min="13" max="16384" width="9" style="4"/>
  </cols>
  <sheetData>
    <row r="2" spans="2:14" ht="25.5" customHeight="1" x14ac:dyDescent="0.35">
      <c r="B2" s="42"/>
      <c r="C2" s="155" t="s">
        <v>37</v>
      </c>
      <c r="D2" s="155"/>
      <c r="E2" s="155"/>
      <c r="F2" s="155"/>
      <c r="G2" s="155"/>
      <c r="H2" s="155"/>
      <c r="I2" s="155"/>
      <c r="J2" s="155"/>
      <c r="K2" s="155"/>
      <c r="L2" s="101" t="s">
        <v>87</v>
      </c>
    </row>
    <row r="3" spans="2:14" ht="19.5" customHeight="1" x14ac:dyDescent="0.35">
      <c r="C3" s="41"/>
      <c r="D3" s="41"/>
      <c r="E3" s="41"/>
      <c r="F3" s="41"/>
      <c r="G3" s="41"/>
      <c r="H3" s="41"/>
      <c r="I3" s="41"/>
      <c r="J3" s="41"/>
      <c r="K3" s="41"/>
    </row>
    <row r="4" spans="2:14" ht="30" customHeight="1" x14ac:dyDescent="0.35">
      <c r="C4" s="154" t="s">
        <v>81</v>
      </c>
      <c r="D4" s="154"/>
      <c r="E4" s="154"/>
      <c r="F4" s="154"/>
      <c r="G4" s="154"/>
      <c r="H4" s="154"/>
      <c r="I4" s="154"/>
      <c r="J4" s="154"/>
      <c r="K4" s="154"/>
    </row>
    <row r="5" spans="2:14" ht="3.95" customHeight="1" x14ac:dyDescent="0.35">
      <c r="C5" s="46"/>
      <c r="D5" s="46"/>
      <c r="E5" s="46"/>
      <c r="F5" s="45"/>
      <c r="G5" s="45"/>
      <c r="H5" s="45"/>
      <c r="I5" s="45"/>
      <c r="J5" s="45"/>
      <c r="K5" s="45"/>
    </row>
    <row r="6" spans="2:14" ht="18" x14ac:dyDescent="0.35">
      <c r="C6" s="45"/>
      <c r="D6" s="45"/>
      <c r="E6" s="45"/>
      <c r="F6" s="45"/>
      <c r="G6" s="45"/>
      <c r="H6" s="45"/>
      <c r="I6" s="45"/>
      <c r="J6" s="45"/>
      <c r="K6" s="45"/>
    </row>
    <row r="7" spans="2:14" ht="24" customHeight="1" x14ac:dyDescent="0.35">
      <c r="C7" s="156" t="s">
        <v>42</v>
      </c>
      <c r="D7" s="156" t="s">
        <v>40</v>
      </c>
      <c r="E7" s="156"/>
      <c r="F7" s="156"/>
      <c r="G7" s="156" t="s">
        <v>39</v>
      </c>
      <c r="H7" s="156"/>
      <c r="I7" s="156" t="s">
        <v>41</v>
      </c>
      <c r="J7" s="156"/>
      <c r="K7" s="156"/>
    </row>
    <row r="8" spans="2:14" ht="24" customHeight="1" thickBot="1" x14ac:dyDescent="0.4">
      <c r="C8" s="157"/>
      <c r="D8" s="66" t="s">
        <v>33</v>
      </c>
      <c r="E8" s="66" t="s">
        <v>35</v>
      </c>
      <c r="F8" s="66" t="s">
        <v>31</v>
      </c>
      <c r="G8" s="66" t="s">
        <v>33</v>
      </c>
      <c r="H8" s="66" t="s">
        <v>35</v>
      </c>
      <c r="I8" s="70"/>
      <c r="J8" s="71" t="s">
        <v>84</v>
      </c>
      <c r="K8" s="66" t="s">
        <v>8</v>
      </c>
    </row>
    <row r="9" spans="2:14" ht="24" customHeight="1" x14ac:dyDescent="0.35">
      <c r="C9" s="72" t="s">
        <v>3</v>
      </c>
      <c r="D9" s="73"/>
      <c r="E9" s="73"/>
      <c r="F9" s="74" t="str">
        <f>IF(E9="","",SUM(D9:E9))</f>
        <v/>
      </c>
      <c r="G9" s="75" t="str">
        <f>IF(F11="","",F9*D11/F11)</f>
        <v/>
      </c>
      <c r="H9" s="75" t="str">
        <f>IF(F11="","",F9*E11/F11)</f>
        <v/>
      </c>
      <c r="I9" s="76" t="s">
        <v>37</v>
      </c>
      <c r="J9" s="77" t="str">
        <f>IF(F11="","",(D9*E10-E9*D10)^2*F11/(F9*F10*D11*E11))</f>
        <v/>
      </c>
      <c r="K9" s="77" t="str">
        <f>IFERROR(CHIDIST(J9, 1), "")</f>
        <v/>
      </c>
    </row>
    <row r="10" spans="2:14" ht="24" customHeight="1" x14ac:dyDescent="0.35">
      <c r="C10" s="23" t="s">
        <v>4</v>
      </c>
      <c r="D10" s="24"/>
      <c r="E10" s="24"/>
      <c r="F10" s="26" t="str">
        <f>IF(E10="","",SUM(D10:E10))</f>
        <v/>
      </c>
      <c r="G10" s="36" t="str">
        <f>IF(F11="","",D11*F10/F11)</f>
        <v/>
      </c>
      <c r="H10" s="36" t="str">
        <f>IF(F11="","",E11*F10/F11)</f>
        <v/>
      </c>
      <c r="I10" s="37" t="s">
        <v>36</v>
      </c>
      <c r="J10" s="43" t="str">
        <f>IF(F11="","",(ABS(D9*E10-E9*D10) - F11/2) ^ 2*F11/(F9*F10*D11*E11))</f>
        <v/>
      </c>
      <c r="K10" s="43" t="str">
        <f>IFERROR(CHIDIST(J10,1), "")</f>
        <v/>
      </c>
    </row>
    <row r="11" spans="2:14" ht="24" customHeight="1" x14ac:dyDescent="0.35">
      <c r="C11" s="22" t="s">
        <v>31</v>
      </c>
      <c r="D11" s="26" t="str">
        <f>IF(D10="","",SUM(D9:D10))</f>
        <v/>
      </c>
      <c r="E11" s="26" t="str">
        <f>IF(E10="","",SUM(E9:E10))</f>
        <v/>
      </c>
      <c r="F11" s="26" t="str">
        <f>IF(E10="","",SUM(F9:F10))</f>
        <v/>
      </c>
      <c r="G11" s="23"/>
      <c r="H11" s="23"/>
      <c r="I11" s="35"/>
      <c r="J11" s="38" t="str">
        <f>IF(J9="","",IF(OR(F11&lt;40, MIN(G9:H10)&lt;=1),"建议采用Fisher精确概率法核对！",""))</f>
        <v/>
      </c>
      <c r="K11" s="35"/>
    </row>
    <row r="12" spans="2:14" ht="13.5" customHeight="1" x14ac:dyDescent="0.35">
      <c r="C12" s="28"/>
      <c r="D12" s="8"/>
      <c r="E12" s="8"/>
      <c r="F12" s="8"/>
      <c r="G12" s="8"/>
      <c r="H12" s="8"/>
      <c r="I12" s="34"/>
      <c r="J12" s="8"/>
      <c r="K12" s="8"/>
    </row>
    <row r="13" spans="2:14" x14ac:dyDescent="0.35">
      <c r="C13" s="50" t="s">
        <v>22</v>
      </c>
      <c r="D13" s="8"/>
      <c r="E13" s="8"/>
      <c r="F13" s="8"/>
      <c r="G13" s="8"/>
      <c r="H13" s="8"/>
      <c r="I13" s="34"/>
      <c r="J13" s="8"/>
      <c r="K13" s="8"/>
    </row>
    <row r="14" spans="2:14" x14ac:dyDescent="0.35">
      <c r="C14" s="15" t="s">
        <v>92</v>
      </c>
      <c r="D14" s="8"/>
      <c r="E14" s="8"/>
      <c r="F14" s="8"/>
      <c r="G14" s="8"/>
      <c r="H14" s="8"/>
      <c r="I14" s="34"/>
      <c r="J14" s="8"/>
      <c r="K14" s="8"/>
    </row>
    <row r="15" spans="2:14" x14ac:dyDescent="0.35">
      <c r="C15" s="15" t="s">
        <v>45</v>
      </c>
      <c r="D15" s="8"/>
      <c r="E15" s="8"/>
      <c r="F15" s="8"/>
      <c r="G15" s="8"/>
      <c r="H15" s="8"/>
      <c r="I15" s="34"/>
      <c r="J15" s="8"/>
      <c r="K15" s="8"/>
      <c r="N15" s="33"/>
    </row>
    <row r="16" spans="2:14" x14ac:dyDescent="0.35">
      <c r="C16" s="15" t="s">
        <v>44</v>
      </c>
      <c r="D16" s="8"/>
      <c r="E16" s="8"/>
      <c r="F16" s="8"/>
      <c r="G16" s="8"/>
      <c r="H16" s="8"/>
      <c r="I16" s="34"/>
      <c r="J16" s="8"/>
      <c r="K16" s="8"/>
    </row>
    <row r="17" spans="3:12" x14ac:dyDescent="0.35">
      <c r="C17" s="15"/>
      <c r="D17" s="8"/>
      <c r="E17" s="8"/>
      <c r="F17" s="8"/>
      <c r="G17" s="8"/>
      <c r="H17" s="8"/>
      <c r="I17" s="34"/>
      <c r="J17" s="8"/>
      <c r="K17" s="8"/>
    </row>
    <row r="18" spans="3:12" ht="32.25" customHeight="1" x14ac:dyDescent="0.35">
      <c r="C18" s="154" t="s">
        <v>82</v>
      </c>
      <c r="D18" s="154"/>
      <c r="E18" s="154"/>
      <c r="F18" s="154"/>
      <c r="G18" s="154"/>
      <c r="H18" s="154"/>
      <c r="I18" s="154"/>
      <c r="J18" s="154"/>
      <c r="K18" s="154"/>
      <c r="L18" s="101" t="s">
        <v>87</v>
      </c>
    </row>
    <row r="19" spans="3:12" ht="3.95" customHeight="1" x14ac:dyDescent="0.35">
      <c r="C19" s="42"/>
      <c r="D19" s="44"/>
      <c r="E19" s="44"/>
      <c r="F19" s="10"/>
    </row>
    <row r="20" spans="3:12" x14ac:dyDescent="0.35">
      <c r="G20" s="3"/>
      <c r="H20" s="3"/>
      <c r="I20" s="3"/>
      <c r="J20" s="3"/>
      <c r="K20" s="3"/>
    </row>
    <row r="21" spans="3:12" ht="24" customHeight="1" x14ac:dyDescent="0.35">
      <c r="C21" s="156" t="s">
        <v>61</v>
      </c>
      <c r="D21" s="156" t="s">
        <v>40</v>
      </c>
      <c r="E21" s="156"/>
      <c r="F21" s="156"/>
      <c r="G21" s="156" t="s">
        <v>39</v>
      </c>
      <c r="H21" s="156"/>
      <c r="I21" s="156" t="s">
        <v>41</v>
      </c>
      <c r="J21" s="156"/>
      <c r="K21" s="156"/>
    </row>
    <row r="22" spans="3:12" ht="24" customHeight="1" thickBot="1" x14ac:dyDescent="0.4">
      <c r="C22" s="157"/>
      <c r="D22" s="66" t="s">
        <v>33</v>
      </c>
      <c r="E22" s="66" t="s">
        <v>35</v>
      </c>
      <c r="F22" s="66" t="s">
        <v>31</v>
      </c>
      <c r="G22" s="66" t="s">
        <v>32</v>
      </c>
      <c r="H22" s="66" t="s">
        <v>34</v>
      </c>
      <c r="I22" s="66"/>
      <c r="J22" s="71" t="s">
        <v>84</v>
      </c>
      <c r="K22" s="66" t="s">
        <v>8</v>
      </c>
    </row>
    <row r="23" spans="3:12" ht="24" customHeight="1" x14ac:dyDescent="0.35">
      <c r="C23" s="72" t="s">
        <v>3</v>
      </c>
      <c r="D23" s="73"/>
      <c r="E23" s="73"/>
      <c r="F23" s="74" t="str">
        <f>IF(E23="","",SUM(D23:E23))</f>
        <v/>
      </c>
      <c r="G23" s="75" t="str">
        <f>IFERROR(F23*D26/F26,"")</f>
        <v/>
      </c>
      <c r="H23" s="75" t="str">
        <f>IFERROR(F23*E26/F26,"")</f>
        <v/>
      </c>
      <c r="I23" s="76" t="s">
        <v>37</v>
      </c>
      <c r="J23" s="77" t="str">
        <f>IFERROR((D23^2/F23/D26+E23^2/F23/E26+D24^2/F24/D26+E24^2/F24/E26+D25^2/F25/D26+E25^2/F25/E26-1)*F26, "")</f>
        <v/>
      </c>
      <c r="K23" s="77" t="str">
        <f>IFERROR(CHIDIST(J23, 2), "")</f>
        <v/>
      </c>
    </row>
    <row r="24" spans="3:12" ht="24" customHeight="1" x14ac:dyDescent="0.35">
      <c r="C24" s="23" t="s">
        <v>4</v>
      </c>
      <c r="D24" s="24"/>
      <c r="E24" s="24"/>
      <c r="F24" s="26" t="str">
        <f>IF(E24="","",SUM(D24:E24))</f>
        <v/>
      </c>
      <c r="G24" s="36" t="str">
        <f>IFERROR(F24*D26/F26,"")</f>
        <v/>
      </c>
      <c r="H24" s="36" t="str">
        <f>IFERROR(F24*E26/F26, "")</f>
        <v/>
      </c>
      <c r="I24" s="37"/>
      <c r="J24" s="39"/>
      <c r="K24" s="39"/>
    </row>
    <row r="25" spans="3:12" ht="24" customHeight="1" x14ac:dyDescent="0.35">
      <c r="C25" s="23" t="s">
        <v>38</v>
      </c>
      <c r="D25" s="24"/>
      <c r="E25" s="24"/>
      <c r="F25" s="26" t="str">
        <f>IF(E25="","",SUM(D25:E25))</f>
        <v/>
      </c>
      <c r="G25" s="36" t="str">
        <f>IFERROR(F25*D26/F26,"")</f>
        <v/>
      </c>
      <c r="H25" s="36" t="str">
        <f>IFERROR(F25*E26/F26, "")</f>
        <v/>
      </c>
      <c r="I25" s="23"/>
      <c r="J25" s="39"/>
      <c r="K25" s="39"/>
    </row>
    <row r="26" spans="3:12" ht="24" customHeight="1" x14ac:dyDescent="0.35">
      <c r="C26" s="22" t="s">
        <v>31</v>
      </c>
      <c r="D26" s="26" t="str">
        <f>IF(D25="","",SUM(D23:D25))</f>
        <v/>
      </c>
      <c r="E26" s="26" t="str">
        <f>IF(E25="","",SUM(E23:E25))</f>
        <v/>
      </c>
      <c r="F26" s="26" t="str">
        <f>IF(E25="","",SUM(D26:E26))</f>
        <v/>
      </c>
      <c r="G26" s="40"/>
      <c r="H26" s="40"/>
      <c r="I26" s="23"/>
      <c r="J26" s="39"/>
      <c r="K26" s="39"/>
    </row>
    <row r="27" spans="3:12" ht="18" customHeight="1" x14ac:dyDescent="0.35">
      <c r="C27" s="15"/>
      <c r="D27" s="15"/>
      <c r="E27" s="15"/>
      <c r="F27" s="15"/>
      <c r="G27" s="8"/>
      <c r="H27" s="8"/>
      <c r="I27" s="34"/>
      <c r="J27" s="8"/>
      <c r="K27" s="8"/>
    </row>
    <row r="28" spans="3:12" x14ac:dyDescent="0.35">
      <c r="C28" s="50" t="s">
        <v>22</v>
      </c>
      <c r="D28" s="15"/>
      <c r="E28" s="15"/>
      <c r="F28" s="15"/>
      <c r="G28" s="8"/>
      <c r="H28" s="8"/>
      <c r="I28" s="34"/>
      <c r="J28" s="8"/>
      <c r="K28" s="8"/>
    </row>
    <row r="29" spans="3:12" x14ac:dyDescent="0.35">
      <c r="C29" s="15" t="s">
        <v>92</v>
      </c>
      <c r="D29" s="8"/>
      <c r="E29" s="8"/>
      <c r="F29" s="8"/>
      <c r="G29" s="8"/>
      <c r="H29" s="8"/>
      <c r="I29" s="34"/>
      <c r="J29" s="8"/>
      <c r="K29" s="8"/>
    </row>
    <row r="30" spans="3:12" x14ac:dyDescent="0.35">
      <c r="C30" s="15" t="s">
        <v>54</v>
      </c>
      <c r="D30" s="8"/>
      <c r="E30" s="8"/>
      <c r="F30" s="8"/>
      <c r="G30" s="8"/>
      <c r="H30" s="8"/>
      <c r="I30" s="34"/>
      <c r="J30" s="8"/>
      <c r="K30" s="8"/>
    </row>
    <row r="31" spans="3:12" x14ac:dyDescent="0.35">
      <c r="C31" s="15"/>
      <c r="D31" s="8"/>
      <c r="E31" s="8"/>
      <c r="F31" s="8"/>
      <c r="G31" s="8"/>
      <c r="H31" s="8"/>
      <c r="I31" s="34"/>
      <c r="J31" s="8"/>
      <c r="K31" s="8"/>
    </row>
    <row r="32" spans="3:12" ht="28.5" customHeight="1" x14ac:dyDescent="0.35">
      <c r="C32" s="154" t="s">
        <v>83</v>
      </c>
      <c r="D32" s="154"/>
      <c r="E32" s="154"/>
      <c r="F32" s="154"/>
      <c r="G32" s="154"/>
      <c r="H32" s="154"/>
      <c r="I32" s="154"/>
      <c r="J32" s="154"/>
      <c r="K32" s="154"/>
      <c r="L32" s="101" t="s">
        <v>87</v>
      </c>
    </row>
    <row r="33" spans="3:11" ht="3.95" customHeight="1" x14ac:dyDescent="0.35">
      <c r="C33" s="42"/>
      <c r="D33" s="42"/>
      <c r="E33" s="42"/>
    </row>
    <row r="34" spans="3:11" x14ac:dyDescent="0.35">
      <c r="G34" s="3"/>
      <c r="H34" s="3"/>
      <c r="I34" s="3"/>
      <c r="J34" s="3"/>
      <c r="K34" s="3"/>
    </row>
    <row r="35" spans="3:11" ht="24" customHeight="1" x14ac:dyDescent="0.35">
      <c r="C35" s="156" t="s">
        <v>61</v>
      </c>
      <c r="D35" s="156" t="s">
        <v>40</v>
      </c>
      <c r="E35" s="156"/>
      <c r="F35" s="156"/>
      <c r="G35" s="156" t="s">
        <v>39</v>
      </c>
      <c r="H35" s="156"/>
      <c r="I35" s="156" t="s">
        <v>41</v>
      </c>
      <c r="J35" s="156"/>
      <c r="K35" s="156"/>
    </row>
    <row r="36" spans="3:11" ht="24" customHeight="1" thickBot="1" x14ac:dyDescent="0.4">
      <c r="C36" s="157"/>
      <c r="D36" s="66" t="s">
        <v>33</v>
      </c>
      <c r="E36" s="66" t="s">
        <v>35</v>
      </c>
      <c r="F36" s="66" t="s">
        <v>31</v>
      </c>
      <c r="G36" s="66" t="s">
        <v>32</v>
      </c>
      <c r="H36" s="66" t="s">
        <v>34</v>
      </c>
      <c r="I36" s="66"/>
      <c r="J36" s="71" t="s">
        <v>84</v>
      </c>
      <c r="K36" s="66" t="s">
        <v>8</v>
      </c>
    </row>
    <row r="37" spans="3:11" ht="24" customHeight="1" x14ac:dyDescent="0.35">
      <c r="C37" s="72" t="s">
        <v>3</v>
      </c>
      <c r="D37" s="73"/>
      <c r="E37" s="73"/>
      <c r="F37" s="74" t="str">
        <f>IF(E37="","",SUM(D37:E37))</f>
        <v/>
      </c>
      <c r="G37" s="75" t="str">
        <f>IFERROR($F37*$D$41/$F$41,"")</f>
        <v/>
      </c>
      <c r="H37" s="75" t="str">
        <f>IFERROR($F37*$E$41/$F$41,"")</f>
        <v/>
      </c>
      <c r="I37" s="76" t="s">
        <v>37</v>
      </c>
      <c r="J37" s="77" t="str">
        <f>IFERROR((D37^2/D41/F37+D38^2/D41/F38+D39^2/D41/F39+D40^2/D41/F40+E37^2/F37/E41+E38^2/E41/F38+E39^2/E41/F39+E40^2/E41/F40-1)*F41,"")</f>
        <v/>
      </c>
      <c r="K37" s="77" t="str">
        <f>IFERROR(CHIDIST(J37, 3), "")</f>
        <v/>
      </c>
    </row>
    <row r="38" spans="3:11" ht="24" customHeight="1" x14ac:dyDescent="0.35">
      <c r="C38" s="23" t="s">
        <v>4</v>
      </c>
      <c r="D38" s="24"/>
      <c r="E38" s="24"/>
      <c r="F38" s="26" t="str">
        <f>IF(E38="","",SUM(D38:E38))</f>
        <v/>
      </c>
      <c r="G38" s="36" t="str">
        <f t="shared" ref="G38:G40" si="0">IFERROR($F38*$D$41/$F$41,"")</f>
        <v/>
      </c>
      <c r="H38" s="36" t="str">
        <f t="shared" ref="H38:H40" si="1">IFERROR($F38*$E$41/$F$41,"")</f>
        <v/>
      </c>
      <c r="I38" s="23"/>
      <c r="J38" s="23"/>
      <c r="K38" s="23"/>
    </row>
    <row r="39" spans="3:11" ht="24" customHeight="1" x14ac:dyDescent="0.35">
      <c r="C39" s="23" t="s">
        <v>38</v>
      </c>
      <c r="D39" s="24"/>
      <c r="E39" s="24"/>
      <c r="F39" s="26" t="str">
        <f>IF(E39="","",SUM(D39:E39))</f>
        <v/>
      </c>
      <c r="G39" s="36" t="str">
        <f>IFERROR($F39*$D$41/$F$41,"")</f>
        <v/>
      </c>
      <c r="H39" s="36" t="str">
        <f t="shared" si="1"/>
        <v/>
      </c>
      <c r="I39" s="23"/>
      <c r="J39" s="23"/>
      <c r="K39" s="23"/>
    </row>
    <row r="40" spans="3:11" ht="24" customHeight="1" x14ac:dyDescent="0.35">
      <c r="C40" s="23" t="s">
        <v>43</v>
      </c>
      <c r="D40" s="24"/>
      <c r="E40" s="24"/>
      <c r="F40" s="26" t="str">
        <f>IF(E40="","",SUM(D40:E40))</f>
        <v/>
      </c>
      <c r="G40" s="36" t="str">
        <f t="shared" si="0"/>
        <v/>
      </c>
      <c r="H40" s="36" t="str">
        <f t="shared" si="1"/>
        <v/>
      </c>
      <c r="I40" s="23"/>
      <c r="J40" s="23"/>
      <c r="K40" s="23"/>
    </row>
    <row r="41" spans="3:11" ht="24" customHeight="1" x14ac:dyDescent="0.35">
      <c r="C41" s="23" t="s">
        <v>31</v>
      </c>
      <c r="D41" s="26" t="str">
        <f>IF(D40="","",SUM(D37:D40))</f>
        <v/>
      </c>
      <c r="E41" s="26" t="str">
        <f>IF(E40="","",SUM(E37:E40))</f>
        <v/>
      </c>
      <c r="F41" s="26" t="str">
        <f>IF(E40="","",SUM(D41:E41))</f>
        <v/>
      </c>
      <c r="G41" s="40"/>
      <c r="H41" s="40"/>
      <c r="I41" s="35"/>
      <c r="J41" s="23"/>
      <c r="K41" s="23"/>
    </row>
    <row r="42" spans="3:11" ht="14.25" customHeight="1" x14ac:dyDescent="0.35">
      <c r="C42" s="15"/>
      <c r="D42" s="15"/>
      <c r="E42" s="15"/>
      <c r="F42" s="15"/>
      <c r="G42" s="8"/>
      <c r="H42" s="8"/>
      <c r="I42" s="34"/>
      <c r="J42" s="8"/>
      <c r="K42" s="8"/>
    </row>
    <row r="43" spans="3:11" x14ac:dyDescent="0.35">
      <c r="C43" s="50" t="s">
        <v>22</v>
      </c>
      <c r="D43" s="15"/>
      <c r="E43" s="15"/>
      <c r="F43" s="15"/>
      <c r="G43" s="8"/>
      <c r="H43" s="8"/>
      <c r="I43" s="34"/>
      <c r="J43" s="8"/>
      <c r="K43" s="8"/>
    </row>
    <row r="44" spans="3:11" x14ac:dyDescent="0.35">
      <c r="C44" s="15" t="s">
        <v>92</v>
      </c>
      <c r="D44" s="8"/>
      <c r="E44" s="8"/>
      <c r="F44" s="8"/>
      <c r="G44" s="8"/>
      <c r="H44" s="8"/>
      <c r="I44" s="34"/>
      <c r="J44" s="8"/>
      <c r="K44" s="8"/>
    </row>
    <row r="45" spans="3:11" x14ac:dyDescent="0.35">
      <c r="C45" s="15" t="s">
        <v>54</v>
      </c>
      <c r="D45" s="8"/>
      <c r="E45" s="8"/>
      <c r="F45" s="8"/>
      <c r="G45" s="8"/>
      <c r="H45" s="8"/>
      <c r="I45" s="34"/>
      <c r="J45" s="8"/>
      <c r="K45" s="8"/>
    </row>
  </sheetData>
  <sheetProtection algorithmName="SHA-512" hashValue="pSflVBEcIbAuyb/qqBIO8NH0sQ9YfWaV/2CCA02Qtlp5JqkbFXQqYE7frPDfcU95KkCuJYpTwZsfmyFHKllxGg==" saltValue="JgWk/WpXqOeJcsqrvVpBSQ==" spinCount="100000" sheet="1" objects="1" scenarios="1"/>
  <mergeCells count="16">
    <mergeCell ref="C32:K32"/>
    <mergeCell ref="D35:F35"/>
    <mergeCell ref="G35:H35"/>
    <mergeCell ref="I35:K35"/>
    <mergeCell ref="D21:F21"/>
    <mergeCell ref="G21:H21"/>
    <mergeCell ref="I21:K21"/>
    <mergeCell ref="C21:C22"/>
    <mergeCell ref="C35:C36"/>
    <mergeCell ref="C4:K4"/>
    <mergeCell ref="C18:K18"/>
    <mergeCell ref="C2:K2"/>
    <mergeCell ref="G7:H7"/>
    <mergeCell ref="D7:F7"/>
    <mergeCell ref="I7:K7"/>
    <mergeCell ref="C7:C8"/>
  </mergeCells>
  <phoneticPr fontId="2" type="noConversion"/>
  <dataValidations count="1">
    <dataValidation type="whole" allowBlank="1" showInputMessage="1" showErrorMessage="1" errorTitle="温馨提示" error="仅能输入整数！" sqref="D37:E40 D23:E25 D9:E10" xr:uid="{009C4A8D-850F-4719-B922-BD919D82A3DA}">
      <formula1>0</formula1>
      <formula2>100000</formula2>
    </dataValidation>
  </dataValidations>
  <hyperlinks>
    <hyperlink ref="L2" location="首页!A1" display="返回" xr:uid="{00ECC43B-0A11-46E3-B2F1-8B0E68CE3058}"/>
    <hyperlink ref="L18" location="首页!A1" display="返回" xr:uid="{14BFCFB2-BABB-424F-BC77-203946FDCF94}"/>
    <hyperlink ref="L32" location="首页!A1" display="返回" xr:uid="{D01B2711-A2EB-4AF8-8168-0E7FA81DD7E4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BA304-7353-46CB-B107-0274A12DF11E}">
  <sheetPr>
    <tabColor rgb="FF21854F"/>
  </sheetPr>
  <dimension ref="A1:N38"/>
  <sheetViews>
    <sheetView showGridLines="0" workbookViewId="0">
      <selection activeCell="N21" sqref="N21"/>
    </sheetView>
  </sheetViews>
  <sheetFormatPr defaultRowHeight="16.5" x14ac:dyDescent="0.35"/>
  <cols>
    <col min="1" max="1" width="3.625" style="3" customWidth="1"/>
    <col min="2" max="2" width="1.5" style="3" customWidth="1"/>
    <col min="3" max="3" width="7" style="3" customWidth="1"/>
    <col min="4" max="4" width="9" style="3"/>
    <col min="5" max="5" width="9.625" style="3" customWidth="1"/>
    <col min="6" max="6" width="9" style="3" customWidth="1"/>
    <col min="7" max="7" width="11.375" style="32" bestFit="1" customWidth="1"/>
    <col min="8" max="8" width="11.625" style="10" customWidth="1"/>
    <col min="9" max="9" width="12.25" style="10" customWidth="1"/>
    <col min="10" max="10" width="7.5" style="10" customWidth="1"/>
  </cols>
  <sheetData>
    <row r="1" spans="2:14" ht="21.75" customHeight="1" x14ac:dyDescent="0.35"/>
    <row r="2" spans="2:14" ht="29.25" customHeight="1" x14ac:dyDescent="0.35">
      <c r="B2" s="107"/>
      <c r="C2" s="108" t="s">
        <v>89</v>
      </c>
      <c r="D2" s="78"/>
      <c r="E2" s="78"/>
      <c r="F2" s="78"/>
      <c r="G2" s="78"/>
      <c r="H2" s="78"/>
      <c r="I2" s="78"/>
      <c r="J2" s="122" t="s">
        <v>87</v>
      </c>
    </row>
    <row r="3" spans="2:14" ht="21.75" customHeight="1" x14ac:dyDescent="0.35">
      <c r="C3" s="78"/>
      <c r="D3" s="78"/>
      <c r="E3" s="78"/>
      <c r="F3" s="78"/>
      <c r="G3" s="78"/>
      <c r="H3" s="78"/>
      <c r="I3" s="78"/>
      <c r="J3" s="78"/>
    </row>
    <row r="4" spans="2:14" ht="24" customHeight="1" x14ac:dyDescent="0.35">
      <c r="C4" s="158" t="s">
        <v>55</v>
      </c>
      <c r="D4" s="160" t="s">
        <v>56</v>
      </c>
      <c r="E4" s="160"/>
      <c r="F4" s="160"/>
      <c r="G4" s="160" t="s">
        <v>41</v>
      </c>
      <c r="H4" s="160"/>
      <c r="I4" s="160"/>
    </row>
    <row r="5" spans="2:14" ht="24" customHeight="1" thickBot="1" x14ac:dyDescent="0.4">
      <c r="C5" s="159"/>
      <c r="D5" s="114" t="s">
        <v>33</v>
      </c>
      <c r="E5" s="114" t="s">
        <v>35</v>
      </c>
      <c r="F5" s="114" t="s">
        <v>31</v>
      </c>
      <c r="G5" s="115"/>
      <c r="H5" s="116" t="s">
        <v>84</v>
      </c>
      <c r="I5" s="114" t="s">
        <v>8</v>
      </c>
    </row>
    <row r="6" spans="2:14" ht="24" customHeight="1" x14ac:dyDescent="0.35">
      <c r="C6" s="117" t="s">
        <v>33</v>
      </c>
      <c r="D6" s="118"/>
      <c r="E6" s="123"/>
      <c r="F6" s="119" t="str">
        <f>IF(E6="","",SUM(D6:E6))</f>
        <v/>
      </c>
      <c r="G6" s="120" t="s">
        <v>37</v>
      </c>
      <c r="H6" s="129" t="str">
        <f>IFERROR((E6-D7)^2/(E6+D7), "")</f>
        <v/>
      </c>
      <c r="I6" s="129" t="str">
        <f>IFERROR(CHIDIST(H6, 1), "")</f>
        <v/>
      </c>
      <c r="J6" s="31">
        <f>IF(E6+D7&gt;=40, 1, 0)</f>
        <v>0</v>
      </c>
    </row>
    <row r="7" spans="2:14" ht="24" customHeight="1" x14ac:dyDescent="0.35">
      <c r="C7" s="111" t="s">
        <v>35</v>
      </c>
      <c r="D7" s="124"/>
      <c r="E7" s="91"/>
      <c r="F7" s="112" t="str">
        <f>IF(E7="","",SUM(D7:E7))</f>
        <v/>
      </c>
      <c r="G7" s="113" t="s">
        <v>36</v>
      </c>
      <c r="H7" s="130" t="str">
        <f>IFERROR((ABS(E6-D7)-1)^2/(E6+D7), "")</f>
        <v/>
      </c>
      <c r="I7" s="130" t="str">
        <f>IFERROR(CHIDIST(H7,1), "")</f>
        <v/>
      </c>
      <c r="J7" s="31">
        <f>IF(AND(E6+D7&gt;=25, E6+D7&lt;40), 1,0)</f>
        <v>0</v>
      </c>
      <c r="N7" s="1"/>
    </row>
    <row r="8" spans="2:14" ht="24" customHeight="1" x14ac:dyDescent="0.35">
      <c r="C8" s="56" t="s">
        <v>31</v>
      </c>
      <c r="D8" s="112" t="str">
        <f>IF(D7="","",SUM(D6:D7))</f>
        <v/>
      </c>
      <c r="E8" s="112" t="str">
        <f>IF(E7="","",SUM(E6:E7))</f>
        <v/>
      </c>
      <c r="F8" s="112" t="str">
        <f>IF(E7="","",SUM(F6:F7))</f>
        <v/>
      </c>
      <c r="G8" s="110"/>
      <c r="H8" s="109" t="str">
        <f>IF(H6="", "", IF(E6+D7&lt;25,"建议采用Fisher精确概率法核对！",""))</f>
        <v/>
      </c>
      <c r="I8" s="110"/>
    </row>
    <row r="9" spans="2:14" x14ac:dyDescent="0.35">
      <c r="C9" s="28"/>
      <c r="D9" s="8"/>
      <c r="E9" s="8"/>
      <c r="F9" s="8"/>
      <c r="G9" s="34"/>
      <c r="H9" s="8"/>
      <c r="I9" s="8"/>
    </row>
    <row r="10" spans="2:14" x14ac:dyDescent="0.35">
      <c r="C10" s="121" t="s">
        <v>22</v>
      </c>
      <c r="D10" s="8"/>
      <c r="E10" s="8"/>
      <c r="F10" s="8"/>
      <c r="G10" s="34"/>
      <c r="H10" s="8"/>
      <c r="I10" s="8"/>
    </row>
    <row r="11" spans="2:14" x14ac:dyDescent="0.35">
      <c r="C11" s="15" t="s">
        <v>93</v>
      </c>
      <c r="D11" s="8"/>
      <c r="E11" s="8"/>
      <c r="F11" s="8"/>
      <c r="G11" s="34"/>
      <c r="H11" s="8"/>
      <c r="I11" s="8"/>
    </row>
    <row r="12" spans="2:14" x14ac:dyDescent="0.35">
      <c r="C12" s="15" t="s">
        <v>94</v>
      </c>
      <c r="D12" s="8"/>
      <c r="E12" s="8"/>
      <c r="F12" s="8"/>
      <c r="G12" s="34"/>
      <c r="H12" s="8"/>
      <c r="I12" s="8"/>
      <c r="M12" s="2"/>
    </row>
    <row r="13" spans="2:14" x14ac:dyDescent="0.35">
      <c r="C13" s="15" t="s">
        <v>95</v>
      </c>
      <c r="D13" s="8"/>
      <c r="E13" s="8"/>
      <c r="F13" s="8"/>
      <c r="G13" s="34"/>
      <c r="H13" s="8"/>
      <c r="I13" s="8"/>
    </row>
    <row r="14" spans="2:14" x14ac:dyDescent="0.35">
      <c r="C14" s="15" t="s">
        <v>96</v>
      </c>
      <c r="D14" s="8"/>
      <c r="E14" s="8"/>
      <c r="F14" s="8"/>
      <c r="G14" s="34"/>
      <c r="H14" s="8"/>
      <c r="I14" s="8"/>
    </row>
    <row r="15" spans="2:14" ht="30" customHeight="1" x14ac:dyDescent="0.35">
      <c r="G15" s="3"/>
      <c r="H15" s="3"/>
      <c r="I15" s="3"/>
      <c r="J15" s="3"/>
    </row>
    <row r="16" spans="2:14" ht="20.100000000000001" customHeight="1" x14ac:dyDescent="0.35">
      <c r="G16" s="3"/>
      <c r="H16" s="3"/>
      <c r="I16" s="3"/>
      <c r="J16" s="106"/>
    </row>
    <row r="17" spans="7:10" ht="20.100000000000001" customHeight="1" x14ac:dyDescent="0.35">
      <c r="G17" s="3"/>
      <c r="H17" s="3"/>
      <c r="I17" s="3"/>
      <c r="J17" s="3"/>
    </row>
    <row r="18" spans="7:10" ht="20.100000000000001" customHeight="1" x14ac:dyDescent="0.35">
      <c r="G18" s="3"/>
      <c r="H18" s="3"/>
      <c r="I18" s="3"/>
      <c r="J18" s="3"/>
    </row>
    <row r="19" spans="7:10" ht="20.100000000000001" customHeight="1" x14ac:dyDescent="0.35">
      <c r="G19" s="3"/>
      <c r="H19" s="3"/>
      <c r="I19" s="3"/>
      <c r="J19" s="3"/>
    </row>
    <row r="20" spans="7:10" ht="20.100000000000001" customHeight="1" x14ac:dyDescent="0.35">
      <c r="G20" s="3"/>
      <c r="H20" s="3"/>
      <c r="I20" s="3"/>
      <c r="J20" s="3"/>
    </row>
    <row r="21" spans="7:10" ht="20.100000000000001" customHeight="1" x14ac:dyDescent="0.35">
      <c r="G21" s="3"/>
      <c r="H21" s="3"/>
      <c r="I21" s="3"/>
      <c r="J21" s="3"/>
    </row>
    <row r="22" spans="7:10" ht="9.75" customHeight="1" x14ac:dyDescent="0.35">
      <c r="G22" s="3"/>
      <c r="H22" s="3"/>
      <c r="I22" s="3"/>
      <c r="J22" s="3"/>
    </row>
    <row r="23" spans="7:10" x14ac:dyDescent="0.35">
      <c r="G23" s="3"/>
      <c r="H23" s="3"/>
      <c r="I23" s="3"/>
      <c r="J23" s="3"/>
    </row>
    <row r="24" spans="7:10" x14ac:dyDescent="0.35">
      <c r="G24" s="3"/>
      <c r="H24" s="3"/>
      <c r="I24" s="3"/>
      <c r="J24" s="3"/>
    </row>
    <row r="25" spans="7:10" x14ac:dyDescent="0.35">
      <c r="G25" s="3"/>
      <c r="H25" s="3"/>
      <c r="I25" s="3"/>
      <c r="J25" s="3"/>
    </row>
    <row r="26" spans="7:10" x14ac:dyDescent="0.35">
      <c r="G26" s="3"/>
      <c r="H26" s="3"/>
      <c r="I26" s="3"/>
      <c r="J26" s="3"/>
    </row>
    <row r="27" spans="7:10" ht="36.75" customHeight="1" x14ac:dyDescent="0.35">
      <c r="G27" s="3"/>
      <c r="H27" s="3"/>
      <c r="I27" s="3"/>
      <c r="J27" s="3"/>
    </row>
    <row r="28" spans="7:10" ht="20.100000000000001" customHeight="1" x14ac:dyDescent="0.35">
      <c r="G28" s="3"/>
      <c r="H28" s="3"/>
      <c r="I28" s="3"/>
      <c r="J28" s="3"/>
    </row>
    <row r="29" spans="7:10" ht="20.100000000000001" customHeight="1" x14ac:dyDescent="0.35">
      <c r="G29" s="3"/>
      <c r="H29" s="3"/>
      <c r="I29" s="3"/>
      <c r="J29" s="3"/>
    </row>
    <row r="30" spans="7:10" ht="20.100000000000001" customHeight="1" x14ac:dyDescent="0.35">
      <c r="G30" s="3"/>
      <c r="H30" s="3"/>
      <c r="I30" s="3"/>
      <c r="J30" s="3"/>
    </row>
    <row r="31" spans="7:10" ht="20.100000000000001" customHeight="1" x14ac:dyDescent="0.35">
      <c r="G31" s="3"/>
      <c r="H31" s="3"/>
      <c r="I31" s="3"/>
      <c r="J31" s="3"/>
    </row>
    <row r="32" spans="7:10" ht="20.100000000000001" customHeight="1" x14ac:dyDescent="0.35">
      <c r="G32" s="3"/>
      <c r="H32" s="3"/>
      <c r="I32" s="3"/>
      <c r="J32" s="3"/>
    </row>
    <row r="33" spans="7:10" ht="20.100000000000001" customHeight="1" x14ac:dyDescent="0.35">
      <c r="G33" s="3"/>
      <c r="H33" s="3"/>
      <c r="I33" s="3"/>
      <c r="J33" s="3"/>
    </row>
    <row r="34" spans="7:10" ht="20.100000000000001" customHeight="1" x14ac:dyDescent="0.35">
      <c r="G34" s="3"/>
      <c r="H34" s="3"/>
      <c r="I34" s="3"/>
      <c r="J34" s="3"/>
    </row>
    <row r="35" spans="7:10" ht="8.25" customHeight="1" x14ac:dyDescent="0.35">
      <c r="G35" s="3"/>
      <c r="H35" s="3"/>
      <c r="I35" s="3"/>
      <c r="J35" s="3"/>
    </row>
    <row r="36" spans="7:10" x14ac:dyDescent="0.35">
      <c r="G36" s="3"/>
      <c r="H36" s="3"/>
      <c r="I36" s="3"/>
      <c r="J36" s="3"/>
    </row>
    <row r="37" spans="7:10" x14ac:dyDescent="0.35">
      <c r="G37" s="3"/>
      <c r="H37" s="3"/>
      <c r="I37" s="3"/>
      <c r="J37" s="3"/>
    </row>
    <row r="38" spans="7:10" x14ac:dyDescent="0.35">
      <c r="G38" s="3"/>
      <c r="H38" s="3"/>
      <c r="I38" s="3"/>
      <c r="J38" s="3"/>
    </row>
  </sheetData>
  <sheetProtection algorithmName="SHA-512" hashValue="qZXiAXruhSuejwgVRVVBswYu7Xe0KvbkuGkBWKkCiHhphkGqxm4t0FqxJ02wONVEsRDOlLN4oCc1Ee3h24c3wQ==" saltValue="KO/ENbIyZ3D7MCIlShREPQ==" spinCount="100000" sheet="1" objects="1" scenarios="1"/>
  <mergeCells count="3">
    <mergeCell ref="C4:C5"/>
    <mergeCell ref="D4:F4"/>
    <mergeCell ref="G4:I4"/>
  </mergeCells>
  <phoneticPr fontId="2" type="noConversion"/>
  <dataValidations count="1">
    <dataValidation type="whole" allowBlank="1" showInputMessage="1" showErrorMessage="1" errorTitle="温馨提示" error="仅能输入整数！" sqref="D6:E7" xr:uid="{E106081E-741F-454B-9D95-A09E96BE34DB}">
      <formula1>0</formula1>
      <formula2>100000</formula2>
    </dataValidation>
  </dataValidations>
  <hyperlinks>
    <hyperlink ref="J2" location="首页!A1" display="返回" xr:uid="{02F5577D-B209-4848-9214-B584B40445B8}"/>
  </hyperlink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60B729C4-CEC7-4CDB-8903-B0AF232327D5}">
            <x14:iconSet iconSet="3Symbols2" showValue="0" custom="1">
              <x14:cfvo type="percent">
                <xm:f>0</xm:f>
              </x14:cfvo>
              <x14:cfvo type="percent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3" id="{31F018A1-3BCD-41E7-B090-E3CCC802F61A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J6</xm:sqref>
        </x14:conditionalFormatting>
        <x14:conditionalFormatting xmlns:xm="http://schemas.microsoft.com/office/excel/2006/main">
          <x14:cfRule type="iconSet" priority="1" id="{67286B84-909E-49B9-BD60-3F1C927BF51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BFEE-D160-4F5D-AA83-3013D82CA01A}">
  <sheetPr>
    <tabColor rgb="FF7776B0"/>
  </sheetPr>
  <dimension ref="A1:K22"/>
  <sheetViews>
    <sheetView showGridLines="0" zoomScale="97" zoomScaleNormal="97" workbookViewId="0">
      <selection activeCell="D5" sqref="D5:E5"/>
    </sheetView>
  </sheetViews>
  <sheetFormatPr defaultRowHeight="16.5" x14ac:dyDescent="0.35"/>
  <cols>
    <col min="1" max="1" width="3.625" style="3" customWidth="1"/>
    <col min="2" max="2" width="1.5" style="3" customWidth="1"/>
    <col min="3" max="3" width="17.25" style="3" customWidth="1"/>
    <col min="4" max="4" width="11.25" style="51" customWidth="1"/>
    <col min="5" max="5" width="11.25" style="10" customWidth="1"/>
    <col min="6" max="6" width="9.125" style="10" customWidth="1"/>
    <col min="7" max="7" width="11.875" style="10" customWidth="1"/>
    <col min="8" max="8" width="12.125" style="10" customWidth="1"/>
    <col min="9" max="9" width="9" style="10" customWidth="1"/>
    <col min="10" max="10" width="9.125" style="10" customWidth="1"/>
    <col min="11" max="11" width="7.75" style="3" customWidth="1"/>
    <col min="12" max="12" width="9" style="4"/>
    <col min="13" max="13" width="12" style="4" bestFit="1" customWidth="1"/>
    <col min="14" max="16384" width="9" style="4"/>
  </cols>
  <sheetData>
    <row r="1" spans="2:11" ht="21.75" customHeight="1" x14ac:dyDescent="0.35"/>
    <row r="2" spans="2:11" ht="25.5" customHeight="1" x14ac:dyDescent="0.35">
      <c r="B2" s="54"/>
      <c r="C2" s="55" t="s">
        <v>59</v>
      </c>
      <c r="K2" s="125" t="s">
        <v>87</v>
      </c>
    </row>
    <row r="3" spans="2:11" ht="21.75" customHeight="1" x14ac:dyDescent="0.35">
      <c r="C3" s="52"/>
    </row>
    <row r="4" spans="2:11" ht="33.75" thickBot="1" x14ac:dyDescent="0.4">
      <c r="C4" s="61" t="s">
        <v>88</v>
      </c>
      <c r="D4" s="62" t="s">
        <v>12</v>
      </c>
      <c r="E4" s="62" t="s">
        <v>13</v>
      </c>
      <c r="F4" s="62" t="s">
        <v>28</v>
      </c>
      <c r="G4" s="62" t="s">
        <v>29</v>
      </c>
      <c r="H4" s="62" t="s">
        <v>15</v>
      </c>
      <c r="I4" s="161" t="s">
        <v>30</v>
      </c>
      <c r="J4" s="161"/>
    </row>
    <row r="5" spans="2:11" ht="24" customHeight="1" x14ac:dyDescent="0.35">
      <c r="C5" s="63"/>
      <c r="D5" s="64"/>
      <c r="E5" s="64"/>
      <c r="F5" s="65"/>
      <c r="G5" s="131" t="str">
        <f>IFERROR(D5/E5, "")</f>
        <v/>
      </c>
      <c r="H5" s="131" t="str">
        <f>IFERROR(TDIST(ABS(G5),F5,2), "")</f>
        <v/>
      </c>
      <c r="I5" s="131" t="str">
        <f>IF(E5="", "", D5 - 1.96 *E5)</f>
        <v/>
      </c>
      <c r="J5" s="131" t="str">
        <f>IF(E5="", "", D5+1.96*E5)</f>
        <v/>
      </c>
    </row>
    <row r="6" spans="2:11" ht="24" customHeight="1" x14ac:dyDescent="0.35">
      <c r="C6" s="60"/>
      <c r="D6" s="57"/>
      <c r="E6" s="57"/>
      <c r="F6" s="58"/>
      <c r="G6" s="59" t="str">
        <f t="shared" ref="G6:G14" si="0">IFERROR(D6/E6, "")</f>
        <v/>
      </c>
      <c r="H6" s="59" t="str">
        <f t="shared" ref="H6:H14" si="1">IFERROR(TDIST(ABS(G6),F6,2), "")</f>
        <v/>
      </c>
      <c r="I6" s="59" t="str">
        <f t="shared" ref="I6:I14" si="2">IF(E6="", "", D6 - 1.96 *E6)</f>
        <v/>
      </c>
      <c r="J6" s="59" t="str">
        <f t="shared" ref="J6:J14" si="3">IF(E6="", "", D6+1.96*E6)</f>
        <v/>
      </c>
    </row>
    <row r="7" spans="2:11" ht="24" customHeight="1" x14ac:dyDescent="0.35">
      <c r="C7" s="60"/>
      <c r="D7" s="57"/>
      <c r="E7" s="57"/>
      <c r="F7" s="58"/>
      <c r="G7" s="59" t="str">
        <f t="shared" si="0"/>
        <v/>
      </c>
      <c r="H7" s="59" t="str">
        <f t="shared" si="1"/>
        <v/>
      </c>
      <c r="I7" s="59" t="str">
        <f t="shared" si="2"/>
        <v/>
      </c>
      <c r="J7" s="59" t="str">
        <f t="shared" si="3"/>
        <v/>
      </c>
    </row>
    <row r="8" spans="2:11" ht="24" customHeight="1" x14ac:dyDescent="0.35">
      <c r="C8" s="60"/>
      <c r="D8" s="57"/>
      <c r="E8" s="57"/>
      <c r="F8" s="58"/>
      <c r="G8" s="59" t="str">
        <f t="shared" si="0"/>
        <v/>
      </c>
      <c r="H8" s="59" t="str">
        <f t="shared" si="1"/>
        <v/>
      </c>
      <c r="I8" s="59" t="str">
        <f t="shared" si="2"/>
        <v/>
      </c>
      <c r="J8" s="59" t="str">
        <f t="shared" si="3"/>
        <v/>
      </c>
    </row>
    <row r="9" spans="2:11" ht="24" customHeight="1" x14ac:dyDescent="0.35">
      <c r="C9" s="60"/>
      <c r="D9" s="57"/>
      <c r="E9" s="57"/>
      <c r="F9" s="58"/>
      <c r="G9" s="59" t="str">
        <f t="shared" si="0"/>
        <v/>
      </c>
      <c r="H9" s="59" t="str">
        <f t="shared" si="1"/>
        <v/>
      </c>
      <c r="I9" s="59" t="str">
        <f t="shared" si="2"/>
        <v/>
      </c>
      <c r="J9" s="59" t="str">
        <f t="shared" si="3"/>
        <v/>
      </c>
    </row>
    <row r="10" spans="2:11" ht="24" customHeight="1" x14ac:dyDescent="0.35">
      <c r="C10" s="60"/>
      <c r="D10" s="57"/>
      <c r="E10" s="57"/>
      <c r="F10" s="58"/>
      <c r="G10" s="59" t="str">
        <f t="shared" si="0"/>
        <v/>
      </c>
      <c r="H10" s="59" t="str">
        <f t="shared" si="1"/>
        <v/>
      </c>
      <c r="I10" s="59" t="str">
        <f t="shared" si="2"/>
        <v/>
      </c>
      <c r="J10" s="59" t="str">
        <f t="shared" si="3"/>
        <v/>
      </c>
    </row>
    <row r="11" spans="2:11" ht="24" customHeight="1" x14ac:dyDescent="0.35">
      <c r="C11" s="60"/>
      <c r="D11" s="57"/>
      <c r="E11" s="57"/>
      <c r="F11" s="58"/>
      <c r="G11" s="59" t="str">
        <f t="shared" si="0"/>
        <v/>
      </c>
      <c r="H11" s="59" t="str">
        <f t="shared" si="1"/>
        <v/>
      </c>
      <c r="I11" s="59" t="str">
        <f t="shared" si="2"/>
        <v/>
      </c>
      <c r="J11" s="59" t="str">
        <f t="shared" si="3"/>
        <v/>
      </c>
    </row>
    <row r="12" spans="2:11" ht="24" customHeight="1" x14ac:dyDescent="0.35">
      <c r="C12" s="60"/>
      <c r="D12" s="57"/>
      <c r="E12" s="57"/>
      <c r="F12" s="58"/>
      <c r="G12" s="59" t="str">
        <f t="shared" si="0"/>
        <v/>
      </c>
      <c r="H12" s="59" t="str">
        <f t="shared" si="1"/>
        <v/>
      </c>
      <c r="I12" s="59" t="str">
        <f t="shared" si="2"/>
        <v/>
      </c>
      <c r="J12" s="59" t="str">
        <f t="shared" si="3"/>
        <v/>
      </c>
    </row>
    <row r="13" spans="2:11" ht="24" customHeight="1" x14ac:dyDescent="0.35">
      <c r="C13" s="60"/>
      <c r="D13" s="57"/>
      <c r="E13" s="57"/>
      <c r="F13" s="58"/>
      <c r="G13" s="59" t="str">
        <f t="shared" si="0"/>
        <v/>
      </c>
      <c r="H13" s="59" t="str">
        <f t="shared" si="1"/>
        <v/>
      </c>
      <c r="I13" s="59" t="str">
        <f t="shared" si="2"/>
        <v/>
      </c>
      <c r="J13" s="59" t="str">
        <f t="shared" si="3"/>
        <v/>
      </c>
    </row>
    <row r="14" spans="2:11" ht="24" customHeight="1" x14ac:dyDescent="0.35">
      <c r="C14" s="60"/>
      <c r="D14" s="57"/>
      <c r="E14" s="57"/>
      <c r="F14" s="58"/>
      <c r="G14" s="59" t="str">
        <f t="shared" si="0"/>
        <v/>
      </c>
      <c r="H14" s="59" t="str">
        <f t="shared" si="1"/>
        <v/>
      </c>
      <c r="I14" s="59" t="str">
        <f t="shared" si="2"/>
        <v/>
      </c>
      <c r="J14" s="59" t="str">
        <f t="shared" si="3"/>
        <v/>
      </c>
    </row>
    <row r="15" spans="2:11" x14ac:dyDescent="0.35">
      <c r="C15" s="15"/>
      <c r="D15" s="27"/>
      <c r="E15" s="8"/>
      <c r="F15" s="8"/>
      <c r="G15" s="8"/>
      <c r="H15" s="8"/>
      <c r="I15" s="8"/>
      <c r="J15" s="8"/>
    </row>
    <row r="16" spans="2:11" ht="20.100000000000001" customHeight="1" x14ac:dyDescent="0.35">
      <c r="C16" s="53" t="s">
        <v>22</v>
      </c>
      <c r="D16" s="8"/>
      <c r="E16" s="8"/>
      <c r="F16" s="8"/>
      <c r="G16" s="8"/>
      <c r="H16" s="8"/>
      <c r="I16" s="8"/>
      <c r="J16" s="8"/>
    </row>
    <row r="17" spans="3:10" ht="20.100000000000001" customHeight="1" x14ac:dyDescent="0.35">
      <c r="C17" s="15" t="s">
        <v>85</v>
      </c>
      <c r="D17" s="8"/>
      <c r="E17" s="8"/>
      <c r="F17" s="8"/>
      <c r="G17" s="8"/>
      <c r="H17" s="8"/>
      <c r="I17" s="8"/>
      <c r="J17" s="8"/>
    </row>
    <row r="18" spans="3:10" x14ac:dyDescent="0.35">
      <c r="C18" s="15" t="s">
        <v>91</v>
      </c>
      <c r="D18" s="8"/>
      <c r="E18" s="8"/>
      <c r="F18" s="8"/>
      <c r="G18" s="8"/>
      <c r="H18" s="8"/>
      <c r="I18" s="8"/>
      <c r="J18" s="8"/>
    </row>
    <row r="19" spans="3:10" x14ac:dyDescent="0.35">
      <c r="C19" s="15" t="s">
        <v>97</v>
      </c>
      <c r="D19" s="27"/>
      <c r="E19" s="8"/>
      <c r="F19" s="8"/>
      <c r="G19" s="8"/>
      <c r="H19" s="8"/>
      <c r="I19" s="8"/>
      <c r="J19" s="8"/>
    </row>
    <row r="20" spans="3:10" x14ac:dyDescent="0.35">
      <c r="C20" s="15" t="s">
        <v>62</v>
      </c>
      <c r="D20" s="27"/>
      <c r="E20" s="8"/>
      <c r="F20" s="8"/>
      <c r="G20" s="8"/>
      <c r="H20" s="8"/>
      <c r="I20" s="8"/>
      <c r="J20" s="8"/>
    </row>
    <row r="21" spans="3:10" x14ac:dyDescent="0.35">
      <c r="C21" s="15" t="s">
        <v>63</v>
      </c>
      <c r="D21" s="27"/>
      <c r="E21" s="8"/>
      <c r="F21" s="8"/>
      <c r="G21" s="8"/>
      <c r="H21" s="8"/>
      <c r="I21" s="8"/>
      <c r="J21" s="8"/>
    </row>
    <row r="22" spans="3:10" x14ac:dyDescent="0.35">
      <c r="C22" s="15"/>
      <c r="D22" s="27"/>
      <c r="E22" s="8"/>
      <c r="F22" s="8"/>
      <c r="G22" s="8"/>
      <c r="H22" s="8"/>
      <c r="I22" s="8"/>
      <c r="J22" s="8"/>
    </row>
  </sheetData>
  <sheetProtection algorithmName="SHA-512" hashValue="bIml6hmZys1yJf7cveHcRRxzYtme3R+dFDb/YgnFhbUfpaUaVf5cxFBRqZuG7Po975kaDauU5BYuYq52QL+eDg==" saltValue="kMQZnT+fgLPlk0HXMcOfpg==" spinCount="100000" sheet="1" objects="1" scenarios="1"/>
  <mergeCells count="1">
    <mergeCell ref="I4:J4"/>
  </mergeCells>
  <phoneticPr fontId="2" type="noConversion"/>
  <hyperlinks>
    <hyperlink ref="K2" location="首页!A1" display="返回" xr:uid="{EC0AD7AD-33D7-4E24-98F3-52D060F06CDB}"/>
  </hyperlink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F9AAD"/>
  </sheetPr>
  <dimension ref="A1:L19"/>
  <sheetViews>
    <sheetView showGridLines="0" zoomScale="97" zoomScaleNormal="97" workbookViewId="0">
      <selection activeCell="Q10" sqref="Q10"/>
    </sheetView>
  </sheetViews>
  <sheetFormatPr defaultRowHeight="16.5" x14ac:dyDescent="0.35"/>
  <cols>
    <col min="1" max="1" width="3.625" style="3" customWidth="1"/>
    <col min="2" max="2" width="1.5" style="3" customWidth="1"/>
    <col min="3" max="3" width="19.25" style="3" customWidth="1"/>
    <col min="4" max="4" width="11.25" style="51" customWidth="1"/>
    <col min="5" max="6" width="11.25" style="10" customWidth="1"/>
    <col min="7" max="7" width="21" style="10" customWidth="1"/>
    <col min="8" max="8" width="10.875" style="10" customWidth="1"/>
    <col min="9" max="9" width="13.25" style="10" hidden="1" customWidth="1"/>
    <col min="10" max="10" width="19.125" style="10" hidden="1" customWidth="1"/>
    <col min="11" max="11" width="19.5" style="10" hidden="1" customWidth="1"/>
    <col min="12" max="12" width="7.75" style="3" customWidth="1"/>
    <col min="13" max="13" width="9" style="4"/>
    <col min="14" max="14" width="12" style="4" bestFit="1" customWidth="1"/>
    <col min="15" max="16384" width="9" style="4"/>
  </cols>
  <sheetData>
    <row r="1" spans="2:12" ht="21.75" customHeight="1" x14ac:dyDescent="0.35"/>
    <row r="2" spans="2:12" ht="25.5" customHeight="1" x14ac:dyDescent="0.35">
      <c r="B2" s="103"/>
      <c r="C2" s="105" t="s">
        <v>60</v>
      </c>
      <c r="D2" s="104"/>
      <c r="L2" s="95" t="s">
        <v>87</v>
      </c>
    </row>
    <row r="3" spans="2:12" ht="21.75" customHeight="1" x14ac:dyDescent="0.35">
      <c r="C3" s="98"/>
      <c r="L3" s="95"/>
    </row>
    <row r="4" spans="2:12" ht="35.25" thickBot="1" x14ac:dyDescent="0.4">
      <c r="C4" s="61" t="s">
        <v>88</v>
      </c>
      <c r="D4" s="62" t="s">
        <v>12</v>
      </c>
      <c r="E4" s="62" t="s">
        <v>13</v>
      </c>
      <c r="F4" s="62" t="s">
        <v>86</v>
      </c>
      <c r="G4" s="62" t="s">
        <v>21</v>
      </c>
      <c r="H4" s="62" t="s">
        <v>15</v>
      </c>
      <c r="I4" s="81" t="s">
        <v>14</v>
      </c>
      <c r="J4" s="79" t="s">
        <v>16</v>
      </c>
      <c r="K4" s="79" t="s">
        <v>20</v>
      </c>
    </row>
    <row r="5" spans="2:12" ht="24" customHeight="1" x14ac:dyDescent="0.35">
      <c r="C5" s="84"/>
      <c r="D5" s="85"/>
      <c r="E5" s="85"/>
      <c r="F5" s="132" t="str">
        <f>IFERROR((D5/E5)^2, "")</f>
        <v/>
      </c>
      <c r="G5" s="132" t="str">
        <f>IF(D5="", "", (IF(E5="", TEXT(I5, "0.000"), TEXT(I5, "0.000")&amp; " ("&amp;TEXT(J5, "0.000")&amp;"~"&amp;TEXT(K5, "0.000")&amp;")")) )</f>
        <v/>
      </c>
      <c r="H5" s="132" t="str">
        <f>IF(F5="", "", CHIDIST(F5,1))</f>
        <v/>
      </c>
      <c r="I5" s="82" t="str">
        <f t="shared" ref="I5:I14" si="0">IF(D5="","",EXP(D5))</f>
        <v/>
      </c>
      <c r="J5" s="80" t="str">
        <f t="shared" ref="J5:J14" si="1">IF(E5="", "", EXP(D5-1.96*E5))</f>
        <v/>
      </c>
      <c r="K5" s="80" t="str">
        <f t="shared" ref="K5:K14" si="2">IF(E5="", "", EXP(D5+1.96*E5))</f>
        <v/>
      </c>
    </row>
    <row r="6" spans="2:12" ht="24" customHeight="1" x14ac:dyDescent="0.35">
      <c r="C6" s="60"/>
      <c r="D6" s="57"/>
      <c r="E6" s="57"/>
      <c r="F6" s="59" t="str">
        <f>IFERROR((D6/E6)^2, "")</f>
        <v/>
      </c>
      <c r="G6" s="59" t="str">
        <f t="shared" ref="G6:G14" si="3">IF(D6="", "", (IF(E6="", TEXT(I6, "0.000"), TEXT(I6, "0.000")&amp; " ("&amp;TEXT(J6, "0.000")&amp;"~"&amp;TEXT(K6, "0.000")&amp;")")) )</f>
        <v/>
      </c>
      <c r="H6" s="59" t="str">
        <f>IF(F6="", "", CHIDIST(F6,1))</f>
        <v/>
      </c>
      <c r="I6" s="82" t="str">
        <f t="shared" si="0"/>
        <v/>
      </c>
      <c r="J6" s="80" t="str">
        <f t="shared" si="1"/>
        <v/>
      </c>
      <c r="K6" s="80" t="str">
        <f t="shared" si="2"/>
        <v/>
      </c>
    </row>
    <row r="7" spans="2:12" ht="24" customHeight="1" x14ac:dyDescent="0.35">
      <c r="C7" s="60"/>
      <c r="D7" s="57"/>
      <c r="E7" s="57"/>
      <c r="F7" s="59" t="str">
        <f>IFERROR((D7/E7)^2, "")</f>
        <v/>
      </c>
      <c r="G7" s="59" t="str">
        <f t="shared" si="3"/>
        <v/>
      </c>
      <c r="H7" s="59" t="str">
        <f>IF(F7="", "", CHIDIST(F7,1))</f>
        <v/>
      </c>
      <c r="I7" s="82" t="str">
        <f t="shared" si="0"/>
        <v/>
      </c>
      <c r="J7" s="80" t="str">
        <f t="shared" si="1"/>
        <v/>
      </c>
      <c r="K7" s="80" t="str">
        <f t="shared" si="2"/>
        <v/>
      </c>
    </row>
    <row r="8" spans="2:12" ht="24" customHeight="1" x14ac:dyDescent="0.35">
      <c r="C8" s="60"/>
      <c r="D8" s="57"/>
      <c r="E8" s="57"/>
      <c r="F8" s="59" t="str">
        <f t="shared" ref="F8:F14" si="4">IFERROR((D8/E8)^2, "")</f>
        <v/>
      </c>
      <c r="G8" s="59" t="str">
        <f>IF(D8="", "", (IF(E8="", TEXT(I8, "0.000"), TEXT(I8, "0.000")&amp; " ("&amp;TEXT(J8, "0.000")&amp;"~"&amp;TEXT(K8, "0.000")&amp;")")) )</f>
        <v/>
      </c>
      <c r="H8" s="59" t="str">
        <f>IF(F8="", "", CHIDIST(F8,1))</f>
        <v/>
      </c>
      <c r="I8" s="82" t="str">
        <f t="shared" si="0"/>
        <v/>
      </c>
      <c r="J8" s="80" t="str">
        <f t="shared" si="1"/>
        <v/>
      </c>
      <c r="K8" s="80" t="str">
        <f t="shared" si="2"/>
        <v/>
      </c>
    </row>
    <row r="9" spans="2:12" ht="24" customHeight="1" x14ac:dyDescent="0.35">
      <c r="C9" s="60"/>
      <c r="D9" s="57"/>
      <c r="E9" s="57"/>
      <c r="F9" s="59" t="str">
        <f t="shared" si="4"/>
        <v/>
      </c>
      <c r="G9" s="59" t="str">
        <f t="shared" si="3"/>
        <v/>
      </c>
      <c r="H9" s="59" t="str">
        <f t="shared" ref="H9:H11" si="5">IF(F9="", "", CHIDIST(F9,1))</f>
        <v/>
      </c>
      <c r="I9" s="82" t="str">
        <f t="shared" si="0"/>
        <v/>
      </c>
      <c r="J9" s="80" t="str">
        <f t="shared" si="1"/>
        <v/>
      </c>
      <c r="K9" s="80" t="str">
        <f t="shared" si="2"/>
        <v/>
      </c>
    </row>
    <row r="10" spans="2:12" ht="24" customHeight="1" x14ac:dyDescent="0.35">
      <c r="C10" s="60"/>
      <c r="D10" s="57"/>
      <c r="E10" s="57"/>
      <c r="F10" s="59" t="str">
        <f t="shared" si="4"/>
        <v/>
      </c>
      <c r="G10" s="59" t="str">
        <f t="shared" si="3"/>
        <v/>
      </c>
      <c r="H10" s="59" t="str">
        <f t="shared" si="5"/>
        <v/>
      </c>
      <c r="I10" s="82" t="str">
        <f t="shared" si="0"/>
        <v/>
      </c>
      <c r="J10" s="80" t="str">
        <f t="shared" si="1"/>
        <v/>
      </c>
      <c r="K10" s="80" t="str">
        <f t="shared" si="2"/>
        <v/>
      </c>
    </row>
    <row r="11" spans="2:12" ht="24" customHeight="1" x14ac:dyDescent="0.35">
      <c r="C11" s="60"/>
      <c r="D11" s="57"/>
      <c r="E11" s="57"/>
      <c r="F11" s="59" t="str">
        <f t="shared" si="4"/>
        <v/>
      </c>
      <c r="G11" s="59" t="str">
        <f t="shared" si="3"/>
        <v/>
      </c>
      <c r="H11" s="59" t="str">
        <f t="shared" si="5"/>
        <v/>
      </c>
      <c r="I11" s="82" t="str">
        <f t="shared" si="0"/>
        <v/>
      </c>
      <c r="J11" s="80" t="str">
        <f t="shared" si="1"/>
        <v/>
      </c>
      <c r="K11" s="80" t="str">
        <f t="shared" si="2"/>
        <v/>
      </c>
    </row>
    <row r="12" spans="2:12" ht="24" customHeight="1" x14ac:dyDescent="0.35">
      <c r="C12" s="60"/>
      <c r="D12" s="57"/>
      <c r="E12" s="57"/>
      <c r="F12" s="59" t="str">
        <f t="shared" si="4"/>
        <v/>
      </c>
      <c r="G12" s="59" t="str">
        <f t="shared" si="3"/>
        <v/>
      </c>
      <c r="H12" s="59" t="str">
        <f t="shared" ref="H12:H14" si="6">IF(F12="", "", CHIDIST(F12,1))</f>
        <v/>
      </c>
      <c r="I12" s="82" t="str">
        <f t="shared" si="0"/>
        <v/>
      </c>
      <c r="J12" s="80" t="str">
        <f t="shared" si="1"/>
        <v/>
      </c>
      <c r="K12" s="80" t="str">
        <f t="shared" si="2"/>
        <v/>
      </c>
    </row>
    <row r="13" spans="2:12" ht="24" customHeight="1" x14ac:dyDescent="0.35">
      <c r="C13" s="60"/>
      <c r="D13" s="57"/>
      <c r="E13" s="57"/>
      <c r="F13" s="59" t="str">
        <f t="shared" si="4"/>
        <v/>
      </c>
      <c r="G13" s="59" t="str">
        <f t="shared" si="3"/>
        <v/>
      </c>
      <c r="H13" s="59" t="str">
        <f t="shared" si="6"/>
        <v/>
      </c>
      <c r="I13" s="82" t="str">
        <f t="shared" si="0"/>
        <v/>
      </c>
      <c r="J13" s="80" t="str">
        <f t="shared" si="1"/>
        <v/>
      </c>
      <c r="K13" s="80" t="str">
        <f t="shared" si="2"/>
        <v/>
      </c>
    </row>
    <row r="14" spans="2:12" ht="24" customHeight="1" x14ac:dyDescent="0.35">
      <c r="C14" s="60"/>
      <c r="D14" s="57"/>
      <c r="E14" s="57"/>
      <c r="F14" s="59" t="str">
        <f t="shared" si="4"/>
        <v/>
      </c>
      <c r="G14" s="59" t="str">
        <f t="shared" si="3"/>
        <v/>
      </c>
      <c r="H14" s="59" t="str">
        <f t="shared" si="6"/>
        <v/>
      </c>
      <c r="I14" s="82" t="str">
        <f t="shared" si="0"/>
        <v/>
      </c>
      <c r="J14" s="80" t="str">
        <f t="shared" si="1"/>
        <v/>
      </c>
      <c r="K14" s="80" t="str">
        <f t="shared" si="2"/>
        <v/>
      </c>
    </row>
    <row r="15" spans="2:12" x14ac:dyDescent="0.35">
      <c r="C15" s="15"/>
      <c r="D15" s="27"/>
      <c r="E15" s="8"/>
      <c r="F15" s="8"/>
      <c r="G15" s="8"/>
      <c r="H15" s="8"/>
    </row>
    <row r="16" spans="2:12" ht="20.100000000000001" customHeight="1" x14ac:dyDescent="0.35">
      <c r="C16" s="83" t="s">
        <v>22</v>
      </c>
      <c r="D16" s="8"/>
      <c r="E16" s="8"/>
      <c r="F16" s="8"/>
      <c r="G16" s="8"/>
      <c r="H16" s="8"/>
    </row>
    <row r="17" spans="3:8" ht="20.100000000000001" customHeight="1" x14ac:dyDescent="0.35">
      <c r="C17" s="15" t="s">
        <v>85</v>
      </c>
      <c r="D17" s="8"/>
      <c r="E17" s="8"/>
      <c r="F17" s="8"/>
      <c r="G17" s="8"/>
      <c r="H17" s="8"/>
    </row>
    <row r="18" spans="3:8" x14ac:dyDescent="0.35">
      <c r="C18" s="15" t="s">
        <v>98</v>
      </c>
      <c r="D18" s="8"/>
      <c r="E18" s="8"/>
      <c r="F18" s="8"/>
      <c r="G18" s="8"/>
      <c r="H18" s="8"/>
    </row>
    <row r="19" spans="3:8" x14ac:dyDescent="0.35">
      <c r="C19" s="15"/>
      <c r="D19" s="27"/>
      <c r="E19" s="8"/>
      <c r="F19" s="8"/>
      <c r="G19" s="8"/>
      <c r="H19" s="8"/>
    </row>
  </sheetData>
  <sheetProtection algorithmName="SHA-512" hashValue="GXKHGtJZxxBTmeOgi/JypTCb6kzqRA/DIe+wFzqqX/pqB1phkTGN1Ld2SbRxwFkPL6zByMchhNUtbMtTIHnazg==" saltValue="3srpqEwppJ1PeCewgbXebQ==" spinCount="100000" sheet="1" objects="1" scenarios="1"/>
  <phoneticPr fontId="2" type="noConversion"/>
  <hyperlinks>
    <hyperlink ref="L2" location="首页!A1" display="返回" xr:uid="{582E0EFB-A685-4EEF-955D-A489A361CD67}"/>
  </hyperlink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45C1C-1F27-4C6B-A7EE-2A4F89AFFBA0}">
  <sheetPr>
    <tabColor rgb="FFEE4C97"/>
  </sheetPr>
  <dimension ref="A1:J18"/>
  <sheetViews>
    <sheetView showGridLines="0" workbookViewId="0">
      <selection activeCell="O11" sqref="O11"/>
    </sheetView>
  </sheetViews>
  <sheetFormatPr defaultRowHeight="16.5" x14ac:dyDescent="0.35"/>
  <cols>
    <col min="1" max="1" width="3.625" style="15" customWidth="1"/>
    <col min="2" max="2" width="1.5" style="15" customWidth="1"/>
    <col min="3" max="3" width="16.625" style="15" customWidth="1"/>
    <col min="4" max="8" width="10.25" style="15" customWidth="1"/>
    <col min="9" max="9" width="12" style="15" customWidth="1"/>
    <col min="10" max="10" width="6.625" style="15" customWidth="1"/>
    <col min="11" max="16384" width="9" style="30"/>
  </cols>
  <sheetData>
    <row r="1" spans="2:10" ht="21.75" customHeight="1" x14ac:dyDescent="0.35"/>
    <row r="2" spans="2:10" ht="25.5" customHeight="1" x14ac:dyDescent="0.35">
      <c r="B2" s="97"/>
      <c r="C2" s="162" t="s">
        <v>60</v>
      </c>
      <c r="D2" s="162"/>
      <c r="E2" s="162"/>
      <c r="F2" s="162"/>
      <c r="G2" s="21"/>
      <c r="H2" s="21"/>
      <c r="J2" s="102" t="s">
        <v>87</v>
      </c>
    </row>
    <row r="3" spans="2:10" ht="21.75" customHeight="1" x14ac:dyDescent="0.35"/>
    <row r="4" spans="2:10" ht="33.75" thickBot="1" x14ac:dyDescent="0.4">
      <c r="C4" s="92" t="s">
        <v>88</v>
      </c>
      <c r="D4" s="62" t="s">
        <v>23</v>
      </c>
      <c r="E4" s="62" t="s">
        <v>24</v>
      </c>
      <c r="F4" s="62" t="s">
        <v>25</v>
      </c>
      <c r="G4" s="62" t="s">
        <v>12</v>
      </c>
      <c r="H4" s="62" t="s">
        <v>13</v>
      </c>
      <c r="I4" s="62" t="s">
        <v>26</v>
      </c>
    </row>
    <row r="5" spans="2:10" ht="24" customHeight="1" x14ac:dyDescent="0.35">
      <c r="C5" s="93"/>
      <c r="D5" s="94"/>
      <c r="E5" s="94"/>
      <c r="F5" s="94"/>
      <c r="G5" s="133" t="str">
        <f>IFERROR(LN(D5), "")</f>
        <v/>
      </c>
      <c r="H5" s="133" t="str">
        <f>IFERROR((LN(D5)-LN(E5))/1.96, "")</f>
        <v/>
      </c>
      <c r="I5" s="133" t="str">
        <f>IFERROR(EXP(G5+1.96*H5), "")</f>
        <v/>
      </c>
    </row>
    <row r="6" spans="2:10" ht="24" customHeight="1" x14ac:dyDescent="0.35">
      <c r="C6" s="60"/>
      <c r="D6" s="91"/>
      <c r="E6" s="91"/>
      <c r="F6" s="91"/>
      <c r="G6" s="134" t="str">
        <f t="shared" ref="G6:G14" si="0">IFERROR(LN(D6), "")</f>
        <v/>
      </c>
      <c r="H6" s="134" t="str">
        <f t="shared" ref="H6:H14" si="1">IFERROR((LN(D6)-LN(E6))/1.96, "")</f>
        <v/>
      </c>
      <c r="I6" s="134" t="str">
        <f t="shared" ref="I6:I14" si="2">IFERROR(EXP(G6+1.96*H6), "")</f>
        <v/>
      </c>
    </row>
    <row r="7" spans="2:10" ht="24" customHeight="1" x14ac:dyDescent="0.35">
      <c r="C7" s="60"/>
      <c r="D7" s="91"/>
      <c r="E7" s="91"/>
      <c r="F7" s="91"/>
      <c r="G7" s="134" t="str">
        <f t="shared" si="0"/>
        <v/>
      </c>
      <c r="H7" s="134" t="str">
        <f>IFERROR((LN(D7)-LN(E7))/1.96, "")</f>
        <v/>
      </c>
      <c r="I7" s="134" t="str">
        <f t="shared" si="2"/>
        <v/>
      </c>
    </row>
    <row r="8" spans="2:10" ht="24" customHeight="1" x14ac:dyDescent="0.35">
      <c r="C8" s="60"/>
      <c r="D8" s="91"/>
      <c r="E8" s="91"/>
      <c r="F8" s="91"/>
      <c r="G8" s="134" t="str">
        <f t="shared" si="0"/>
        <v/>
      </c>
      <c r="H8" s="134" t="str">
        <f t="shared" si="1"/>
        <v/>
      </c>
      <c r="I8" s="134" t="str">
        <f t="shared" si="2"/>
        <v/>
      </c>
    </row>
    <row r="9" spans="2:10" ht="24" customHeight="1" x14ac:dyDescent="0.35">
      <c r="C9" s="60"/>
      <c r="D9" s="91"/>
      <c r="E9" s="91"/>
      <c r="F9" s="91"/>
      <c r="G9" s="134" t="str">
        <f t="shared" si="0"/>
        <v/>
      </c>
      <c r="H9" s="134" t="str">
        <f t="shared" si="1"/>
        <v/>
      </c>
      <c r="I9" s="134" t="str">
        <f t="shared" si="2"/>
        <v/>
      </c>
    </row>
    <row r="10" spans="2:10" ht="24" customHeight="1" x14ac:dyDescent="0.35">
      <c r="C10" s="60"/>
      <c r="D10" s="91"/>
      <c r="E10" s="91"/>
      <c r="F10" s="91"/>
      <c r="G10" s="134" t="str">
        <f t="shared" si="0"/>
        <v/>
      </c>
      <c r="H10" s="134" t="str">
        <f t="shared" si="1"/>
        <v/>
      </c>
      <c r="I10" s="134" t="str">
        <f t="shared" si="2"/>
        <v/>
      </c>
    </row>
    <row r="11" spans="2:10" ht="24" customHeight="1" x14ac:dyDescent="0.35">
      <c r="C11" s="60"/>
      <c r="D11" s="91"/>
      <c r="E11" s="91"/>
      <c r="F11" s="91"/>
      <c r="G11" s="134" t="str">
        <f t="shared" si="0"/>
        <v/>
      </c>
      <c r="H11" s="134" t="str">
        <f t="shared" si="1"/>
        <v/>
      </c>
      <c r="I11" s="134" t="str">
        <f t="shared" si="2"/>
        <v/>
      </c>
    </row>
    <row r="12" spans="2:10" ht="24" customHeight="1" x14ac:dyDescent="0.35">
      <c r="C12" s="60"/>
      <c r="D12" s="91"/>
      <c r="E12" s="91"/>
      <c r="F12" s="91"/>
      <c r="G12" s="134" t="str">
        <f t="shared" si="0"/>
        <v/>
      </c>
      <c r="H12" s="134" t="str">
        <f t="shared" si="1"/>
        <v/>
      </c>
      <c r="I12" s="134" t="str">
        <f t="shared" si="2"/>
        <v/>
      </c>
    </row>
    <row r="13" spans="2:10" ht="24" customHeight="1" x14ac:dyDescent="0.35">
      <c r="C13" s="60"/>
      <c r="D13" s="91"/>
      <c r="E13" s="91"/>
      <c r="F13" s="91"/>
      <c r="G13" s="134" t="str">
        <f t="shared" si="0"/>
        <v/>
      </c>
      <c r="H13" s="134" t="str">
        <f t="shared" si="1"/>
        <v/>
      </c>
      <c r="I13" s="134" t="str">
        <f t="shared" si="2"/>
        <v/>
      </c>
    </row>
    <row r="14" spans="2:10" ht="24" customHeight="1" x14ac:dyDescent="0.35">
      <c r="C14" s="60"/>
      <c r="D14" s="91"/>
      <c r="E14" s="91"/>
      <c r="F14" s="91"/>
      <c r="G14" s="134" t="str">
        <f t="shared" si="0"/>
        <v/>
      </c>
      <c r="H14" s="134" t="str">
        <f t="shared" si="1"/>
        <v/>
      </c>
      <c r="I14" s="134" t="str">
        <f t="shared" si="2"/>
        <v/>
      </c>
    </row>
    <row r="16" spans="2:10" ht="20.100000000000001" customHeight="1" x14ac:dyDescent="0.35">
      <c r="C16" s="96" t="s">
        <v>22</v>
      </c>
      <c r="D16" s="8"/>
      <c r="E16" s="8"/>
    </row>
    <row r="17" spans="3:5" ht="20.100000000000001" customHeight="1" x14ac:dyDescent="0.35">
      <c r="C17" s="15" t="s">
        <v>99</v>
      </c>
      <c r="D17" s="8"/>
      <c r="E17" s="8"/>
    </row>
    <row r="18" spans="3:5" x14ac:dyDescent="0.35">
      <c r="C18" s="15" t="s">
        <v>91</v>
      </c>
    </row>
  </sheetData>
  <sheetProtection algorithmName="SHA-512" hashValue="TiJfPEQ7BXhYVtrVokl442V5XRS9k2p5u4EWcyyWor633+tVFCaQMbEfgqAObNiJewiOWuspRSYo+BajwKJuag==" saltValue="c3LrGWHI2RUWvJlb4hVUzw==" spinCount="100000" sheet="1" objects="1" scenarios="1"/>
  <mergeCells count="1">
    <mergeCell ref="C2:F2"/>
  </mergeCells>
  <phoneticPr fontId="2" type="noConversion"/>
  <hyperlinks>
    <hyperlink ref="J2" location="首页!A1" display="返回" xr:uid="{A027F481-46EA-4F07-8AFB-0F9990DAF02B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2E369-C051-4D7E-A382-34704B332B33}">
  <sheetPr>
    <tabColor rgb="FFFFDC92"/>
  </sheetPr>
  <dimension ref="A1:G17"/>
  <sheetViews>
    <sheetView showGridLines="0" workbookViewId="0">
      <selection activeCell="N12" sqref="N12"/>
    </sheetView>
  </sheetViews>
  <sheetFormatPr defaultRowHeight="16.5" x14ac:dyDescent="0.35"/>
  <cols>
    <col min="1" max="1" width="3.625" style="15" customWidth="1"/>
    <col min="2" max="2" width="1.5" style="15" customWidth="1"/>
    <col min="3" max="3" width="19.375" style="15" customWidth="1"/>
    <col min="4" max="4" width="23.375" style="15" customWidth="1"/>
    <col min="5" max="5" width="6.625" style="15" customWidth="1"/>
    <col min="6" max="6" width="6.25" style="15" customWidth="1"/>
    <col min="7" max="7" width="9" style="15"/>
    <col min="8" max="16384" width="9" style="30"/>
  </cols>
  <sheetData>
    <row r="1" spans="2:7" ht="21.75" customHeight="1" x14ac:dyDescent="0.35"/>
    <row r="2" spans="2:7" ht="25.5" customHeight="1" x14ac:dyDescent="0.35">
      <c r="B2" s="137"/>
      <c r="C2" s="155" t="s">
        <v>101</v>
      </c>
      <c r="D2" s="155"/>
      <c r="G2" s="138" t="s">
        <v>87</v>
      </c>
    </row>
    <row r="3" spans="2:7" ht="21.75" customHeight="1" x14ac:dyDescent="0.35"/>
    <row r="4" spans="2:7" ht="24" customHeight="1" x14ac:dyDescent="0.35">
      <c r="C4" s="139" t="s">
        <v>102</v>
      </c>
      <c r="D4" s="140">
        <v>3</v>
      </c>
    </row>
    <row r="5" spans="2:7" ht="24" customHeight="1" x14ac:dyDescent="0.35">
      <c r="C5" s="139" t="s">
        <v>103</v>
      </c>
      <c r="D5" s="141">
        <v>3</v>
      </c>
    </row>
    <row r="6" spans="2:7" ht="40.5" customHeight="1" x14ac:dyDescent="0.35">
      <c r="C6" s="135"/>
      <c r="D6" s="136"/>
    </row>
    <row r="7" spans="2:7" ht="25.5" customHeight="1" x14ac:dyDescent="0.35">
      <c r="B7" s="137"/>
      <c r="C7" s="155" t="s">
        <v>71</v>
      </c>
      <c r="D7" s="155"/>
    </row>
    <row r="8" spans="2:7" x14ac:dyDescent="0.35">
      <c r="C8" s="135"/>
      <c r="D8" s="136"/>
    </row>
    <row r="9" spans="2:7" ht="24" customHeight="1" x14ac:dyDescent="0.35">
      <c r="C9" s="15" t="s">
        <v>104</v>
      </c>
      <c r="D9" s="136"/>
    </row>
    <row r="10" spans="2:7" ht="24" customHeight="1" x14ac:dyDescent="0.35">
      <c r="C10" s="15" t="s">
        <v>106</v>
      </c>
      <c r="D10" s="136"/>
    </row>
    <row r="11" spans="2:7" ht="24" customHeight="1" x14ac:dyDescent="0.35">
      <c r="C11" s="135"/>
      <c r="D11" s="136"/>
    </row>
    <row r="12" spans="2:7" ht="24" customHeight="1" x14ac:dyDescent="0.35">
      <c r="C12" s="135"/>
      <c r="D12" s="136"/>
    </row>
    <row r="13" spans="2:7" ht="24" customHeight="1" x14ac:dyDescent="0.35">
      <c r="C13" s="135"/>
      <c r="D13" s="136"/>
    </row>
    <row r="14" spans="2:7" ht="24" customHeight="1" x14ac:dyDescent="0.35">
      <c r="C14" s="135"/>
      <c r="D14" s="136"/>
    </row>
    <row r="16" spans="2:7" ht="20.100000000000001" customHeight="1" x14ac:dyDescent="0.35">
      <c r="C16" s="96"/>
      <c r="D16" s="8"/>
    </row>
    <row r="17" spans="4:4" ht="20.100000000000001" customHeight="1" x14ac:dyDescent="0.35">
      <c r="D17" s="8"/>
    </row>
  </sheetData>
  <sheetProtection algorithmName="SHA-512" hashValue="p2w0oMNUuKoFTnc7NNNjmDLWDPc8xZIstgq6Mf9+lBvHv935hz/pGXy4Nvu8UuEiXZI+AJALuaqsRmqL9qSmXQ==" saltValue="JGnEbgdzEGwlpbu/e+T4Pw==" spinCount="100000" sheet="1" objects="1" scenarios="1"/>
  <mergeCells count="2">
    <mergeCell ref="C2:D2"/>
    <mergeCell ref="C7:D7"/>
  </mergeCells>
  <phoneticPr fontId="2" type="noConversion"/>
  <hyperlinks>
    <hyperlink ref="G2" location="首页!A1" display="返回" xr:uid="{9227438F-CECB-4746-9875-F2EE15AAA9CD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首页</vt:lpstr>
      <vt:lpstr>t检验</vt:lpstr>
      <vt:lpstr>单因素方差分析</vt:lpstr>
      <vt:lpstr>卡方检验</vt:lpstr>
      <vt:lpstr>配对卡方检验</vt:lpstr>
      <vt:lpstr>多重线性回归</vt:lpstr>
      <vt:lpstr>logistic或Cox回归</vt:lpstr>
      <vt:lpstr>logistic或Cox回归2</vt:lpstr>
      <vt:lpstr>设置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HRR</dc:creator>
  <cp:lastModifiedBy>中国癌症防治杂志</cp:lastModifiedBy>
  <cp:lastPrinted>2021-01-14T03:21:22Z</cp:lastPrinted>
  <dcterms:created xsi:type="dcterms:W3CDTF">2021-01-14T03:02:08Z</dcterms:created>
  <dcterms:modified xsi:type="dcterms:W3CDTF">2023-10-31T03:24:38Z</dcterms:modified>
</cp:coreProperties>
</file>